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richardy\AppData\Roaming\iManage\Work\Recent\"/>
    </mc:Choice>
  </mc:AlternateContent>
  <xr:revisionPtr revIDLastSave="0" documentId="13_ncr:1_{E245494F-A15D-4DDF-B15C-06D03FDC7682}" xr6:coauthVersionLast="47" xr6:coauthVersionMax="47"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benefits'!$A$1:$F$39</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4" l="1"/>
  <c r="C25" i="3"/>
  <c r="C25" i="2"/>
  <c r="C53" i="1"/>
  <c r="C67" i="1"/>
  <c r="C18" i="1"/>
  <c r="B6" i="13" l="1"/>
  <c r="E59" i="13"/>
  <c r="C59" i="13"/>
  <c r="C30" i="4"/>
  <c r="C29" i="4"/>
  <c r="B59" i="13" l="1"/>
  <c r="B58" i="13"/>
  <c r="D58" i="13"/>
  <c r="B57" i="13"/>
  <c r="D57" i="13"/>
  <c r="D56" i="13"/>
  <c r="B56" i="13"/>
  <c r="D55" i="13"/>
  <c r="B55" i="13"/>
  <c r="D54" i="13"/>
  <c r="B54" i="13"/>
  <c r="B2" i="4"/>
  <c r="B3" i="4"/>
  <c r="B2" i="3"/>
  <c r="B3" i="3"/>
  <c r="B2" i="2"/>
  <c r="B3" i="2"/>
  <c r="B2" i="1"/>
  <c r="B3" i="1"/>
  <c r="F57" i="13" l="1"/>
  <c r="D25" i="2" s="1"/>
  <c r="F59" i="13"/>
  <c r="E28" i="4" s="1"/>
  <c r="F58" i="13"/>
  <c r="D25" i="3" s="1"/>
  <c r="F56" i="13"/>
  <c r="D67" i="1" s="1"/>
  <c r="F55" i="13"/>
  <c r="D53" i="1" s="1"/>
  <c r="F54" i="13"/>
  <c r="D18" i="1" s="1"/>
  <c r="C13" i="13"/>
  <c r="C12" i="13"/>
  <c r="C11" i="13"/>
  <c r="C16" i="13" l="1"/>
  <c r="C17" i="13"/>
  <c r="B5" i="4" l="1"/>
  <c r="B4" i="4"/>
  <c r="B5" i="3"/>
  <c r="B4" i="3"/>
  <c r="B5" i="2"/>
  <c r="B4" i="2"/>
  <c r="B5" i="1"/>
  <c r="B4" i="1"/>
  <c r="C15" i="13" l="1"/>
  <c r="F12" i="13" l="1"/>
  <c r="C28" i="4"/>
  <c r="F11" i="13" s="1"/>
  <c r="F13" i="13" l="1"/>
  <c r="B67" i="1"/>
  <c r="B17" i="13" s="1"/>
  <c r="B53" i="1"/>
  <c r="B16" i="13" s="1"/>
  <c r="B18" i="1"/>
  <c r="B15" i="13" s="1"/>
  <c r="B25" i="3" l="1"/>
  <c r="B13" i="13" s="1"/>
  <c r="B25" i="2"/>
  <c r="B12" i="13" s="1"/>
  <c r="B11" i="13" l="1"/>
  <c r="B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<sst xmlns="http://schemas.openxmlformats.org/spreadsheetml/2006/main" count="320" uniqueCount="211">
  <si>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</si>
  <si>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</si>
  <si>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</si>
  <si>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</si>
  <si>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</si>
  <si>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</si>
  <si>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</si>
  <si>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</si>
  <si>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</si>
  <si>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</si>
  <si>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</si>
  <si>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</si>
  <si>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</si>
  <si>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</si>
  <si>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</si>
  <si>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</si>
  <si>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</si>
  <si>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</si>
  <si>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</si>
  <si>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</si>
  <si>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</si>
  <si>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</si>
  <si>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</si>
  <si>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</si>
  <si>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</si>
  <si>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</si>
  <si>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</si>
  <si>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</si>
  <si>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</si>
  <si>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</si>
  <si>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</si>
  <si>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</si>
  <si>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</si>
  <si>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</si>
  <si>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</si>
  <si>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</si>
  <si>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</si>
  <si>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</si>
  <si>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</si>
  <si>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</si>
  <si>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</si>
  <si>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</si>
  <si>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</si>
  <si>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</si>
  <si>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</si>
  <si>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</si>
  <si>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</si>
  <si>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</si>
  <si>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</si>
  <si>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</si>
  <si>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</si>
  <si>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</si>
  <si>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</si>
  <si>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</si>
  <si>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</si>
  <si>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</si>
  <si>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</si>
  <si>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</si>
  <si>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</si>
  <si>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</si>
  <si>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</si>
  <si>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</si>
  <si>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</si>
  <si>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</si>
  <si>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</si>
  <si>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</si>
  <si>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</si>
  <si>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</si>
  <si>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</si>
  <si>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</si>
  <si>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</si>
  <si>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</si>
  <si>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</si>
  <si>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</si>
  <si>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</si>
  <si>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</si>
  <si>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</si>
  <si>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</si>
  <si>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</si>
  <si>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</si>
  <si>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</si>
  <si>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</si>
  <si>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</si>
  <si>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</si>
  <si>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</si>
  <si>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</si>
  <si>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</si>
  <si>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</si>
  <si>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</si>
  <si>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</si>
  <si>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</si>
  <si>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</si>
  <si>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</si>
  <si>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</si>
  <si>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</si>
  <si>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</si>
  <si>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</si>
  <si>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</si>
  <si>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</si>
  <si>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</si>
  <si>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</si>
  <si>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</si>
  <si>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</si>
  <si>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</si>
  <si>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</si>
  <si>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</si>
  <si>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</si>
  <si>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</si>
  <si>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</si>
  <si>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</si>
  <si>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</si>
  <si>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</si>
  <si>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</si>
  <si>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</si>
  <si>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</si>
  <si>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</si>
  <si>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</si>
  <si>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</si>
  <si>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</si>
  <si>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</si>
  <si>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</si>
  <si>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</si>
  <si>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</si>
  <si>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</si>
  <si>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</si>
  <si>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</si>
  <si>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</si>
  <si>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</si>
  <si>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</si>
  <si>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</si>
  <si>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</si>
  <si>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</si>
  <si>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</si>
  <si>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</si>
  <si>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</si>
  <si>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</si>
  <si>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</si>
  <si>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</si>
  <si>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</si>
  <si>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</si>
  <si>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</si>
  <si>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</si>
  <si>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</si>
  <si>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</si>
  <si>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</si>
  <si>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</si>
  <si>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</si>
  <si>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</si>
  <si>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</si>
  <si>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</si>
  <si>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</si>
  <si>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</si>
  <si>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</si>
  <si>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</si>
  <si>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</si>
  <si>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</si>
  <si>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</si>
  <si>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</si>
  <si>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</si>
  <si>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</si>
  <si>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</si>
  <si>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</si>
  <si>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</si>
  <si>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</si>
  <si>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</si>
  <si>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</si>
  <si>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</si>
  <si>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</si>
  <si>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Commerce Commission</t>
  </si>
  <si>
    <t>Adrienne Meikle</t>
  </si>
  <si>
    <t>Invitation to function</t>
  </si>
  <si>
    <t>SenateSHJ</t>
  </si>
  <si>
    <t>Declined; not passed on</t>
  </si>
  <si>
    <t>Invitation to fundraising event</t>
  </si>
  <si>
    <t>Dyhrberg Drayton Employment Law</t>
  </si>
  <si>
    <t>5-6 August 21</t>
  </si>
  <si>
    <t>Airfare (return)</t>
  </si>
  <si>
    <t>Accommodation - Avani Metropolis</t>
  </si>
  <si>
    <t>Accommodation (1 night)</t>
  </si>
  <si>
    <t>Taxi - Home to Wellington Airport</t>
  </si>
  <si>
    <t>Taxi</t>
  </si>
  <si>
    <t>Auckland</t>
  </si>
  <si>
    <t>Wn / Ak / Wn</t>
  </si>
  <si>
    <t>Wellington</t>
  </si>
  <si>
    <t>Taxi - Auckland Airport to Auckland office</t>
  </si>
  <si>
    <t>Meetings in Auckland office</t>
  </si>
  <si>
    <t>Taxi - Auckland office to Auckland Airport</t>
  </si>
  <si>
    <t>Taxi - Wellington Airport to home</t>
  </si>
  <si>
    <t>6-8 April 2022</t>
  </si>
  <si>
    <t>Taxi - Wellington office to Wellington Airport</t>
  </si>
  <si>
    <t xml:space="preserve">Accommodation - Grand Chancellor Auckland City </t>
  </si>
  <si>
    <t>Accommodation (2 nights)</t>
  </si>
  <si>
    <t>6-7 April 2022</t>
  </si>
  <si>
    <t>9-10 May 2022</t>
  </si>
  <si>
    <t>Taxi - Wellington Hospital to office</t>
  </si>
  <si>
    <t>Meetings in Auckland office / meeting with staff</t>
  </si>
  <si>
    <t>Taxi - Auckland Airport to Auckland Office</t>
  </si>
  <si>
    <t>Taxi - Auckland Office to Auckland Airport</t>
  </si>
  <si>
    <t>Meetings with staff in Auckland office</t>
  </si>
  <si>
    <t>Invitation to Infratil investor day and dinner</t>
  </si>
  <si>
    <t>Intratil</t>
  </si>
  <si>
    <t>$100.00</t>
  </si>
  <si>
    <t>Lunch with Chief Executives, hosted by Hobson Leavy</t>
  </si>
  <si>
    <t>Hobson Leavy</t>
  </si>
  <si>
    <t>Membership fees and professional development costs</t>
  </si>
  <si>
    <t>Institute of Directors (IoD) membership fees and professional development costs for IoD Governance Essentials</t>
  </si>
  <si>
    <t xml:space="preserve">22-23 April 2022 </t>
  </si>
  <si>
    <t>NO HOSPITALITY PROVIDED</t>
  </si>
  <si>
    <t>Reviewed and approved by the Chief Financial Officer</t>
  </si>
  <si>
    <t>Adrienne asked to be invoiced for her lunch and pay the invoice personally, but she did not attend in the end.</t>
  </si>
  <si>
    <t xml:space="preserve">Taxi - Office to Wellington Hospital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</si>
</sst>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24">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right/>
      <top/>
      <bottom style="thin">
        <color theme="0" tint="-0.24994659260841701"/>
      </bottom>
      <diagonal/>
    </border>
    <border>
      <left/>
      <right/>
      <top style="thin">
        <color theme="0" tint="-0.24994659260841701"/>
      </top>
      <bottom style="thin">
        <color indexed="64"/>
      </bottom>
      <diagonal/>
    </border>
    <border>
      <left/>
      <right/>
      <top style="thin">
        <color indexed="64"/>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4" fontId="15" fillId="10" borderId="12" xfId="0" applyNumberFormat="1" applyFont="1" applyFill="1" applyBorder="1" applyAlignment="1" applyProtection="1">
      <alignment vertical="center" wrapText="1"/>
      <protection locked="0"/>
    </xf>
    <xf numFmtId="0" fontId="15" fillId="10" borderId="12" xfId="0" applyFont="1" applyFill="1" applyBorder="1" applyAlignment="1" applyProtection="1">
      <alignment vertical="center" wrapText="1"/>
      <protection locked="0"/>
    </xf>
    <xf numFmtId="0" fontId="15" fillId="10" borderId="13" xfId="0" applyFont="1" applyFill="1" applyBorder="1" applyAlignment="1" applyProtection="1">
      <alignment vertical="center" wrapText="1"/>
      <protection locked="0"/>
    </xf>
    <xf numFmtId="164" fontId="15" fillId="10" borderId="15" xfId="0" applyNumberFormat="1" applyFont="1" applyFill="1" applyBorder="1" applyAlignment="1" applyProtection="1">
      <alignment vertical="center" wrapText="1"/>
      <protection locked="0"/>
    </xf>
    <xf numFmtId="0" fontId="15" fillId="10" borderId="15" xfId="0" applyFont="1" applyFill="1" applyBorder="1" applyAlignment="1" applyProtection="1">
      <alignment vertical="center" wrapText="1"/>
      <protection locked="0"/>
    </xf>
    <xf numFmtId="0" fontId="15" fillId="10" borderId="16" xfId="0" applyFont="1" applyFill="1" applyBorder="1" applyAlignment="1" applyProtection="1">
      <alignment vertical="center" wrapText="1"/>
      <protection locked="0"/>
    </xf>
    <xf numFmtId="167" fontId="15" fillId="10" borderId="14" xfId="0" applyNumberFormat="1" applyFont="1" applyFill="1" applyBorder="1" applyAlignment="1" applyProtection="1">
      <alignment horizontal="left" vertical="center"/>
      <protection locked="0"/>
    </xf>
    <xf numFmtId="167" fontId="15" fillId="10" borderId="11" xfId="0" applyNumberFormat="1" applyFont="1" applyFill="1" applyBorder="1" applyAlignment="1" applyProtection="1">
      <alignment horizontal="left" vertical="center"/>
      <protection locked="0"/>
    </xf>
    <xf numFmtId="14" fontId="15" fillId="10" borderId="3" xfId="0" applyNumberFormat="1" applyFont="1" applyFill="1" applyBorder="1" applyAlignment="1" applyProtection="1">
      <alignment horizontal="left" vertical="center"/>
      <protection locked="0"/>
    </xf>
    <xf numFmtId="167" fontId="15" fillId="10" borderId="17" xfId="0" applyNumberFormat="1" applyFont="1" applyFill="1" applyBorder="1" applyAlignment="1" applyProtection="1">
      <alignment horizontal="left" vertical="center"/>
      <protection locked="0"/>
    </xf>
    <xf numFmtId="167" fontId="15" fillId="10" borderId="18" xfId="0" applyNumberFormat="1" applyFont="1" applyFill="1" applyBorder="1" applyAlignment="1" applyProtection="1">
      <alignment horizontal="left" vertical="center"/>
      <protection locked="0"/>
    </xf>
    <xf numFmtId="0" fontId="0" fillId="0" borderId="0" xfId="0" applyFont="1" applyAlignment="1" applyProtection="1">
      <alignment wrapText="1"/>
      <protection locked="0"/>
    </xf>
    <xf numFmtId="167" fontId="15" fillId="10" borderId="20" xfId="0" applyNumberFormat="1" applyFont="1" applyFill="1" applyBorder="1" applyAlignment="1" applyProtection="1">
      <alignment horizontal="left" vertical="center"/>
      <protection locked="0"/>
    </xf>
    <xf numFmtId="164" fontId="15" fillId="10" borderId="21" xfId="0" applyNumberFormat="1" applyFont="1" applyFill="1" applyBorder="1" applyAlignment="1" applyProtection="1">
      <alignment vertical="center" wrapText="1"/>
      <protection locked="0"/>
    </xf>
    <xf numFmtId="167" fontId="15" fillId="10" borderId="0" xfId="0" applyNumberFormat="1" applyFont="1" applyFill="1" applyBorder="1" applyAlignment="1" applyProtection="1">
      <alignment horizontal="left" vertical="center"/>
      <protection locked="0"/>
    </xf>
    <xf numFmtId="167" fontId="15" fillId="10" borderId="22" xfId="0" applyNumberFormat="1" applyFont="1" applyFill="1" applyBorder="1" applyAlignment="1" applyProtection="1">
      <alignment horizontal="left" vertical="center"/>
      <protection locked="0"/>
    </xf>
    <xf numFmtId="164" fontId="15" fillId="10" borderId="23" xfId="0" applyNumberFormat="1" applyFont="1" applyFill="1" applyBorder="1" applyAlignment="1" applyProtection="1">
      <alignment vertical="center" wrapText="1"/>
      <protection locked="0"/>
    </xf>
    <xf numFmtId="167" fontId="15" fillId="10" borderId="19" xfId="0" applyNumberFormat="1" applyFont="1" applyFill="1" applyBorder="1" applyAlignment="1" applyProtection="1">
      <alignment horizontal="left" vertical="center"/>
      <protection locked="0"/>
    </xf>
    <xf numFmtId="0" fontId="0" fillId="0" borderId="0" xfId="0" applyFont="1" applyAlignment="1" applyProtection="1">
      <protection locked="0"/>
    </xf>
    <xf numFmtId="0" fontId="4" fillId="10" borderId="4" xfId="0"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tabSelected="1" zoomScaleNormal="100" workbookViewId="0">
      <selection activeCell="F11" sqref="F11"/>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79" t="s">
        <v>98</v>
      </c>
      <c r="B1" s="179"/>
      <c r="C1" s="179"/>
      <c r="D1" s="179"/>
      <c r="E1" s="179"/>
      <c r="F1" s="179"/>
      <c r="G1" s="48"/>
      <c r="H1" s="48"/>
      <c r="I1" s="48"/>
      <c r="J1" s="48"/>
      <c r="K1" s="48"/>
    </row>
    <row r="2" spans="1:11" ht="21" customHeight="1" x14ac:dyDescent="0.2">
      <c r="A2" s="4" t="s">
        <v>2</v>
      </c>
      <c r="B2" s="180" t="s">
        <v>168</v>
      </c>
      <c r="C2" s="180"/>
      <c r="D2" s="180"/>
      <c r="E2" s="180"/>
      <c r="F2" s="180"/>
      <c r="G2" s="48"/>
      <c r="H2" s="48"/>
      <c r="I2" s="48"/>
      <c r="J2" s="48"/>
      <c r="K2" s="48"/>
    </row>
    <row r="3" spans="1:11" ht="21" customHeight="1" x14ac:dyDescent="0.2">
      <c r="A3" s="4" t="s">
        <v>99</v>
      </c>
      <c r="B3" s="180" t="s">
        <v>169</v>
      </c>
      <c r="C3" s="180"/>
      <c r="D3" s="180"/>
      <c r="E3" s="180"/>
      <c r="F3" s="180"/>
      <c r="G3" s="48"/>
      <c r="H3" s="48"/>
      <c r="I3" s="48"/>
      <c r="J3" s="48"/>
      <c r="K3" s="48"/>
    </row>
    <row r="4" spans="1:11" ht="21" customHeight="1" x14ac:dyDescent="0.2">
      <c r="A4" s="4" t="s">
        <v>79</v>
      </c>
      <c r="B4" s="181">
        <v>44378</v>
      </c>
      <c r="C4" s="181"/>
      <c r="D4" s="181"/>
      <c r="E4" s="181"/>
      <c r="F4" s="181"/>
      <c r="G4" s="48"/>
      <c r="H4" s="48"/>
      <c r="I4" s="48"/>
      <c r="J4" s="48"/>
      <c r="K4" s="48"/>
    </row>
    <row r="5" spans="1:11" ht="21" customHeight="1" x14ac:dyDescent="0.2">
      <c r="A5" s="4" t="s">
        <v>80</v>
      </c>
      <c r="B5" s="181">
        <v>44742</v>
      </c>
      <c r="C5" s="181"/>
      <c r="D5" s="181"/>
      <c r="E5" s="181"/>
      <c r="F5" s="181"/>
      <c r="G5" s="48"/>
      <c r="H5" s="48"/>
      <c r="I5" s="48"/>
      <c r="J5" s="48"/>
      <c r="K5" s="48"/>
    </row>
    <row r="6" spans="1:11" ht="21" customHeight="1" x14ac:dyDescent="0.2">
      <c r="A6" s="4" t="s">
        <v>104</v>
      </c>
      <c r="B6" s="178" t="str">
        <f>IF(AND(Travel!B7&lt;&gt;A30,Hospitality!B7&lt;&gt;A30,'All other expenses'!B7&lt;&gt;A30,'Gifts and benefits'!B7&lt;&gt;A30),A31,IF(AND(Travel!B7=A30,Hospitality!B7=A30,'All other expenses'!B7=A30,'Gifts and benefits'!B7=A30),A33,A32))</f>
        <v>Data and totals checked on all sheets</v>
      </c>
      <c r="C6" s="178"/>
      <c r="D6" s="178"/>
      <c r="E6" s="178"/>
      <c r="F6" s="178"/>
      <c r="G6" s="36"/>
      <c r="H6" s="48"/>
      <c r="I6" s="48"/>
      <c r="J6" s="48"/>
      <c r="K6" s="48"/>
    </row>
    <row r="7" spans="1:11" ht="21" customHeight="1" x14ac:dyDescent="0.2">
      <c r="A7" s="4" t="s">
        <v>133</v>
      </c>
      <c r="B7" s="177" t="s">
        <v>63</v>
      </c>
      <c r="C7" s="177"/>
      <c r="D7" s="177"/>
      <c r="E7" s="177"/>
      <c r="F7" s="177"/>
      <c r="G7" s="36"/>
      <c r="H7" s="48"/>
      <c r="I7" s="48"/>
      <c r="J7" s="48"/>
      <c r="K7" s="48"/>
    </row>
    <row r="8" spans="1:11" ht="21" customHeight="1" x14ac:dyDescent="0.2">
      <c r="A8" s="4" t="s">
        <v>100</v>
      </c>
      <c r="B8" s="177" t="s">
        <v>208</v>
      </c>
      <c r="C8" s="177"/>
      <c r="D8" s="177"/>
      <c r="E8" s="177"/>
      <c r="F8" s="177"/>
      <c r="G8" s="36"/>
      <c r="H8" s="48"/>
      <c r="I8" s="48"/>
      <c r="J8" s="48"/>
      <c r="K8" s="48"/>
    </row>
    <row r="9" spans="1:11" ht="66.75" customHeight="1" x14ac:dyDescent="0.2">
      <c r="A9" s="176" t="s">
        <v>125</v>
      </c>
      <c r="B9" s="176"/>
      <c r="C9" s="176"/>
      <c r="D9" s="176"/>
      <c r="E9" s="176"/>
      <c r="F9" s="176"/>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2899.1900000000005</v>
      </c>
      <c r="C11" s="107" t="str">
        <f>IF(Travel!B6="",A34,Travel!B6)</f>
        <v>Figures exclude GST</v>
      </c>
      <c r="D11" s="8"/>
      <c r="E11" s="11" t="s">
        <v>95</v>
      </c>
      <c r="F11" s="58">
        <f>'Gifts and benefits'!C28</f>
        <v>4</v>
      </c>
      <c r="G11" s="49"/>
      <c r="H11" s="49"/>
      <c r="I11" s="49"/>
      <c r="J11" s="49"/>
      <c r="K11" s="49"/>
    </row>
    <row r="12" spans="1:11" ht="27.75" customHeight="1" x14ac:dyDescent="0.2">
      <c r="A12" s="11" t="s">
        <v>12</v>
      </c>
      <c r="B12" s="99">
        <f>Hospitality!B25</f>
        <v>0</v>
      </c>
      <c r="C12" s="107" t="str">
        <f>IF(Hospitality!B6="",A34,Hospitality!B6)</f>
        <v>Figures exclude GST</v>
      </c>
      <c r="D12" s="8"/>
      <c r="E12" s="11" t="s">
        <v>96</v>
      </c>
      <c r="F12" s="58">
        <f>'Gifts and benefits'!C29</f>
        <v>1</v>
      </c>
      <c r="G12" s="49"/>
      <c r="H12" s="49"/>
      <c r="I12" s="49"/>
      <c r="J12" s="49"/>
      <c r="K12" s="49"/>
    </row>
    <row r="13" spans="1:11" ht="27.75" customHeight="1" x14ac:dyDescent="0.2">
      <c r="A13" s="11" t="s">
        <v>30</v>
      </c>
      <c r="B13" s="99">
        <f>'All other expenses'!B25</f>
        <v>386.09</v>
      </c>
      <c r="C13" s="107" t="str">
        <f>IF('All other expenses'!B6="",A34,'All other expenses'!B6)</f>
        <v>Figures exclude GST</v>
      </c>
      <c r="D13" s="8"/>
      <c r="E13" s="11" t="s">
        <v>97</v>
      </c>
      <c r="F13" s="58">
        <f>'Gifts and benefits'!C30</f>
        <v>3</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Travel!B18</f>
        <v>0</v>
      </c>
      <c r="C15" s="109" t="str">
        <f>C11</f>
        <v>Figures exclude GST</v>
      </c>
      <c r="D15" s="8"/>
      <c r="E15" s="8"/>
      <c r="F15" s="60"/>
      <c r="G15" s="48"/>
      <c r="H15" s="48"/>
      <c r="I15" s="48"/>
      <c r="J15" s="48"/>
      <c r="K15" s="48"/>
    </row>
    <row r="16" spans="1:11" ht="27.75" customHeight="1" x14ac:dyDescent="0.2">
      <c r="A16" s="12" t="s">
        <v>91</v>
      </c>
      <c r="B16" s="101">
        <f>Travel!B53</f>
        <v>2861.4000000000005</v>
      </c>
      <c r="C16" s="109" t="str">
        <f>C11</f>
        <v>Figures exclude GST</v>
      </c>
      <c r="D16" s="61"/>
      <c r="E16" s="8"/>
      <c r="F16" s="62"/>
      <c r="G16" s="48"/>
      <c r="H16" s="48"/>
      <c r="I16" s="48"/>
      <c r="J16" s="48"/>
      <c r="K16" s="48"/>
    </row>
    <row r="17" spans="1:11" ht="27.75" customHeight="1" x14ac:dyDescent="0.2">
      <c r="A17" s="12" t="s">
        <v>46</v>
      </c>
      <c r="B17" s="101">
        <f>Travel!B67</f>
        <v>37.79</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COUNT(Travel!B12:B17)</f>
        <v>0</v>
      </c>
      <c r="C54" s="134"/>
      <c r="D54" s="134">
        <f>COUNTIF(Travel!D12:D17,"*")</f>
        <v>0</v>
      </c>
      <c r="E54" s="135"/>
      <c r="F54" s="135" t="b">
        <f>MIN(B54,D54)=MAX(B54,D54)</f>
        <v>1</v>
      </c>
      <c r="G54" s="48"/>
      <c r="H54" s="48"/>
      <c r="I54" s="48"/>
      <c r="J54" s="48"/>
      <c r="K54" s="48"/>
    </row>
    <row r="55" spans="1:11" hidden="1" x14ac:dyDescent="0.2">
      <c r="A55" s="144" t="s">
        <v>111</v>
      </c>
      <c r="B55" s="134">
        <f>COUNT(Travel!B22:B52)</f>
        <v>19</v>
      </c>
      <c r="C55" s="134"/>
      <c r="D55" s="134">
        <f>COUNTIF(Travel!D22:D52,"*")</f>
        <v>19</v>
      </c>
      <c r="E55" s="135"/>
      <c r="F55" s="135" t="b">
        <f>MIN(B55,D55)=MAX(B55,D55)</f>
        <v>1</v>
      </c>
    </row>
    <row r="56" spans="1:11" hidden="1" x14ac:dyDescent="0.2">
      <c r="A56" s="145"/>
      <c r="B56" s="134">
        <f>COUNT(Travel!B57:B66)</f>
        <v>2</v>
      </c>
      <c r="C56" s="134"/>
      <c r="D56" s="134">
        <f>COUNTIF(Travel!D57:D66,"*")</f>
        <v>2</v>
      </c>
      <c r="E56" s="135"/>
      <c r="F56" s="135" t="b">
        <f>MIN(B56,D56)=MAX(B56,D56)</f>
        <v>1</v>
      </c>
    </row>
    <row r="57" spans="1:11" hidden="1" x14ac:dyDescent="0.2">
      <c r="A57" s="146" t="s">
        <v>109</v>
      </c>
      <c r="B57" s="136">
        <f>COUNT(Hospitality!B11:B24)</f>
        <v>0</v>
      </c>
      <c r="C57" s="136"/>
      <c r="D57" s="136">
        <f>COUNTIF(Hospitality!D11:D24,"*")</f>
        <v>0</v>
      </c>
      <c r="E57" s="137"/>
      <c r="F57" s="137" t="b">
        <f>MIN(B57,D57)=MAX(B57,D57)</f>
        <v>1</v>
      </c>
    </row>
    <row r="58" spans="1:11" hidden="1" x14ac:dyDescent="0.2">
      <c r="A58" s="147" t="s">
        <v>110</v>
      </c>
      <c r="B58" s="135">
        <f>COUNT('All other expenses'!B11:B24)</f>
        <v>1</v>
      </c>
      <c r="C58" s="135"/>
      <c r="D58" s="135">
        <f>COUNTIF('All other expenses'!D11:D24,"*")</f>
        <v>1</v>
      </c>
      <c r="E58" s="135"/>
      <c r="F58" s="135" t="b">
        <f>MIN(B58,D58)=MAX(B58,D58)</f>
        <v>1</v>
      </c>
    </row>
    <row r="59" spans="1:11" hidden="1" x14ac:dyDescent="0.2">
      <c r="A59" s="146" t="s">
        <v>108</v>
      </c>
      <c r="B59" s="136">
        <f>COUNTIF('Gifts and benefits'!B11:B27,"*")</f>
        <v>4</v>
      </c>
      <c r="C59" s="136">
        <f>COUNTIF('Gifts and benefits'!C11:C27,"*")</f>
        <v>4</v>
      </c>
      <c r="D59" s="136"/>
      <c r="E59" s="136">
        <f>COUNTA('Gifts and benefits'!E11:E27)</f>
        <v>4</v>
      </c>
      <c r="F59" s="137" t="b">
        <f>MIN(B59,C59,E59)=MAX(B59,C59,E59)</f>
        <v>1</v>
      </c>
    </row>
    <row r="60"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4"/>
  <sheetViews>
    <sheetView topLeftCell="A19" zoomScale="93" zoomScaleNormal="93" workbookViewId="0">
      <selection activeCell="C62" sqref="C62"/>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79" t="s">
        <v>6</v>
      </c>
      <c r="B1" s="179"/>
      <c r="C1" s="179"/>
      <c r="D1" s="179"/>
      <c r="E1" s="179"/>
      <c r="F1" s="48"/>
    </row>
    <row r="2" spans="1:6" ht="21" customHeight="1" x14ac:dyDescent="0.2">
      <c r="A2" s="4" t="s">
        <v>2</v>
      </c>
      <c r="B2" s="182" t="str">
        <f>'Summary and sign-off'!B2:F2</f>
        <v>Commerce Commission</v>
      </c>
      <c r="C2" s="182"/>
      <c r="D2" s="182"/>
      <c r="E2" s="182"/>
      <c r="F2" s="48"/>
    </row>
    <row r="3" spans="1:6" ht="21" customHeight="1" x14ac:dyDescent="0.2">
      <c r="A3" s="4" t="s">
        <v>3</v>
      </c>
      <c r="B3" s="182" t="str">
        <f>'Summary and sign-off'!B3:F3</f>
        <v>Adrienne Meikle</v>
      </c>
      <c r="C3" s="182"/>
      <c r="D3" s="182"/>
      <c r="E3" s="182"/>
      <c r="F3" s="48"/>
    </row>
    <row r="4" spans="1:6" ht="21" customHeight="1" x14ac:dyDescent="0.2">
      <c r="A4" s="4" t="s">
        <v>77</v>
      </c>
      <c r="B4" s="182">
        <f>'Summary and sign-off'!B4:F4</f>
        <v>44378</v>
      </c>
      <c r="C4" s="182"/>
      <c r="D4" s="182"/>
      <c r="E4" s="182"/>
      <c r="F4" s="48"/>
    </row>
    <row r="5" spans="1:6" ht="21" customHeight="1" x14ac:dyDescent="0.2">
      <c r="A5" s="4" t="s">
        <v>78</v>
      </c>
      <c r="B5" s="182">
        <f>'Summary and sign-off'!B5:F5</f>
        <v>44742</v>
      </c>
      <c r="C5" s="182"/>
      <c r="D5" s="182"/>
      <c r="E5" s="182"/>
      <c r="F5" s="48"/>
    </row>
    <row r="6" spans="1:6" ht="21" customHeight="1" x14ac:dyDescent="0.2">
      <c r="A6" s="4" t="s">
        <v>29</v>
      </c>
      <c r="B6" s="177" t="s">
        <v>28</v>
      </c>
      <c r="C6" s="177"/>
      <c r="D6" s="177"/>
      <c r="E6" s="177"/>
      <c r="F6" s="48"/>
    </row>
    <row r="7" spans="1:6" ht="21" customHeight="1" x14ac:dyDescent="0.2">
      <c r="A7" s="4" t="s">
        <v>104</v>
      </c>
      <c r="B7" s="177" t="s">
        <v>116</v>
      </c>
      <c r="C7" s="177"/>
      <c r="D7" s="177"/>
      <c r="E7" s="177"/>
      <c r="F7" s="48"/>
    </row>
    <row r="8" spans="1:6" ht="36" customHeight="1" x14ac:dyDescent="0.2">
      <c r="A8" s="185" t="s">
        <v>4</v>
      </c>
      <c r="B8" s="186"/>
      <c r="C8" s="186"/>
      <c r="D8" s="186"/>
      <c r="E8" s="186"/>
      <c r="F8" s="24"/>
    </row>
    <row r="9" spans="1:6" ht="36" customHeight="1" x14ac:dyDescent="0.2">
      <c r="A9" s="187" t="s">
        <v>142</v>
      </c>
      <c r="B9" s="188"/>
      <c r="C9" s="188"/>
      <c r="D9" s="188"/>
      <c r="E9" s="188"/>
      <c r="F9" s="24"/>
    </row>
    <row r="10" spans="1:6" ht="24.75" customHeight="1" x14ac:dyDescent="0.2">
      <c r="A10" s="184" t="s">
        <v>143</v>
      </c>
      <c r="B10" s="189"/>
      <c r="C10" s="184"/>
      <c r="D10" s="184"/>
      <c r="E10" s="184"/>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row r="14" spans="1:6" s="89" customFormat="1" ht="12.75" customHeight="1" x14ac:dyDescent="0.2">
      <c r="A14" s="114"/>
      <c r="B14" s="111"/>
      <c r="C14" s="112"/>
      <c r="D14" s="112"/>
      <c r="E14" s="113"/>
      <c r="F14" s="1"/>
    </row>
    <row r="15" spans="1:6" s="89" customFormat="1" x14ac:dyDescent="0.2">
      <c r="A15" s="110"/>
      <c r="B15" s="111"/>
      <c r="C15" s="112"/>
      <c r="D15" s="112"/>
      <c r="E15" s="113"/>
      <c r="F15" s="1"/>
    </row>
    <row r="16" spans="1:6" s="89" customFormat="1" x14ac:dyDescent="0.2">
      <c r="A16" s="110"/>
      <c r="B16" s="111"/>
      <c r="C16" s="112"/>
      <c r="D16" s="112"/>
      <c r="E16" s="113"/>
      <c r="F16" s="1"/>
    </row>
    <row r="17" spans="1:6" s="89" customFormat="1" hidden="1" x14ac:dyDescent="0.2">
      <c r="A17" s="124"/>
      <c r="B17" s="125"/>
      <c r="C17" s="126"/>
      <c r="D17" s="126"/>
      <c r="E17" s="127"/>
      <c r="F17" s="1"/>
    </row>
    <row r="18" spans="1:6" ht="19.5" customHeight="1" x14ac:dyDescent="0.2">
      <c r="A18" s="128" t="s">
        <v>154</v>
      </c>
      <c r="B18" s="129">
        <f>SUM(B12:B17)</f>
        <v>0</v>
      </c>
      <c r="C18" s="130" t="str">
        <f>IF(SUBTOTAL(3,B12:B17)=SUBTOTAL(103,B12:B17),'Summary and sign-off'!$A$47,'Summary and sign-off'!$A$48)</f>
        <v>Check - there are no hidden rows with data</v>
      </c>
      <c r="D18" s="183" t="str">
        <f>IF('Summary and sign-off'!F54='Summary and sign-off'!F53,'Summary and sign-off'!A50,'Summary and sign-off'!A49)</f>
        <v>Check - each entry provides sufficient information</v>
      </c>
      <c r="E18" s="183"/>
      <c r="F18" s="48"/>
    </row>
    <row r="19" spans="1:6" ht="10.5" customHeight="1" x14ac:dyDescent="0.2">
      <c r="A19" s="29"/>
      <c r="B19" s="24"/>
      <c r="C19" s="29"/>
      <c r="D19" s="29"/>
      <c r="E19" s="29"/>
      <c r="F19" s="29"/>
    </row>
    <row r="20" spans="1:6" ht="24.75" customHeight="1" x14ac:dyDescent="0.2">
      <c r="A20" s="184" t="s">
        <v>92</v>
      </c>
      <c r="B20" s="184"/>
      <c r="C20" s="184"/>
      <c r="D20" s="184"/>
      <c r="E20" s="184"/>
      <c r="F20" s="49"/>
    </row>
    <row r="21" spans="1:6" ht="27" customHeight="1" x14ac:dyDescent="0.2">
      <c r="A21" s="37" t="s">
        <v>49</v>
      </c>
      <c r="B21" s="37" t="s">
        <v>31</v>
      </c>
      <c r="C21" s="37" t="s">
        <v>146</v>
      </c>
      <c r="D21" s="37" t="s">
        <v>102</v>
      </c>
      <c r="E21" s="37" t="s">
        <v>76</v>
      </c>
      <c r="F21" s="50"/>
    </row>
    <row r="22" spans="1:6" s="89" customFormat="1" hidden="1" x14ac:dyDescent="0.2">
      <c r="A22" s="114"/>
      <c r="B22" s="111"/>
      <c r="C22" s="112"/>
      <c r="D22" s="112"/>
      <c r="E22" s="113"/>
      <c r="F22" s="1"/>
    </row>
    <row r="23" spans="1:6" s="89" customFormat="1" x14ac:dyDescent="0.2">
      <c r="A23" s="164"/>
      <c r="B23" s="111"/>
      <c r="C23" s="112"/>
      <c r="D23" s="112"/>
      <c r="E23" s="113"/>
      <c r="F23" s="1"/>
    </row>
    <row r="24" spans="1:6" s="89" customFormat="1" x14ac:dyDescent="0.2">
      <c r="A24" s="163" t="s">
        <v>175</v>
      </c>
      <c r="B24" s="156">
        <v>346.67</v>
      </c>
      <c r="C24" s="157" t="s">
        <v>185</v>
      </c>
      <c r="D24" s="157" t="s">
        <v>176</v>
      </c>
      <c r="E24" s="165" t="s">
        <v>182</v>
      </c>
      <c r="F24" s="1"/>
    </row>
    <row r="25" spans="1:6" s="89" customFormat="1" x14ac:dyDescent="0.2">
      <c r="A25" s="163">
        <v>44413</v>
      </c>
      <c r="B25" s="156">
        <v>177.7</v>
      </c>
      <c r="C25" s="157" t="s">
        <v>177</v>
      </c>
      <c r="D25" s="157" t="s">
        <v>178</v>
      </c>
      <c r="E25" s="158" t="s">
        <v>181</v>
      </c>
      <c r="F25" s="1"/>
    </row>
    <row r="26" spans="1:6" s="89" customFormat="1" x14ac:dyDescent="0.2">
      <c r="A26" s="163">
        <v>44413</v>
      </c>
      <c r="B26" s="156">
        <v>26.23</v>
      </c>
      <c r="C26" s="157" t="s">
        <v>179</v>
      </c>
      <c r="D26" s="157" t="s">
        <v>180</v>
      </c>
      <c r="E26" s="158" t="s">
        <v>183</v>
      </c>
      <c r="F26" s="1"/>
    </row>
    <row r="27" spans="1:6" s="163" customFormat="1" x14ac:dyDescent="0.2">
      <c r="A27" s="163">
        <v>44413</v>
      </c>
      <c r="B27" s="156">
        <v>91</v>
      </c>
      <c r="C27" s="163" t="s">
        <v>184</v>
      </c>
      <c r="D27" s="163" t="s">
        <v>180</v>
      </c>
      <c r="E27" s="163" t="s">
        <v>181</v>
      </c>
    </row>
    <row r="28" spans="1:6" s="89" customFormat="1" x14ac:dyDescent="0.2">
      <c r="A28" s="162"/>
      <c r="B28" s="159"/>
      <c r="C28" s="160"/>
      <c r="D28" s="160"/>
      <c r="E28" s="161"/>
      <c r="F28" s="1"/>
    </row>
    <row r="29" spans="1:6" s="89" customFormat="1" x14ac:dyDescent="0.2">
      <c r="A29" s="163"/>
      <c r="B29" s="156"/>
      <c r="C29" s="163"/>
      <c r="D29" s="163"/>
      <c r="E29" s="165"/>
      <c r="F29" s="1"/>
    </row>
    <row r="30" spans="1:6" s="3" customFormat="1" x14ac:dyDescent="0.2">
      <c r="A30" s="163">
        <v>44588</v>
      </c>
      <c r="B30" s="156">
        <v>269.01</v>
      </c>
      <c r="C30" s="163" t="s">
        <v>185</v>
      </c>
      <c r="D30" s="163" t="s">
        <v>176</v>
      </c>
      <c r="E30" s="165" t="s">
        <v>182</v>
      </c>
      <c r="F30" s="167"/>
    </row>
    <row r="31" spans="1:6" s="3" customFormat="1" x14ac:dyDescent="0.2">
      <c r="A31" s="163">
        <v>44588</v>
      </c>
      <c r="B31" s="156">
        <v>27.16</v>
      </c>
      <c r="C31" s="163" t="s">
        <v>179</v>
      </c>
      <c r="D31" s="163" t="s">
        <v>180</v>
      </c>
      <c r="E31" s="165" t="s">
        <v>183</v>
      </c>
      <c r="F31" s="167"/>
    </row>
    <row r="32" spans="1:6" s="3" customFormat="1" x14ac:dyDescent="0.2">
      <c r="A32" s="163">
        <v>44588</v>
      </c>
      <c r="B32" s="156">
        <v>83</v>
      </c>
      <c r="C32" s="163" t="s">
        <v>184</v>
      </c>
      <c r="D32" s="163" t="s">
        <v>180</v>
      </c>
      <c r="E32" s="165" t="s">
        <v>181</v>
      </c>
      <c r="F32" s="167"/>
    </row>
    <row r="33" spans="1:6" s="3" customFormat="1" x14ac:dyDescent="0.2">
      <c r="A33" s="163">
        <v>44588</v>
      </c>
      <c r="B33" s="156">
        <v>82.43</v>
      </c>
      <c r="C33" s="163" t="s">
        <v>186</v>
      </c>
      <c r="D33" s="163" t="s">
        <v>180</v>
      </c>
      <c r="E33" s="165" t="s">
        <v>181</v>
      </c>
      <c r="F33" s="167"/>
    </row>
    <row r="34" spans="1:6" s="3" customFormat="1" x14ac:dyDescent="0.2">
      <c r="A34" s="163">
        <v>44588</v>
      </c>
      <c r="B34" s="156">
        <v>27.45</v>
      </c>
      <c r="C34" s="163" t="s">
        <v>187</v>
      </c>
      <c r="D34" s="163" t="s">
        <v>180</v>
      </c>
      <c r="E34" s="165" t="s">
        <v>183</v>
      </c>
      <c r="F34" s="167"/>
    </row>
    <row r="35" spans="1:6" s="3" customFormat="1" x14ac:dyDescent="0.2">
      <c r="A35" s="162"/>
      <c r="B35" s="159"/>
      <c r="C35" s="162"/>
      <c r="D35" s="162"/>
      <c r="E35" s="166"/>
      <c r="F35" s="167"/>
    </row>
    <row r="36" spans="1:6" s="3" customFormat="1" x14ac:dyDescent="0.2">
      <c r="A36" s="163"/>
      <c r="B36" s="156"/>
      <c r="C36" s="163"/>
      <c r="D36" s="163"/>
      <c r="E36" s="165"/>
      <c r="F36" s="167"/>
    </row>
    <row r="37" spans="1:6" s="3" customFormat="1" x14ac:dyDescent="0.2">
      <c r="A37" s="163" t="s">
        <v>188</v>
      </c>
      <c r="B37" s="156">
        <v>454.93</v>
      </c>
      <c r="C37" s="163" t="s">
        <v>195</v>
      </c>
      <c r="D37" s="163" t="s">
        <v>176</v>
      </c>
      <c r="E37" s="165" t="s">
        <v>182</v>
      </c>
      <c r="F37" s="167"/>
    </row>
    <row r="38" spans="1:6" s="3" customFormat="1" x14ac:dyDescent="0.2">
      <c r="A38" s="163">
        <v>44657</v>
      </c>
      <c r="B38" s="156">
        <v>43.18</v>
      </c>
      <c r="C38" s="163" t="s">
        <v>189</v>
      </c>
      <c r="D38" s="163" t="s">
        <v>180</v>
      </c>
      <c r="E38" s="165" t="s">
        <v>183</v>
      </c>
      <c r="F38" s="167"/>
    </row>
    <row r="39" spans="1:6" s="3" customFormat="1" x14ac:dyDescent="0.2">
      <c r="A39" s="163">
        <v>44657</v>
      </c>
      <c r="B39" s="156">
        <v>86.71</v>
      </c>
      <c r="C39" s="163" t="s">
        <v>184</v>
      </c>
      <c r="D39" s="163" t="s">
        <v>180</v>
      </c>
      <c r="E39" s="165" t="s">
        <v>181</v>
      </c>
      <c r="F39" s="167"/>
    </row>
    <row r="40" spans="1:6" s="3" customFormat="1" x14ac:dyDescent="0.2">
      <c r="A40" s="163" t="s">
        <v>192</v>
      </c>
      <c r="B40" s="156">
        <v>269.31</v>
      </c>
      <c r="C40" s="163" t="s">
        <v>190</v>
      </c>
      <c r="D40" s="163" t="s">
        <v>191</v>
      </c>
      <c r="E40" s="165" t="s">
        <v>181</v>
      </c>
      <c r="F40" s="167"/>
    </row>
    <row r="41" spans="1:6" s="3" customFormat="1" x14ac:dyDescent="0.2">
      <c r="A41" s="163">
        <v>44659</v>
      </c>
      <c r="B41" s="156">
        <v>79.08</v>
      </c>
      <c r="C41" s="163" t="s">
        <v>186</v>
      </c>
      <c r="D41" s="163" t="s">
        <v>180</v>
      </c>
      <c r="E41" s="165" t="s">
        <v>181</v>
      </c>
      <c r="F41" s="174"/>
    </row>
    <row r="42" spans="1:6" s="89" customFormat="1" x14ac:dyDescent="0.2">
      <c r="A42" s="168"/>
      <c r="B42" s="169"/>
      <c r="C42" s="168"/>
      <c r="D42" s="168"/>
      <c r="E42" s="170"/>
      <c r="F42" s="1"/>
    </row>
    <row r="43" spans="1:6" s="89" customFormat="1" x14ac:dyDescent="0.2">
      <c r="A43" s="171"/>
      <c r="B43" s="172"/>
      <c r="C43" s="171"/>
      <c r="D43" s="171"/>
      <c r="E43" s="173"/>
      <c r="F43" s="1"/>
    </row>
    <row r="44" spans="1:6" s="89" customFormat="1" x14ac:dyDescent="0.2">
      <c r="A44" s="163" t="s">
        <v>193</v>
      </c>
      <c r="B44" s="156">
        <v>436.86</v>
      </c>
      <c r="C44" s="163" t="s">
        <v>198</v>
      </c>
      <c r="D44" s="163" t="s">
        <v>176</v>
      </c>
      <c r="E44" s="165" t="s">
        <v>182</v>
      </c>
      <c r="F44" s="1"/>
    </row>
    <row r="45" spans="1:6" s="89" customFormat="1" x14ac:dyDescent="0.2">
      <c r="A45" s="163">
        <v>44690</v>
      </c>
      <c r="B45" s="156">
        <v>171.04</v>
      </c>
      <c r="C45" s="163" t="s">
        <v>177</v>
      </c>
      <c r="D45" s="163" t="s">
        <v>178</v>
      </c>
      <c r="E45" s="165" t="s">
        <v>181</v>
      </c>
      <c r="F45" s="1"/>
    </row>
    <row r="46" spans="1:6" s="89" customFormat="1" x14ac:dyDescent="0.2">
      <c r="A46" s="163">
        <v>44690</v>
      </c>
      <c r="B46" s="156">
        <v>27.92</v>
      </c>
      <c r="C46" s="163" t="s">
        <v>179</v>
      </c>
      <c r="D46" s="163" t="s">
        <v>180</v>
      </c>
      <c r="E46" s="165" t="s">
        <v>183</v>
      </c>
      <c r="F46" s="1"/>
    </row>
    <row r="47" spans="1:6" s="89" customFormat="1" x14ac:dyDescent="0.2">
      <c r="A47" s="163">
        <v>44690</v>
      </c>
      <c r="B47" s="156">
        <v>81.88</v>
      </c>
      <c r="C47" s="163" t="s">
        <v>196</v>
      </c>
      <c r="D47" s="163" t="s">
        <v>180</v>
      </c>
      <c r="E47" s="165" t="s">
        <v>181</v>
      </c>
      <c r="F47" s="1"/>
    </row>
    <row r="48" spans="1:6" s="89" customFormat="1" x14ac:dyDescent="0.2">
      <c r="A48" s="163">
        <v>44691</v>
      </c>
      <c r="B48" s="156">
        <v>79.84</v>
      </c>
      <c r="C48" s="163" t="s">
        <v>197</v>
      </c>
      <c r="D48" s="163" t="s">
        <v>180</v>
      </c>
      <c r="E48" s="165" t="s">
        <v>181</v>
      </c>
      <c r="F48" s="1"/>
    </row>
    <row r="49" spans="1:6" s="89" customFormat="1" x14ac:dyDescent="0.2">
      <c r="A49" s="163"/>
      <c r="B49" s="156"/>
      <c r="C49" s="163"/>
      <c r="D49" s="163"/>
      <c r="E49" s="165"/>
      <c r="F49" s="1"/>
    </row>
    <row r="50" spans="1:6" s="89" customFormat="1" x14ac:dyDescent="0.2">
      <c r="A50" s="163"/>
      <c r="B50" s="156"/>
      <c r="C50" s="163"/>
      <c r="D50" s="163"/>
      <c r="E50" s="165"/>
      <c r="F50" s="1"/>
    </row>
    <row r="51" spans="1:6" s="89" customFormat="1" x14ac:dyDescent="0.2">
      <c r="A51" s="163"/>
      <c r="B51" s="156"/>
      <c r="C51" s="163"/>
      <c r="D51" s="163"/>
      <c r="E51" s="165"/>
      <c r="F51" s="1"/>
    </row>
    <row r="52" spans="1:6" s="89" customFormat="1" hidden="1" x14ac:dyDescent="0.2">
      <c r="A52" s="114"/>
      <c r="B52" s="111"/>
      <c r="C52" s="112"/>
      <c r="D52" s="112"/>
      <c r="E52" s="113"/>
      <c r="F52" s="1"/>
    </row>
    <row r="53" spans="1:6" ht="19.5" customHeight="1" x14ac:dyDescent="0.2">
      <c r="A53" s="128" t="s">
        <v>155</v>
      </c>
      <c r="B53" s="129">
        <f>SUM(B22:B52)</f>
        <v>2861.4000000000005</v>
      </c>
      <c r="C53" s="130" t="str">
        <f>IF(SUBTOTAL(3,B22:B52)=SUBTOTAL(103,B22:B52),'Summary and sign-off'!$A$47,'Summary and sign-off'!$A$48)</f>
        <v>Check - there are no hidden rows with data</v>
      </c>
      <c r="D53" s="183" t="str">
        <f>IF('Summary and sign-off'!F55='Summary and sign-off'!F53,'Summary and sign-off'!A50,'Summary and sign-off'!A49)</f>
        <v>Check - each entry provides sufficient information</v>
      </c>
      <c r="E53" s="183"/>
      <c r="F53" s="48"/>
    </row>
    <row r="54" spans="1:6" ht="10.5" customHeight="1" x14ac:dyDescent="0.2">
      <c r="A54" s="29"/>
      <c r="B54" s="24"/>
      <c r="C54" s="29"/>
      <c r="D54" s="29"/>
      <c r="E54" s="29"/>
      <c r="F54" s="29"/>
    </row>
    <row r="55" spans="1:6" ht="24.75" customHeight="1" x14ac:dyDescent="0.2">
      <c r="A55" s="184" t="s">
        <v>44</v>
      </c>
      <c r="B55" s="184"/>
      <c r="C55" s="184"/>
      <c r="D55" s="184"/>
      <c r="E55" s="184"/>
      <c r="F55" s="48"/>
    </row>
    <row r="56" spans="1:6" ht="27" customHeight="1" x14ac:dyDescent="0.2">
      <c r="A56" s="37" t="s">
        <v>49</v>
      </c>
      <c r="B56" s="37" t="s">
        <v>31</v>
      </c>
      <c r="C56" s="37" t="s">
        <v>147</v>
      </c>
      <c r="D56" s="37" t="s">
        <v>88</v>
      </c>
      <c r="E56" s="37" t="s">
        <v>76</v>
      </c>
      <c r="F56" s="51"/>
    </row>
    <row r="57" spans="1:6" s="89" customFormat="1" hidden="1" x14ac:dyDescent="0.2">
      <c r="A57" s="114"/>
      <c r="B57" s="111"/>
      <c r="C57" s="112"/>
      <c r="D57" s="112"/>
      <c r="E57" s="113"/>
      <c r="F57" s="1"/>
    </row>
    <row r="58" spans="1:6" s="89" customFormat="1" x14ac:dyDescent="0.2">
      <c r="A58" s="114"/>
      <c r="B58" s="111"/>
      <c r="C58" s="112"/>
      <c r="D58" s="112"/>
      <c r="E58" s="113"/>
      <c r="F58" s="1"/>
    </row>
    <row r="59" spans="1:6" s="89" customFormat="1" x14ac:dyDescent="0.2">
      <c r="A59" s="163">
        <v>44481</v>
      </c>
      <c r="B59" s="156">
        <v>18.43</v>
      </c>
      <c r="C59" s="157" t="s">
        <v>210</v>
      </c>
      <c r="D59" s="157" t="s">
        <v>180</v>
      </c>
      <c r="E59" s="165" t="s">
        <v>183</v>
      </c>
      <c r="F59" s="1"/>
    </row>
    <row r="60" spans="1:6" s="89" customFormat="1" x14ac:dyDescent="0.2">
      <c r="A60" s="163">
        <v>44481</v>
      </c>
      <c r="B60" s="156">
        <v>19.36</v>
      </c>
      <c r="C60" s="157" t="s">
        <v>194</v>
      </c>
      <c r="D60" s="157" t="s">
        <v>180</v>
      </c>
      <c r="E60" s="158" t="s">
        <v>183</v>
      </c>
      <c r="F60" s="1"/>
    </row>
    <row r="61" spans="1:6" s="89" customFormat="1" x14ac:dyDescent="0.2">
      <c r="A61" s="114"/>
      <c r="B61" s="111"/>
      <c r="C61" s="112"/>
      <c r="D61" s="112"/>
      <c r="E61" s="113"/>
      <c r="F61" s="1"/>
    </row>
    <row r="62" spans="1:6" s="89" customFormat="1" x14ac:dyDescent="0.2">
      <c r="A62" s="114"/>
      <c r="B62" s="111"/>
      <c r="C62" s="112"/>
      <c r="D62" s="112"/>
      <c r="E62" s="113"/>
      <c r="F62" s="1"/>
    </row>
    <row r="63" spans="1:6" s="89" customFormat="1" x14ac:dyDescent="0.2">
      <c r="A63" s="114"/>
      <c r="B63" s="111"/>
      <c r="C63" s="112"/>
      <c r="D63" s="112"/>
      <c r="E63" s="113"/>
      <c r="F63" s="1"/>
    </row>
    <row r="64" spans="1:6" s="89" customFormat="1" x14ac:dyDescent="0.2">
      <c r="A64" s="114"/>
      <c r="B64" s="111"/>
      <c r="C64" s="112"/>
      <c r="D64" s="112"/>
      <c r="E64" s="113"/>
      <c r="F64" s="1"/>
    </row>
    <row r="65" spans="1:6" s="89" customFormat="1" x14ac:dyDescent="0.2">
      <c r="A65" s="114"/>
      <c r="B65" s="111"/>
      <c r="C65" s="112"/>
      <c r="D65" s="112"/>
      <c r="E65" s="113"/>
      <c r="F65" s="1"/>
    </row>
    <row r="66" spans="1:6" s="89" customFormat="1" hidden="1" x14ac:dyDescent="0.2">
      <c r="A66" s="114"/>
      <c r="B66" s="111"/>
      <c r="C66" s="112"/>
      <c r="D66" s="112"/>
      <c r="E66" s="113"/>
      <c r="F66" s="1"/>
    </row>
    <row r="67" spans="1:6" ht="19.5" customHeight="1" x14ac:dyDescent="0.2">
      <c r="A67" s="128" t="s">
        <v>152</v>
      </c>
      <c r="B67" s="129">
        <f>SUM(B57:B66)</f>
        <v>37.79</v>
      </c>
      <c r="C67" s="130" t="str">
        <f>IF(SUBTOTAL(3,B57:B66)=SUBTOTAL(103,B57:B66),'Summary and sign-off'!$A$47,'Summary and sign-off'!$A$48)</f>
        <v>Check - there are no hidden rows with data</v>
      </c>
      <c r="D67" s="183" t="str">
        <f>IF('Summary and sign-off'!F56='Summary and sign-off'!F53,'Summary and sign-off'!A50,'Summary and sign-off'!A49)</f>
        <v>Check - each entry provides sufficient information</v>
      </c>
      <c r="E67" s="183"/>
      <c r="F67" s="48"/>
    </row>
    <row r="68" spans="1:6" ht="10.5" customHeight="1" x14ac:dyDescent="0.2">
      <c r="A68" s="29"/>
      <c r="B68" s="97"/>
      <c r="C68" s="24"/>
      <c r="D68" s="29"/>
      <c r="E68" s="29"/>
      <c r="F68" s="29"/>
    </row>
    <row r="69" spans="1:6" ht="34.5" customHeight="1" x14ac:dyDescent="0.2">
      <c r="A69" s="52" t="s">
        <v>1</v>
      </c>
      <c r="B69" s="98">
        <f>B18+B53+B67</f>
        <v>2899.1900000000005</v>
      </c>
      <c r="C69" s="53"/>
      <c r="D69" s="53"/>
      <c r="E69" s="53"/>
      <c r="F69" s="28"/>
    </row>
    <row r="70" spans="1:6" x14ac:dyDescent="0.2">
      <c r="A70" s="29"/>
      <c r="B70" s="24"/>
      <c r="C70" s="29"/>
      <c r="D70" s="29"/>
      <c r="E70" s="29"/>
      <c r="F70" s="29"/>
    </row>
    <row r="71" spans="1:6" x14ac:dyDescent="0.2">
      <c r="A71" s="54" t="s">
        <v>8</v>
      </c>
      <c r="B71" s="27"/>
      <c r="C71" s="28"/>
      <c r="D71" s="28"/>
      <c r="E71" s="28"/>
      <c r="F71" s="29"/>
    </row>
    <row r="72" spans="1:6" ht="12.6" customHeight="1" x14ac:dyDescent="0.2">
      <c r="A72" s="25" t="s">
        <v>50</v>
      </c>
      <c r="B72" s="55"/>
      <c r="C72" s="55"/>
      <c r="D72" s="34"/>
      <c r="E72" s="34"/>
      <c r="F72" s="29"/>
    </row>
    <row r="73" spans="1:6" ht="12.95" customHeight="1" x14ac:dyDescent="0.2">
      <c r="A73" s="33" t="s">
        <v>156</v>
      </c>
      <c r="B73" s="29"/>
      <c r="C73" s="34"/>
      <c r="D73" s="29"/>
      <c r="E73" s="34"/>
      <c r="F73" s="29"/>
    </row>
    <row r="74" spans="1:6" x14ac:dyDescent="0.2">
      <c r="A74" s="33" t="s">
        <v>149</v>
      </c>
      <c r="B74" s="34"/>
      <c r="C74" s="34"/>
      <c r="D74" s="34"/>
      <c r="E74" s="56"/>
      <c r="F74" s="48"/>
    </row>
    <row r="75" spans="1:6" x14ac:dyDescent="0.2">
      <c r="A75" s="25" t="s">
        <v>157</v>
      </c>
      <c r="B75" s="27"/>
      <c r="C75" s="28"/>
      <c r="D75" s="28"/>
      <c r="E75" s="28"/>
      <c r="F75" s="29"/>
    </row>
    <row r="76" spans="1:6" ht="12.95" customHeight="1" x14ac:dyDescent="0.2">
      <c r="A76" s="33" t="s">
        <v>148</v>
      </c>
      <c r="B76" s="29"/>
      <c r="C76" s="34"/>
      <c r="D76" s="29"/>
      <c r="E76" s="34"/>
      <c r="F76" s="29"/>
    </row>
    <row r="77" spans="1:6" x14ac:dyDescent="0.2">
      <c r="A77" s="33" t="s">
        <v>153</v>
      </c>
      <c r="B77" s="34"/>
      <c r="C77" s="34"/>
      <c r="D77" s="34"/>
      <c r="E77" s="56"/>
      <c r="F77" s="48"/>
    </row>
    <row r="78" spans="1:6" x14ac:dyDescent="0.2">
      <c r="A78" s="38" t="s">
        <v>165</v>
      </c>
      <c r="B78" s="38"/>
      <c r="C78" s="38"/>
      <c r="D78" s="38"/>
      <c r="E78" s="56"/>
      <c r="F78" s="48"/>
    </row>
    <row r="79" spans="1:6" x14ac:dyDescent="0.2">
      <c r="A79" s="42"/>
      <c r="B79" s="29"/>
      <c r="C79" s="29"/>
      <c r="D79" s="29"/>
      <c r="E79" s="48"/>
      <c r="F79" s="48"/>
    </row>
    <row r="80" spans="1:6" hidden="1" x14ac:dyDescent="0.2">
      <c r="A80" s="42"/>
      <c r="B80" s="29"/>
      <c r="C80" s="29"/>
      <c r="D80" s="29"/>
      <c r="E80" s="48"/>
      <c r="F80" s="48"/>
    </row>
    <row r="81" spans="1:6" x14ac:dyDescent="0.2"/>
    <row r="82" spans="1:6" x14ac:dyDescent="0.2"/>
    <row r="83" spans="1:6" x14ac:dyDescent="0.2"/>
    <row r="84" spans="1:6" x14ac:dyDescent="0.2"/>
    <row r="85" spans="1:6" ht="12.75" hidden="1" customHeight="1" x14ac:dyDescent="0.2"/>
    <row r="86" spans="1:6" x14ac:dyDescent="0.2"/>
    <row r="87" spans="1:6" x14ac:dyDescent="0.2"/>
    <row r="88" spans="1:6" hidden="1" x14ac:dyDescent="0.2">
      <c r="A88" s="57"/>
      <c r="B88" s="48"/>
      <c r="C88" s="48"/>
      <c r="D88" s="48"/>
      <c r="E88" s="48"/>
      <c r="F88" s="48"/>
    </row>
    <row r="89" spans="1:6" hidden="1" x14ac:dyDescent="0.2">
      <c r="A89" s="57"/>
      <c r="B89" s="48"/>
      <c r="C89" s="48"/>
      <c r="D89" s="48"/>
      <c r="E89" s="48"/>
      <c r="F89" s="48"/>
    </row>
    <row r="90" spans="1:6" hidden="1" x14ac:dyDescent="0.2">
      <c r="A90" s="57"/>
      <c r="B90" s="48"/>
      <c r="C90" s="48"/>
      <c r="D90" s="48"/>
      <c r="E90" s="48"/>
      <c r="F90" s="48"/>
    </row>
    <row r="91" spans="1:6" hidden="1" x14ac:dyDescent="0.2">
      <c r="A91" s="57"/>
      <c r="B91" s="48"/>
      <c r="C91" s="48"/>
      <c r="D91" s="48"/>
      <c r="E91" s="48"/>
      <c r="F91" s="48"/>
    </row>
    <row r="92" spans="1:6" hidden="1" x14ac:dyDescent="0.2">
      <c r="A92" s="57"/>
      <c r="B92" s="48"/>
      <c r="C92" s="48"/>
      <c r="D92" s="48"/>
      <c r="E92" s="48"/>
      <c r="F92" s="48"/>
    </row>
    <row r="93" spans="1:6" x14ac:dyDescent="0.2"/>
    <row r="94" spans="1:6" x14ac:dyDescent="0.2"/>
    <row r="95" spans="1:6" x14ac:dyDescent="0.2"/>
    <row r="96" spans="1: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sheetData>
  <sheetProtection sheet="1" formatCells="0" formatRows="0" insertColumns="0" insertRows="0" deleteRows="0"/>
  <mergeCells count="15">
    <mergeCell ref="B7:E7"/>
    <mergeCell ref="B5:E5"/>
    <mergeCell ref="D67:E67"/>
    <mergeCell ref="A1:E1"/>
    <mergeCell ref="A20:E20"/>
    <mergeCell ref="A55:E55"/>
    <mergeCell ref="B2:E2"/>
    <mergeCell ref="B3:E3"/>
    <mergeCell ref="B4:E4"/>
    <mergeCell ref="A8:E8"/>
    <mergeCell ref="A9:E9"/>
    <mergeCell ref="B6:E6"/>
    <mergeCell ref="D18:E18"/>
    <mergeCell ref="D53:E53"/>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7:A66 A12 A14:A17 A22:A5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6 A21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B57:B66 B12 B14:B17 B22:B52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C14" sqref="C1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79" t="s">
        <v>6</v>
      </c>
      <c r="B1" s="179"/>
      <c r="C1" s="179"/>
      <c r="D1" s="179"/>
      <c r="E1" s="179"/>
      <c r="F1" s="40"/>
    </row>
    <row r="2" spans="1:6" ht="21" customHeight="1" x14ac:dyDescent="0.2">
      <c r="A2" s="4" t="s">
        <v>2</v>
      </c>
      <c r="B2" s="182" t="str">
        <f>'Summary and sign-off'!B2:F2</f>
        <v>Commerce Commission</v>
      </c>
      <c r="C2" s="182"/>
      <c r="D2" s="182"/>
      <c r="E2" s="182"/>
      <c r="F2" s="40"/>
    </row>
    <row r="3" spans="1:6" ht="21" customHeight="1" x14ac:dyDescent="0.2">
      <c r="A3" s="4" t="s">
        <v>3</v>
      </c>
      <c r="B3" s="182" t="str">
        <f>'Summary and sign-off'!B3:F3</f>
        <v>Adrienne Meikle</v>
      </c>
      <c r="C3" s="182"/>
      <c r="D3" s="182"/>
      <c r="E3" s="182"/>
      <c r="F3" s="40"/>
    </row>
    <row r="4" spans="1:6" ht="21" customHeight="1" x14ac:dyDescent="0.2">
      <c r="A4" s="4" t="s">
        <v>77</v>
      </c>
      <c r="B4" s="182">
        <f>'Summary and sign-off'!B4:F4</f>
        <v>44378</v>
      </c>
      <c r="C4" s="182"/>
      <c r="D4" s="182"/>
      <c r="E4" s="182"/>
      <c r="F4" s="40"/>
    </row>
    <row r="5" spans="1:6" ht="21" customHeight="1" x14ac:dyDescent="0.2">
      <c r="A5" s="4" t="s">
        <v>78</v>
      </c>
      <c r="B5" s="182">
        <f>'Summary and sign-off'!B5:F5</f>
        <v>44742</v>
      </c>
      <c r="C5" s="182"/>
      <c r="D5" s="182"/>
      <c r="E5" s="182"/>
      <c r="F5" s="40"/>
    </row>
    <row r="6" spans="1:6" ht="21" customHeight="1" x14ac:dyDescent="0.2">
      <c r="A6" s="4" t="s">
        <v>29</v>
      </c>
      <c r="B6" s="177" t="s">
        <v>28</v>
      </c>
      <c r="C6" s="177"/>
      <c r="D6" s="177"/>
      <c r="E6" s="177"/>
      <c r="F6" s="40"/>
    </row>
    <row r="7" spans="1:6" ht="21" customHeight="1" x14ac:dyDescent="0.2">
      <c r="A7" s="4" t="s">
        <v>104</v>
      </c>
      <c r="B7" s="177" t="s">
        <v>116</v>
      </c>
      <c r="C7" s="177"/>
      <c r="D7" s="177"/>
      <c r="E7" s="177"/>
      <c r="F7" s="40"/>
    </row>
    <row r="8" spans="1:6" ht="35.25" customHeight="1" x14ac:dyDescent="0.25">
      <c r="A8" s="192" t="s">
        <v>158</v>
      </c>
      <c r="B8" s="192"/>
      <c r="C8" s="193"/>
      <c r="D8" s="193"/>
      <c r="E8" s="193"/>
      <c r="F8" s="44"/>
    </row>
    <row r="9" spans="1:6" ht="35.25" customHeight="1" x14ac:dyDescent="0.25">
      <c r="A9" s="190" t="s">
        <v>135</v>
      </c>
      <c r="B9" s="191"/>
      <c r="C9" s="191"/>
      <c r="D9" s="191"/>
      <c r="E9" s="191"/>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14"/>
      <c r="B13" s="111"/>
      <c r="C13" s="116"/>
      <c r="D13" s="116"/>
      <c r="E13" s="117"/>
      <c r="F13" s="2"/>
    </row>
    <row r="14" spans="1:6" s="89" customFormat="1" x14ac:dyDescent="0.2">
      <c r="A14" s="114"/>
      <c r="B14" s="111"/>
      <c r="C14" s="175" t="s">
        <v>207</v>
      </c>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183" t="str">
        <f>IF('Summary and sign-off'!F57='Summary and sign-off'!F53,'Summary and sign-off'!A50,'Summary and sign-off'!A49)</f>
        <v>Check - each entry provides sufficient information</v>
      </c>
      <c r="E25" s="183"/>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18" sqref="B18"/>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79" t="s">
        <v>6</v>
      </c>
      <c r="B1" s="179"/>
      <c r="C1" s="179"/>
      <c r="D1" s="179"/>
      <c r="E1" s="179"/>
      <c r="F1" s="26"/>
    </row>
    <row r="2" spans="1:6" ht="21" customHeight="1" x14ac:dyDescent="0.2">
      <c r="A2" s="4" t="s">
        <v>2</v>
      </c>
      <c r="B2" s="182" t="str">
        <f>'Summary and sign-off'!B2:F2</f>
        <v>Commerce Commission</v>
      </c>
      <c r="C2" s="182"/>
      <c r="D2" s="182"/>
      <c r="E2" s="182"/>
      <c r="F2" s="26"/>
    </row>
    <row r="3" spans="1:6" ht="21" customHeight="1" x14ac:dyDescent="0.2">
      <c r="A3" s="4" t="s">
        <v>3</v>
      </c>
      <c r="B3" s="182" t="str">
        <f>'Summary and sign-off'!B3:F3</f>
        <v>Adrienne Meikle</v>
      </c>
      <c r="C3" s="182"/>
      <c r="D3" s="182"/>
      <c r="E3" s="182"/>
      <c r="F3" s="26"/>
    </row>
    <row r="4" spans="1:6" ht="21" customHeight="1" x14ac:dyDescent="0.2">
      <c r="A4" s="4" t="s">
        <v>77</v>
      </c>
      <c r="B4" s="182">
        <f>'Summary and sign-off'!B4:F4</f>
        <v>44378</v>
      </c>
      <c r="C4" s="182"/>
      <c r="D4" s="182"/>
      <c r="E4" s="182"/>
      <c r="F4" s="26"/>
    </row>
    <row r="5" spans="1:6" ht="21" customHeight="1" x14ac:dyDescent="0.2">
      <c r="A5" s="4" t="s">
        <v>78</v>
      </c>
      <c r="B5" s="182">
        <f>'Summary and sign-off'!B5:F5</f>
        <v>44742</v>
      </c>
      <c r="C5" s="182"/>
      <c r="D5" s="182"/>
      <c r="E5" s="182"/>
      <c r="F5" s="26"/>
    </row>
    <row r="6" spans="1:6" ht="21" customHeight="1" x14ac:dyDescent="0.2">
      <c r="A6" s="4" t="s">
        <v>29</v>
      </c>
      <c r="B6" s="177" t="s">
        <v>28</v>
      </c>
      <c r="C6" s="177"/>
      <c r="D6" s="177"/>
      <c r="E6" s="177"/>
      <c r="F6" s="36"/>
    </row>
    <row r="7" spans="1:6" ht="21" customHeight="1" x14ac:dyDescent="0.2">
      <c r="A7" s="4" t="s">
        <v>104</v>
      </c>
      <c r="B7" s="177" t="s">
        <v>116</v>
      </c>
      <c r="C7" s="177"/>
      <c r="D7" s="177"/>
      <c r="E7" s="177"/>
      <c r="F7" s="36"/>
    </row>
    <row r="8" spans="1:6" ht="35.25" customHeight="1" x14ac:dyDescent="0.2">
      <c r="A8" s="186" t="s">
        <v>0</v>
      </c>
      <c r="B8" s="186"/>
      <c r="C8" s="193"/>
      <c r="D8" s="193"/>
      <c r="E8" s="193"/>
      <c r="F8" s="26"/>
    </row>
    <row r="9" spans="1:6" ht="35.25" customHeight="1" x14ac:dyDescent="0.2">
      <c r="A9" s="194" t="s">
        <v>127</v>
      </c>
      <c r="B9" s="195"/>
      <c r="C9" s="195"/>
      <c r="D9" s="195"/>
      <c r="E9" s="195"/>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ht="25.5" x14ac:dyDescent="0.2">
      <c r="A12" s="114" t="s">
        <v>206</v>
      </c>
      <c r="B12" s="111">
        <v>386.09</v>
      </c>
      <c r="C12" s="116" t="s">
        <v>205</v>
      </c>
      <c r="D12" s="116" t="s">
        <v>204</v>
      </c>
      <c r="E12" s="117" t="s">
        <v>183</v>
      </c>
      <c r="F12" s="3"/>
    </row>
    <row r="13" spans="1:6" s="89" customFormat="1" x14ac:dyDescent="0.2">
      <c r="A13" s="114"/>
      <c r="B13" s="111"/>
      <c r="C13" s="116"/>
      <c r="D13" s="116"/>
      <c r="E13" s="117"/>
      <c r="F13" s="3"/>
    </row>
    <row r="14" spans="1:6" s="89" customFormat="1" x14ac:dyDescent="0.2">
      <c r="A14" s="114"/>
      <c r="B14" s="111"/>
      <c r="C14" s="116"/>
      <c r="D14" s="116"/>
      <c r="E14" s="117"/>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0"/>
      <c r="B22" s="111"/>
      <c r="C22" s="116"/>
      <c r="D22" s="116"/>
      <c r="E22" s="117"/>
      <c r="F22" s="3"/>
    </row>
    <row r="23" spans="1:6" s="89" customFormat="1" x14ac:dyDescent="0.2">
      <c r="A23" s="110"/>
      <c r="B23" s="111"/>
      <c r="C23" s="116"/>
      <c r="D23" s="116"/>
      <c r="E23" s="117"/>
      <c r="F23" s="3"/>
    </row>
    <row r="24" spans="1:6" s="89" customFormat="1" hidden="1" x14ac:dyDescent="0.2">
      <c r="A24" s="110"/>
      <c r="B24" s="111"/>
      <c r="C24" s="116"/>
      <c r="D24" s="116"/>
      <c r="E24" s="117"/>
      <c r="F24" s="3"/>
    </row>
    <row r="25" spans="1:6" ht="34.5" customHeight="1" x14ac:dyDescent="0.2">
      <c r="A25" s="90" t="s">
        <v>136</v>
      </c>
      <c r="B25" s="102">
        <f>SUM(B11:B24)</f>
        <v>386.09</v>
      </c>
      <c r="C25" s="123" t="str">
        <f>IF(SUBTOTAL(3,B11:B24)=SUBTOTAL(103,B11:B24),'Summary and sign-off'!$A$47,'Summary and sign-off'!$A$48)</f>
        <v>Check - there are no hidden rows with data</v>
      </c>
      <c r="D25" s="183" t="str">
        <f>IF('Summary and sign-off'!F58='Summary and sign-off'!F53,'Summary and sign-off'!A50,'Summary and sign-off'!A49)</f>
        <v>Check - each entry provides sufficient information</v>
      </c>
      <c r="E25" s="183"/>
      <c r="F25" s="39"/>
    </row>
    <row r="26" spans="1:6" ht="14.1" customHeight="1" x14ac:dyDescent="0.2">
      <c r="A26" s="40"/>
      <c r="B26" s="29"/>
      <c r="C26" s="22"/>
      <c r="D26" s="22"/>
      <c r="E26" s="22"/>
      <c r="F26" s="26"/>
    </row>
    <row r="27" spans="1:6" x14ac:dyDescent="0.2">
      <c r="A27" s="23" t="s">
        <v>7</v>
      </c>
      <c r="B27" s="22"/>
      <c r="C27" s="22"/>
      <c r="D27" s="22"/>
      <c r="E27" s="22"/>
      <c r="F27" s="26"/>
    </row>
    <row r="28" spans="1:6" ht="12.6" customHeight="1" x14ac:dyDescent="0.2">
      <c r="A28" s="25" t="s">
        <v>50</v>
      </c>
      <c r="B28" s="22"/>
      <c r="C28" s="22"/>
      <c r="D28" s="22"/>
      <c r="E28" s="22"/>
      <c r="F28" s="26"/>
    </row>
    <row r="29" spans="1:6" x14ac:dyDescent="0.2">
      <c r="A29" s="25" t="s">
        <v>157</v>
      </c>
      <c r="B29" s="27"/>
      <c r="C29" s="28"/>
      <c r="D29" s="28"/>
      <c r="E29" s="28"/>
      <c r="F29" s="29"/>
    </row>
    <row r="30" spans="1:6" x14ac:dyDescent="0.2">
      <c r="A30" s="33" t="s">
        <v>13</v>
      </c>
      <c r="B30" s="34"/>
      <c r="C30" s="29"/>
      <c r="D30" s="29"/>
      <c r="E30" s="29"/>
      <c r="F30" s="29"/>
    </row>
    <row r="31" spans="1:6" ht="12.75" customHeight="1" x14ac:dyDescent="0.2">
      <c r="A31" s="33" t="s">
        <v>166</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75"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9"/>
  <sheetViews>
    <sheetView zoomScaleNormal="100" workbookViewId="0">
      <selection activeCell="B19" sqref="B19"/>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79" t="s">
        <v>32</v>
      </c>
      <c r="B1" s="179"/>
      <c r="C1" s="179"/>
      <c r="D1" s="179"/>
      <c r="E1" s="179"/>
      <c r="F1" s="179"/>
    </row>
    <row r="2" spans="1:6" ht="21" customHeight="1" x14ac:dyDescent="0.2">
      <c r="A2" s="4" t="s">
        <v>2</v>
      </c>
      <c r="B2" s="182" t="str">
        <f>'Summary and sign-off'!B2:F2</f>
        <v>Commerce Commission</v>
      </c>
      <c r="C2" s="182"/>
      <c r="D2" s="182"/>
      <c r="E2" s="182"/>
      <c r="F2" s="182"/>
    </row>
    <row r="3" spans="1:6" ht="21" customHeight="1" x14ac:dyDescent="0.2">
      <c r="A3" s="4" t="s">
        <v>3</v>
      </c>
      <c r="B3" s="182" t="str">
        <f>'Summary and sign-off'!B3:F3</f>
        <v>Adrienne Meikle</v>
      </c>
      <c r="C3" s="182"/>
      <c r="D3" s="182"/>
      <c r="E3" s="182"/>
      <c r="F3" s="182"/>
    </row>
    <row r="4" spans="1:6" ht="21" customHeight="1" x14ac:dyDescent="0.2">
      <c r="A4" s="4" t="s">
        <v>77</v>
      </c>
      <c r="B4" s="182">
        <f>'Summary and sign-off'!B4:F4</f>
        <v>44378</v>
      </c>
      <c r="C4" s="182"/>
      <c r="D4" s="182"/>
      <c r="E4" s="182"/>
      <c r="F4" s="182"/>
    </row>
    <row r="5" spans="1:6" ht="21" customHeight="1" x14ac:dyDescent="0.2">
      <c r="A5" s="4" t="s">
        <v>78</v>
      </c>
      <c r="B5" s="182">
        <f>'Summary and sign-off'!B5:F5</f>
        <v>44742</v>
      </c>
      <c r="C5" s="182"/>
      <c r="D5" s="182"/>
      <c r="E5" s="182"/>
      <c r="F5" s="182"/>
    </row>
    <row r="6" spans="1:6" ht="21" customHeight="1" x14ac:dyDescent="0.2">
      <c r="A6" s="4" t="s">
        <v>167</v>
      </c>
      <c r="B6" s="177" t="s">
        <v>64</v>
      </c>
      <c r="C6" s="177"/>
      <c r="D6" s="177"/>
      <c r="E6" s="177"/>
      <c r="F6" s="177"/>
    </row>
    <row r="7" spans="1:6" ht="21" customHeight="1" x14ac:dyDescent="0.2">
      <c r="A7" s="4" t="s">
        <v>104</v>
      </c>
      <c r="B7" s="177" t="s">
        <v>116</v>
      </c>
      <c r="C7" s="177"/>
      <c r="D7" s="177"/>
      <c r="E7" s="177"/>
      <c r="F7" s="177"/>
    </row>
    <row r="8" spans="1:6" ht="36" customHeight="1" x14ac:dyDescent="0.2">
      <c r="A8" s="186" t="s">
        <v>52</v>
      </c>
      <c r="B8" s="186"/>
      <c r="C8" s="186"/>
      <c r="D8" s="186"/>
      <c r="E8" s="186"/>
      <c r="F8" s="186"/>
    </row>
    <row r="9" spans="1:6" ht="36" customHeight="1" x14ac:dyDescent="0.2">
      <c r="A9" s="194" t="s">
        <v>134</v>
      </c>
      <c r="B9" s="195"/>
      <c r="C9" s="195"/>
      <c r="D9" s="195"/>
      <c r="E9" s="195"/>
      <c r="F9" s="195"/>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x14ac:dyDescent="0.2">
      <c r="A13" s="114">
        <v>44384</v>
      </c>
      <c r="B13" s="119" t="s">
        <v>170</v>
      </c>
      <c r="C13" s="122" t="s">
        <v>34</v>
      </c>
      <c r="D13" s="119" t="s">
        <v>171</v>
      </c>
      <c r="E13" s="118">
        <v>50</v>
      </c>
      <c r="F13" s="120" t="s">
        <v>172</v>
      </c>
    </row>
    <row r="14" spans="1:6" s="89" customFormat="1" ht="25.5" x14ac:dyDescent="0.2">
      <c r="A14" s="114">
        <v>44384</v>
      </c>
      <c r="B14" s="119" t="s">
        <v>173</v>
      </c>
      <c r="C14" s="122" t="s">
        <v>34</v>
      </c>
      <c r="D14" s="119" t="s">
        <v>174</v>
      </c>
      <c r="E14" s="118">
        <v>10</v>
      </c>
      <c r="F14" s="120" t="s">
        <v>172</v>
      </c>
    </row>
    <row r="15" spans="1:6" s="89" customFormat="1" x14ac:dyDescent="0.2">
      <c r="A15" s="114">
        <v>44553</v>
      </c>
      <c r="B15" s="119" t="s">
        <v>199</v>
      </c>
      <c r="C15" s="122" t="s">
        <v>34</v>
      </c>
      <c r="D15" s="119" t="s">
        <v>200</v>
      </c>
      <c r="E15" s="118" t="s">
        <v>201</v>
      </c>
      <c r="F15" s="120" t="s">
        <v>172</v>
      </c>
    </row>
    <row r="16" spans="1:6" s="89" customFormat="1" ht="38.25" x14ac:dyDescent="0.2">
      <c r="A16" s="114">
        <v>44658</v>
      </c>
      <c r="B16" s="119" t="s">
        <v>202</v>
      </c>
      <c r="C16" s="122" t="s">
        <v>36</v>
      </c>
      <c r="D16" s="119" t="s">
        <v>203</v>
      </c>
      <c r="E16" s="118" t="s">
        <v>39</v>
      </c>
      <c r="F16" s="120" t="s">
        <v>209</v>
      </c>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x14ac:dyDescent="0.2">
      <c r="A24" s="114"/>
      <c r="B24" s="119"/>
      <c r="C24" s="122"/>
      <c r="D24" s="119"/>
      <c r="E24" s="118"/>
      <c r="F24" s="120"/>
    </row>
    <row r="25" spans="1:7" s="89" customFormat="1" x14ac:dyDescent="0.2">
      <c r="A25" s="114"/>
      <c r="B25" s="119"/>
      <c r="C25" s="122"/>
      <c r="D25" s="119"/>
      <c r="E25" s="118"/>
      <c r="F25" s="120"/>
    </row>
    <row r="26" spans="1:7" s="89" customFormat="1" x14ac:dyDescent="0.2">
      <c r="A26" s="114"/>
      <c r="B26" s="119"/>
      <c r="C26" s="122"/>
      <c r="D26" s="119"/>
      <c r="E26" s="118"/>
      <c r="F26" s="120"/>
    </row>
    <row r="27" spans="1:7" s="89" customFormat="1" hidden="1" x14ac:dyDescent="0.2">
      <c r="A27" s="114"/>
      <c r="B27" s="116"/>
      <c r="C27" s="122"/>
      <c r="D27" s="116"/>
      <c r="E27" s="118"/>
      <c r="F27" s="117"/>
    </row>
    <row r="28" spans="1:7" ht="34.5" customHeight="1" x14ac:dyDescent="0.2">
      <c r="A28" s="91" t="s">
        <v>164</v>
      </c>
      <c r="B28" s="92" t="s">
        <v>35</v>
      </c>
      <c r="C28" s="93">
        <f>C29+C30</f>
        <v>4</v>
      </c>
      <c r="D28" s="131" t="str">
        <f>IF(SUBTOTAL(3,C11:C27)=SUBTOTAL(103,C11:C27),'Summary and sign-off'!$A$47,'Summary and sign-off'!$A$48)</f>
        <v>Check - there are no hidden rows with data</v>
      </c>
      <c r="E28" s="196" t="str">
        <f>IF('Summary and sign-off'!F59='Summary and sign-off'!F53,'Summary and sign-off'!A51,'Summary and sign-off'!A49)</f>
        <v>Check - each entry provides sufficient information</v>
      </c>
      <c r="F28" s="196"/>
      <c r="G28" s="89"/>
    </row>
    <row r="29" spans="1:7" ht="25.5" customHeight="1" x14ac:dyDescent="0.25">
      <c r="A29" s="94"/>
      <c r="B29" s="95" t="s">
        <v>36</v>
      </c>
      <c r="C29" s="96">
        <f>COUNTIF(C11:C27,'Summary and sign-off'!A44)</f>
        <v>1</v>
      </c>
      <c r="D29" s="19"/>
      <c r="E29" s="20"/>
      <c r="F29" s="21"/>
    </row>
    <row r="30" spans="1:7" ht="25.5" customHeight="1" x14ac:dyDescent="0.25">
      <c r="A30" s="94"/>
      <c r="B30" s="95" t="s">
        <v>34</v>
      </c>
      <c r="C30" s="96">
        <f>COUNTIF(C11:C27,'Summary and sign-off'!A45)</f>
        <v>3</v>
      </c>
      <c r="D30" s="19"/>
      <c r="E30" s="20"/>
      <c r="F30" s="21"/>
    </row>
    <row r="31" spans="1:7" x14ac:dyDescent="0.2">
      <c r="A31" s="22"/>
      <c r="B31" s="23"/>
      <c r="C31" s="22"/>
      <c r="D31" s="24"/>
      <c r="E31" s="24"/>
      <c r="F31" s="22"/>
    </row>
    <row r="32" spans="1:7" x14ac:dyDescent="0.2">
      <c r="A32" s="23" t="s">
        <v>7</v>
      </c>
      <c r="B32" s="23"/>
      <c r="C32" s="23"/>
      <c r="D32" s="23"/>
      <c r="E32" s="23"/>
      <c r="F32" s="23"/>
    </row>
    <row r="33" spans="1:6" ht="12.6" customHeight="1" x14ac:dyDescent="0.2">
      <c r="A33" s="25" t="s">
        <v>50</v>
      </c>
      <c r="B33" s="22"/>
      <c r="C33" s="22"/>
      <c r="D33" s="22"/>
      <c r="E33" s="22"/>
      <c r="F33" s="26"/>
    </row>
    <row r="34" spans="1:6" x14ac:dyDescent="0.2">
      <c r="A34" s="25" t="s">
        <v>157</v>
      </c>
      <c r="B34" s="27"/>
      <c r="C34" s="28"/>
      <c r="D34" s="28"/>
      <c r="E34" s="28"/>
      <c r="F34" s="29"/>
    </row>
    <row r="35" spans="1:6" x14ac:dyDescent="0.2">
      <c r="A35" s="25" t="s">
        <v>15</v>
      </c>
      <c r="B35" s="30"/>
      <c r="C35" s="30"/>
      <c r="D35" s="30"/>
      <c r="E35" s="30"/>
      <c r="F35" s="30"/>
    </row>
    <row r="36" spans="1:6" ht="12.75" customHeight="1" x14ac:dyDescent="0.2">
      <c r="A36" s="25" t="s">
        <v>93</v>
      </c>
      <c r="B36" s="22"/>
      <c r="C36" s="22"/>
      <c r="D36" s="22"/>
      <c r="E36" s="22"/>
      <c r="F36" s="22"/>
    </row>
    <row r="37" spans="1:6" ht="12.95" customHeight="1" x14ac:dyDescent="0.2">
      <c r="A37" s="31" t="s">
        <v>37</v>
      </c>
      <c r="B37" s="32"/>
      <c r="C37" s="32"/>
      <c r="D37" s="32"/>
      <c r="E37" s="32"/>
      <c r="F37" s="32"/>
    </row>
    <row r="38" spans="1:6" x14ac:dyDescent="0.2">
      <c r="A38" s="33" t="s">
        <v>53</v>
      </c>
      <c r="B38" s="34"/>
      <c r="C38" s="29"/>
      <c r="D38" s="29"/>
      <c r="E38" s="29"/>
      <c r="F38" s="29"/>
    </row>
    <row r="39" spans="1:6" ht="12.75" customHeight="1" x14ac:dyDescent="0.2">
      <c r="A39" s="33" t="s">
        <v>166</v>
      </c>
      <c r="B39" s="25"/>
      <c r="C39" s="35"/>
      <c r="D39" s="35"/>
      <c r="E39" s="35"/>
      <c r="F39" s="35"/>
    </row>
    <row r="40" spans="1:6" ht="12.75" customHeight="1" x14ac:dyDescent="0.2">
      <c r="A40" s="25"/>
      <c r="B40" s="25"/>
      <c r="C40" s="35"/>
      <c r="D40" s="35"/>
      <c r="E40" s="35"/>
      <c r="F40" s="35"/>
    </row>
    <row r="41" spans="1:6" ht="12.75" hidden="1" customHeight="1" x14ac:dyDescent="0.2">
      <c r="A41" s="25"/>
      <c r="B41" s="25"/>
      <c r="C41" s="35"/>
      <c r="D41" s="35"/>
      <c r="E41" s="35"/>
      <c r="F41" s="35"/>
    </row>
    <row r="44" spans="1:6" hidden="1" x14ac:dyDescent="0.2">
      <c r="A44" s="23"/>
      <c r="B44" s="23"/>
      <c r="C44" s="23"/>
      <c r="D44" s="23"/>
      <c r="E44" s="23"/>
      <c r="F44" s="23"/>
    </row>
    <row r="45" spans="1:6" hidden="1" x14ac:dyDescent="0.2">
      <c r="A45" s="23"/>
      <c r="B45" s="23"/>
      <c r="C45" s="23"/>
      <c r="D45" s="23"/>
      <c r="E45" s="23"/>
      <c r="F45" s="23"/>
    </row>
    <row r="46" spans="1:6" hidden="1" x14ac:dyDescent="0.2">
      <c r="A46" s="23"/>
      <c r="B46" s="23"/>
      <c r="C46" s="23"/>
      <c r="D46" s="23"/>
      <c r="E46" s="23"/>
      <c r="F46" s="23"/>
    </row>
    <row r="47" spans="1:6" hidden="1" x14ac:dyDescent="0.2">
      <c r="A47" s="23"/>
      <c r="B47" s="23"/>
      <c r="C47" s="23"/>
      <c r="D47" s="23"/>
      <c r="E47" s="23"/>
      <c r="F47" s="23"/>
    </row>
    <row r="48" spans="1:6" hidden="1" x14ac:dyDescent="0.2">
      <c r="A48" s="23"/>
      <c r="B48" s="23"/>
      <c r="C48" s="23"/>
      <c r="D48" s="23"/>
      <c r="E48" s="23"/>
      <c r="F48" s="23"/>
    </row>
    <row r="49" x14ac:dyDescent="0.2"/>
  </sheetData>
  <sheetProtection sheet="1" formatCells="0" insertRows="0" deleteRows="0"/>
  <mergeCells count="10">
    <mergeCell ref="E28:F28"/>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7" xr:uid="{00000000-0002-0000-0500-000000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sign-off'!$A$44:$A$45</xm:f>
          </x14:formula1>
          <xm:sqref>C11:C27</xm:sqref>
        </x14:dataValidation>
        <x14:dataValidation type="list" errorStyle="information" operator="greaterThan" allowBlank="1" showInputMessage="1" prompt="Provide specific $ value if possible" xr:uid="{00000000-0002-0000-0500-000003000000}">
          <x14:formula1>
            <xm:f>'Summary and sign-off'!$A$38:$A$43</xm:f>
          </x14:formula1>
          <xm:sqref>E11:E27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http://schemas.microsoft.com/office/2006/documentManagement/types"/>
    <ds:schemaRef ds:uri="http://schemas.microsoft.com/office/2006/metadata/properties"/>
    <ds:schemaRef ds:uri="http://purl.org/dc/elements/1.1/"/>
    <ds:schemaRef ds:uri="12165527-d881-4234-97f9-ee139a3f0c31"/>
    <ds:schemaRef ds:uri="http://www.w3.org/XML/1998/namespace"/>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Richard Young</cp:lastModifiedBy>
  <cp:lastPrinted>2022-07-13T23:29:06Z</cp:lastPrinted>
  <dcterms:created xsi:type="dcterms:W3CDTF">2010-10-17T20:59:02Z</dcterms:created>
  <dcterms:modified xsi:type="dcterms:W3CDTF">2022-07-22T03:27:17Z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