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5" yWindow="13485" windowWidth="30750" windowHeight="6795" tabRatio="841"/>
  </bookViews>
  <sheets>
    <sheet name="CoverSheet" sheetId="1" r:id="rId1"/>
    <sheet name="TOC" sheetId="74" r:id="rId2"/>
    <sheet name="Instructions" sheetId="3" r:id="rId3"/>
    <sheet name="S1.Analytical Ratios" sheetId="71" r:id="rId4"/>
    <sheet name="S2.Return on Investment" sheetId="44" r:id="rId5"/>
    <sheet name="S3.Regulatory Profit" sheetId="45" r:id="rId6"/>
    <sheet name="S4.RAB Value (Rolled Forward)" sheetId="48" r:id="rId7"/>
    <sheet name="S5a.Regulatory Tax Allowance " sheetId="72" r:id="rId8"/>
    <sheet name="S5b.Related Party Transactions" sheetId="75" r:id="rId9"/>
    <sheet name="S5c.TCSD Allowance" sheetId="47" r:id="rId10"/>
    <sheet name="S5d.Cost Allocations" sheetId="53" r:id="rId11"/>
    <sheet name="S5e.Asset Allocations" sheetId="52" r:id="rId12"/>
    <sheet name="S6a.Actual Expenditure Capex" sheetId="49" r:id="rId13"/>
    <sheet name="S6b.Actual Expenditure Opex" sheetId="60" r:id="rId14"/>
    <sheet name="S7.Actual vs Forecast Exp" sheetId="50" r:id="rId15"/>
    <sheet name="S8.Billed Quantities+Revenues" sheetId="57" r:id="rId16"/>
    <sheet name="S9a.Asset Register" sheetId="37" r:id="rId17"/>
    <sheet name="S9b.Asset Age Profile" sheetId="36" r:id="rId18"/>
    <sheet name="S9c.Pipeline Data" sheetId="23" r:id="rId19"/>
    <sheet name="S9d.Demand" sheetId="66" r:id="rId20"/>
    <sheet name="S10a.Reliability" sheetId="27" r:id="rId21"/>
    <sheet name="S10b.Integrity" sheetId="70" r:id="rId22"/>
  </sheets>
  <definedNames>
    <definedName name="dd_Basis" localSheetId="8">'S5b.Related Party Transactions'!$M$57:$M$80</definedName>
    <definedName name="dd_Basis">#REF!</definedName>
    <definedName name="_xlnm.Print_Area" localSheetId="0">CoverSheet!$A$1:$D$17</definedName>
    <definedName name="_xlnm.Print_Area" localSheetId="2">Instructions!$A$1:$C$36</definedName>
    <definedName name="_xlnm.Print_Area" localSheetId="3">'S1.Analytical Ratios'!$A$1:$N$43</definedName>
    <definedName name="_xlnm.Print_Area" localSheetId="20">S10a.Reliability!$A$1:$K$44</definedName>
    <definedName name="_xlnm.Print_Area" localSheetId="21">S10b.Integrity!$A$1:$J$52</definedName>
    <definedName name="_xlnm.Print_Area" localSheetId="4">'S2.Return on Investment'!$A$1:$N$114</definedName>
    <definedName name="_xlnm.Print_Area" localSheetId="5">'S3.Regulatory Profit'!$A$1:$U$55</definedName>
    <definedName name="_xlnm.Print_Area" localSheetId="6">'S4.RAB Value (Rolled Forward)'!$A$1:$Q$112</definedName>
    <definedName name="_xlnm.Print_Area" localSheetId="7">'S5a.Regulatory Tax Allowance '!$A$1:$K$91</definedName>
    <definedName name="_xlnm.Print_Area" localSheetId="8">'S5b.Related Party Transactions'!$A$1:$K$55</definedName>
    <definedName name="_xlnm.Print_Area" localSheetId="9">'S5c.TCSD Allowance'!$A$1:$O$28</definedName>
    <definedName name="_xlnm.Print_Area" localSheetId="10">'S5d.Cost Allocations'!$A$1:$O$75</definedName>
    <definedName name="_xlnm.Print_Area" localSheetId="11">'S5e.Asset Allocations'!$A$1:$N$74</definedName>
    <definedName name="_xlnm.Print_Area" localSheetId="12">'S6a.Actual Expenditure Capex'!$A$1:$L$146</definedName>
    <definedName name="_xlnm.Print_Area" localSheetId="13">'S6b.Actual Expenditure Opex'!$A$1:$T$20</definedName>
    <definedName name="_xlnm.Print_Area" localSheetId="14">'S7.Actual vs Forecast Exp'!$A$1:$K$39</definedName>
    <definedName name="_xlnm.Print_Area" localSheetId="15">'S8.Billed Quantities+Revenues'!$A$1:$S$52</definedName>
    <definedName name="_xlnm.Print_Area" localSheetId="16">'S9a.Asset Register'!$A$1:$L$37</definedName>
    <definedName name="_xlnm.Print_Area" localSheetId="17">'S9b.Asset Age Profile'!$A$1:$AR$38</definedName>
    <definedName name="_xlnm.Print_Area" localSheetId="18">'S9c.Pipeline Data'!$A$1:$J$23</definedName>
    <definedName name="_xlnm.Print_Area" localSheetId="19">S9d.Demand!$A$1:$I$29</definedName>
    <definedName name="_xlnm.Print_Area" localSheetId="1">TOC!$A$1:$D$28</definedName>
    <definedName name="_xlnm.Print_Titles" localSheetId="3">'S1.Analytical Ratios'!$1:$6</definedName>
    <definedName name="_xlnm.Print_Titles" localSheetId="20">S10a.Reliability!$1:$6</definedName>
    <definedName name="_xlnm.Print_Titles" localSheetId="21">S10b.Integrity!$1:$6</definedName>
    <definedName name="_xlnm.Print_Titles" localSheetId="4">'S2.Return on Investment'!$1:$6</definedName>
    <definedName name="_xlnm.Print_Titles" localSheetId="6">'S4.RAB Value (Rolled Forward)'!$1:$6</definedName>
    <definedName name="_xlnm.Print_Titles" localSheetId="7">'S5a.Regulatory Tax Allowance '!$1:$6</definedName>
    <definedName name="_xlnm.Print_Titles" localSheetId="8">'S5b.Related Party Transactions'!$1:$6</definedName>
    <definedName name="_xlnm.Print_Titles" localSheetId="9">'S5c.TCSD Allowance'!$1:$6</definedName>
    <definedName name="_xlnm.Print_Titles" localSheetId="10">'S5d.Cost Allocations'!$1:$6</definedName>
    <definedName name="_xlnm.Print_Titles" localSheetId="11">'S5e.Asset Allocations'!$1:$6</definedName>
    <definedName name="_xlnm.Print_Titles" localSheetId="12">'S6a.Actual Expenditure Capex'!$1:$6</definedName>
    <definedName name="_xlnm.Print_Titles" localSheetId="13">'S6b.Actual Expenditure Opex'!$1:$6</definedName>
    <definedName name="_xlnm.Print_Titles" localSheetId="14">'S7.Actual vs Forecast Exp'!$1:$6</definedName>
    <definedName name="_xlnm.Print_Titles" localSheetId="15">'S8.Billed Quantities+Revenues'!$1:$6</definedName>
    <definedName name="_xlnm.Print_Titles" localSheetId="16">'S9a.Asset Register'!$1:$6</definedName>
    <definedName name="_xlnm.Print_Titles" localSheetId="17">'S9b.Asset Age Profile'!$1:$6</definedName>
    <definedName name="_xlnm.Print_Titles" localSheetId="18">'S9c.Pipeline Data'!$1:$6</definedName>
    <definedName name="_xlnm.Print_Titles" localSheetId="19">S9d.Demand!$1:$6</definedName>
    <definedName name="Z_A14D7CC1_2369_4658_B8E9_B7D652E5D709_.wvu.PrintArea" localSheetId="5" hidden="1">'S3.Regulatory Profit'!$A$1:$S$48</definedName>
    <definedName name="Z_A14D7CC1_2369_4658_B8E9_B7D652E5D709_.wvu.PrintArea" localSheetId="12" hidden="1">'S6a.Actual Expenditure Capex'!$A$1:$J$57</definedName>
    <definedName name="Z_A14D7CC1_2369_4658_B8E9_B7D652E5D709_.wvu.PrintArea" localSheetId="13" hidden="1">'S6b.Actual Expenditure Opex'!$A$1:$R$6</definedName>
  </definedNames>
  <calcPr calcId="145621"/>
</workbook>
</file>

<file path=xl/calcChain.xml><?xml version="1.0" encoding="utf-8"?>
<calcChain xmlns="http://schemas.openxmlformats.org/spreadsheetml/2006/main">
  <c r="H3" i="75" l="1"/>
  <c r="H2" i="75"/>
  <c r="J53" i="75"/>
  <c r="J26" i="75"/>
  <c r="J27" i="75" s="1"/>
  <c r="J31" i="75" s="1"/>
  <c r="I25" i="75"/>
  <c r="I24" i="75"/>
  <c r="I23" i="75"/>
  <c r="I22" i="75"/>
  <c r="I21" i="75"/>
  <c r="I20" i="75"/>
  <c r="I19" i="75"/>
  <c r="I17" i="75"/>
  <c r="I16" i="75"/>
  <c r="I14" i="75"/>
  <c r="I13" i="75"/>
  <c r="I12" i="75"/>
  <c r="J15" i="75" s="1"/>
  <c r="J18" i="75" s="1"/>
  <c r="J32" i="75" l="1"/>
  <c r="L53" i="75" s="1"/>
  <c r="T42" i="45" l="1"/>
  <c r="K42" i="44" l="1"/>
  <c r="P113" i="44" s="1"/>
  <c r="M111" i="44" l="1"/>
  <c r="S79" i="44" l="1"/>
  <c r="S78" i="44"/>
  <c r="S77" i="44"/>
  <c r="S76" i="44"/>
  <c r="S75" i="44"/>
  <c r="S74" i="44"/>
  <c r="S73" i="44"/>
  <c r="S72" i="44"/>
  <c r="S71" i="44"/>
  <c r="S70" i="44"/>
  <c r="S69" i="44"/>
  <c r="S68" i="44"/>
  <c r="M57" i="44" l="1"/>
  <c r="I64" i="72" l="1"/>
  <c r="M78" i="44" l="1"/>
  <c r="S67" i="44" s="1"/>
  <c r="M77" i="44"/>
  <c r="S66" i="44" s="1"/>
  <c r="M76" i="44"/>
  <c r="S65" i="44" s="1"/>
  <c r="M75" i="44"/>
  <c r="S64" i="44" s="1"/>
  <c r="M74" i="44"/>
  <c r="S63" i="44" s="1"/>
  <c r="M73" i="44"/>
  <c r="S62" i="44" s="1"/>
  <c r="M72" i="44"/>
  <c r="S61" i="44" s="1"/>
  <c r="M71" i="44"/>
  <c r="S60" i="44" s="1"/>
  <c r="M70" i="44"/>
  <c r="S59" i="44" s="1"/>
  <c r="M69" i="44"/>
  <c r="S58" i="44" s="1"/>
  <c r="M68" i="44"/>
  <c r="S57" i="44" s="1"/>
  <c r="M67" i="44"/>
  <c r="S56" i="44" s="1"/>
  <c r="J90" i="72" l="1"/>
  <c r="I79" i="44" l="1"/>
  <c r="J15" i="71" l="1"/>
  <c r="J14" i="71"/>
  <c r="J13" i="71"/>
  <c r="J11" i="71"/>
  <c r="J10" i="71"/>
  <c r="J9" i="71"/>
  <c r="P100" i="48" l="1"/>
  <c r="P101" i="48"/>
  <c r="P102" i="48"/>
  <c r="P103" i="48"/>
  <c r="P104" i="48"/>
  <c r="P105" i="48"/>
  <c r="P106" i="48"/>
  <c r="P99" i="48"/>
  <c r="I62" i="72" l="1"/>
  <c r="AO11" i="36" l="1"/>
  <c r="AO12" i="36"/>
  <c r="AO13" i="36"/>
  <c r="AO14" i="36"/>
  <c r="AO15" i="36"/>
  <c r="AO16" i="36"/>
  <c r="AO17" i="36"/>
  <c r="AO18" i="36"/>
  <c r="AO19" i="36"/>
  <c r="AO20" i="36"/>
  <c r="AO21" i="36"/>
  <c r="AO22" i="36"/>
  <c r="AO23" i="36"/>
  <c r="AO24" i="36"/>
  <c r="AO25" i="36"/>
  <c r="AO26" i="36"/>
  <c r="AO27" i="36"/>
  <c r="AO28" i="36"/>
  <c r="AO29" i="36"/>
  <c r="AO30" i="36"/>
  <c r="AO31" i="36"/>
  <c r="AO32" i="36"/>
  <c r="AO33" i="36"/>
  <c r="AO34" i="36"/>
  <c r="AO35" i="36"/>
  <c r="AO36" i="36"/>
  <c r="AO37" i="36"/>
  <c r="J36" i="50" l="1"/>
  <c r="J35" i="50"/>
  <c r="J33" i="50"/>
  <c r="N50" i="57" l="1"/>
  <c r="O50" i="57"/>
  <c r="P50" i="57"/>
  <c r="Q50" i="57"/>
  <c r="M50" i="57"/>
  <c r="N49" i="57"/>
  <c r="O49" i="57"/>
  <c r="P49" i="57"/>
  <c r="Q49" i="57"/>
  <c r="M49" i="57"/>
  <c r="H50" i="57"/>
  <c r="H49" i="57"/>
  <c r="N27" i="57"/>
  <c r="O27" i="57"/>
  <c r="P27" i="57"/>
  <c r="Q27" i="57"/>
  <c r="M27" i="57"/>
  <c r="H27" i="57"/>
  <c r="H21" i="71" s="1"/>
  <c r="N26" i="57"/>
  <c r="O26" i="57"/>
  <c r="P26" i="57"/>
  <c r="Q26" i="57"/>
  <c r="M26" i="57"/>
  <c r="G27" i="57"/>
  <c r="H26" i="57"/>
  <c r="H20" i="71" s="1"/>
  <c r="G26" i="57"/>
  <c r="P8" i="48"/>
  <c r="O8" i="48"/>
  <c r="N8" i="48"/>
  <c r="M8" i="48"/>
  <c r="L8" i="48"/>
  <c r="K8" i="48"/>
  <c r="F28" i="66"/>
  <c r="G107" i="48"/>
  <c r="K22" i="49"/>
  <c r="G37" i="57"/>
  <c r="G50" i="57" s="1"/>
  <c r="G38" i="57"/>
  <c r="G39" i="57"/>
  <c r="G40" i="57"/>
  <c r="G41" i="57"/>
  <c r="G42" i="57"/>
  <c r="G43" i="57"/>
  <c r="G44" i="57"/>
  <c r="G45" i="57"/>
  <c r="G46" i="57"/>
  <c r="G47" i="57"/>
  <c r="G36" i="57"/>
  <c r="S104" i="48"/>
  <c r="T104" i="48" s="1"/>
  <c r="I3" i="49"/>
  <c r="I2" i="49"/>
  <c r="H3" i="37"/>
  <c r="E8" i="36"/>
  <c r="O3" i="57"/>
  <c r="O2" i="57"/>
  <c r="H3" i="50"/>
  <c r="H2" i="50"/>
  <c r="Q3" i="60"/>
  <c r="Q2" i="60"/>
  <c r="K3" i="52"/>
  <c r="K2" i="52"/>
  <c r="M3" i="47"/>
  <c r="M2" i="47"/>
  <c r="H3" i="72"/>
  <c r="H2" i="72"/>
  <c r="N3" i="48"/>
  <c r="N2" i="48"/>
  <c r="R3" i="45"/>
  <c r="R2" i="45"/>
  <c r="K3" i="44"/>
  <c r="K2" i="44"/>
  <c r="K3" i="71"/>
  <c r="K2" i="71"/>
  <c r="P56" i="48"/>
  <c r="F26" i="66"/>
  <c r="J40" i="27"/>
  <c r="J41" i="27"/>
  <c r="J42" i="27"/>
  <c r="J43" i="27"/>
  <c r="J39" i="27"/>
  <c r="J34" i="27"/>
  <c r="J35" i="27"/>
  <c r="J36" i="27"/>
  <c r="J37" i="27"/>
  <c r="J33" i="27"/>
  <c r="J31" i="27"/>
  <c r="J30" i="27"/>
  <c r="AO10" i="36"/>
  <c r="S14" i="60"/>
  <c r="S11" i="60"/>
  <c r="H30" i="50"/>
  <c r="J30" i="50" s="1"/>
  <c r="H27" i="50"/>
  <c r="J27" i="50" s="1"/>
  <c r="J9" i="50"/>
  <c r="O63" i="48"/>
  <c r="M63" i="48"/>
  <c r="P83" i="48"/>
  <c r="I49" i="72" s="1"/>
  <c r="J50" i="72" s="1"/>
  <c r="I13" i="72" s="1"/>
  <c r="N83" i="48"/>
  <c r="N31" i="48" s="1"/>
  <c r="P43" i="48"/>
  <c r="S103" i="48" s="1"/>
  <c r="T103" i="48" s="1"/>
  <c r="N43" i="48"/>
  <c r="P38" i="48"/>
  <c r="N38" i="48"/>
  <c r="M70" i="48" s="1"/>
  <c r="N72" i="48" s="1"/>
  <c r="L24" i="48"/>
  <c r="M10" i="48" s="1"/>
  <c r="M24" i="48" s="1"/>
  <c r="N10" i="48" s="1"/>
  <c r="N24" i="48" s="1"/>
  <c r="O10" i="48" s="1"/>
  <c r="O24" i="48" s="1"/>
  <c r="P10" i="48" s="1"/>
  <c r="P20" i="48"/>
  <c r="K49" i="44" s="1"/>
  <c r="F16" i="23"/>
  <c r="G15" i="23" s="1"/>
  <c r="K68" i="49"/>
  <c r="J68" i="49"/>
  <c r="H3" i="27"/>
  <c r="H2" i="27"/>
  <c r="F3" i="66"/>
  <c r="F2" i="66"/>
  <c r="J8" i="44"/>
  <c r="L79" i="44"/>
  <c r="Q113" i="44" s="1"/>
  <c r="K79" i="44"/>
  <c r="J79" i="44"/>
  <c r="G79" i="44"/>
  <c r="G18" i="66"/>
  <c r="I22" i="23"/>
  <c r="AE3" i="36"/>
  <c r="I28" i="50"/>
  <c r="I26" i="50"/>
  <c r="I25" i="50"/>
  <c r="I36" i="50"/>
  <c r="I35" i="50"/>
  <c r="I29" i="50"/>
  <c r="I24" i="50"/>
  <c r="K33" i="44"/>
  <c r="N32" i="53"/>
  <c r="L32" i="53"/>
  <c r="K31" i="53"/>
  <c r="K32" i="53"/>
  <c r="J32" i="53"/>
  <c r="M58" i="52"/>
  <c r="L58" i="52"/>
  <c r="M49" i="52"/>
  <c r="L49" i="52"/>
  <c r="H15" i="27"/>
  <c r="G3" i="70"/>
  <c r="G2" i="70"/>
  <c r="I107" i="48"/>
  <c r="H107" i="48"/>
  <c r="J36" i="37"/>
  <c r="J35" i="37"/>
  <c r="J34" i="37"/>
  <c r="J33" i="37"/>
  <c r="J32" i="37"/>
  <c r="J31" i="37"/>
  <c r="J30" i="37"/>
  <c r="J29" i="37"/>
  <c r="J28" i="37"/>
  <c r="J27" i="37"/>
  <c r="J26" i="37"/>
  <c r="J25" i="37"/>
  <c r="J24" i="37"/>
  <c r="J23" i="37"/>
  <c r="J22" i="37"/>
  <c r="J21" i="37"/>
  <c r="J20" i="37"/>
  <c r="J19" i="37"/>
  <c r="J18" i="37"/>
  <c r="J17" i="37"/>
  <c r="J16" i="37"/>
  <c r="J15" i="37"/>
  <c r="J14" i="37"/>
  <c r="J13" i="37"/>
  <c r="J12" i="37"/>
  <c r="J11" i="37"/>
  <c r="J10" i="37"/>
  <c r="J9" i="37"/>
  <c r="H19" i="50"/>
  <c r="H20" i="50" s="1"/>
  <c r="J21" i="50"/>
  <c r="J14" i="50"/>
  <c r="J13" i="50"/>
  <c r="J12" i="50"/>
  <c r="J11" i="50"/>
  <c r="J18" i="50"/>
  <c r="J17" i="50"/>
  <c r="J16" i="50"/>
  <c r="J28" i="50"/>
  <c r="J26" i="50"/>
  <c r="J25" i="50"/>
  <c r="J24" i="50"/>
  <c r="I33" i="50"/>
  <c r="K143" i="49"/>
  <c r="K133" i="49"/>
  <c r="K82" i="49"/>
  <c r="K11" i="49" s="1"/>
  <c r="I14" i="50" s="1"/>
  <c r="K120" i="49"/>
  <c r="K122" i="49" s="1"/>
  <c r="K107" i="49"/>
  <c r="K109" i="49" s="1"/>
  <c r="K94" i="49"/>
  <c r="J13" i="49" s="1"/>
  <c r="I16" i="50" s="1"/>
  <c r="K36" i="49"/>
  <c r="K8" i="49" s="1"/>
  <c r="I11" i="50" s="1"/>
  <c r="H22" i="23"/>
  <c r="F22" i="23"/>
  <c r="G22" i="23" s="1"/>
  <c r="H2" i="37"/>
  <c r="AE2" i="36"/>
  <c r="L3" i="53"/>
  <c r="M8" i="44"/>
  <c r="L8" i="44"/>
  <c r="K8" i="44"/>
  <c r="L2" i="53"/>
  <c r="M68" i="53"/>
  <c r="L68" i="53"/>
  <c r="M59" i="53"/>
  <c r="L59" i="53"/>
  <c r="M50" i="53"/>
  <c r="L50" i="53"/>
  <c r="K44" i="53"/>
  <c r="M43" i="53"/>
  <c r="K40" i="53"/>
  <c r="M39" i="53"/>
  <c r="K29" i="53"/>
  <c r="M28" i="53"/>
  <c r="K25" i="53"/>
  <c r="M24" i="53"/>
  <c r="K21" i="53"/>
  <c r="M20" i="53"/>
  <c r="K17" i="53"/>
  <c r="M16" i="53"/>
  <c r="K13" i="53"/>
  <c r="M12" i="53"/>
  <c r="M67" i="52"/>
  <c r="L67" i="52"/>
  <c r="K40" i="52"/>
  <c r="K39" i="52"/>
  <c r="K37" i="52"/>
  <c r="K33" i="52"/>
  <c r="K29" i="52"/>
  <c r="K25" i="52"/>
  <c r="K21" i="52"/>
  <c r="K17" i="52"/>
  <c r="K13" i="52"/>
  <c r="J29" i="50"/>
  <c r="K63" i="49"/>
  <c r="J63" i="49"/>
  <c r="K57" i="49"/>
  <c r="J57" i="49"/>
  <c r="K50" i="49"/>
  <c r="J50" i="49"/>
  <c r="O107" i="48"/>
  <c r="N107" i="48"/>
  <c r="M107" i="48"/>
  <c r="L107" i="48"/>
  <c r="K107" i="48"/>
  <c r="J107" i="48"/>
  <c r="P107" i="48"/>
  <c r="N16" i="47"/>
  <c r="M16" i="47"/>
  <c r="I20" i="47" s="1"/>
  <c r="L16" i="47"/>
  <c r="I25" i="47"/>
  <c r="D33" i="36"/>
  <c r="D32" i="36"/>
  <c r="D31" i="36"/>
  <c r="D30" i="36"/>
  <c r="D29" i="36"/>
  <c r="D28" i="36"/>
  <c r="D25" i="36"/>
  <c r="D24" i="36"/>
  <c r="D23" i="36"/>
  <c r="D22" i="36"/>
  <c r="D21" i="36"/>
  <c r="D20" i="36"/>
  <c r="D19" i="36"/>
  <c r="G3" i="23"/>
  <c r="G2" i="23"/>
  <c r="D31" i="37"/>
  <c r="D32" i="37"/>
  <c r="D28" i="37"/>
  <c r="D29" i="37"/>
  <c r="D22" i="37"/>
  <c r="D23" i="37"/>
  <c r="D19" i="37"/>
  <c r="D20" i="37"/>
  <c r="D18" i="37"/>
  <c r="D21" i="37"/>
  <c r="D24" i="37"/>
  <c r="D27" i="37"/>
  <c r="D30" i="37"/>
  <c r="T17" i="45"/>
  <c r="H33" i="71" s="1"/>
  <c r="J57" i="72"/>
  <c r="I37" i="72"/>
  <c r="J40" i="72" s="1"/>
  <c r="K15" i="71" l="1"/>
  <c r="R43" i="44"/>
  <c r="R39" i="44"/>
  <c r="R42" i="44"/>
  <c r="R41" i="44"/>
  <c r="R40" i="44"/>
  <c r="P18" i="48"/>
  <c r="K40" i="44" s="1"/>
  <c r="P107" i="44" s="1"/>
  <c r="Q107" i="44" s="1"/>
  <c r="K84" i="49"/>
  <c r="T21" i="45"/>
  <c r="H34" i="71" s="1"/>
  <c r="K33" i="53"/>
  <c r="H27" i="71"/>
  <c r="K10" i="71"/>
  <c r="H26" i="71"/>
  <c r="K9" i="71"/>
  <c r="K39" i="49"/>
  <c r="K145" i="49"/>
  <c r="K18" i="49" s="1"/>
  <c r="I21" i="50" s="1"/>
  <c r="H31" i="50"/>
  <c r="J31" i="50" s="1"/>
  <c r="K41" i="52"/>
  <c r="P49" i="48" s="1"/>
  <c r="S107" i="48" s="1"/>
  <c r="T107" i="48" s="1"/>
  <c r="J19" i="50"/>
  <c r="S16" i="60"/>
  <c r="T15" i="45" s="1"/>
  <c r="K38" i="44" s="1"/>
  <c r="P101" i="44" s="1"/>
  <c r="Q101" i="44" s="1"/>
  <c r="I30" i="50"/>
  <c r="J15" i="49"/>
  <c r="I18" i="50" s="1"/>
  <c r="J70" i="49"/>
  <c r="K9" i="49" s="1"/>
  <c r="I12" i="50" s="1"/>
  <c r="N64" i="48"/>
  <c r="N33" i="48" s="1"/>
  <c r="N49" i="48" s="1"/>
  <c r="M32" i="53"/>
  <c r="J14" i="49"/>
  <c r="I17" i="50" s="1"/>
  <c r="I19" i="50" s="1"/>
  <c r="K70" i="49"/>
  <c r="K10" i="49" s="1"/>
  <c r="I13" i="50" s="1"/>
  <c r="P64" i="48"/>
  <c r="T23" i="45" s="1"/>
  <c r="H35" i="71" s="1"/>
  <c r="I27" i="47"/>
  <c r="T27" i="45" s="1"/>
  <c r="L45" i="44" s="1"/>
  <c r="S42" i="44" s="1"/>
  <c r="U42" i="44" s="1"/>
  <c r="W42" i="44" s="1"/>
  <c r="K96" i="49"/>
  <c r="I27" i="50"/>
  <c r="J20" i="50"/>
  <c r="H22" i="50"/>
  <c r="J22" i="50" s="1"/>
  <c r="G14" i="23"/>
  <c r="H25" i="71"/>
  <c r="P31" i="48"/>
  <c r="M79" i="44"/>
  <c r="R81" i="44"/>
  <c r="R79" i="44"/>
  <c r="R77" i="44"/>
  <c r="R75" i="44"/>
  <c r="R73" i="44"/>
  <c r="R71" i="44"/>
  <c r="R69" i="44"/>
  <c r="R67" i="44"/>
  <c r="R63" i="44"/>
  <c r="R59" i="44"/>
  <c r="R55" i="44"/>
  <c r="R82" i="44"/>
  <c r="R80" i="44"/>
  <c r="R78" i="44"/>
  <c r="R76" i="44"/>
  <c r="R74" i="44"/>
  <c r="R72" i="44"/>
  <c r="R70" i="44"/>
  <c r="R68" i="44"/>
  <c r="R66" i="44"/>
  <c r="R64" i="44"/>
  <c r="R62" i="44"/>
  <c r="R60" i="44"/>
  <c r="R58" i="44"/>
  <c r="R56" i="44"/>
  <c r="R65" i="44"/>
  <c r="R61" i="44"/>
  <c r="R57" i="44"/>
  <c r="G49" i="57"/>
  <c r="P28" i="57"/>
  <c r="P16" i="48"/>
  <c r="K39" i="44" s="1"/>
  <c r="P103" i="44" s="1"/>
  <c r="Q103" i="44" s="1"/>
  <c r="O70" i="48"/>
  <c r="S102" i="48"/>
  <c r="T102" i="48" s="1"/>
  <c r="G12" i="23"/>
  <c r="L23" i="23"/>
  <c r="M23" i="23" s="1"/>
  <c r="G10" i="23"/>
  <c r="H42" i="71"/>
  <c r="K13" i="71"/>
  <c r="K11" i="71"/>
  <c r="K14" i="71"/>
  <c r="G13" i="23"/>
  <c r="G11" i="23"/>
  <c r="I21" i="71"/>
  <c r="O28" i="57"/>
  <c r="P29" i="48"/>
  <c r="S99" i="48" s="1"/>
  <c r="T99" i="48" s="1"/>
  <c r="K32" i="44"/>
  <c r="N51" i="57"/>
  <c r="O51" i="57"/>
  <c r="Q51" i="57"/>
  <c r="P51" i="57"/>
  <c r="M51" i="57"/>
  <c r="H51" i="57"/>
  <c r="N28" i="57"/>
  <c r="Q28" i="57"/>
  <c r="M28" i="57"/>
  <c r="H28" i="57"/>
  <c r="H14" i="71" s="1"/>
  <c r="G28" i="57"/>
  <c r="I12" i="72"/>
  <c r="J14" i="72" s="1"/>
  <c r="I68" i="72"/>
  <c r="I72" i="72" l="1"/>
  <c r="M53" i="44"/>
  <c r="M20" i="44" s="1"/>
  <c r="M22" i="44"/>
  <c r="M12" i="44" s="1"/>
  <c r="M21" i="44"/>
  <c r="H32" i="71"/>
  <c r="P33" i="48"/>
  <c r="S101" i="48" s="1"/>
  <c r="T101" i="48" s="1"/>
  <c r="I31" i="50"/>
  <c r="K72" i="49"/>
  <c r="J72" i="49"/>
  <c r="K16" i="49"/>
  <c r="K17" i="49" s="1"/>
  <c r="K20" i="49" s="1"/>
  <c r="K25" i="49" s="1"/>
  <c r="O69" i="48" s="1"/>
  <c r="P72" i="48" s="1"/>
  <c r="I16" i="72"/>
  <c r="I20" i="50"/>
  <c r="I22" i="50" s="1"/>
  <c r="P12" i="48"/>
  <c r="S100" i="48"/>
  <c r="T100" i="48" s="1"/>
  <c r="M81" i="44"/>
  <c r="S80" i="44" s="1"/>
  <c r="M83" i="44"/>
  <c r="S81" i="44" s="1"/>
  <c r="M63" i="44"/>
  <c r="M85" i="44"/>
  <c r="S82" i="44" s="1"/>
  <c r="G16" i="23"/>
  <c r="G51" i="57"/>
  <c r="T9" i="45" s="1"/>
  <c r="L36" i="44" s="1"/>
  <c r="P97" i="44" s="1"/>
  <c r="Q97" i="44" s="1"/>
  <c r="I19" i="71"/>
  <c r="I20" i="71"/>
  <c r="H11" i="71"/>
  <c r="H19" i="71"/>
  <c r="H10" i="71"/>
  <c r="P14" i="48"/>
  <c r="L34" i="44"/>
  <c r="M94" i="44" s="1"/>
  <c r="H15" i="71"/>
  <c r="H9" i="71"/>
  <c r="I15" i="71"/>
  <c r="H13" i="71"/>
  <c r="H28" i="71"/>
  <c r="I10" i="71"/>
  <c r="I14" i="71"/>
  <c r="I13" i="71"/>
  <c r="I11" i="71"/>
  <c r="I9" i="71"/>
  <c r="P47" i="48" l="1"/>
  <c r="P22" i="48" s="1"/>
  <c r="M113" i="44"/>
  <c r="M11" i="44"/>
  <c r="M104" i="44"/>
  <c r="M96" i="44"/>
  <c r="S55" i="44"/>
  <c r="T84" i="44" s="1"/>
  <c r="T85" i="44" s="1"/>
  <c r="T80" i="44" s="1"/>
  <c r="S39" i="44"/>
  <c r="U39" i="44" s="1"/>
  <c r="W39" i="44" s="1"/>
  <c r="T13" i="45"/>
  <c r="T19" i="45" s="1"/>
  <c r="S41" i="44"/>
  <c r="U41" i="44" s="1"/>
  <c r="W41" i="44" s="1"/>
  <c r="I9" i="50"/>
  <c r="I19" i="72"/>
  <c r="J20" i="72" s="1"/>
  <c r="K48" i="44" l="1"/>
  <c r="I74" i="72"/>
  <c r="J76" i="72" s="1"/>
  <c r="K50" i="44" s="1"/>
  <c r="P24" i="48"/>
  <c r="K47" i="44" s="1"/>
  <c r="S105" i="48"/>
  <c r="T105" i="48" s="1"/>
  <c r="T58" i="44"/>
  <c r="T74" i="44"/>
  <c r="T56" i="44"/>
  <c r="T72" i="44"/>
  <c r="T71" i="44"/>
  <c r="T81" i="44"/>
  <c r="T77" i="44"/>
  <c r="T62" i="44"/>
  <c r="T78" i="44"/>
  <c r="T60" i="44"/>
  <c r="T76" i="44"/>
  <c r="T73" i="44"/>
  <c r="T66" i="44"/>
  <c r="T82" i="44"/>
  <c r="T64" i="44"/>
  <c r="T79" i="44"/>
  <c r="T61" i="44"/>
  <c r="T65" i="44"/>
  <c r="T63" i="44"/>
  <c r="T70" i="44"/>
  <c r="T68" i="44"/>
  <c r="T75" i="44"/>
  <c r="T57" i="44"/>
  <c r="T59" i="44"/>
  <c r="T55" i="44"/>
  <c r="T86" i="44" s="1"/>
  <c r="T87" i="44" s="1"/>
  <c r="M88" i="44" s="1"/>
  <c r="M90" i="44" s="1"/>
  <c r="T67" i="44"/>
  <c r="T69" i="44"/>
  <c r="H38" i="71"/>
  <c r="I34" i="71" s="1"/>
  <c r="T25" i="45"/>
  <c r="L51" i="44" l="1"/>
  <c r="S43" i="44" s="1"/>
  <c r="U43" i="44" s="1"/>
  <c r="W43" i="44" s="1"/>
  <c r="I33" i="71"/>
  <c r="I32" i="71"/>
  <c r="I35" i="71"/>
  <c r="J8" i="72"/>
  <c r="J22" i="72" s="1"/>
  <c r="J25" i="72" s="1"/>
  <c r="J28" i="72" s="1"/>
  <c r="T29" i="45" s="1"/>
  <c r="K41" i="44" s="1"/>
  <c r="L43" i="44" s="1"/>
  <c r="S40" i="44" s="1"/>
  <c r="U40" i="44" l="1"/>
  <c r="T45" i="44"/>
  <c r="T46" i="44" s="1"/>
  <c r="T40" i="44" s="1"/>
  <c r="H36" i="71"/>
  <c r="I36" i="71" s="1"/>
  <c r="T31" i="45"/>
  <c r="H37" i="71" s="1"/>
  <c r="I37" i="71" s="1"/>
  <c r="M59" i="44"/>
  <c r="M10" i="44" s="1"/>
  <c r="T41" i="44" l="1"/>
  <c r="T43" i="44"/>
  <c r="T42" i="44"/>
  <c r="T39" i="44"/>
  <c r="T47" i="44" s="1"/>
  <c r="T48" i="44" s="1"/>
  <c r="W40" i="44"/>
  <c r="V45" i="44"/>
  <c r="V46" i="44" s="1"/>
  <c r="V40" i="44" l="1"/>
  <c r="V39" i="44"/>
  <c r="V47" i="44" s="1"/>
  <c r="V48" i="44" s="1"/>
  <c r="V43" i="44"/>
  <c r="V41" i="44"/>
  <c r="V42" i="44"/>
  <c r="X45" i="44"/>
  <c r="X46" i="44" s="1"/>
  <c r="X40" i="44" s="1"/>
  <c r="X41" i="44" l="1"/>
  <c r="X43" i="44"/>
  <c r="X42" i="44"/>
  <c r="X39" i="44"/>
  <c r="X47" i="44" s="1"/>
  <c r="X48" i="44" s="1"/>
</calcChain>
</file>

<file path=xl/sharedStrings.xml><?xml version="1.0" encoding="utf-8"?>
<sst xmlns="http://schemas.openxmlformats.org/spreadsheetml/2006/main" count="1772" uniqueCount="825">
  <si>
    <t>for</t>
  </si>
  <si>
    <t>Schedule</t>
  </si>
  <si>
    <t>Description</t>
  </si>
  <si>
    <t>For Year Ended</t>
  </si>
  <si>
    <t>Table of Contents</t>
  </si>
  <si>
    <t>Company Name</t>
  </si>
  <si>
    <t>Disclosure Date</t>
  </si>
  <si>
    <t>Disclosure Year (year ended)</t>
  </si>
  <si>
    <t>Load factor</t>
  </si>
  <si>
    <t>SAIDI</t>
  </si>
  <si>
    <t>SAIFI</t>
  </si>
  <si>
    <t>Intermediate pressure</t>
  </si>
  <si>
    <t xml:space="preserve"> </t>
  </si>
  <si>
    <t>Overall reliability</t>
  </si>
  <si>
    <t>Based on the total number of interruptions</t>
  </si>
  <si>
    <t>Total</t>
  </si>
  <si>
    <t>Quality of supply</t>
  </si>
  <si>
    <t>Routine expenditure</t>
  </si>
  <si>
    <t>Atypical expenditure</t>
  </si>
  <si>
    <t>Low Pressure</t>
  </si>
  <si>
    <t xml:space="preserve">Medium pressure  </t>
  </si>
  <si>
    <t>Business support</t>
  </si>
  <si>
    <t>Service pipe</t>
  </si>
  <si>
    <t>Special crossings</t>
  </si>
  <si>
    <t>Main pipe</t>
  </si>
  <si>
    <t>Monitoring and control systems</t>
  </si>
  <si>
    <t>Cathodic protection systems</t>
  </si>
  <si>
    <t>Asset Class</t>
  </si>
  <si>
    <t>Asset Category</t>
  </si>
  <si>
    <t>km</t>
  </si>
  <si>
    <t>No.</t>
  </si>
  <si>
    <t>MP special crossings</t>
  </si>
  <si>
    <t>LP special crossings</t>
  </si>
  <si>
    <t>Cathodic protection</t>
  </si>
  <si>
    <t>Low pressure</t>
  </si>
  <si>
    <t>Medium pressure</t>
  </si>
  <si>
    <t>Stations</t>
  </si>
  <si>
    <t>Intermediate pressure DRS</t>
  </si>
  <si>
    <t>Medium pressure DRS</t>
  </si>
  <si>
    <t>GDB Information Disclosure Requirements</t>
  </si>
  <si>
    <t>Response time to emergencies (RTE)</t>
  </si>
  <si>
    <t>Remote terminal units</t>
  </si>
  <si>
    <t>Number of complaints</t>
  </si>
  <si>
    <t>Interruptions by class</t>
  </si>
  <si>
    <t>Service interruptions, incidents and emergencies</t>
  </si>
  <si>
    <t>Routine and corrective maintenance and inspection</t>
  </si>
  <si>
    <t>($000)</t>
  </si>
  <si>
    <t>Intermediate Pressure</t>
  </si>
  <si>
    <t>Medium Pressure</t>
  </si>
  <si>
    <t>IP crossings</t>
  </si>
  <si>
    <t>By operating pressure:</t>
  </si>
  <si>
    <t>Proportion of emergencies responded to within 3 hours (%)</t>
  </si>
  <si>
    <t>Proportion of emergencies responded to within 1 hour (%)</t>
  </si>
  <si>
    <t>Product control—safety of distribution gas</t>
  </si>
  <si>
    <t>Number of non-compliant odour tests</t>
  </si>
  <si>
    <t>Average call response time (hours)</t>
  </si>
  <si>
    <t>Actual</t>
  </si>
  <si>
    <t>Region_01</t>
  </si>
  <si>
    <t>Region_02</t>
  </si>
  <si>
    <t>Region_03</t>
  </si>
  <si>
    <t>Region_04</t>
  </si>
  <si>
    <t>Region_05</t>
  </si>
  <si>
    <t>Network</t>
  </si>
  <si>
    <t>Number of poor pressure events due to network causes</t>
  </si>
  <si>
    <t>($000 unless otherwise specified)</t>
  </si>
  <si>
    <t>Data accuracy (1–4)</t>
  </si>
  <si>
    <t>Items at end of year (quantity)</t>
  </si>
  <si>
    <t>Units</t>
  </si>
  <si>
    <t>System growth</t>
  </si>
  <si>
    <t>Asset replacement and renewal</t>
  </si>
  <si>
    <t>Asset relocations</t>
  </si>
  <si>
    <t>Legislative and regulatory</t>
  </si>
  <si>
    <t>Weighted average pipe diameter (mm)</t>
  </si>
  <si>
    <t>Number of emergencies</t>
  </si>
  <si>
    <t>Gas conveyed for Persons not involved in the GDB (TJ)</t>
  </si>
  <si>
    <t>Number of ICPs at year end</t>
  </si>
  <si>
    <t>CY-2</t>
  </si>
  <si>
    <t>CY-1</t>
  </si>
  <si>
    <t>Current Year CY</t>
  </si>
  <si>
    <t>%</t>
  </si>
  <si>
    <t xml:space="preserve">Mid-point estimate of post tax WACC </t>
  </si>
  <si>
    <t xml:space="preserve">25th percentile estimate </t>
  </si>
  <si>
    <t xml:space="preserve">75th percentile estimate </t>
  </si>
  <si>
    <t xml:space="preserve">Mid-point estimate of vanilla WACC </t>
  </si>
  <si>
    <t>Total opening RAB value</t>
  </si>
  <si>
    <t>plus</t>
  </si>
  <si>
    <t>Opening deferred tax</t>
  </si>
  <si>
    <t>Opening RIV</t>
  </si>
  <si>
    <t>Operating surplus / (deficit)</t>
  </si>
  <si>
    <t>less</t>
  </si>
  <si>
    <t>Regulatory tax allowance</t>
  </si>
  <si>
    <t>Assets commissioned</t>
  </si>
  <si>
    <t>Asset disposals</t>
  </si>
  <si>
    <t>Total closing RAB value</t>
  </si>
  <si>
    <t>Adjustment resulting from asset allocation</t>
  </si>
  <si>
    <t>Lost and found assets adjustment</t>
  </si>
  <si>
    <t>Closing deferred tax</t>
  </si>
  <si>
    <t>Closing RIV</t>
  </si>
  <si>
    <t>Leverage (%)</t>
  </si>
  <si>
    <t>Cost of debt assumption (%)</t>
  </si>
  <si>
    <t>Corporate tax rate (%)</t>
  </si>
  <si>
    <t>Expenses</t>
  </si>
  <si>
    <t>RAB</t>
  </si>
  <si>
    <t>Term credit spread differential allowance</t>
  </si>
  <si>
    <t>Income</t>
  </si>
  <si>
    <t>Total regulatory income</t>
  </si>
  <si>
    <t>Operational expenditure</t>
  </si>
  <si>
    <t>Total depreciation</t>
  </si>
  <si>
    <t xml:space="preserve">Regulatory profit / (loss) before tax </t>
  </si>
  <si>
    <t>Rates</t>
  </si>
  <si>
    <t>Recoverable costs</t>
  </si>
  <si>
    <t>Self-insurance allowance</t>
  </si>
  <si>
    <t>Regulatory profit / (loss) before tax</t>
  </si>
  <si>
    <t>Income not included in regulatory profit / (loss) before tax but taxable</t>
  </si>
  <si>
    <t>*</t>
  </si>
  <si>
    <t>Expenditure or loss in regulatory profit / (loss) before tax but not deductible</t>
  </si>
  <si>
    <t>Amortisation of initial differences in asset values</t>
  </si>
  <si>
    <t>Amortisation of revaluations</t>
  </si>
  <si>
    <t>Notional deductible interest</t>
  </si>
  <si>
    <t xml:space="preserve">Regulatory taxable income </t>
  </si>
  <si>
    <t>Utilised tax losses</t>
  </si>
  <si>
    <t>Regulatory net taxable income</t>
  </si>
  <si>
    <t>Opening unamortised initial differences in asset values</t>
  </si>
  <si>
    <t>Adjustment for unamortised initial differences in assets acquired</t>
  </si>
  <si>
    <t>Adjustment for unamortised initial differences in assets disposed</t>
  </si>
  <si>
    <t>Adjusted depreciation</t>
  </si>
  <si>
    <t>Opening tax losses</t>
  </si>
  <si>
    <t xml:space="preserve">Current period tax losses </t>
  </si>
  <si>
    <t xml:space="preserve">Closing tax losses </t>
  </si>
  <si>
    <t>Tax effect of adjusted depreciation</t>
  </si>
  <si>
    <t>Tax effect of other temporary differences*</t>
  </si>
  <si>
    <t>Tax effect of amortisation of initial differences in asset values</t>
  </si>
  <si>
    <t>Deferred tax balance relating to assets acquired in the disclosure year</t>
  </si>
  <si>
    <t>Deferred tax balance relating to assets disposed in the disclosure year</t>
  </si>
  <si>
    <t>Deferred tax cost allocation adjustment</t>
  </si>
  <si>
    <t xml:space="preserve">Closing deferred tax </t>
  </si>
  <si>
    <t>Regulatory tax asset value of assets commissioned</t>
  </si>
  <si>
    <t>Regulatory tax asset value of asset disposals</t>
  </si>
  <si>
    <t>Issue date</t>
  </si>
  <si>
    <t>Pricing date</t>
  </si>
  <si>
    <t>Original tenor (in years)</t>
  </si>
  <si>
    <t>Book value at issue date (NZD)</t>
  </si>
  <si>
    <t>Book value at date of financial statements (NZD)</t>
  </si>
  <si>
    <t>Term Credit Spread Difference</t>
  </si>
  <si>
    <t xml:space="preserve">Debt issue cost readjustment </t>
  </si>
  <si>
    <t>Gross term credit spread differential</t>
  </si>
  <si>
    <t>Leverage</t>
  </si>
  <si>
    <t>Average opening and closing RAB values</t>
  </si>
  <si>
    <t>Attribution Rate (%)</t>
  </si>
  <si>
    <t xml:space="preserve">Assets commissioned  </t>
  </si>
  <si>
    <t xml:space="preserve">Total closing RAB value </t>
  </si>
  <si>
    <t>Unallocated RAB *</t>
  </si>
  <si>
    <t>Assets commissioned (other than below)</t>
  </si>
  <si>
    <t>Assets acquired from a regulated supplier</t>
  </si>
  <si>
    <t>Assets acquired from a related party</t>
  </si>
  <si>
    <t xml:space="preserve">less </t>
  </si>
  <si>
    <t>Asset disposals (other than below)</t>
  </si>
  <si>
    <t>Asset disposals to a regulated supplier</t>
  </si>
  <si>
    <t>Asset disposals to a related party</t>
  </si>
  <si>
    <t xml:space="preserve">Depreciation - standard </t>
  </si>
  <si>
    <t>Depreciation - modified life assets</t>
  </si>
  <si>
    <t>Depreciation - alternative depreciation in accordance with CPP</t>
  </si>
  <si>
    <t>Reason for non-standard depreciation (text entry)</t>
  </si>
  <si>
    <t>Depreciation charge for the period (RAB)</t>
  </si>
  <si>
    <t xml:space="preserve">Closing RAB value under 'non-standard' depreciation </t>
  </si>
  <si>
    <t xml:space="preserve">Closing RAB value under 'standard' depreciation </t>
  </si>
  <si>
    <t>Revaluation rate (%)</t>
  </si>
  <si>
    <t xml:space="preserve">Total opening RAB value subject to revaluation </t>
  </si>
  <si>
    <t>Unallocated works under construction</t>
  </si>
  <si>
    <t>Allocated works under construction</t>
  </si>
  <si>
    <t>Works under construction—preceding disclosure year</t>
  </si>
  <si>
    <t>Capital expenditure</t>
  </si>
  <si>
    <t>Works under construction - current disclosure year</t>
  </si>
  <si>
    <t>Highest rate of capitalised finance applied</t>
  </si>
  <si>
    <t xml:space="preserve">Total </t>
  </si>
  <si>
    <t>Asset Life</t>
  </si>
  <si>
    <t>Weighted average remaining asset life</t>
  </si>
  <si>
    <t>Weighted average expected total asset life</t>
  </si>
  <si>
    <t>Asset Replacement and Renewal</t>
  </si>
  <si>
    <t>System Growth</t>
  </si>
  <si>
    <t>Intermediate pressure -total</t>
  </si>
  <si>
    <t>Medium pressure - total</t>
  </si>
  <si>
    <t>Low pressure - total</t>
  </si>
  <si>
    <t xml:space="preserve">% variance </t>
  </si>
  <si>
    <t>Market value of asset disposals</t>
  </si>
  <si>
    <t>Other related party transactions</t>
  </si>
  <si>
    <t>Value allocated ($000s)</t>
  </si>
  <si>
    <t>OVABAA allocation increase ($000s)</t>
  </si>
  <si>
    <t>Arm's length deduction</t>
  </si>
  <si>
    <t>Gas distribution services</t>
  </si>
  <si>
    <t>Non-gas distribution services</t>
  </si>
  <si>
    <t xml:space="preserve">Directly attributable </t>
  </si>
  <si>
    <t xml:space="preserve">Not directly attributable </t>
  </si>
  <si>
    <t>Total attributable to regulated service</t>
  </si>
  <si>
    <t>Regulated service asset value directly attributable</t>
  </si>
  <si>
    <t>Regulated service asset value not directly attributable</t>
  </si>
  <si>
    <t>Current Year (CY)</t>
  </si>
  <si>
    <t>Change in asset value allocation 1</t>
  </si>
  <si>
    <t>Asset category</t>
  </si>
  <si>
    <t>Original allocation</t>
  </si>
  <si>
    <t>Original allocator or line items</t>
  </si>
  <si>
    <t>New allocation</t>
  </si>
  <si>
    <t>New allocator or line items</t>
  </si>
  <si>
    <t>Difference</t>
  </si>
  <si>
    <t>Rationale for change</t>
  </si>
  <si>
    <t>Change in asset value allocation 2</t>
  </si>
  <si>
    <t>Change in asset value allocation 3</t>
  </si>
  <si>
    <t>* a change in asset allocation must be completed for each allocator or component change that has occurred in the disclosure year.  A movement in an allocator metric is not a change in allocator or component.</t>
  </si>
  <si>
    <t xml:space="preserve">Operating costs directly attributable </t>
  </si>
  <si>
    <t>Operating costs not directly attributable</t>
  </si>
  <si>
    <t>Pass through costs</t>
  </si>
  <si>
    <t>Change in cost allocation 1</t>
  </si>
  <si>
    <t>Cost category</t>
  </si>
  <si>
    <t>Change in cost allocation 2</t>
  </si>
  <si>
    <t>Change in cost allocation 3</t>
  </si>
  <si>
    <t>[Description of material project or programme]</t>
  </si>
  <si>
    <t>Number of ICPs (at year end)</t>
  </si>
  <si>
    <t>Items at start of year (quantity)</t>
  </si>
  <si>
    <t>1990
–1994</t>
  </si>
  <si>
    <t>1995
–1999</t>
  </si>
  <si>
    <t>Research and development</t>
  </si>
  <si>
    <t>Line valve</t>
  </si>
  <si>
    <t>Asset relocations less capital contributions</t>
  </si>
  <si>
    <t>System operations and network support</t>
  </si>
  <si>
    <t>1</t>
  </si>
  <si>
    <t>2</t>
  </si>
  <si>
    <t>3</t>
  </si>
  <si>
    <t>4</t>
  </si>
  <si>
    <t>7</t>
  </si>
  <si>
    <t xml:space="preserve">Operating Pressure  </t>
  </si>
  <si>
    <t>CAIDI</t>
  </si>
  <si>
    <t>pre-1970</t>
  </si>
  <si>
    <t>Total reliability, safety and environment</t>
  </si>
  <si>
    <t>Reliability, safety and environment:</t>
  </si>
  <si>
    <t xml:space="preserve">Research and development </t>
  </si>
  <si>
    <t>Data accuracy
(1–4)</t>
  </si>
  <si>
    <t>Net change</t>
  </si>
  <si>
    <t>Other reliability, safety and environment</t>
  </si>
  <si>
    <t>Standard consumer totals</t>
  </si>
  <si>
    <t>Intermediate pressure main pipelines</t>
  </si>
  <si>
    <t>Medium pressure main pipelines</t>
  </si>
  <si>
    <t>Low pressure main pipelines</t>
  </si>
  <si>
    <t xml:space="preserve">Total for all consumers </t>
  </si>
  <si>
    <t>Non-standard consumer totals</t>
  </si>
  <si>
    <t>Commerce Act levies</t>
  </si>
  <si>
    <t>Insurance</t>
  </si>
  <si>
    <t>Report on Return on Investment</t>
  </si>
  <si>
    <t>Report on Term Credit Spread Differential Allowance</t>
  </si>
  <si>
    <t>Report on Value of the Regulatory Asset Base (Rolled Forward)</t>
  </si>
  <si>
    <t>Report on Asset Allocations</t>
  </si>
  <si>
    <t>Report on Regulatory Profit</t>
  </si>
  <si>
    <t>5a</t>
  </si>
  <si>
    <t>Report on Regulatory Tax Allowance</t>
  </si>
  <si>
    <t>5b</t>
  </si>
  <si>
    <t>Report on Related Party Transactions</t>
  </si>
  <si>
    <t>5c</t>
  </si>
  <si>
    <t>Report on Cost Allocations</t>
  </si>
  <si>
    <t>5d</t>
  </si>
  <si>
    <t>Report on Capital Expenditure for the Disclosure Year</t>
  </si>
  <si>
    <t>Report on Operational Expenditure for the Disclosure Year</t>
  </si>
  <si>
    <t>9a</t>
  </si>
  <si>
    <t>Asset Register</t>
  </si>
  <si>
    <t>9b</t>
  </si>
  <si>
    <t>Asset Age Profile</t>
  </si>
  <si>
    <t>9c</t>
  </si>
  <si>
    <t>9d</t>
  </si>
  <si>
    <t>Report on Demand</t>
  </si>
  <si>
    <t>10a</t>
  </si>
  <si>
    <t>Demand density</t>
  </si>
  <si>
    <t>Volume density</t>
  </si>
  <si>
    <t>Connection point density</t>
  </si>
  <si>
    <t>% of revenue</t>
  </si>
  <si>
    <t>SCHEDULE 4: REPORT ON VALUE OF THE REGULATORY ASSET BASE (ROLLED FORWARD)</t>
  </si>
  <si>
    <t>4(i): Regulatory Asset Base Value (Rolled Forward)</t>
  </si>
  <si>
    <t>4(ii): Unallocated Regulatory Asset Base</t>
  </si>
  <si>
    <t>4(vii): Disclosure by Asset Category</t>
  </si>
  <si>
    <t>SCHEDULE 5a: REPORT ON REGULATORY TAX ALLOWANCE</t>
  </si>
  <si>
    <t>5a(i): Regulatory Tax Allowance</t>
  </si>
  <si>
    <t>5a(ii): Disclosure of Permanent Differences</t>
  </si>
  <si>
    <t>5a(iii): Amortisation of Initial Difference in Asset Values</t>
  </si>
  <si>
    <t>5a(iv): Amortisation of Revaluations</t>
  </si>
  <si>
    <t xml:space="preserve">5a(v): Reconciliation of Tax Losses </t>
  </si>
  <si>
    <t>5a(vi): Calculation of Deferred Tax Balance</t>
  </si>
  <si>
    <t>5a(vii): Disclosure of Temporary Differences</t>
  </si>
  <si>
    <t>SCHEDULE 5b: REPORT ON RELATED PARTY TRANSACTIONS</t>
  </si>
  <si>
    <t>SCHEDULE 9a: ASSET REGISTER</t>
  </si>
  <si>
    <t>SCHEDULE 9b: ASSET AGE PROFILE</t>
  </si>
  <si>
    <t>Network Information (end of year)</t>
  </si>
  <si>
    <t>SCHEDULE 9d: REPORT ON DEMAND</t>
  </si>
  <si>
    <t>SCHEDULE 9c: REPORT ON PIPELINE DATA</t>
  </si>
  <si>
    <t>Report on Pipeline Data</t>
  </si>
  <si>
    <t>Report on Network Reliability and Interruptions</t>
  </si>
  <si>
    <t>Comparison of Forecasts to Actual Expenditure</t>
  </si>
  <si>
    <t>SCHEDULE 1: ANALYTICAL RATIOS</t>
  </si>
  <si>
    <t>Analytical Ratios</t>
  </si>
  <si>
    <t>Report on Transitional Financial Information</t>
  </si>
  <si>
    <t xml:space="preserve">Closing sum of regulatory tax asset values </t>
  </si>
  <si>
    <t>5a(viii): Regulatory Tax Asset Base Roll-Forward</t>
  </si>
  <si>
    <t>*   Workings to be provided in Schedule 14</t>
  </si>
  <si>
    <t>Pass through and recoverable costs</t>
  </si>
  <si>
    <t>Provide commentary on the benefits of merger and acquisition expenditure to the gas distribution business, including required disclosures in accordance with section 2.7, in Schedule 14 (Mandatory Explanatory Notes)</t>
  </si>
  <si>
    <t xml:space="preserve">This schedule compares actual revenue and expenditure to the previous forecasts that were made for the disclosure year. Accordingly, this schedule requires the forecast revenue and expenditure information from previous disclosures to be inserted. </t>
  </si>
  <si>
    <t xml:space="preserve">This schedule requires information on the calculation of regulatory profit for the GDB for the disclosure year. GDBs must complete all sections and must provide explanatory comment on their regulatory profit in Schedule 14 (Mandatory Explanatory Notes). 
This information is part of audited disclosure information (as defined in section 1.4 of the ID determination), and so is subject to the assurance report required by section 2.8.
</t>
  </si>
  <si>
    <t>[Select one]</t>
  </si>
  <si>
    <t>Asset category transfers</t>
  </si>
  <si>
    <t>Total revaluations</t>
  </si>
  <si>
    <t>Tax depreciation</t>
  </si>
  <si>
    <t>* a change in cost allocation must be completed for each cost allocator change that has occurred in the disclosure year.  A movement in an allocator metric is not a change in allocator or component.</t>
  </si>
  <si>
    <t>All</t>
  </si>
  <si>
    <t>Network / Sub-network Name</t>
  </si>
  <si>
    <t xml:space="preserve">9d(ii): Gas Delivered </t>
  </si>
  <si>
    <t>IP PE main pipe</t>
  </si>
  <si>
    <t>IP steel main pipe</t>
  </si>
  <si>
    <t>IP other main pipe</t>
  </si>
  <si>
    <t>IP PE service pipe</t>
  </si>
  <si>
    <t>IP steel service pipe</t>
  </si>
  <si>
    <t>IP other service pipe</t>
  </si>
  <si>
    <t>MP PE main pipe</t>
  </si>
  <si>
    <t>MP steel main pipe</t>
  </si>
  <si>
    <t>MP other main pipe</t>
  </si>
  <si>
    <t>MP PE service pipe</t>
  </si>
  <si>
    <t>MP steel service pipe</t>
  </si>
  <si>
    <t>MP other service pipe</t>
  </si>
  <si>
    <t>LP PE main pipe</t>
  </si>
  <si>
    <t>LP  steel main pipe</t>
  </si>
  <si>
    <t>LP  other main pipe</t>
  </si>
  <si>
    <t>LP  PE service pipe</t>
  </si>
  <si>
    <t>LP  steel service pipe</t>
  </si>
  <si>
    <t>LP  other service pipe</t>
  </si>
  <si>
    <t>Consumer group name or price category code</t>
  </si>
  <si>
    <t>Consumer connection</t>
  </si>
  <si>
    <t>Consumer types defined by GDB</t>
  </si>
  <si>
    <t>[GDB consumer type]</t>
  </si>
  <si>
    <t>Consumer connection less capital contributions</t>
  </si>
  <si>
    <t>Number of ICPs connected in year by consumer type</t>
  </si>
  <si>
    <t>9d(i): Consumer Connections</t>
  </si>
  <si>
    <t>Other network assets</t>
  </si>
  <si>
    <t>Other network assets - total</t>
  </si>
  <si>
    <t>MP line valves</t>
  </si>
  <si>
    <t>LP line valves</t>
  </si>
  <si>
    <t>IP line valves</t>
  </si>
  <si>
    <t>Number of complaints per average total consumer numbers</t>
  </si>
  <si>
    <t>Report on Network Integrity and Consumer Service</t>
  </si>
  <si>
    <t xml:space="preserve">This schedule requires a summary of the quantity of assets that make up the network, by asset category and asset class.
</t>
  </si>
  <si>
    <t xml:space="preserve">This schedule requires a summary of the age profile (based on year of installation) of the assets that make up the network, by asset category and asset class.
</t>
  </si>
  <si>
    <t xml:space="preserve">This schedule requires a summary of the key characteristics of the pipeline network.
</t>
  </si>
  <si>
    <t>Capital contributions funding legislative and regulatory</t>
  </si>
  <si>
    <t>Legislative and regulatory less capital contributions</t>
  </si>
  <si>
    <t>Capital contributions funding quality of supply</t>
  </si>
  <si>
    <t>Quality of supply less capital contributions</t>
  </si>
  <si>
    <t>System growth and asset replacement and renewal less capital contributions</t>
  </si>
  <si>
    <t>Other reliability, safety and environment less capital contributions</t>
  </si>
  <si>
    <t>Energy intensity</t>
  </si>
  <si>
    <t xml:space="preserve">This schedule requires a summary of the key measures of network demand for the disclosure year (number of new connections including, maximum monthly loads and  total gas conveyed)
</t>
  </si>
  <si>
    <t>Add extra columns for additional billed quantities by price component as necessary</t>
  </si>
  <si>
    <t>Non-network assets</t>
  </si>
  <si>
    <t>Total line charge revenue in disclosure year</t>
  </si>
  <si>
    <t>Add extra columns for additional line charge revenues by price component as necessary</t>
  </si>
  <si>
    <t>Add extra rows for additional consumer groups or price category codes as necessary</t>
  </si>
  <si>
    <t>Report on Billed Quantities and Line Charge Revenues (by Price Component)</t>
  </si>
  <si>
    <t>8</t>
  </si>
  <si>
    <t>Network / Sub-Network Name</t>
  </si>
  <si>
    <t>Price component</t>
  </si>
  <si>
    <t xml:space="preserve">Price component </t>
  </si>
  <si>
    <t>Network opex</t>
  </si>
  <si>
    <t>Non-network opex</t>
  </si>
  <si>
    <t>Total line charge revenue</t>
  </si>
  <si>
    <t>Standard consumer line charge revenue</t>
  </si>
  <si>
    <t>Non-standard consumer line charge revenue</t>
  </si>
  <si>
    <t>Capital contributions funding other reliability, safety and environment</t>
  </si>
  <si>
    <t>Actual ($000)</t>
  </si>
  <si>
    <t>Line charge revenue</t>
  </si>
  <si>
    <t>Target ($000) ¹</t>
  </si>
  <si>
    <t>Forecast ($000) ²</t>
  </si>
  <si>
    <t>* these year-end ROI values are comparable to the ROI reported in pre 2012 disclosures by GDBs and do not represent the Commission's current view on ROI.</t>
  </si>
  <si>
    <t>Issuing party</t>
  </si>
  <si>
    <t>Coupon rate (%)</t>
  </si>
  <si>
    <t>Capital contributions funding system growth and asset replacement and renewal</t>
  </si>
  <si>
    <t>Interruption rate</t>
  </si>
  <si>
    <t>Length (km)</t>
  </si>
  <si>
    <t>[Pipeline material  1 e.g, Steel, PE, Other]</t>
  </si>
  <si>
    <t>[Pipeline material  2 e.g, Steel, PE, Other]</t>
  </si>
  <si>
    <t>[Pipeline material  3 e.g, Steel, PE, Other]</t>
  </si>
  <si>
    <t>[Pipeline material  4 e.g, Steel, PE, Other]</t>
  </si>
  <si>
    <t>[Pipeline material  5 e.g, Steel, PE, Other]</t>
  </si>
  <si>
    <t>[Pipeline material  6 e.g, Steel, PE, Other]</t>
  </si>
  <si>
    <t>Number of connections (ICPs)</t>
  </si>
  <si>
    <t>connections</t>
  </si>
  <si>
    <t>Maximum daily load</t>
  </si>
  <si>
    <t>Maximum monthly load</t>
  </si>
  <si>
    <t>Number of directly billed ICPs</t>
  </si>
  <si>
    <t>(at year end)</t>
  </si>
  <si>
    <t>Total gas conveyed</t>
  </si>
  <si>
    <t>Average daily delivery</t>
  </si>
  <si>
    <t>Class A (planned interruptions by GTB)</t>
  </si>
  <si>
    <t>Class B (planned interruptions on the network)</t>
  </si>
  <si>
    <t>Class C (unplanned interruptions on the network)</t>
  </si>
  <si>
    <t>Class D (unplanned interruptions by GTB)</t>
  </si>
  <si>
    <t>Class I (unplanned interruptions caused by third party damage)</t>
  </si>
  <si>
    <t>Number of unplanned outage events (interruptions that affect more than 5 ICPs)</t>
  </si>
  <si>
    <t>Number of unplanned outage events caused by third party damage (interruptions that affect more than 5 ICPs)</t>
  </si>
  <si>
    <t>This schedule requires a summary of the key measures of network Integrity (gas escapes, response time to emergencies etc) for the disclosure year.</t>
  </si>
  <si>
    <t>This schedule is only to be completed if, as at the date of the most recently published financial statements, the weighted average original tenor of the debt portfolio (both qualifying debt and non-qualifying debt) is greater than five years. This information is part of audited disclosure information (as defined in section 1.4 of the ID determination), and so is subject to the assurance report required by section 2.8.</t>
  </si>
  <si>
    <t>(years)</t>
  </si>
  <si>
    <t>1(i): Expenditure Metrics</t>
  </si>
  <si>
    <t>1(ii): Revenue Metrics</t>
  </si>
  <si>
    <t>1(iii): Service Intensity Measures</t>
  </si>
  <si>
    <t>1(iv): Composition of Revenue Requirement</t>
  </si>
  <si>
    <t>1(v): Reliability</t>
  </si>
  <si>
    <t>5b(i): Summary—Related Party Transactions</t>
  </si>
  <si>
    <t>Consumer types defined by GDB*</t>
  </si>
  <si>
    <t>Project or programme*</t>
  </si>
  <si>
    <t>Billed quantities by price component</t>
  </si>
  <si>
    <t>8(i): Billed quantities by price component</t>
  </si>
  <si>
    <t>8(ii): Line charge revenues ($000) by price component</t>
  </si>
  <si>
    <t>Gains / (losses) on asset disposals</t>
  </si>
  <si>
    <t>Other regulated income (other than gains / (losses) on asset disposals)</t>
  </si>
  <si>
    <t>SCHEDULE 7: COMPARISON OF FORECASTS TO ACTUAL EXPENDITURE</t>
  </si>
  <si>
    <t>7(i): Revenue</t>
  </si>
  <si>
    <t xml:space="preserve">7(iii): Operational Expenditure  </t>
  </si>
  <si>
    <t>SCHEDULE 10a: REPORT ON NETWORK RELIABILITY AND INTERRUPTIONS</t>
  </si>
  <si>
    <t>10a(i): Interruptions</t>
  </si>
  <si>
    <t>10a(ii): Reliability</t>
  </si>
  <si>
    <t>SCHEDULE 10b: REPORT ON NETWORK INTEGRITY AND CONSUMER SERVICE</t>
  </si>
  <si>
    <t>10b(i): System Condition and Integrity</t>
  </si>
  <si>
    <t>10b(ii): Consumer Service</t>
  </si>
  <si>
    <t>SCHEDULE 6b: REPORT ON OPERATIONAL EXPENDITURE FOR THE DISCLOSURE YEAR</t>
  </si>
  <si>
    <t>6b(i): Operational Expenditure</t>
  </si>
  <si>
    <t>6b(ii): Subcomponents of Operational Expenditure (where known)</t>
  </si>
  <si>
    <t xml:space="preserve">SCHEDULE 6a: REPORT ON CAPITAL EXPENDITURE FOR THE DISCLOSURE YEAR </t>
  </si>
  <si>
    <t>6a(iii): Consumer Connection</t>
  </si>
  <si>
    <t>6a(iv): System Growth and Asset Replacement and Renewal</t>
  </si>
  <si>
    <t>6a(v): Asset Relocations</t>
  </si>
  <si>
    <t>6a(vi): Quality of Supply</t>
  </si>
  <si>
    <t>6a(vii): Legislative and Regulatory</t>
  </si>
  <si>
    <t>6a(viii): Other Reliability, Safety and Environment</t>
  </si>
  <si>
    <t>SCHEDULE 2: REPORT ON RETURN ON INVESTMENT</t>
  </si>
  <si>
    <t>2(i): Return on Investment</t>
  </si>
  <si>
    <t>2(ii): Information Supporting the ROI</t>
  </si>
  <si>
    <t>2(iii): Information Supporting the Monthly ROI</t>
  </si>
  <si>
    <t>2(iv): Year-End ROI Rates for Comparison Purposes</t>
  </si>
  <si>
    <t>SCHEDULE 5c: REPORT ON TERM CREDIT SPREAD DIFFERENTIAL ALLOWANCE</t>
  </si>
  <si>
    <t>5c(i): Qualifying Debt (may be Commission only)</t>
  </si>
  <si>
    <t>5c(ii): Attribution of Term Credit Spread Differential</t>
  </si>
  <si>
    <t>This schedule requires information on the calculation of the Regulatory Asset Base (RAB) value to the end of this disclosure year. This informs the ROI calculation in Schedule 2.  GDBs must provide explanatory comment on the value of their RAB in Schedule 14 (Mandatory Explanatory Notes). This information is part of audited disclosure information (as defined in section 1.4 of the ID determination), and so is subject to the assurance report required by section 2.8.</t>
  </si>
  <si>
    <t>SCHEDULE 5e: REPORT ON ASSET ALLOCATIONS</t>
  </si>
  <si>
    <t>This schedule requires information on the allocation of asset values. This information supports the calculation of the RAB value in Schedule 4. GDBs must provide explanatory comment on their cost allocation in Schedule 14 (Mandatory Explanatory Notes), including on the impact of any changes in asset allocations. This information is part of audited disclosure information (as defined in section 1.4 of the ID determination), and so is subject to the assurance report required by section 2.8.</t>
  </si>
  <si>
    <t>SCHEDULE 5d: REPORT ON COST ALLOCATIONS</t>
  </si>
  <si>
    <t>5d(i): Operating Cost Allocations</t>
  </si>
  <si>
    <t>5d(ii): Other Cost Allocations</t>
  </si>
  <si>
    <t>SCHEDULE 3: REPORT ON REGULATORY PROFIT</t>
  </si>
  <si>
    <t>3(i): Regulatory Profit</t>
  </si>
  <si>
    <t xml:space="preserve">This schedule provides information on the allocation of operational costs.  GDBs must provide explanatory comment on their cost allocation in Schedule 14 (Mandatory Explanatory Notes), including on the impact of any reclassifications.
This information is part of audited disclosure information (as defined in section 1.4 of the ID determination), and so is subject to the assurance report required by section 2.8.
</t>
  </si>
  <si>
    <t xml:space="preserve">This schedule requires a breakdown of capital expenditure on assets incurred in the disclosure year, including any assets in respect of which capital contributions are received, but excluding assets that are vested assets. Information on expenditure on assets must be provided on an accounting accruals basis and must exclude finance costs.  
GDBs must provide explanatory comment on their expenditure on assets in Schedule 14 (Explanatory notes to templates).
This information is part of audited disclosure information (as defined in section 1.4 of the ID determination), and so is subject to the assurance report required by section 2.8.
</t>
  </si>
  <si>
    <t>Expenditure on assets</t>
  </si>
  <si>
    <t>Cost of financing</t>
  </si>
  <si>
    <t>Value of vested assets</t>
  </si>
  <si>
    <t>6a(ii): Subcomponents of Expenditure on Assets (where known)</t>
  </si>
  <si>
    <t>Consumer connection expenditure</t>
  </si>
  <si>
    <t>System growth and asset replacement and renewal expenditure</t>
  </si>
  <si>
    <t>6a(i): Expenditure on Assets</t>
  </si>
  <si>
    <t>Asset relocations expenditure</t>
  </si>
  <si>
    <t>Quality of supply expenditure</t>
  </si>
  <si>
    <t>Legislative and regulatory expenditure</t>
  </si>
  <si>
    <t>Other reliability, safety and environment expenditure</t>
  </si>
  <si>
    <t>6a(ix): Non-Network Assets</t>
  </si>
  <si>
    <t>7(ii): Expenditure on Assets</t>
  </si>
  <si>
    <t>7(iv): Subcomponents of Expenditure on Assets (where known)</t>
  </si>
  <si>
    <t>7(v): Subcomponents of Operational Expenditure (where known)</t>
  </si>
  <si>
    <t>Consumer type or types (eg, residential, commercial, etc.)</t>
  </si>
  <si>
    <t>Non-network</t>
  </si>
  <si>
    <t>Expenditure on network assets</t>
  </si>
  <si>
    <t xml:space="preserve">This schedule requires the billed quantities and associated line charge revenues for the disclosure year for each consumer group or price category code used by the GDB in its pricing schedules. Information is also required on the number of ICPs that are included in each consumer group or price category code, and the energy delivered to these ICPs.
</t>
  </si>
  <si>
    <t>Unit charging basis (eg, days, GJ, etc.)</t>
  </si>
  <si>
    <t>Standard or non-standard consumer group (specify)</t>
  </si>
  <si>
    <t>4(iii): Calculation of Revaluation Rate and Revaluation of Assets</t>
  </si>
  <si>
    <t>4(iv): Roll Forward of Works Under Construction</t>
  </si>
  <si>
    <t>4(v): Regulatory Depreciation</t>
  </si>
  <si>
    <t>4(vi): Disclosure of Changes to Depreciation Profiles</t>
  </si>
  <si>
    <t xml:space="preserve">This schedule requires information on the calculation of the regulatory tax allowance.This information is used to calculate regulatory profit/loss in Schedule 3 (regulatory profit). GDBs must provide explanatory commentary on the information disclosed in this schedule, in Schedule 14 (Mandatory Explanatory Notes).
This information is part of audited disclosure information (as defined in section 1.4 of the ID determination), and so is subject to the assurance report required by section 2.8.
</t>
  </si>
  <si>
    <t>GDBs must provide explanatory comment on the variance between actual and target revenue and forecast expenditure in Schedule 14 (Mandatory Explanatory Notes). This information is part of the audited disclosure information (as defined in section 1.4 of the ID determination), and so is subject to the assurance report required by section 2.8. For the purpose of this audit, target revenue and forecast expenditures only need to be verified back to previous disclosures.</t>
  </si>
  <si>
    <t>Depreciation - no standard life assets</t>
  </si>
  <si>
    <t>Value of capital contributions</t>
  </si>
  <si>
    <t xml:space="preserve">SCHEDULE 8: REPORT ON BILLED QUANTITIES AND LINE CHARGE REVENUES </t>
  </si>
  <si>
    <t>This schedule requires a summary of the key measures of network reliability (interruptions, SAIDI, SAIFI and CAIDI) for the disclosure year
GDBs must provide explanatory comment on their network reliability for the disclosure year in Schedule 14 (Explanatory Notes to Templates). The SAIDI and SAIFI information is part of audited disclosure information (as defined in section 1.4 of the ID determination), and so is subject to the assurance report required by section 2.8.</t>
  </si>
  <si>
    <t>Month 1</t>
  </si>
  <si>
    <t>Month 2</t>
  </si>
  <si>
    <t>Month 3</t>
  </si>
  <si>
    <t>Month 4</t>
  </si>
  <si>
    <t>Month 5</t>
  </si>
  <si>
    <t>Month 6</t>
  </si>
  <si>
    <t>Month 7</t>
  </si>
  <si>
    <t>Month 8</t>
  </si>
  <si>
    <t>Month 9</t>
  </si>
  <si>
    <t>Month 10</t>
  </si>
  <si>
    <t>Month 11</t>
  </si>
  <si>
    <t>Month 12</t>
  </si>
  <si>
    <t>Asset or assets with changes to depreciation</t>
  </si>
  <si>
    <r>
      <t>CPI</t>
    </r>
    <r>
      <rPr>
        <vertAlign val="subscript"/>
        <sz val="10"/>
        <color indexed="8"/>
        <rFont val="Calibri"/>
        <family val="2"/>
      </rPr>
      <t>4</t>
    </r>
  </si>
  <si>
    <r>
      <t>CPI</t>
    </r>
    <r>
      <rPr>
        <vertAlign val="subscript"/>
        <sz val="10"/>
        <color indexed="8"/>
        <rFont val="Calibri"/>
        <family val="2"/>
      </rPr>
      <t>4</t>
    </r>
    <r>
      <rPr>
        <vertAlign val="superscript"/>
        <sz val="10"/>
        <color indexed="8"/>
        <rFont val="Calibri"/>
        <family val="2"/>
      </rPr>
      <t>-4</t>
    </r>
  </si>
  <si>
    <r>
      <t>Operating Pressure</t>
    </r>
    <r>
      <rPr>
        <b/>
        <vertAlign val="superscript"/>
        <sz val="10"/>
        <rFont val="Calibri"/>
        <family val="2"/>
      </rPr>
      <t xml:space="preserve">  </t>
    </r>
  </si>
  <si>
    <t>from S8</t>
  </si>
  <si>
    <t>from S9c &amp; S9d</t>
  </si>
  <si>
    <t>from S8 &amp; S9c</t>
  </si>
  <si>
    <t>from S3</t>
  </si>
  <si>
    <t>from S4</t>
  </si>
  <si>
    <t>from S9c &amp; 10a</t>
  </si>
  <si>
    <t>from S5a</t>
  </si>
  <si>
    <t>from S5c</t>
  </si>
  <si>
    <t>from S6b</t>
  </si>
  <si>
    <t>from row 37</t>
  </si>
  <si>
    <t>from row 10</t>
  </si>
  <si>
    <t>from S5e</t>
  </si>
  <si>
    <t>from S6a</t>
  </si>
  <si>
    <t>to S1</t>
  </si>
  <si>
    <t>to row 10</t>
  </si>
  <si>
    <t>to row 18</t>
  </si>
  <si>
    <t>to row 17</t>
  </si>
  <si>
    <t>to row 16</t>
  </si>
  <si>
    <t>to row 20</t>
  </si>
  <si>
    <t>to row 22</t>
  </si>
  <si>
    <t>to row 12</t>
  </si>
  <si>
    <t>to row 13</t>
  </si>
  <si>
    <t>to row 8</t>
  </si>
  <si>
    <t>to rows 9 &amp; 10</t>
  </si>
  <si>
    <t>to row 11</t>
  </si>
  <si>
    <t>to row 14</t>
  </si>
  <si>
    <t>to row 15</t>
  </si>
  <si>
    <t>from S4 &amp; to S1</t>
  </si>
  <si>
    <t>from row 24 &amp; to S2</t>
  </si>
  <si>
    <t>to S2</t>
  </si>
  <si>
    <t>to S3</t>
  </si>
  <si>
    <t>to S4</t>
  </si>
  <si>
    <t>from row 36 &amp; to S7</t>
  </si>
  <si>
    <t>from row 70 &amp; to S7</t>
  </si>
  <si>
    <t>from row 82 &amp; to S7</t>
  </si>
  <si>
    <t>from row 94 &amp; to S7</t>
  </si>
  <si>
    <t>from row 107 &amp; to S7</t>
  </si>
  <si>
    <t>from row 120 &amp; to S7</t>
  </si>
  <si>
    <t>from row 145 &amp; to S7</t>
  </si>
  <si>
    <t>to S7</t>
  </si>
  <si>
    <t>from S6b, S8, S9c &amp; S9d</t>
  </si>
  <si>
    <t>from S6a, S8, S9c &amp; S9d</t>
  </si>
  <si>
    <t>sch ref</t>
  </si>
  <si>
    <t>from S2 &amp; S5c</t>
  </si>
  <si>
    <t>No. with default dates</t>
  </si>
  <si>
    <t>No. with age unknown</t>
  </si>
  <si>
    <t>IRR</t>
  </si>
  <si>
    <t>Test for cell F22 conditional formatting</t>
  </si>
  <si>
    <t>from row 16</t>
  </si>
  <si>
    <t>Tax payments</t>
  </si>
  <si>
    <t>Total book value of interest bearing debt</t>
  </si>
  <si>
    <t>Number of assets at disclosure year end by installation date</t>
  </si>
  <si>
    <t>5e</t>
  </si>
  <si>
    <t>5h</t>
  </si>
  <si>
    <t>6a</t>
  </si>
  <si>
    <t>6b</t>
  </si>
  <si>
    <t>10b</t>
  </si>
  <si>
    <t>Information Templates</t>
  </si>
  <si>
    <t>Capital contributions funding asset relocations</t>
  </si>
  <si>
    <t>Expenditure per average no. of ICPs ($/ICP)</t>
  </si>
  <si>
    <t>Revenue per average no. of ICPs ($/ICP)</t>
  </si>
  <si>
    <t>Company Name and Dates</t>
  </si>
  <si>
    <t>To prepare the templates for disclosure, the supplier's company name should be entered in cell C8, the date of the last day of the current (disclosure) year should be entered in cell C12, and the date on which the information is disclosed should be entered in cell C10 of the CoverSheet worksheet.</t>
  </si>
  <si>
    <t xml:space="preserve">The cell C12 entry (current year) is used to calculate disclosure years in the column headings that show above some of the tables and in labels adjacent to some entry cells. It is also used to calculate the ‘For year ended’ date in the template title blocks (the title blocks are the light green shaded areas at the top of each template).
The cell C8 entry (company name) is used in the template title blocks.
Dates should be entered in day/month/year order (Example -"1 April 2013").
</t>
  </si>
  <si>
    <t>Data Entry Cells and Calculated Cells</t>
  </si>
  <si>
    <t>Data entered into this workbook may be entered only into the data entry cells.  Data entry cells are the bordered, unshaded areas (white cells) in each template.  Under no circumstances should data be entered into the workbook outside a data entry cell.</t>
  </si>
  <si>
    <t>Validation Settings on Data Entry Cells</t>
  </si>
  <si>
    <t>To maintain a consistency of format and to help guard against errors in data entry, some data entry cells test keyboard entries for validity and accept only a limited range of values.  For example, entries may be limited to a list of category names, to values between 0% and 100%, or either a numeric entry or the text entry “N/A”. Where this occurs, a validation message will appear when data is being entered. These checks are applied to keyboard entries only and not, for example, to entries made using Excel’s copy and paste facility.</t>
  </si>
  <si>
    <t>Average no. of ICPs in disclosure year</t>
  </si>
  <si>
    <t>Conditional Formatting Settings on Data Entry Cells</t>
  </si>
  <si>
    <t>Inserting Additional Rows and Columns</t>
  </si>
  <si>
    <t>Disclosures by Sub-Network</t>
  </si>
  <si>
    <t>Schedule References</t>
  </si>
  <si>
    <t>Description of Calculation References</t>
  </si>
  <si>
    <t>Calculation cell formulas contain links to other cells within the same template or elsewhere in the workbook.  Key cell references are described in a column to the right of each template. These descriptions are provided to assist data entry. Cell references refer to the row of the template and not the schedule reference.</t>
  </si>
  <si>
    <t>Worksheet Completion Sequence</t>
  </si>
  <si>
    <t>Calculation cells may show an incorrect value until precedent cell entries have been complated. Data entry may be assisted by completing the schedules in the following order:</t>
  </si>
  <si>
    <t>* include additional rows if needed</t>
  </si>
  <si>
    <t>Expenditure or loss deductible but not in regulatory profit / (loss) before tax</t>
  </si>
  <si>
    <t xml:space="preserve">Name of related party </t>
  </si>
  <si>
    <t>Table 4(ii)</t>
  </si>
  <si>
    <t>Agrees with Table 4(ii)</t>
  </si>
  <si>
    <t>Schedules 1–10</t>
  </si>
  <si>
    <t>Other adjustments to the RAB tax value</t>
  </si>
  <si>
    <t>Additional rows in schedules 5c, 6a, 9c and 9d must not be inserted directly above the first row or below the last row of a table. This is to ensure that entries made in the new row are included in the totals.</t>
  </si>
  <si>
    <t>Schedules 8, 9a, 9b, 9c, 9d, 10a and 10b must be completed for the network and for each sub-network. A copy of the schedule worksheet(s) must be made for each subnetwork and named accordingly.</t>
  </si>
  <si>
    <t>† include additional rows if needed</t>
  </si>
  <si>
    <t>5d(iii): Changes in Cost Allocations* †</t>
  </si>
  <si>
    <t>5e(ii): Changes in Asset Allocations* †</t>
  </si>
  <si>
    <t>1985-1989</t>
  </si>
  <si>
    <t>from SE9A Index column - CPI table (Statistics NZ Website)</t>
  </si>
  <si>
    <t>The template for schedule 8 may require additional columns to be inserted between column M and Q. To avoid interfering with the title block entries, these should be inserted to the left of column N. If inserting additional columns, the formulas for standard consumers total, non-standard consumers totals and total for all consumers will need to be copied into the cells of the added columns. The formulas can be found in the equivalent cells of the existing columns.</t>
  </si>
  <si>
    <t>Line charge revenues ($000) by price component</t>
  </si>
  <si>
    <t>System length (km) (at year end)</t>
  </si>
  <si>
    <t>Opening value of fully depreciated, disposed and lost assets</t>
  </si>
  <si>
    <t>In Schedule 14, Box 5, provide descriptions and workings of items recorded in the asterisked categories in Schedule 5a(i).</t>
  </si>
  <si>
    <t>Other assets (other than above)</t>
  </si>
  <si>
    <t>Number of telephone calls to emergency numbers answered within 30 seconds per total number of calls</t>
  </si>
  <si>
    <t>In Schedule 14, Box 6, provide descriptions and workings of items recorded in the asterisked category in Schedule 5a(vi) (Tax effect of other temporary differences).</t>
  </si>
  <si>
    <t>Total GJ delivered to ICPs per average number of ICPs in disclosure year</t>
  </si>
  <si>
    <t>Rate (eg, $ per day, $ per GJ, etc.)</t>
  </si>
  <si>
    <t>(GJ per day)</t>
  </si>
  <si>
    <t>(GJ per month)</t>
  </si>
  <si>
    <t>(GJ per annum)</t>
  </si>
  <si>
    <t>Quantity of gas delivered (TJ)</t>
  </si>
  <si>
    <t>Quantity of gas delivered per km of system length (TJ/km)</t>
  </si>
  <si>
    <t xml:space="preserve">ROI – comparable to a post tax WACC </t>
  </si>
  <si>
    <t xml:space="preserve">ROI – comparable to a vanilla WACC </t>
  </si>
  <si>
    <t xml:space="preserve">Monthly ROI – comparable to a vanilla WACC </t>
  </si>
  <si>
    <t xml:space="preserve">Year-end ROI – comparable to a vanilla WACC </t>
  </si>
  <si>
    <t xml:space="preserve">Monthly ROI – comparable to a post tax WACC </t>
  </si>
  <si>
    <t xml:space="preserve">Year-end ROI – comparable to a post tax WACC </t>
  </si>
  <si>
    <t>Average number of ICPs in disclosure year per system length</t>
  </si>
  <si>
    <t>Interruptions per 100km of system length</t>
  </si>
  <si>
    <t>System length</t>
  </si>
  <si>
    <t>System length by material (defined by GDB)</t>
  </si>
  <si>
    <t>All other projects or programmes - quality of supply</t>
  </si>
  <si>
    <t>All other projects or programmes - asset relocations</t>
  </si>
  <si>
    <t>All other projects or programmes - legislative and regulatory</t>
  </si>
  <si>
    <t>All other projects or programmes - other reliability, safety and environment</t>
  </si>
  <si>
    <t>Merger and acquisition expenditure</t>
  </si>
  <si>
    <t>All other projects or programmes - routine expenditure</t>
  </si>
  <si>
    <t>All other projects or programmes - atypical expenditure</t>
  </si>
  <si>
    <t>Maximum monthly load (GJ per month) per system length</t>
  </si>
  <si>
    <t xml:space="preserve">*  The 'unallocated RAB' is the total value of those assets used wholly or partially to provide gas distribution services without any allowance being made for the allocation of costs to services provided by the supplier that are not gas distribution services.  The RAB value represents the value of these assets after applying this cost allocation.  Neither value includes works under construction. </t>
  </si>
  <si>
    <t>Closing unamortised initial differences in asset values</t>
  </si>
  <si>
    <t>Notional revenue foregone from posted discounts (if applicable)</t>
  </si>
  <si>
    <t>Expenses cash outflow</t>
  </si>
  <si>
    <t>Other regulated income</t>
  </si>
  <si>
    <t>Mid-year net cash flows</t>
  </si>
  <si>
    <t>Monthly net cash outflows</t>
  </si>
  <si>
    <t>Tax Payments</t>
  </si>
  <si>
    <t>Financial incentives</t>
  </si>
  <si>
    <t>Industry Levies</t>
  </si>
  <si>
    <t>CPP specified pass through costs</t>
  </si>
  <si>
    <t>Tax effect of tax depreciation</t>
  </si>
  <si>
    <t>Opening sum of regulatory tax asset values</t>
  </si>
  <si>
    <t>Adjustments resulting from asset allocation</t>
  </si>
  <si>
    <t>Opening weighted average remaining useful life of relevant assets (years)</t>
  </si>
  <si>
    <t>Expenditure on non-network assets</t>
  </si>
  <si>
    <t>Mid Year ROI Calculation</t>
  </si>
  <si>
    <t>Cashflow</t>
  </si>
  <si>
    <t>Mid-year net cash outflows</t>
  </si>
  <si>
    <t>Cashflow at year-end</t>
  </si>
  <si>
    <t>Monthly ROI Calculation</t>
  </si>
  <si>
    <t>Days before</t>
  </si>
  <si>
    <t>Transaction</t>
  </si>
  <si>
    <t>year-end</t>
  </si>
  <si>
    <t>date</t>
  </si>
  <si>
    <t>Investing cash flow at year-start</t>
  </si>
  <si>
    <t>Tax payable</t>
  </si>
  <si>
    <t>Mid month cash flow from Month 1 accruals</t>
  </si>
  <si>
    <t>Mid month cash flow from Month 2 accruals</t>
  </si>
  <si>
    <t>Mid month cash flow from Month 3 accruals</t>
  </si>
  <si>
    <t>Mid month cash flow from Month 4 accruals</t>
  </si>
  <si>
    <t>Mid month cash flow from Month 5 accruals</t>
  </si>
  <si>
    <t>Mid month cash flow from Month 6 accruals</t>
  </si>
  <si>
    <t>Mid month cash flow from Month 7 accruals</t>
  </si>
  <si>
    <t>Mid month cash flow from Month 8 accruals</t>
  </si>
  <si>
    <t>Mid month cash flow from Month 9 accruals</t>
  </si>
  <si>
    <t>Mid month cash flow from Month 10 accruals</t>
  </si>
  <si>
    <t>Mid month cash flow from Month 11 accruals</t>
  </si>
  <si>
    <t>Mid month cash flow from Month 12 accruals</t>
  </si>
  <si>
    <t>20th following mth cash flow from Month 1 accrual</t>
  </si>
  <si>
    <t>20th following mth cash flow from Month 2 accrual</t>
  </si>
  <si>
    <t>20th following mth cash flow from Month 3 accrual</t>
  </si>
  <si>
    <t>20th following mth cash flow from Month 4 accrual</t>
  </si>
  <si>
    <t>20th following mth cash flow from Month 5 accrual</t>
  </si>
  <si>
    <t>20th following mth cash flow from Month 6 accrual</t>
  </si>
  <si>
    <t>20th following mth cash flow from Month 7 accrual</t>
  </si>
  <si>
    <t>20th following mth cash flow from Month 8 accrual</t>
  </si>
  <si>
    <t>20th following mth cash flow from Month 9 accrual</t>
  </si>
  <si>
    <t>20th following mth cash flow from Month 10 accrual</t>
  </si>
  <si>
    <t>20th following mth cash flow from Month 11 accrual</t>
  </si>
  <si>
    <t>20th following mth cash flow from Month 12 accrual</t>
  </si>
  <si>
    <t>1  From the nominal dollar target revenue for the pricing year disclosed under clause 2.4.3(3) of this determination</t>
  </si>
  <si>
    <t>Revenue per TJ energy delivered to ICPs                         ($/TJ)</t>
  </si>
  <si>
    <t>Expenditure per TJ energy delivered to ICPs                     ($/TJ)</t>
  </si>
  <si>
    <t>Ratio of expenditure to maximum monthly load                              ($ per GJ/month)</t>
  </si>
  <si>
    <t>Expenditure per km of pipeline for supply                     ($/km)</t>
  </si>
  <si>
    <t>This schedule requires information on the Return on Investment (ROI) for the GDB relative to the Commerce Commission's estimates of post tax WACC and vanilla WACC. GDBs must calculate their ROI based on a monthly basis if required by clause 2.3.3 of the ID Determination or if they elect to.  If a GDB makes this election, information supporting this calculation must be provided in 2(iii). 
GDBs must provide explanatory comment on their ROI in Schedule 14 (Mandatory Explanatory Notes).
This information is part of audited disclosure information (as defined in section 1.4 of the ID determination), and so is subject to the assurance report required by section 2.8.</t>
  </si>
  <si>
    <t xml:space="preserve">Excluding revenue earned from financial incentives </t>
  </si>
  <si>
    <t>Excluding revenue earned from financial incentives and wash-ups</t>
  </si>
  <si>
    <t xml:space="preserve">Impact of financial incentives on ROI </t>
  </si>
  <si>
    <t>Input methodology claw-back</t>
  </si>
  <si>
    <t>Wash-up costs</t>
  </si>
  <si>
    <t>Including financial incentives and wash-ups</t>
  </si>
  <si>
    <t xml:space="preserve">Excluding financial incentives </t>
  </si>
  <si>
    <t>Excluding financial incentives and wash-ups</t>
  </si>
  <si>
    <t>PV(cashflow)</t>
  </si>
  <si>
    <t>XIRR search start</t>
  </si>
  <si>
    <t>XIRR</t>
  </si>
  <si>
    <t>NPV check</t>
  </si>
  <si>
    <t>(To check the results of the XIRR function, the IRR formula returns "ERROR" if  the derived XIRR results in an NPV of $10 or more)</t>
  </si>
  <si>
    <t>Impact of wash-up costs on ROIs</t>
  </si>
  <si>
    <t>Income included in regulatory profit / (loss) before tax but not taxable</t>
  </si>
  <si>
    <t>M10 to P10 —  from last year's ID disclosure</t>
  </si>
  <si>
    <t>M12 to P12 —  from last year's ID disclosure</t>
  </si>
  <si>
    <t>M14 to P14 —  from last year's ID disclosure</t>
  </si>
  <si>
    <t>M16 to P16 —  from last year's ID disclosure</t>
  </si>
  <si>
    <t>M18 to P18 —  from last year's ID disclosure</t>
  </si>
  <si>
    <t>M20 to P20 —  from last year's ID disclosure</t>
  </si>
  <si>
    <t>M22 to P22 —  from last year's ID disclosure</t>
  </si>
  <si>
    <t>O28 —  from last year's ID disclosure</t>
  </si>
  <si>
    <t>Pass-through and recoverable costs excluding financial incentives and wash-ups</t>
  </si>
  <si>
    <t>Capital contributions funding consumer connection expenditure</t>
  </si>
  <si>
    <t>Recoverable costs excluding financial incentives and wash-ups</t>
  </si>
  <si>
    <t>3(ii): Pass-through and recoverable costs excluding financial incentives and wash-ups</t>
  </si>
  <si>
    <t>2(v): Financial Incentives and Wash-Ups</t>
  </si>
  <si>
    <t>2  From the CY+1 nominal dollar expenditure forecasts disclosed in accordance with clause 2.6.6 for the forecast period starting at the beginning of the disclosure year (the second to last disclosure of Schedules 11a and 11b)</t>
  </si>
  <si>
    <t>This schedule calculates expenditure, revenue and service ratios from the information disclosed. The disclosed ratios may vary for reasons that are company specific and, as a result, must be interpreted with care. The Commerce Commission will publish a summary and analysis of information disclosed in accordance with the ID determination.  This will include information disclosed in accordance with this and other schedules, and information disclosed under the other requirements of the determination.                                                                                                                                                                                                                                                                                  This information is part of audited disclosure information (as defined in section 1.4 of the ID determination), and so is subject to the assurance report required by section 2.8.</t>
  </si>
  <si>
    <t xml:space="preserve">This schedule requires a breakdown of operational expenditure incurred in the current disclosure year. GDBs must provide explanatory comment on their operational expenditure in Schedule 14 (Explanatory notes to templates). This includes explanatory comment on any atypical operational expenditure and assets replaced or renewed as part of asset replacement and renewal operational expenditure, and additional information on insurance.
This information is part of audited disclosure information (as defined in section 1.4 of the ID determination), and so is subject to the assurance report required by section 2.8.
</t>
  </si>
  <si>
    <t>Source</t>
  </si>
  <si>
    <t>from row 59</t>
  </si>
  <si>
    <t>K10 &amp; L10 —  from last year's ID disclosure</t>
  </si>
  <si>
    <t>K11 &amp; L11 —  from last year's ID disclosure</t>
  </si>
  <si>
    <t>K12 &amp; L12 —  from last year's ID disclosure</t>
  </si>
  <si>
    <t>K14 to M14 — from applicable EDB ID cost of capital determination (ComCom website)</t>
  </si>
  <si>
    <t>K15 to M15 — from applicable EDB ID cost of capital determination (ComCom website)</t>
  </si>
  <si>
    <t>K16 to M16 — from applicable EDB ID cost of capital determination ( ComCom website)</t>
  </si>
  <si>
    <t>K20 &amp; L20 —  from last year's ID disclosure</t>
  </si>
  <si>
    <t>K21 &amp; L21 —  from last year's ID disclosure</t>
  </si>
  <si>
    <t>K22 &amp; L22 —  from last year's ID disclosure</t>
  </si>
  <si>
    <t>K26 to M26 — from applicable EDB ID cost of capital determination (ComCom website)</t>
  </si>
  <si>
    <t>K27 to M27 — from applicable EDB ID cost of capital determination (ComCom website)</t>
  </si>
  <si>
    <t>K28 to M28 — from applicable EDB ID cost of capital determination ( ComCom website)</t>
  </si>
  <si>
    <t>from rows 21, 55, 56, 57</t>
  </si>
  <si>
    <t>from rows 22, 55, 56, 57</t>
  </si>
  <si>
    <t>from row 53</t>
  </si>
  <si>
    <t>from row 48 mid yr IRR calcs</t>
  </si>
  <si>
    <t>from s3</t>
  </si>
  <si>
    <t>from S3, row 33 &amp; row 50</t>
  </si>
  <si>
    <t>from row 48 mid yr IRR calcs; to row 20</t>
  </si>
  <si>
    <t>to S5a</t>
  </si>
  <si>
    <t>from row 34</t>
  </si>
  <si>
    <t>from row 41</t>
  </si>
  <si>
    <t>from row 45</t>
  </si>
  <si>
    <t>from row 51</t>
  </si>
  <si>
    <t>from row 87 monthly IRR calc</t>
  </si>
  <si>
    <t>from row 88 less product of rows 55, 56 &amp; 57</t>
  </si>
  <si>
    <t>from row 94 less product of rows 55, 56 &amp; 57</t>
  </si>
  <si>
    <t>from row 20 and row 21</t>
  </si>
  <si>
    <t>from row 21 and row 22</t>
  </si>
  <si>
    <t>from S5a &amp; to S1 and S2</t>
  </si>
  <si>
    <t>from S6b &amp; to S1 and S2</t>
  </si>
  <si>
    <t>from row 41 &amp; to S1 and S2</t>
  </si>
  <si>
    <t>from S4 &amp; to S1 and S5a</t>
  </si>
  <si>
    <t>to S1 and S2</t>
  </si>
  <si>
    <t>from row 50</t>
  </si>
  <si>
    <t xml:space="preserve"> from last year's ID disclosure</t>
  </si>
  <si>
    <t>Cell F16</t>
  </si>
  <si>
    <t>Agrees with cell F22 value</t>
  </si>
  <si>
    <t>In some cases, where the information for disclosure is able to be ascertained from disclosures elsewhere in the workbook, such information is disclosed in a calculated cell.</t>
  </si>
  <si>
    <t>to S5a, row 63 and row 94</t>
  </si>
  <si>
    <t>unlocked row</t>
  </si>
  <si>
    <t>5e(i): Regulated Service Asset Values</t>
  </si>
  <si>
    <t>Disclosure Template Instructions</t>
  </si>
  <si>
    <t>These templates have been prepared for use by GDBs when making disclosures under subclauses 2.3.1, 2.4.21, 2.4.22, 2.5.1, and 2.5.2 of the Gas Distribution Information Disclosure Determination 2012.</t>
  </si>
  <si>
    <t xml:space="preserve">1. Coversheet
2. Schedules 5a–5e
3. Schedules 6a–6b
4. Schedule 8
5. Schedule 3
6. Schedule 4
7. Schedule 2
8. Schedule 7
9. Schedules 9a–9d
10. Schedules 10a and 10b
</t>
  </si>
  <si>
    <t>Regulatory profit/(loss) including financial incentives and wash-ups</t>
  </si>
  <si>
    <t xml:space="preserve">WACC rate used to set regulatory price path </t>
  </si>
  <si>
    <t>from rows 27 &amp; 48</t>
  </si>
  <si>
    <t>from rows 27 &amp; 84</t>
  </si>
  <si>
    <t>from rows 27 &amp; 37</t>
  </si>
  <si>
    <t>from rows 27 &amp; 88 and S4</t>
  </si>
  <si>
    <t>from rows 27 &amp; 86 and S4</t>
  </si>
  <si>
    <t>Other recoverable costs excluding financial incentives and wash-ups</t>
  </si>
  <si>
    <t>Reflecting all revenue earned</t>
  </si>
  <si>
    <t>Other wash-ups</t>
  </si>
  <si>
    <t>Templates for Schedules 1–10 excluding 5f–5g</t>
  </si>
  <si>
    <t>from row 83 &amp; to row 12</t>
  </si>
  <si>
    <t>from row 64 &amp; to row 14</t>
  </si>
  <si>
    <t>row 68  —  from last year's ID disclosure</t>
  </si>
  <si>
    <t>from row 33</t>
  </si>
  <si>
    <t>from row 38 &amp; to S2</t>
  </si>
  <si>
    <t>from row 43 &amp; to S2</t>
  </si>
  <si>
    <t>from row 45 &amp; to S2</t>
  </si>
  <si>
    <t>from row 47 &amp; to S2</t>
  </si>
  <si>
    <t>from row 31</t>
  </si>
  <si>
    <t>to row 33 and S3</t>
  </si>
  <si>
    <t>from row 38</t>
  </si>
  <si>
    <t>Test for Total column conditional formatting</t>
  </si>
  <si>
    <t>Opening sum of RAB values without revaluations</t>
  </si>
  <si>
    <t>Test for cell G79 conditional formatting (line charge revenue)</t>
  </si>
  <si>
    <t>Cell L36</t>
  </si>
  <si>
    <t>Agrees with cell G79 value</t>
  </si>
  <si>
    <t>Test for cell I79 conditional formatting (expenses cash outflow)</t>
  </si>
  <si>
    <t>Cell K38</t>
  </si>
  <si>
    <t>Agrees with cell I79 value</t>
  </si>
  <si>
    <t>Cell K39</t>
  </si>
  <si>
    <t>Agrees with cell J79 value</t>
  </si>
  <si>
    <t>Test for cell K79 conditional formatting (asset  disposals)</t>
  </si>
  <si>
    <t>Cell K40</t>
  </si>
  <si>
    <t>Agrees with cell K79 value</t>
  </si>
  <si>
    <t>Test for cell L79 conditional formatting (other regulated income)</t>
  </si>
  <si>
    <t>Cell K42</t>
  </si>
  <si>
    <t>Agrees with cell L79 value</t>
  </si>
  <si>
    <t>Number of confirmed public reported gas escapes per system length
(escapes/1000 km)</t>
  </si>
  <si>
    <t>Number of leaks detected by routine survey per system length
(leaks/1000 km)</t>
  </si>
  <si>
    <t>Number of third party damage events per system length
(events/1000 km)</t>
  </si>
  <si>
    <t xml:space="preserve">The templates for schedules 4, 5b, 5c, 5d, 5e, 5i, 6a, 8, 9c, 9d, 10a and 10b may require additional rows to be inserted in tables marked 'include additional rows if needed' or similar. Column A schedule references should not be entered in additional rows, and should be deleted from additional rows that are created by copying and pasting rows that have schedule references. </t>
  </si>
  <si>
    <t>Schedules 5d and 5e may require new cost or asset category rows to be inserted in allocation change tables 5d(iii) and 5e(ii).  Accordingly, cell protection has been removed from row 72 of schedule 5d and row 71 of schedule 5e to allow blocks of rows to be copied. The four steps to add new cost category rows to table 5d(iii) are: Select Excel rows 64:72 of the relevant template, copy, select Excel row 73, then insert copied cells. Similarly, for table 5e(ii):  Select Excel rows 63:71 of the relevant template, copy, select Excel row 72, then insert copied cells.</t>
  </si>
  <si>
    <t>Schedule 2 cells G79 and I79:L79 will change colour if the total cashflows do not equal the corresponding values in table 2(ii).
Schedule 4 cells P99:P105 and P107 will change colour if the RAB values do not equal the corresponding values in table 4(ii).
Schedule 9b columns AA to AE (2013 to 2017) contain conditional formatting. The data entry cells for future years are hidden (are changed from white to yellow).
Schedule 9b cells AG10 to AG37 will change colour if the total assets at year end for each asset class does not equal the corresponding values in column I in Schedule 9a.
Schedule 9c cell F22 will change colour if F22 (system length by operating pressure) does not equal F16 (system length by material).</t>
  </si>
  <si>
    <t>Capex wash-up adjustment</t>
  </si>
  <si>
    <t>Catastrophic event allowance</t>
  </si>
  <si>
    <t>Urgent project allowance</t>
  </si>
  <si>
    <r>
      <t>3(</t>
    </r>
    <r>
      <rPr>
        <b/>
        <sz val="14"/>
        <color theme="1"/>
        <rFont val="Calibri"/>
        <family val="2"/>
        <scheme val="minor"/>
      </rPr>
      <t>iv</t>
    </r>
    <r>
      <rPr>
        <b/>
        <sz val="14"/>
        <rFont val="Calibri"/>
        <family val="2"/>
        <scheme val="minor"/>
      </rPr>
      <t>): Merger and Acquisition Expenditure</t>
    </r>
  </si>
  <si>
    <r>
      <t>3(</t>
    </r>
    <r>
      <rPr>
        <b/>
        <sz val="14"/>
        <rFont val="Calibri"/>
        <family val="2"/>
        <scheme val="minor"/>
      </rPr>
      <t>v): Other Disclosures</t>
    </r>
  </si>
  <si>
    <t>1970
–1974</t>
  </si>
  <si>
    <t>1975
–1979</t>
  </si>
  <si>
    <t>1980
–1984</t>
  </si>
  <si>
    <t>Note: This entry may be excluded for sub-networks.</t>
  </si>
  <si>
    <r>
      <t>CPP application recoverable</t>
    </r>
    <r>
      <rPr>
        <sz val="10"/>
        <color theme="1"/>
        <rFont val="Calibri"/>
        <family val="2"/>
        <scheme val="minor"/>
      </rPr>
      <t xml:space="preserve"> costs</t>
    </r>
  </si>
  <si>
    <t>from S3 and rows 102, 111, 34 &amp; 39</t>
  </si>
  <si>
    <t xml:space="preserve">This schedule provides information on the valuation of related party transactions, in accordance with clause 2.3.6 of the ID determination. 
This information is part of audited disclosure information (as defined in clause 1.4 of the ID determination), and so is subject to the assurance report required by clause 2.8.
</t>
  </si>
  <si>
    <t>Asset replacement and renewal (opex)</t>
  </si>
  <si>
    <t>Asset replacement and renewal (capex)</t>
  </si>
  <si>
    <t>Total expenditure</t>
  </si>
  <si>
    <t>5b(iii): Total Opex and Capex Related Party Transactions</t>
  </si>
  <si>
    <t>Nature of opex or capex service provided</t>
  </si>
  <si>
    <t>Total value of transactions
($000)</t>
  </si>
  <si>
    <t>Total value of related party transactions</t>
  </si>
  <si>
    <t>Template Version 4.1. Prepared 21 December 2017</t>
  </si>
  <si>
    <t>The references labelled 'sch ref' in the leftmost column of each template are consistent with the row references in the Gas Distribution ID Determination 2012 (as issued on 21 December 2017). They provide a common reference between the rows in the determination and the template.</t>
  </si>
</sst>
</file>

<file path=xl/styles.xml><?xml version="1.0" encoding="utf-8"?>
<styleSheet xmlns="http://schemas.openxmlformats.org/spreadsheetml/2006/main" xmlns:mc="http://schemas.openxmlformats.org/markup-compatibility/2006" xmlns:x14ac="http://schemas.microsoft.com/office/spreadsheetml/2009/9/ac" mc:Ignorable="x14ac">
  <numFmts count="47">
    <numFmt numFmtId="164" formatCode="_(&quot;$&quot;* #,##0_);_(&quot;$&quot;* \(#,##0\);_(&quot;$&quot;* &quot;-&quot;_);_(@_)"/>
    <numFmt numFmtId="165" formatCode="_(&quot;$&quot;* #,##0.00_);_(&quot;$&quot;* \(#,##0.00\);_(&quot;$&quot;* &quot;-&quot;??_);_(@_)"/>
    <numFmt numFmtId="166" formatCode="_(* #,##0.00_);_(* \(#,##0.00\);_(* &quot;-&quot;??_);_(@_)"/>
    <numFmt numFmtId="167" formatCode="_(@_)"/>
    <numFmt numFmtId="168" formatCode="_([$-1409]d\ mmmm\ yyyy;_(@"/>
    <numFmt numFmtId="169" formatCode="[$-1409]d\ mmm\ yy;@"/>
    <numFmt numFmtId="170" formatCode="_(* #,##0.00%_);_(* \(#,##0.00%\);_(* &quot;–&quot;???_);_(* @_)"/>
    <numFmt numFmtId="171" formatCode="_(* #,##0_);_(* \(#,##0\);_(* &quot;–&quot;??_);_(* @_)"/>
    <numFmt numFmtId="172" formatCode="_(* #,##0.0_);_(* \(#,##0.0\);_(* &quot;–&quot;???_);_(* @_)"/>
    <numFmt numFmtId="173" formatCode="_(* #,##0.00_);_(* \(#,##0.00\);_(* &quot;–&quot;???_);_(* @_)"/>
    <numFmt numFmtId="174" formatCode="_(* #,##0.0000_);_(* \(#,##0.0000\);_(* &quot;–&quot;??_);_(* @_)"/>
    <numFmt numFmtId="175" formatCode="_(* @_)"/>
    <numFmt numFmtId="176" formatCode="0.0"/>
    <numFmt numFmtId="177" formatCode="_-* #,##0_-;\-* #,##0_-;_-* &quot;-&quot;??_-;_-@_-"/>
    <numFmt numFmtId="178" formatCode="[$-C09]d\ mmmm\ yyyy;@"/>
    <numFmt numFmtId="179" formatCode="_(* #,##0_);_(* \(#,##0\);_(* &quot;–&quot;??_);\(@_)"/>
    <numFmt numFmtId="180" formatCode="_(* #,##0_);_(* \(#,##0\);_(* &quot;–&quot;??_);_(@_)"/>
    <numFmt numFmtId="181" formatCode="_-\ #,##0_-;\-\ #,##0_-;_-* &quot;-&quot;??_-;_-@_-"/>
    <numFmt numFmtId="182" formatCode="d\ mmmm\ yyyy"/>
    <numFmt numFmtId="183" formatCode="#,##0.00;\(#,##0.00\);\-"/>
    <numFmt numFmtId="184" formatCode="d\ mmm\ yy"/>
    <numFmt numFmtId="185" formatCode="#,##0;\(#,##0\);\-"/>
    <numFmt numFmtId="186" formatCode=";;;"/>
    <numFmt numFmtId="187" formatCode="#,##0\ ;\(#,##0\);\-"/>
    <numFmt numFmtId="188" formatCode="#,##0.00%\ ;\(#,##0.00%\);\-"/>
    <numFmt numFmtId="189" formatCode="#,##0.00\ ;\(#,##0.00\);\-"/>
    <numFmt numFmtId="190" formatCode="#,##0%\ ;\(#,##0%\);\-"/>
    <numFmt numFmtId="191" formatCode="0%\ ;\-0%;\-"/>
    <numFmt numFmtId="192" formatCode="&quot;$&quot;#,##0\ ;\(&quot;$&quot;#,##0\);\-"/>
    <numFmt numFmtId="193" formatCode="#,##0.000\ ;\(#,##0.000\);\-"/>
    <numFmt numFmtId="194" formatCode="#,##0.0\ ;\(#,##0.0\);\-"/>
    <numFmt numFmtId="195" formatCode="[$-C09]dd\-mmmm\-yyyy;@"/>
    <numFmt numFmtId="196" formatCode="_(\ \+#,##0.00%_);\ _(\–#,##0.00%_);_(\ &quot;–&quot;??_);_(\ @_)"/>
    <numFmt numFmtId="197" formatCode="_(\ #,##0.00000_);_ \(#,##0.00000\);_(\ &quot;–&quot;??_);_(\ @_)"/>
    <numFmt numFmtId="198" formatCode="_(\ #,##0_);_ \(#,##0\);_(\ &quot;–&quot;??_);_(\ @_)"/>
    <numFmt numFmtId="199" formatCode="_(\ #,##0.00_);\ \(#,##0.00\);_(\ &quot;–&quot;??_);_(\ @_)"/>
    <numFmt numFmtId="200" formatCode="_(\ &quot;$&quot;#,##0_);\ \(&quot;$&quot;#,##0\);_(\ &quot;–&quot;??_);_(\ @_)"/>
    <numFmt numFmtId="201" formatCode="_(\ #,##0.0_);\ \(#,##0.0\);_(\ &quot;–&quot;??_);_(\ @_)"/>
    <numFmt numFmtId="202" formatCode="[$-1409]d\ mmm\ yy"/>
    <numFmt numFmtId="203" formatCode="[$-1409]d\ mmmm\ yyyy"/>
    <numFmt numFmtId="204" formatCode="[$-1409]d/m/yyyy"/>
    <numFmt numFmtId="205" formatCode="_(\ #,##0.00%_);\ _(\–#,##0.00%_);_(\ &quot;–&quot;??_);_(\ @_)"/>
    <numFmt numFmtId="206" formatCode="_(\ #,##0%_);_(\-#,##0%\);_(\ &quot;–&quot;??_);_(\ @_)"/>
    <numFmt numFmtId="207" formatCode="_(* #,##0%_);_(* \(#,##0%\);_(* &quot;–&quot;???_);_(* @_)"/>
    <numFmt numFmtId="208" formatCode="_(* #,##0.0%_);_(* \(#,##0.0%\);_(* &quot;–&quot;???_);_(* @_)"/>
    <numFmt numFmtId="209" formatCode="\(#,##0\);\(#,##0\);\-"/>
    <numFmt numFmtId="210" formatCode="0%;\-0%;\-"/>
  </numFmts>
  <fonts count="144" x14ac:knownFonts="1">
    <font>
      <sz val="10"/>
      <color theme="1"/>
      <name val="Calibri"/>
      <family val="4"/>
      <scheme val="minor"/>
    </font>
    <font>
      <sz val="8"/>
      <name val="Arial"/>
      <family val="2"/>
    </font>
    <font>
      <sz val="12"/>
      <name val="Arial"/>
      <family val="2"/>
    </font>
    <font>
      <sz val="10"/>
      <name val="Arial"/>
      <family val="2"/>
    </font>
    <font>
      <sz val="10"/>
      <color indexed="8"/>
      <name val="Arial"/>
      <family val="1"/>
    </font>
    <font>
      <sz val="10"/>
      <color indexed="8"/>
      <name val="Calibri"/>
      <family val="2"/>
    </font>
    <font>
      <i/>
      <sz val="8"/>
      <color indexed="8"/>
      <name val="Arial"/>
      <family val="2"/>
    </font>
    <font>
      <b/>
      <sz val="10"/>
      <color indexed="8"/>
      <name val="Calibri"/>
      <family val="2"/>
    </font>
    <font>
      <i/>
      <sz val="8"/>
      <color indexed="8"/>
      <name val="Calibri"/>
      <family val="2"/>
    </font>
    <font>
      <b/>
      <sz val="10"/>
      <name val="Calibri"/>
      <family val="2"/>
    </font>
    <font>
      <sz val="10"/>
      <name val="Calibri"/>
      <family val="2"/>
    </font>
    <font>
      <i/>
      <sz val="10"/>
      <name val="Calibri"/>
      <family val="2"/>
    </font>
    <font>
      <sz val="10"/>
      <name val="Calibri"/>
      <family val="4"/>
    </font>
    <font>
      <sz val="10"/>
      <color indexed="8"/>
      <name val="Calibri"/>
      <family val="4"/>
    </font>
    <font>
      <i/>
      <sz val="10"/>
      <color indexed="8"/>
      <name val="Calibri"/>
      <family val="2"/>
    </font>
    <font>
      <sz val="10"/>
      <color indexed="8"/>
      <name val="Calibri"/>
      <family val="4"/>
    </font>
    <font>
      <sz val="10"/>
      <color indexed="8"/>
      <name val="Calibri"/>
      <family val="1"/>
    </font>
    <font>
      <sz val="10"/>
      <color indexed="8"/>
      <name val="Calibri"/>
      <family val="2"/>
    </font>
    <font>
      <sz val="10"/>
      <name val="Calibri"/>
      <family val="2"/>
    </font>
    <font>
      <i/>
      <sz val="10"/>
      <name val="Calibri"/>
      <family val="2"/>
    </font>
    <font>
      <i/>
      <sz val="10"/>
      <color indexed="8"/>
      <name val="Calibri"/>
      <family val="2"/>
    </font>
    <font>
      <b/>
      <sz val="13"/>
      <color indexed="12"/>
      <name val="Calibri"/>
      <family val="2"/>
    </font>
    <font>
      <sz val="10"/>
      <color indexed="30"/>
      <name val="Calibri"/>
      <family val="2"/>
    </font>
    <font>
      <sz val="10"/>
      <color indexed="30"/>
      <name val="Calibri"/>
      <family val="4"/>
    </font>
    <font>
      <b/>
      <sz val="10"/>
      <color indexed="8"/>
      <name val="Calibri"/>
      <family val="2"/>
    </font>
    <font>
      <b/>
      <sz val="13"/>
      <color indexed="12"/>
      <name val="Calibri"/>
      <family val="4"/>
    </font>
    <font>
      <i/>
      <sz val="8"/>
      <name val="Calibri"/>
      <family val="2"/>
    </font>
    <font>
      <sz val="10"/>
      <color indexed="8"/>
      <name val="Calibri"/>
      <family val="2"/>
    </font>
    <font>
      <b/>
      <sz val="12"/>
      <color indexed="8"/>
      <name val="Calibri"/>
      <family val="1"/>
    </font>
    <font>
      <b/>
      <sz val="12"/>
      <color indexed="8"/>
      <name val="Calibri"/>
      <family val="2"/>
    </font>
    <font>
      <b/>
      <sz val="10"/>
      <color indexed="8"/>
      <name val="Calibri"/>
      <family val="1"/>
    </font>
    <font>
      <sz val="14"/>
      <color indexed="8"/>
      <name val="Calibri"/>
      <family val="1"/>
    </font>
    <font>
      <b/>
      <sz val="10"/>
      <color indexed="8"/>
      <name val="Calibri"/>
      <family val="4"/>
    </font>
    <font>
      <sz val="10"/>
      <color indexed="30"/>
      <name val="Calibri"/>
      <family val="2"/>
    </font>
    <font>
      <b/>
      <sz val="18"/>
      <color indexed="8"/>
      <name val="Calibri"/>
      <family val="1"/>
    </font>
    <font>
      <b/>
      <sz val="16"/>
      <color indexed="8"/>
      <name val="Calibri"/>
      <family val="1"/>
    </font>
    <font>
      <b/>
      <sz val="12"/>
      <color indexed="8"/>
      <name val="Calibri"/>
      <family val="2"/>
    </font>
    <font>
      <u/>
      <sz val="10"/>
      <color indexed="12"/>
      <name val="Calibri"/>
      <family val="1"/>
    </font>
    <font>
      <sz val="10"/>
      <color indexed="30"/>
      <name val="Calibri"/>
      <family val="2"/>
    </font>
    <font>
      <b/>
      <sz val="10"/>
      <color indexed="8"/>
      <name val="Calibri"/>
      <family val="2"/>
    </font>
    <font>
      <i/>
      <sz val="10"/>
      <color indexed="8"/>
      <name val="Calibri"/>
      <family val="2"/>
    </font>
    <font>
      <i/>
      <sz val="8"/>
      <color indexed="8"/>
      <name val="Calibri"/>
      <family val="2"/>
    </font>
    <font>
      <b/>
      <sz val="10"/>
      <color indexed="8"/>
      <name val="Calibri"/>
      <family val="2"/>
    </font>
    <font>
      <sz val="10"/>
      <color indexed="8"/>
      <name val="Calibri"/>
      <family val="2"/>
    </font>
    <font>
      <b/>
      <sz val="12"/>
      <color indexed="8"/>
      <name val="Calibri"/>
      <family val="2"/>
    </font>
    <font>
      <i/>
      <sz val="10"/>
      <color indexed="8"/>
      <name val="Calibri"/>
      <family val="2"/>
    </font>
    <font>
      <b/>
      <sz val="10"/>
      <color indexed="8"/>
      <name val="Calibri"/>
      <family val="2"/>
    </font>
    <font>
      <sz val="8"/>
      <color indexed="8"/>
      <name val="Calibri"/>
      <family val="2"/>
    </font>
    <font>
      <sz val="10"/>
      <color indexed="8"/>
      <name val="Calibri"/>
      <family val="2"/>
    </font>
    <font>
      <sz val="8"/>
      <name val="Calibri"/>
      <family val="2"/>
    </font>
    <font>
      <b/>
      <sz val="13"/>
      <color indexed="8"/>
      <name val="Calibri"/>
      <family val="2"/>
    </font>
    <font>
      <u/>
      <sz val="10"/>
      <color indexed="8"/>
      <name val="Calibri"/>
      <family val="2"/>
    </font>
    <font>
      <sz val="10"/>
      <color indexed="30"/>
      <name val="Calibri"/>
      <family val="4"/>
    </font>
    <font>
      <sz val="10"/>
      <color indexed="8"/>
      <name val="Calibri"/>
      <family val="4"/>
    </font>
    <font>
      <i/>
      <sz val="10"/>
      <color indexed="8"/>
      <name val="Calibri"/>
      <family val="4"/>
    </font>
    <font>
      <sz val="10"/>
      <color indexed="10"/>
      <name val="Calibri"/>
      <family val="2"/>
    </font>
    <font>
      <sz val="12"/>
      <color indexed="8"/>
      <name val="Calibri"/>
      <family val="4"/>
    </font>
    <font>
      <sz val="12"/>
      <color indexed="8"/>
      <name val="Calibri"/>
      <family val="2"/>
    </font>
    <font>
      <i/>
      <sz val="12"/>
      <name val="Calibri"/>
      <family val="2"/>
    </font>
    <font>
      <i/>
      <sz val="10"/>
      <color indexed="8"/>
      <name val="Calibri"/>
      <family val="1"/>
    </font>
    <font>
      <i/>
      <sz val="10"/>
      <name val="Calibri"/>
      <family val="1"/>
    </font>
    <font>
      <vertAlign val="subscript"/>
      <sz val="10"/>
      <color indexed="8"/>
      <name val="Calibri"/>
      <family val="2"/>
    </font>
    <font>
      <vertAlign val="superscript"/>
      <sz val="10"/>
      <color indexed="8"/>
      <name val="Calibri"/>
      <family val="2"/>
    </font>
    <font>
      <b/>
      <vertAlign val="superscript"/>
      <sz val="10"/>
      <name val="Calibri"/>
      <family val="2"/>
    </font>
    <font>
      <sz val="10"/>
      <color theme="1"/>
      <name val="Calibri"/>
      <family val="4"/>
      <scheme val="minor"/>
    </font>
    <font>
      <b/>
      <sz val="13"/>
      <color theme="4"/>
      <name val="Calibri"/>
      <family val="2"/>
      <scheme val="minor"/>
    </font>
    <font>
      <i/>
      <sz val="10"/>
      <name val="Calibri"/>
      <family val="2"/>
      <scheme val="minor"/>
    </font>
    <font>
      <sz val="10"/>
      <color rgb="FF0070C0"/>
      <name val="Calibri"/>
      <family val="2"/>
    </font>
    <font>
      <sz val="10"/>
      <color theme="8"/>
      <name val="Calibri"/>
      <family val="4"/>
      <scheme val="minor"/>
    </font>
    <font>
      <sz val="10"/>
      <color theme="4" tint="0.39994506668294322"/>
      <name val="Calibri"/>
      <family val="2"/>
      <scheme val="minor"/>
    </font>
    <font>
      <sz val="10"/>
      <color theme="1"/>
      <name val="Calibri"/>
      <family val="2"/>
    </font>
    <font>
      <b/>
      <sz val="13"/>
      <color theme="4"/>
      <name val="Calibri"/>
      <family val="4"/>
      <scheme val="minor"/>
    </font>
    <font>
      <i/>
      <sz val="10"/>
      <color theme="1"/>
      <name val="Calibri"/>
      <family val="4"/>
      <scheme val="minor"/>
    </font>
    <font>
      <b/>
      <sz val="16"/>
      <name val="Calibri"/>
      <family val="4"/>
      <scheme val="minor"/>
    </font>
    <font>
      <i/>
      <sz val="12"/>
      <name val="Calibri"/>
      <family val="4"/>
      <scheme val="minor"/>
    </font>
    <font>
      <sz val="10"/>
      <name val="Calibri"/>
      <family val="4"/>
      <scheme val="minor"/>
    </font>
    <font>
      <b/>
      <sz val="12"/>
      <color theme="1"/>
      <name val="Calibri"/>
      <family val="1"/>
    </font>
    <font>
      <b/>
      <sz val="12"/>
      <color theme="1"/>
      <name val="Calibri"/>
      <family val="1"/>
      <scheme val="major"/>
    </font>
    <font>
      <b/>
      <sz val="12"/>
      <color theme="1"/>
      <name val="Calibri"/>
      <family val="2"/>
    </font>
    <font>
      <b/>
      <sz val="11"/>
      <color theme="1"/>
      <name val="Calibri"/>
      <family val="1"/>
    </font>
    <font>
      <b/>
      <sz val="10"/>
      <color theme="1"/>
      <name val="Calibri"/>
      <family val="1"/>
    </font>
    <font>
      <b/>
      <sz val="10"/>
      <color theme="1"/>
      <name val="Calibri"/>
      <family val="2"/>
    </font>
    <font>
      <sz val="10"/>
      <color theme="1"/>
      <name val="Calibri"/>
      <family val="1"/>
    </font>
    <font>
      <b/>
      <sz val="14"/>
      <name val="Calibri"/>
      <family val="2"/>
      <scheme val="minor"/>
    </font>
    <font>
      <b/>
      <sz val="12"/>
      <name val="Calibri"/>
      <family val="2"/>
      <scheme val="minor"/>
    </font>
    <font>
      <b/>
      <sz val="10"/>
      <name val="Calibri"/>
      <family val="2"/>
      <scheme val="minor"/>
    </font>
    <font>
      <u/>
      <sz val="10"/>
      <color theme="4"/>
      <name val="Calibri"/>
      <family val="2"/>
    </font>
    <font>
      <sz val="14"/>
      <color theme="1"/>
      <name val="Calibri"/>
      <family val="1"/>
    </font>
    <font>
      <b/>
      <sz val="10"/>
      <color theme="1"/>
      <name val="Calibri"/>
      <family val="4"/>
      <scheme val="minor"/>
    </font>
    <font>
      <sz val="10"/>
      <name val="Calibri"/>
      <family val="2"/>
      <scheme val="minor"/>
    </font>
    <font>
      <sz val="8"/>
      <color theme="1"/>
      <name val="Calibri"/>
      <family val="1"/>
    </font>
    <font>
      <b/>
      <sz val="10"/>
      <color theme="1"/>
      <name val="Calibri"/>
      <family val="2"/>
      <scheme val="minor"/>
    </font>
    <font>
      <b/>
      <sz val="16"/>
      <name val="Calibri"/>
      <family val="2"/>
      <scheme val="minor"/>
    </font>
    <font>
      <sz val="12"/>
      <color theme="1"/>
      <name val="Calibri"/>
      <family val="2"/>
      <scheme val="minor"/>
    </font>
    <font>
      <sz val="10"/>
      <color theme="1"/>
      <name val="Calibri"/>
      <family val="2"/>
      <scheme val="minor"/>
    </font>
    <font>
      <b/>
      <sz val="10"/>
      <name val="Calibri"/>
      <family val="1"/>
      <scheme val="minor"/>
    </font>
    <font>
      <b/>
      <sz val="14"/>
      <name val="Calibri"/>
      <family val="1"/>
      <scheme val="minor"/>
    </font>
    <font>
      <sz val="10"/>
      <color theme="1"/>
      <name val="Calibri"/>
      <family val="1"/>
      <scheme val="minor"/>
    </font>
    <font>
      <sz val="10"/>
      <color theme="8"/>
      <name val="Calibri"/>
      <family val="1"/>
      <scheme val="minor"/>
    </font>
    <font>
      <sz val="10"/>
      <color theme="8"/>
      <name val="Calibri"/>
      <family val="2"/>
      <scheme val="minor"/>
    </font>
    <font>
      <sz val="10"/>
      <color theme="4" tint="0.39997558519241921"/>
      <name val="Calibri"/>
      <family val="2"/>
    </font>
    <font>
      <i/>
      <sz val="10"/>
      <color theme="1"/>
      <name val="Calibri"/>
      <family val="2"/>
      <scheme val="minor"/>
    </font>
    <font>
      <b/>
      <i/>
      <sz val="12"/>
      <color theme="1"/>
      <name val="Calibri"/>
      <family val="2"/>
      <scheme val="major"/>
    </font>
    <font>
      <b/>
      <i/>
      <sz val="12"/>
      <color theme="1"/>
      <name val="Calibri"/>
      <family val="2"/>
    </font>
    <font>
      <b/>
      <sz val="18"/>
      <color theme="3"/>
      <name val="Calibri"/>
      <family val="2"/>
      <scheme val="maj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1"/>
      <color theme="1"/>
      <name val="Calibri"/>
      <family val="2"/>
      <scheme val="minor"/>
    </font>
    <font>
      <sz val="10"/>
      <color rgb="FFFF0000"/>
      <name val="Calibri"/>
      <family val="4"/>
      <scheme val="minor"/>
    </font>
    <font>
      <sz val="10"/>
      <color rgb="FF0070C0"/>
      <name val="Calibri"/>
      <family val="2"/>
      <scheme val="minor"/>
    </font>
    <font>
      <b/>
      <u/>
      <sz val="10"/>
      <color theme="1"/>
      <name val="Calibri"/>
      <family val="2"/>
      <scheme val="minor"/>
    </font>
    <font>
      <sz val="10"/>
      <name val="Calibri"/>
      <family val="1"/>
    </font>
    <font>
      <b/>
      <sz val="10"/>
      <color theme="1"/>
      <name val="Calibri"/>
      <family val="4"/>
    </font>
    <font>
      <sz val="10"/>
      <color rgb="FFFF0000"/>
      <name val="Calibri"/>
      <family val="2"/>
    </font>
    <font>
      <i/>
      <sz val="10"/>
      <color rgb="FFFF0000"/>
      <name val="Calibri"/>
      <family val="2"/>
    </font>
    <font>
      <b/>
      <sz val="14"/>
      <color theme="1"/>
      <name val="Calibri"/>
      <family val="2"/>
      <scheme val="minor"/>
    </font>
    <font>
      <i/>
      <sz val="8"/>
      <name val="Calibri"/>
      <family val="2"/>
      <scheme val="minor"/>
    </font>
    <font>
      <u/>
      <sz val="10"/>
      <color theme="10"/>
      <name val="Calibri"/>
      <family val="4"/>
      <scheme val="minor"/>
    </font>
    <font>
      <b/>
      <sz val="14"/>
      <name val="Calibri"/>
      <family val="2"/>
    </font>
    <font>
      <i/>
      <sz val="10"/>
      <color theme="1"/>
      <name val="Calibri"/>
      <family val="2"/>
    </font>
    <font>
      <b/>
      <sz val="16"/>
      <name val="Calibri"/>
      <family val="2"/>
    </font>
    <font>
      <b/>
      <sz val="12"/>
      <name val="Calibri"/>
      <family val="2"/>
    </font>
    <font>
      <b/>
      <sz val="13"/>
      <color theme="4"/>
      <name val="Calibri"/>
      <family val="2"/>
    </font>
    <font>
      <sz val="14"/>
      <color theme="1"/>
      <name val="Calibri"/>
      <family val="2"/>
    </font>
    <font>
      <sz val="10"/>
      <color theme="8"/>
      <name val="Calibri"/>
      <family val="2"/>
    </font>
    <font>
      <b/>
      <sz val="11"/>
      <color theme="1"/>
      <name val="Calibri"/>
      <family val="2"/>
    </font>
    <font>
      <b/>
      <sz val="10"/>
      <color theme="1"/>
      <name val="Calibri"/>
      <family val="1"/>
      <scheme val="major"/>
    </font>
    <font>
      <sz val="10"/>
      <color theme="1"/>
      <name val="Calibri"/>
      <family val="1"/>
      <scheme val="major"/>
    </font>
    <font>
      <b/>
      <sz val="18"/>
      <color theme="1"/>
      <name val="Calibri"/>
      <family val="2"/>
    </font>
    <font>
      <b/>
      <sz val="16"/>
      <color theme="1"/>
      <name val="Calibri"/>
      <family val="2"/>
    </font>
    <font>
      <u/>
      <sz val="10"/>
      <color theme="1"/>
      <name val="Calibri"/>
      <family val="2"/>
    </font>
    <font>
      <sz val="10"/>
      <color rgb="FFFF0000"/>
      <name val="Calibri"/>
      <family val="2"/>
      <scheme val="minor"/>
    </font>
    <font>
      <b/>
      <strike/>
      <sz val="10"/>
      <color rgb="FFFF0000"/>
      <name val="Calibri"/>
      <family val="2"/>
    </font>
    <font>
      <strike/>
      <sz val="10"/>
      <color rgb="FFFF0000"/>
      <name val="Calibri"/>
      <family val="2"/>
      <scheme val="minor"/>
    </font>
    <font>
      <b/>
      <strike/>
      <sz val="10"/>
      <color rgb="FFFF0000"/>
      <name val="Calibri"/>
      <family val="2"/>
      <scheme val="minor"/>
    </font>
  </fonts>
  <fills count="41">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rgb="FFFFFF99"/>
        <bgColor indexed="64"/>
      </patternFill>
    </fill>
    <fill>
      <patternFill patternType="solid">
        <fgColor rgb="FFCCFFCC"/>
        <bgColor indexed="64"/>
      </patternFill>
    </fill>
    <fill>
      <patternFill patternType="solid">
        <fgColor theme="0"/>
        <bgColor indexed="64"/>
      </patternFill>
    </fill>
    <fill>
      <patternFill patternType="solid">
        <fgColor theme="2"/>
        <bgColor indexed="64"/>
      </patternFill>
    </fill>
    <fill>
      <patternFill patternType="solid">
        <fgColor theme="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medium">
        <color indexed="8"/>
      </left>
      <right style="medium">
        <color indexed="8"/>
      </right>
      <top style="medium">
        <color indexed="8"/>
      </top>
      <bottom style="medium">
        <color indexed="8"/>
      </bottom>
      <diagonal/>
    </border>
    <border>
      <left style="thin">
        <color indexed="8"/>
      </left>
      <right style="thin">
        <color indexed="8"/>
      </right>
      <top style="thin">
        <color indexed="8"/>
      </top>
      <bottom style="thin">
        <color indexed="8"/>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8"/>
      </top>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64"/>
      </right>
      <top style="thin">
        <color indexed="8"/>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8"/>
      </top>
      <bottom style="medium">
        <color indexed="8"/>
      </bottom>
      <diagonal/>
    </border>
    <border>
      <left style="thin">
        <color indexed="64"/>
      </left>
      <right style="thin">
        <color indexed="8"/>
      </right>
      <top style="thin">
        <color indexed="8"/>
      </top>
      <bottom style="medium">
        <color indexed="8"/>
      </bottom>
      <diagonal/>
    </border>
    <border>
      <left style="thin">
        <color indexed="8"/>
      </left>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thin">
        <color indexed="8"/>
      </left>
      <right style="thin">
        <color indexed="64"/>
      </right>
      <top/>
      <bottom style="thin">
        <color indexed="8"/>
      </bottom>
      <diagonal/>
    </border>
    <border>
      <left/>
      <right/>
      <top style="thin">
        <color indexed="64"/>
      </top>
      <bottom style="thin">
        <color indexed="64"/>
      </bottom>
      <diagonal/>
    </border>
    <border>
      <left/>
      <right style="thin">
        <color indexed="8"/>
      </right>
      <top style="thin">
        <color indexed="8"/>
      </top>
      <bottom style="thin">
        <color indexed="8"/>
      </bottom>
      <diagonal/>
    </border>
    <border>
      <left style="medium">
        <color theme="5"/>
      </left>
      <right style="medium">
        <color theme="5"/>
      </right>
      <top style="medium">
        <color theme="5"/>
      </top>
      <bottom style="medium">
        <color theme="5"/>
      </bottom>
      <diagonal/>
    </border>
    <border>
      <left style="thin">
        <color theme="5"/>
      </left>
      <right style="thin">
        <color theme="5"/>
      </right>
      <top style="thin">
        <color theme="5"/>
      </top>
      <bottom style="thin">
        <color theme="5"/>
      </bottom>
      <diagonal/>
    </border>
    <border>
      <left/>
      <right style="thin">
        <color theme="5"/>
      </right>
      <top/>
      <bottom style="thin">
        <color theme="5"/>
      </bottom>
      <diagonal/>
    </border>
    <border>
      <left style="thin">
        <color theme="5"/>
      </left>
      <right/>
      <top/>
      <bottom/>
      <diagonal/>
    </border>
    <border>
      <left/>
      <right/>
      <top/>
      <bottom style="thin">
        <color theme="5"/>
      </bottom>
      <diagonal/>
    </border>
    <border>
      <left style="thin">
        <color theme="5"/>
      </left>
      <right/>
      <top style="thin">
        <color theme="5"/>
      </top>
      <bottom style="thin">
        <color theme="5"/>
      </bottom>
      <diagonal/>
    </border>
    <border>
      <left/>
      <right/>
      <top style="thin">
        <color theme="5"/>
      </top>
      <bottom style="thin">
        <color theme="5"/>
      </bottom>
      <diagonal/>
    </border>
    <border>
      <left/>
      <right style="thin">
        <color theme="5"/>
      </right>
      <top style="thin">
        <color theme="5"/>
      </top>
      <bottom style="thin">
        <color theme="5"/>
      </bottom>
      <diagonal/>
    </border>
    <border>
      <left style="thin">
        <color theme="5"/>
      </left>
      <right/>
      <top style="thin">
        <color theme="5"/>
      </top>
      <bottom/>
      <diagonal/>
    </border>
    <border>
      <left/>
      <right/>
      <top style="thin">
        <color theme="5"/>
      </top>
      <bottom/>
      <diagonal/>
    </border>
    <border>
      <left/>
      <right style="thin">
        <color theme="5"/>
      </right>
      <top style="thin">
        <color theme="5"/>
      </top>
      <bottom/>
      <diagonal/>
    </border>
    <border>
      <left style="thin">
        <color theme="5"/>
      </left>
      <right/>
      <top/>
      <bottom style="thin">
        <color theme="5"/>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indexed="64"/>
      </right>
      <top/>
      <bottom/>
      <diagonal/>
    </border>
    <border>
      <left style="thin">
        <color auto="1"/>
      </left>
      <right style="thin">
        <color auto="1"/>
      </right>
      <top/>
      <bottom style="thin">
        <color auto="1"/>
      </bottom>
      <diagonal/>
    </border>
    <border>
      <left style="thin">
        <color indexed="8"/>
      </left>
      <right/>
      <top style="thin">
        <color indexed="8"/>
      </top>
      <bottom/>
      <diagonal/>
    </border>
    <border>
      <left style="thin">
        <color indexed="64"/>
      </left>
      <right style="thin">
        <color indexed="8"/>
      </right>
      <top style="thin">
        <color indexed="8"/>
      </top>
      <bottom/>
      <diagonal/>
    </border>
    <border>
      <left style="thin">
        <color indexed="64"/>
      </left>
      <right style="thin">
        <color indexed="64"/>
      </right>
      <top style="thin">
        <color indexed="64"/>
      </top>
      <bottom/>
      <diagonal/>
    </border>
    <border>
      <left/>
      <right style="thin">
        <color indexed="8"/>
      </right>
      <top style="thin">
        <color theme="5"/>
      </top>
      <bottom style="thin">
        <color theme="5"/>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s>
  <cellStyleXfs count="230">
    <xf numFmtId="0" fontId="0" fillId="0" borderId="0"/>
    <xf numFmtId="0" fontId="65" fillId="0" borderId="1">
      <alignment horizontal="center" vertical="center"/>
      <protection locked="0"/>
    </xf>
    <xf numFmtId="185" fontId="4" fillId="0" borderId="0" applyFont="0" applyFill="0" applyBorder="0" applyProtection="0">
      <alignment horizontal="right"/>
      <protection locked="0"/>
    </xf>
    <xf numFmtId="172" fontId="4" fillId="0" borderId="0" applyFont="0" applyFill="0" applyBorder="0" applyAlignment="0" applyProtection="0">
      <protection locked="0"/>
    </xf>
    <xf numFmtId="173" fontId="4" fillId="0" borderId="0" applyFont="0" applyFill="0" applyBorder="0" applyAlignment="0" applyProtection="0">
      <protection locked="0"/>
    </xf>
    <xf numFmtId="174" fontId="4" fillId="0" borderId="0" applyFont="0" applyFill="0" applyBorder="0" applyAlignment="0" applyProtection="0"/>
    <xf numFmtId="183" fontId="18" fillId="4" borderId="0" applyFont="0" applyBorder="0" applyProtection="0">
      <alignment horizontal="right"/>
    </xf>
    <xf numFmtId="0" fontId="66" fillId="4" borderId="0" applyBorder="0"/>
    <xf numFmtId="0" fontId="65" fillId="5" borderId="1">
      <alignment horizontal="center"/>
    </xf>
    <xf numFmtId="0" fontId="67" fillId="6" borderId="31" applyFill="0">
      <alignment horizontal="right"/>
      <protection locked="0"/>
    </xf>
    <xf numFmtId="0" fontId="68" fillId="6" borderId="32" applyNumberFormat="0">
      <protection locked="0"/>
    </xf>
    <xf numFmtId="0" fontId="69" fillId="0" borderId="1" applyProtection="0"/>
    <xf numFmtId="0" fontId="64" fillId="7" borderId="0"/>
    <xf numFmtId="0" fontId="66" fillId="4" borderId="0">
      <alignment horizontal="right"/>
    </xf>
    <xf numFmtId="178" fontId="64" fillId="7" borderId="0"/>
    <xf numFmtId="168" fontId="4" fillId="0" borderId="0" applyFont="0" applyFill="0" applyBorder="0" applyProtection="0">
      <protection locked="0"/>
    </xf>
    <xf numFmtId="169" fontId="4" fillId="0" borderId="0" applyFont="0" applyFill="0" applyBorder="0" applyAlignment="0" applyProtection="0">
      <alignment wrapText="1"/>
    </xf>
    <xf numFmtId="182" fontId="65" fillId="5" borderId="1">
      <alignment horizontal="center" vertical="center"/>
    </xf>
    <xf numFmtId="0" fontId="71" fillId="0" borderId="32" applyFill="0">
      <alignment horizontal="center"/>
    </xf>
    <xf numFmtId="0" fontId="71" fillId="0" borderId="32" applyFill="0">
      <alignment horizontal="center" vertical="center"/>
      <protection locked="0"/>
    </xf>
    <xf numFmtId="49" fontId="72" fillId="0" borderId="0" applyFill="0" applyProtection="0">
      <alignment vertical="top"/>
    </xf>
    <xf numFmtId="0" fontId="73" fillId="5" borderId="4" applyBorder="0"/>
    <xf numFmtId="0" fontId="74" fillId="5" borderId="0" applyNumberFormat="0" applyBorder="0">
      <alignment horizontal="right"/>
    </xf>
    <xf numFmtId="0" fontId="27" fillId="5" borderId="0" applyFont="0" applyAlignment="0"/>
    <xf numFmtId="0" fontId="75" fillId="5" borderId="0" applyBorder="0">
      <alignment vertical="top" wrapText="1"/>
    </xf>
    <xf numFmtId="0" fontId="66" fillId="5" borderId="0" applyAlignment="0">
      <alignment horizontal="center"/>
    </xf>
    <xf numFmtId="0" fontId="76" fillId="0" borderId="0" applyNumberFormat="0" applyFill="0" applyAlignment="0"/>
    <xf numFmtId="0" fontId="77" fillId="0" borderId="0" applyNumberFormat="0" applyFill="0" applyAlignment="0"/>
    <xf numFmtId="0" fontId="76" fillId="0" borderId="0" applyNumberFormat="0" applyFill="0" applyAlignment="0" applyProtection="0"/>
    <xf numFmtId="178" fontId="76" fillId="0" borderId="0" applyNumberFormat="0" applyFill="0" applyAlignment="0" applyProtection="0"/>
    <xf numFmtId="0" fontId="79" fillId="0" borderId="0" applyNumberFormat="0" applyFill="0" applyAlignment="0"/>
    <xf numFmtId="49" fontId="80" fillId="2" borderId="0" applyFill="0" applyBorder="0">
      <alignment horizontal="left"/>
    </xf>
    <xf numFmtId="49" fontId="81" fillId="2" borderId="0" applyFill="0" applyBorder="0">
      <alignment horizontal="left"/>
    </xf>
    <xf numFmtId="0" fontId="82" fillId="2" borderId="0" applyFill="0" applyBorder="0">
      <alignment wrapText="1"/>
    </xf>
    <xf numFmtId="0" fontId="83" fillId="4" borderId="0" applyBorder="0"/>
    <xf numFmtId="0" fontId="84" fillId="4" borderId="0" applyBorder="0"/>
    <xf numFmtId="0" fontId="85" fillId="4" borderId="0" applyBorder="0">
      <alignment horizontal="left"/>
    </xf>
    <xf numFmtId="0" fontId="85" fillId="4" borderId="0" applyBorder="0">
      <alignment horizontal="center" vertical="center" wrapText="1"/>
    </xf>
    <xf numFmtId="0" fontId="85" fillId="4" borderId="0" applyBorder="0">
      <alignment horizontal="center" wrapText="1"/>
    </xf>
    <xf numFmtId="0" fontId="18" fillId="4" borderId="5" applyNumberFormat="0" applyFont="0" applyAlignment="0"/>
    <xf numFmtId="0" fontId="10" fillId="4" borderId="5" applyNumberFormat="0" applyFont="0" applyAlignment="0"/>
    <xf numFmtId="0" fontId="86" fillId="0" borderId="0" applyNumberFormat="0" applyFill="0" applyBorder="0" applyAlignment="0" applyProtection="0">
      <alignment vertical="top"/>
      <protection locked="0"/>
    </xf>
    <xf numFmtId="49" fontId="87" fillId="0" borderId="0" applyFill="0" applyBorder="0">
      <alignment horizontal="right" indent="1"/>
    </xf>
    <xf numFmtId="49" fontId="88" fillId="0" borderId="0" applyFill="0" applyBorder="0">
      <alignment horizontal="center" wrapText="1"/>
    </xf>
    <xf numFmtId="0" fontId="88" fillId="0" borderId="0" applyFill="0" applyBorder="0">
      <alignment horizontal="centerContinuous" wrapText="1"/>
    </xf>
    <xf numFmtId="49" fontId="64" fillId="0" borderId="0" applyFill="0" applyBorder="0">
      <alignment horizontal="left" indent="1"/>
    </xf>
    <xf numFmtId="0" fontId="81" fillId="7" borderId="0" applyFill="0">
      <alignment horizontal="center" vertical="center" wrapText="1"/>
    </xf>
    <xf numFmtId="0" fontId="64" fillId="7" borderId="32" applyNumberFormat="0">
      <alignment horizontal="left"/>
    </xf>
    <xf numFmtId="0" fontId="89" fillId="4" borderId="1" applyNumberFormat="0"/>
    <xf numFmtId="178" fontId="64" fillId="0" borderId="0"/>
    <xf numFmtId="49" fontId="90" fillId="7" borderId="33">
      <alignment horizontal="right" indent="2"/>
    </xf>
    <xf numFmtId="170" fontId="4" fillId="0" borderId="0" applyFont="0" applyFill="0" applyBorder="0" applyAlignment="0" applyProtection="0">
      <protection locked="0"/>
    </xf>
    <xf numFmtId="0" fontId="66" fillId="4" borderId="0" applyNumberFormat="0" applyBorder="0" applyProtection="0">
      <alignment horizontal="right"/>
    </xf>
    <xf numFmtId="0" fontId="66" fillId="4" borderId="6">
      <alignment horizontal="right"/>
    </xf>
    <xf numFmtId="184" fontId="10" fillId="4" borderId="0" applyFont="0" applyBorder="0" applyAlignment="0" applyProtection="0"/>
    <xf numFmtId="167" fontId="4" fillId="0" borderId="0" applyFont="0" applyFill="0" applyBorder="0" applyAlignment="0" applyProtection="0">
      <alignment horizontal="left"/>
      <protection locked="0"/>
    </xf>
    <xf numFmtId="0" fontId="89" fillId="4" borderId="0" applyBorder="0">
      <alignment horizontal="left"/>
    </xf>
    <xf numFmtId="175" fontId="4" fillId="0" borderId="0" applyFont="0" applyFill="0" applyBorder="0">
      <alignment horizontal="left"/>
      <protection locked="0"/>
    </xf>
    <xf numFmtId="0" fontId="82" fillId="8" borderId="0"/>
    <xf numFmtId="0" fontId="104" fillId="0" borderId="0" applyNumberFormat="0" applyFill="0" applyBorder="0" applyAlignment="0" applyProtection="0"/>
    <xf numFmtId="0" fontId="105" fillId="9" borderId="0" applyNumberFormat="0" applyBorder="0" applyAlignment="0" applyProtection="0"/>
    <xf numFmtId="0" fontId="106" fillId="10" borderId="0" applyNumberFormat="0" applyBorder="0" applyAlignment="0" applyProtection="0"/>
    <xf numFmtId="0" fontId="107" fillId="11" borderId="0" applyNumberFormat="0" applyBorder="0" applyAlignment="0" applyProtection="0"/>
    <xf numFmtId="0" fontId="108" fillId="12" borderId="43" applyNumberFormat="0" applyAlignment="0" applyProtection="0"/>
    <xf numFmtId="0" fontId="109" fillId="13" borderId="44" applyNumberFormat="0" applyAlignment="0" applyProtection="0"/>
    <xf numFmtId="0" fontId="110" fillId="13" borderId="43" applyNumberFormat="0" applyAlignment="0" applyProtection="0"/>
    <xf numFmtId="0" fontId="111" fillId="0" borderId="45" applyNumberFormat="0" applyFill="0" applyAlignment="0" applyProtection="0"/>
    <xf numFmtId="0" fontId="112" fillId="14" borderId="46" applyNumberFormat="0" applyAlignment="0" applyProtection="0"/>
    <xf numFmtId="0" fontId="113" fillId="0" borderId="0" applyNumberFormat="0" applyFill="0" applyBorder="0" applyAlignment="0" applyProtection="0"/>
    <xf numFmtId="0" fontId="64" fillId="15" borderId="47" applyNumberFormat="0" applyFont="0" applyAlignment="0" applyProtection="0"/>
    <xf numFmtId="0" fontId="114" fillId="0" borderId="48" applyNumberFormat="0" applyFill="0" applyAlignment="0" applyProtection="0"/>
    <xf numFmtId="0" fontId="115" fillId="16" borderId="0" applyNumberFormat="0" applyBorder="0" applyAlignment="0" applyProtection="0"/>
    <xf numFmtId="0" fontId="116" fillId="17" borderId="0" applyNumberFormat="0" applyBorder="0" applyAlignment="0" applyProtection="0"/>
    <xf numFmtId="0" fontId="116" fillId="18" borderId="0" applyNumberFormat="0" applyBorder="0" applyAlignment="0" applyProtection="0"/>
    <xf numFmtId="0" fontId="115" fillId="19" borderId="0" applyNumberFormat="0" applyBorder="0" applyAlignment="0" applyProtection="0"/>
    <xf numFmtId="0" fontId="115" fillId="20" borderId="0" applyNumberFormat="0" applyBorder="0" applyAlignment="0" applyProtection="0"/>
    <xf numFmtId="0" fontId="116" fillId="21" borderId="0" applyNumberFormat="0" applyBorder="0" applyAlignment="0" applyProtection="0"/>
    <xf numFmtId="0" fontId="116" fillId="22" borderId="0" applyNumberFormat="0" applyBorder="0" applyAlignment="0" applyProtection="0"/>
    <xf numFmtId="0" fontId="115" fillId="23" borderId="0" applyNumberFormat="0" applyBorder="0" applyAlignment="0" applyProtection="0"/>
    <xf numFmtId="0" fontId="115" fillId="24" borderId="0" applyNumberFormat="0" applyBorder="0" applyAlignment="0" applyProtection="0"/>
    <xf numFmtId="0" fontId="116" fillId="25" borderId="0" applyNumberFormat="0" applyBorder="0" applyAlignment="0" applyProtection="0"/>
    <xf numFmtId="0" fontId="116" fillId="26" borderId="0" applyNumberFormat="0" applyBorder="0" applyAlignment="0" applyProtection="0"/>
    <xf numFmtId="0" fontId="115" fillId="27" borderId="0" applyNumberFormat="0" applyBorder="0" applyAlignment="0" applyProtection="0"/>
    <xf numFmtId="0" fontId="115" fillId="28" borderId="0" applyNumberFormat="0" applyBorder="0" applyAlignment="0" applyProtection="0"/>
    <xf numFmtId="0" fontId="116" fillId="29" borderId="0" applyNumberFormat="0" applyBorder="0" applyAlignment="0" applyProtection="0"/>
    <xf numFmtId="0" fontId="116" fillId="30" borderId="0" applyNumberFormat="0" applyBorder="0" applyAlignment="0" applyProtection="0"/>
    <xf numFmtId="0" fontId="115" fillId="31" borderId="0" applyNumberFormat="0" applyBorder="0" applyAlignment="0" applyProtection="0"/>
    <xf numFmtId="0" fontId="115" fillId="32" borderId="0" applyNumberFormat="0" applyBorder="0" applyAlignment="0" applyProtection="0"/>
    <xf numFmtId="0" fontId="116" fillId="33" borderId="0" applyNumberFormat="0" applyBorder="0" applyAlignment="0" applyProtection="0"/>
    <xf numFmtId="0" fontId="116" fillId="34" borderId="0" applyNumberFormat="0" applyBorder="0" applyAlignment="0" applyProtection="0"/>
    <xf numFmtId="0" fontId="115" fillId="35" borderId="0" applyNumberFormat="0" applyBorder="0" applyAlignment="0" applyProtection="0"/>
    <xf numFmtId="0" fontId="115" fillId="36" borderId="0" applyNumberFormat="0" applyBorder="0" applyAlignment="0" applyProtection="0"/>
    <xf numFmtId="0" fontId="116" fillId="37" borderId="0" applyNumberFormat="0" applyBorder="0" applyAlignment="0" applyProtection="0"/>
    <xf numFmtId="0" fontId="116" fillId="38" borderId="0" applyNumberFormat="0" applyBorder="0" applyAlignment="0" applyProtection="0"/>
    <xf numFmtId="0" fontId="115" fillId="39" borderId="0" applyNumberFormat="0" applyBorder="0" applyAlignment="0" applyProtection="0"/>
    <xf numFmtId="0" fontId="118" fillId="0" borderId="1">
      <protection locked="0"/>
    </xf>
    <xf numFmtId="0" fontId="89" fillId="4" borderId="0" applyAlignment="0"/>
    <xf numFmtId="0" fontId="10" fillId="4" borderId="5" applyNumberFormat="0" applyFont="0" applyAlignment="0"/>
    <xf numFmtId="0" fontId="64" fillId="0" borderId="0">
      <alignment horizontal="right"/>
    </xf>
    <xf numFmtId="166" fontId="64" fillId="0" borderId="0" applyFont="0" applyFill="0" applyBorder="0" applyAlignment="0" applyProtection="0"/>
    <xf numFmtId="165" fontId="64" fillId="0" borderId="0" applyFont="0" applyFill="0" applyBorder="0" applyAlignment="0" applyProtection="0"/>
    <xf numFmtId="164" fontId="64" fillId="0" borderId="0" applyFont="0" applyFill="0" applyBorder="0" applyAlignment="0" applyProtection="0"/>
    <xf numFmtId="0" fontId="81" fillId="7" borderId="0" applyFill="0">
      <alignment horizontal="center"/>
    </xf>
    <xf numFmtId="198" fontId="16" fillId="0" borderId="0" applyFont="0" applyFill="0" applyBorder="0" applyAlignment="0" applyProtection="0">
      <alignment horizontal="left"/>
      <protection locked="0"/>
    </xf>
    <xf numFmtId="0" fontId="66" fillId="4" borderId="0" applyFill="0" applyBorder="0"/>
    <xf numFmtId="0" fontId="66" fillId="4" borderId="0" applyFill="0" applyBorder="0">
      <alignment wrapText="1"/>
    </xf>
    <xf numFmtId="0" fontId="65" fillId="5" borderId="1" applyFill="0">
      <alignment horizontal="center"/>
    </xf>
    <xf numFmtId="0" fontId="118" fillId="0" borderId="1" applyNumberFormat="0">
      <protection locked="0"/>
    </xf>
    <xf numFmtId="0" fontId="89" fillId="4" borderId="0"/>
    <xf numFmtId="203" fontId="4" fillId="0" borderId="0" applyFont="0" applyFill="0" applyBorder="0" applyAlignment="0" applyProtection="0">
      <protection locked="0"/>
    </xf>
    <xf numFmtId="0" fontId="125" fillId="4" borderId="0" applyNumberFormat="0" applyFill="0" applyBorder="0">
      <alignment horizontal="left"/>
    </xf>
    <xf numFmtId="0" fontId="73" fillId="5" borderId="0" applyNumberFormat="0" applyFill="0" applyBorder="0" applyAlignment="0" applyProtection="0"/>
    <xf numFmtId="0" fontId="74" fillId="5" borderId="0" applyNumberFormat="0" applyFill="0" applyBorder="0">
      <alignment horizontal="right"/>
    </xf>
    <xf numFmtId="0" fontId="5" fillId="5" borderId="0" applyFont="0" applyAlignment="0"/>
    <xf numFmtId="0" fontId="75" fillId="5" borderId="0" applyFill="0" applyBorder="0">
      <alignment vertical="top" wrapText="1"/>
    </xf>
    <xf numFmtId="0" fontId="66" fillId="5" borderId="0" applyFill="0" applyAlignment="0">
      <alignment horizontal="center"/>
    </xf>
    <xf numFmtId="0" fontId="77" fillId="0" borderId="0" applyNumberFormat="0" applyFill="0" applyAlignment="0"/>
    <xf numFmtId="0" fontId="83" fillId="4" borderId="0" applyFill="0" applyBorder="0"/>
    <xf numFmtId="0" fontId="84" fillId="4" borderId="0" applyFill="0" applyBorder="0"/>
    <xf numFmtId="0" fontId="85" fillId="4" borderId="0" applyFill="0" applyBorder="0">
      <alignment horizontal="left"/>
    </xf>
    <xf numFmtId="0" fontId="85" fillId="4" borderId="0" applyFill="0" applyBorder="0">
      <alignment horizontal="center" wrapText="1"/>
    </xf>
    <xf numFmtId="0" fontId="85" fillId="4" borderId="0" applyFill="0" applyBorder="0">
      <alignment horizontal="center" wrapText="1"/>
    </xf>
    <xf numFmtId="206" fontId="10" fillId="4" borderId="0" applyFont="0" applyFill="0" applyBorder="0" applyAlignment="0" applyProtection="0">
      <alignment vertical="center"/>
    </xf>
    <xf numFmtId="205" fontId="4" fillId="0" borderId="0" applyFont="0" applyFill="0" applyBorder="0" applyAlignment="0" applyProtection="0">
      <protection locked="0"/>
    </xf>
    <xf numFmtId="0" fontId="66" fillId="4" borderId="0" applyNumberFormat="0" applyFill="0" applyBorder="0" applyProtection="0">
      <alignment horizontal="right"/>
    </xf>
    <xf numFmtId="0" fontId="66" fillId="4" borderId="6" applyFill="0">
      <alignment horizontal="right"/>
    </xf>
    <xf numFmtId="202" fontId="10" fillId="0" borderId="0" applyFont="0" applyFill="0" applyBorder="0" applyAlignment="0" applyProtection="0"/>
    <xf numFmtId="0" fontId="89" fillId="4" borderId="0" applyFill="0" applyBorder="0">
      <alignment horizontal="left"/>
    </xf>
    <xf numFmtId="199" fontId="13" fillId="5" borderId="0" applyFont="0" applyFill="0" applyBorder="0" applyAlignment="0" applyProtection="0"/>
    <xf numFmtId="201" fontId="89" fillId="4" borderId="0" applyFont="0" applyFill="0" applyBorder="0" applyAlignment="0" applyProtection="0"/>
    <xf numFmtId="200" fontId="16" fillId="0" borderId="0" applyFont="0" applyFill="0" applyBorder="0" applyAlignment="0" applyProtection="0">
      <alignment horizontal="left"/>
      <protection locked="0"/>
    </xf>
    <xf numFmtId="204" fontId="89" fillId="0" borderId="0" applyFont="0" applyFill="0" applyBorder="0" applyAlignment="0" applyProtection="0">
      <protection locked="0"/>
    </xf>
    <xf numFmtId="0" fontId="89" fillId="4" borderId="1" applyNumberFormat="0"/>
    <xf numFmtId="0" fontId="89" fillId="4" borderId="5" applyNumberFormat="0"/>
    <xf numFmtId="0" fontId="126" fillId="0" borderId="0" applyNumberFormat="0" applyFill="0" applyBorder="0" applyAlignment="0" applyProtection="0"/>
    <xf numFmtId="204" fontId="89" fillId="0" borderId="0" applyFont="0" applyFill="0" applyBorder="0" applyAlignment="0" applyProtection="0">
      <protection locked="0"/>
    </xf>
    <xf numFmtId="0" fontId="89" fillId="4" borderId="64" applyNumberFormat="0"/>
    <xf numFmtId="204" fontId="89" fillId="0" borderId="0" applyFont="0" applyFill="0" applyBorder="0" applyAlignment="0" applyProtection="0">
      <protection locked="0"/>
    </xf>
    <xf numFmtId="0" fontId="70" fillId="0" borderId="0">
      <alignment horizontal="left"/>
    </xf>
    <xf numFmtId="185" fontId="4" fillId="0" borderId="0" applyFont="0" applyFill="0" applyBorder="0" applyProtection="0">
      <alignment horizontal="right"/>
      <protection locked="0"/>
    </xf>
    <xf numFmtId="172" fontId="70" fillId="6" borderId="32">
      <protection locked="0"/>
    </xf>
    <xf numFmtId="173" fontId="67" fillId="0" borderId="0" applyFill="0" applyBorder="0" applyAlignment="0" applyProtection="0">
      <protection locked="0"/>
    </xf>
    <xf numFmtId="209" fontId="10" fillId="4" borderId="0" applyBorder="0" applyAlignment="0" applyProtection="0"/>
    <xf numFmtId="183" fontId="10" fillId="4" borderId="0" applyFont="0" applyBorder="0" applyProtection="0">
      <alignment horizontal="right"/>
    </xf>
    <xf numFmtId="0" fontId="11" fillId="4" borderId="0" applyBorder="0"/>
    <xf numFmtId="0" fontId="128" fillId="7" borderId="0" applyFill="0">
      <alignment horizontal="left" wrapText="1"/>
    </xf>
    <xf numFmtId="0" fontId="132" fillId="8" borderId="0" applyFill="0">
      <alignment horizontal="right"/>
    </xf>
    <xf numFmtId="0" fontId="131" fillId="5" borderId="1">
      <alignment horizontal="center"/>
    </xf>
    <xf numFmtId="168" fontId="67" fillId="6" borderId="32" applyFill="0" applyProtection="0">
      <alignment horizontal="right"/>
      <protection locked="0"/>
    </xf>
    <xf numFmtId="0" fontId="67" fillId="6" borderId="31" applyFill="0" applyProtection="0">
      <alignment horizontal="right"/>
    </xf>
    <xf numFmtId="0" fontId="133" fillId="6" borderId="32" applyFill="0" applyProtection="0">
      <alignment horizontal="right"/>
      <protection locked="0"/>
    </xf>
    <xf numFmtId="0" fontId="133" fillId="6" borderId="32" applyNumberFormat="0">
      <protection locked="0"/>
    </xf>
    <xf numFmtId="0" fontId="70" fillId="7" borderId="0"/>
    <xf numFmtId="0" fontId="11" fillId="4" borderId="0">
      <alignment horizontal="right"/>
    </xf>
    <xf numFmtId="0" fontId="64" fillId="7" borderId="0"/>
    <xf numFmtId="168" fontId="4" fillId="0" borderId="0" applyFont="0" applyFill="0" applyBorder="0" applyProtection="0">
      <protection locked="0"/>
    </xf>
    <xf numFmtId="169" fontId="70" fillId="0" borderId="0" applyFill="0" applyBorder="0" applyAlignment="0" applyProtection="0">
      <alignment wrapText="1"/>
    </xf>
    <xf numFmtId="169" fontId="81" fillId="7" borderId="0" applyFill="0">
      <alignment horizontal="center"/>
    </xf>
    <xf numFmtId="182" fontId="131" fillId="5" borderId="1">
      <alignment horizontal="center" vertical="center"/>
    </xf>
    <xf numFmtId="0" fontId="131" fillId="0" borderId="32" applyFill="0">
      <alignment horizontal="center"/>
    </xf>
    <xf numFmtId="168" fontId="131" fillId="0" borderId="32" applyFill="0">
      <alignment horizontal="center" vertical="center"/>
    </xf>
    <xf numFmtId="49" fontId="128" fillId="0" borderId="0" applyFill="0" applyProtection="0">
      <alignment horizontal="left" indent="1"/>
    </xf>
    <xf numFmtId="0" fontId="128" fillId="7" borderId="0" applyFill="0">
      <alignment horizontal="right"/>
    </xf>
    <xf numFmtId="0" fontId="129" fillId="5" borderId="53" applyBorder="0"/>
    <xf numFmtId="0" fontId="58" fillId="5" borderId="0" applyNumberFormat="0" applyBorder="0">
      <alignment horizontal="right"/>
    </xf>
    <xf numFmtId="0" fontId="10" fillId="5" borderId="0" applyBorder="0">
      <alignment vertical="top" wrapText="1"/>
    </xf>
    <xf numFmtId="0" fontId="11" fillId="5" borderId="0" applyAlignment="0">
      <alignment horizontal="center"/>
    </xf>
    <xf numFmtId="0" fontId="78" fillId="0" borderId="0" applyNumberFormat="0" applyFill="0" applyAlignment="0"/>
    <xf numFmtId="0" fontId="77" fillId="0" borderId="0" applyNumberFormat="0" applyFill="0" applyAlignment="0" applyProtection="0"/>
    <xf numFmtId="0" fontId="134" fillId="0" borderId="0" applyNumberFormat="0" applyFill="0" applyAlignment="0"/>
    <xf numFmtId="0" fontId="81" fillId="2" borderId="0" applyFill="0" applyBorder="0">
      <alignment horizontal="left"/>
    </xf>
    <xf numFmtId="49" fontId="135" fillId="2" borderId="0" applyFill="0" applyBorder="0">
      <alignment horizontal="left"/>
    </xf>
    <xf numFmtId="0" fontId="70" fillId="2" borderId="0" applyFill="0" applyBorder="0"/>
    <xf numFmtId="0" fontId="136" fillId="2" borderId="0" applyFill="0" applyBorder="0">
      <alignment wrapText="1"/>
    </xf>
    <xf numFmtId="0" fontId="127" fillId="4" borderId="0" applyBorder="0">
      <alignment horizontal="left"/>
    </xf>
    <xf numFmtId="0" fontId="130" fillId="4" borderId="0" applyBorder="0"/>
    <xf numFmtId="0" fontId="9" fillId="4" borderId="0" applyBorder="0">
      <alignment horizontal="left"/>
    </xf>
    <xf numFmtId="0" fontId="9" fillId="4" borderId="0" applyBorder="0">
      <alignment horizontal="center" vertical="center" wrapText="1"/>
    </xf>
    <xf numFmtId="0" fontId="70" fillId="7" borderId="31" applyNumberFormat="0" applyFill="0">
      <alignment horizontal="left"/>
    </xf>
    <xf numFmtId="0" fontId="89" fillId="4" borderId="65" applyNumberFormat="0" applyFont="0" applyAlignment="0"/>
    <xf numFmtId="0" fontId="10" fillId="4" borderId="65" applyNumberFormat="0" applyFont="0" applyAlignment="0"/>
    <xf numFmtId="0" fontId="86" fillId="0" borderId="0" applyNumberFormat="0" applyFill="0" applyBorder="0" applyAlignment="0" applyProtection="0">
      <alignment vertical="top"/>
      <protection locked="0"/>
    </xf>
    <xf numFmtId="0" fontId="128" fillId="7" borderId="0" applyFill="0">
      <alignment horizontal="left" wrapText="1"/>
    </xf>
    <xf numFmtId="0" fontId="81" fillId="0" borderId="0" applyFill="0" applyBorder="0">
      <alignment horizontal="center" wrapText="1"/>
    </xf>
    <xf numFmtId="49" fontId="70" fillId="0" borderId="0" applyFill="0" applyBorder="0">
      <alignment horizontal="center" vertical="center" wrapText="1"/>
    </xf>
    <xf numFmtId="0" fontId="70" fillId="7" borderId="32" applyNumberFormat="0">
      <alignment horizontal="left"/>
    </xf>
    <xf numFmtId="0" fontId="137" fillId="0" borderId="0" applyFill="0" applyProtection="0">
      <alignment horizontal="center"/>
    </xf>
    <xf numFmtId="207" fontId="70" fillId="0" borderId="0" applyFill="0" applyBorder="0" applyAlignment="0" applyProtection="0">
      <protection locked="0"/>
    </xf>
    <xf numFmtId="208" fontId="70" fillId="0" borderId="0" applyFill="0" applyBorder="0" applyAlignment="0" applyProtection="0">
      <protection locked="0"/>
    </xf>
    <xf numFmtId="0" fontId="66" fillId="4" borderId="0" applyNumberFormat="0" applyBorder="0" applyProtection="0">
      <alignment horizontal="right"/>
    </xf>
    <xf numFmtId="0" fontId="128" fillId="7" borderId="58" applyFill="0" applyBorder="0" applyProtection="0">
      <alignment horizontal="right"/>
    </xf>
    <xf numFmtId="0" fontId="138" fillId="0" borderId="0" applyFill="0" applyProtection="0">
      <alignment horizontal="center"/>
    </xf>
    <xf numFmtId="0" fontId="78" fillId="0" borderId="0" applyFill="0" applyProtection="0">
      <alignment horizontal="center" vertical="center"/>
    </xf>
    <xf numFmtId="49" fontId="70" fillId="7" borderId="1" applyFill="0">
      <alignment horizontal="center" vertical="center" wrapText="1"/>
    </xf>
    <xf numFmtId="0" fontId="9" fillId="4" borderId="1" applyAlignment="0">
      <alignment horizontal="center" vertical="center" wrapText="1"/>
    </xf>
    <xf numFmtId="167" fontId="70" fillId="0" borderId="0" applyFill="0" applyBorder="0" applyAlignment="0" applyProtection="0">
      <alignment horizontal="left"/>
      <protection locked="0"/>
    </xf>
    <xf numFmtId="0" fontId="10" fillId="4" borderId="0" applyBorder="0">
      <alignment horizontal="left"/>
    </xf>
    <xf numFmtId="0" fontId="128" fillId="0" borderId="0" applyFill="0"/>
    <xf numFmtId="175" fontId="70" fillId="0" borderId="0" applyFill="0" applyBorder="0">
      <alignment horizontal="left"/>
      <protection locked="0"/>
    </xf>
    <xf numFmtId="167" fontId="139" fillId="7" borderId="0" applyFill="0"/>
    <xf numFmtId="0" fontId="70" fillId="8" borderId="0"/>
    <xf numFmtId="0" fontId="136" fillId="8" borderId="0"/>
    <xf numFmtId="0" fontId="89" fillId="4" borderId="0" applyAlignment="0"/>
    <xf numFmtId="0" fontId="83" fillId="4" borderId="0" applyBorder="0"/>
    <xf numFmtId="0" fontId="84" fillId="4" borderId="0" applyBorder="0"/>
    <xf numFmtId="0" fontId="85" fillId="4" borderId="0" applyBorder="0">
      <alignment horizontal="left"/>
    </xf>
    <xf numFmtId="210" fontId="10" fillId="4" borderId="0" applyFont="0" applyBorder="0" applyAlignment="0" applyProtection="0"/>
    <xf numFmtId="0" fontId="66" fillId="4" borderId="6">
      <alignment horizontal="right"/>
    </xf>
    <xf numFmtId="0" fontId="89" fillId="4" borderId="0" applyBorder="0">
      <alignment horizontal="left"/>
    </xf>
    <xf numFmtId="0" fontId="64" fillId="0" borderId="0"/>
    <xf numFmtId="0" fontId="118" fillId="0" borderId="1" applyNumberFormat="0">
      <protection locked="0"/>
    </xf>
    <xf numFmtId="0" fontId="89" fillId="4" borderId="0"/>
    <xf numFmtId="204" fontId="89" fillId="0" borderId="0" applyFont="0" applyFill="0" applyBorder="0" applyAlignment="0" applyProtection="0">
      <protection locked="0"/>
    </xf>
    <xf numFmtId="0" fontId="84" fillId="4" borderId="0" applyFill="0" applyBorder="0"/>
    <xf numFmtId="0" fontId="85" fillId="4" borderId="0" applyFill="0" applyBorder="0">
      <alignment horizontal="left"/>
    </xf>
    <xf numFmtId="206" fontId="10" fillId="4" borderId="0" applyFont="0" applyFill="0" applyBorder="0" applyAlignment="0" applyProtection="0">
      <alignment vertical="center"/>
    </xf>
    <xf numFmtId="0" fontId="89" fillId="4" borderId="0" applyFill="0" applyBorder="0">
      <alignment horizontal="left"/>
    </xf>
    <xf numFmtId="175" fontId="4" fillId="0" borderId="0" applyFont="0" applyFill="0" applyBorder="0">
      <alignment horizontal="left"/>
      <protection locked="0"/>
    </xf>
    <xf numFmtId="0" fontId="89" fillId="4" borderId="1" applyNumberFormat="0"/>
    <xf numFmtId="0" fontId="89" fillId="4" borderId="65" applyNumberFormat="0"/>
    <xf numFmtId="0" fontId="89" fillId="4" borderId="64" applyNumberFormat="0" applyFont="0" applyAlignment="0"/>
    <xf numFmtId="0" fontId="10" fillId="4" borderId="64" applyNumberFormat="0" applyFont="0" applyAlignment="0"/>
    <xf numFmtId="204" fontId="89" fillId="0" borderId="0" applyFont="0" applyFill="0" applyBorder="0" applyAlignment="0" applyProtection="0">
      <protection locked="0"/>
    </xf>
    <xf numFmtId="0" fontId="73" fillId="5" borderId="53" applyBorder="0"/>
    <xf numFmtId="0" fontId="118" fillId="0" borderId="1" applyNumberFormat="0">
      <protection locked="0"/>
    </xf>
    <xf numFmtId="204" fontId="89" fillId="0" borderId="0" applyFont="0" applyFill="0" applyBorder="0" applyAlignment="0" applyProtection="0">
      <protection locked="0"/>
    </xf>
    <xf numFmtId="204" fontId="89" fillId="0" borderId="0" applyFont="0" applyFill="0" applyBorder="0" applyAlignment="0" applyProtection="0">
      <protection locked="0"/>
    </xf>
    <xf numFmtId="204" fontId="89" fillId="0" borderId="0" applyFont="0" applyFill="0" applyBorder="0" applyAlignment="0" applyProtection="0">
      <protection locked="0"/>
    </xf>
    <xf numFmtId="204" fontId="89" fillId="0" borderId="0" applyFont="0" applyFill="0" applyBorder="0" applyAlignment="0" applyProtection="0">
      <protection locked="0"/>
    </xf>
    <xf numFmtId="0" fontId="89" fillId="4" borderId="65" applyNumberFormat="0"/>
  </cellStyleXfs>
  <cellXfs count="1244">
    <xf numFmtId="0" fontId="0" fillId="0" borderId="0" xfId="0"/>
    <xf numFmtId="0" fontId="0" fillId="0" borderId="0" xfId="0" applyFill="1"/>
    <xf numFmtId="0" fontId="2" fillId="0" borderId="0" xfId="0" applyFont="1"/>
    <xf numFmtId="0" fontId="0" fillId="0" borderId="0" xfId="0"/>
    <xf numFmtId="0" fontId="0" fillId="0" borderId="0" xfId="0" applyAlignment="1">
      <alignment horizontal="center"/>
    </xf>
    <xf numFmtId="0" fontId="0" fillId="0" borderId="0" xfId="0"/>
    <xf numFmtId="0" fontId="0" fillId="0" borderId="0" xfId="0"/>
    <xf numFmtId="0" fontId="0" fillId="0" borderId="0" xfId="0" applyBorder="1"/>
    <xf numFmtId="0" fontId="0" fillId="0" borderId="0" xfId="0" applyAlignment="1"/>
    <xf numFmtId="0" fontId="3" fillId="0" borderId="0" xfId="0" applyFont="1"/>
    <xf numFmtId="0" fontId="0" fillId="0" borderId="0" xfId="0"/>
    <xf numFmtId="49" fontId="80" fillId="0" borderId="0" xfId="31" applyFill="1" applyAlignment="1">
      <alignment horizontal="centerContinuous" wrapText="1"/>
    </xf>
    <xf numFmtId="0" fontId="0" fillId="0" borderId="0" xfId="0" applyAlignment="1">
      <alignment horizontal="centerContinuous" wrapText="1"/>
    </xf>
    <xf numFmtId="0" fontId="0" fillId="0" borderId="5" xfId="0" applyBorder="1"/>
    <xf numFmtId="185" fontId="15" fillId="3" borderId="13" xfId="2" applyFont="1" applyFill="1" applyBorder="1" applyAlignment="1" applyProtection="1"/>
    <xf numFmtId="185" fontId="15" fillId="3" borderId="14" xfId="2" applyFont="1" applyFill="1" applyBorder="1" applyAlignment="1" applyProtection="1"/>
    <xf numFmtId="185" fontId="15" fillId="2" borderId="0" xfId="2" applyFont="1" applyFill="1" applyBorder="1" applyProtection="1">
      <alignment horizontal="right"/>
    </xf>
    <xf numFmtId="0" fontId="27" fillId="3" borderId="0" xfId="58" applyFont="1" applyFill="1" applyBorder="1" applyAlignment="1" applyProtection="1"/>
    <xf numFmtId="0" fontId="27" fillId="3" borderId="6" xfId="58" applyFont="1" applyFill="1" applyBorder="1" applyAlignment="1" applyProtection="1"/>
    <xf numFmtId="0" fontId="40" fillId="3" borderId="0" xfId="58" applyFont="1" applyFill="1" applyBorder="1" applyAlignment="1" applyProtection="1"/>
    <xf numFmtId="0" fontId="36" fillId="2" borderId="0" xfId="28" applyFont="1" applyFill="1" applyBorder="1" applyProtection="1"/>
    <xf numFmtId="0" fontId="27" fillId="2" borderId="0" xfId="12" applyFont="1" applyFill="1" applyBorder="1" applyProtection="1"/>
    <xf numFmtId="0" fontId="27" fillId="2" borderId="6" xfId="12" applyFont="1" applyFill="1" applyBorder="1" applyAlignment="1" applyProtection="1"/>
    <xf numFmtId="0" fontId="27" fillId="2" borderId="0" xfId="12" applyFont="1" applyFill="1" applyBorder="1" applyAlignment="1" applyProtection="1"/>
    <xf numFmtId="0" fontId="39" fillId="2" borderId="0" xfId="12" applyFont="1" applyFill="1" applyBorder="1" applyProtection="1"/>
    <xf numFmtId="0" fontId="27" fillId="2" borderId="0" xfId="12" applyFont="1" applyFill="1" applyBorder="1" applyAlignment="1" applyProtection="1">
      <alignment horizontal="left" indent="1"/>
    </xf>
    <xf numFmtId="0" fontId="19" fillId="3" borderId="0" xfId="58" applyFont="1" applyFill="1" applyBorder="1" applyAlignment="1" applyProtection="1"/>
    <xf numFmtId="49" fontId="39" fillId="2" borderId="0" xfId="43" quotePrefix="1" applyFont="1" applyFill="1" applyBorder="1" applyAlignment="1" applyProtection="1">
      <alignment horizontal="center" vertical="center" wrapText="1"/>
    </xf>
    <xf numFmtId="0" fontId="27" fillId="2" borderId="0" xfId="12" applyFont="1" applyFill="1" applyBorder="1" applyAlignment="1" applyProtection="1">
      <alignment horizontal="left"/>
    </xf>
    <xf numFmtId="0" fontId="39" fillId="2" borderId="0" xfId="12" applyFont="1" applyFill="1" applyBorder="1" applyAlignment="1" applyProtection="1">
      <alignment horizontal="left"/>
    </xf>
    <xf numFmtId="0" fontId="27" fillId="2" borderId="6" xfId="12" applyFont="1" applyFill="1" applyBorder="1" applyProtection="1"/>
    <xf numFmtId="49" fontId="39" fillId="2" borderId="0" xfId="43" quotePrefix="1" applyFont="1" applyFill="1" applyBorder="1" applyAlignment="1" applyProtection="1">
      <alignment horizontal="center" wrapText="1"/>
    </xf>
    <xf numFmtId="0" fontId="43" fillId="3" borderId="0" xfId="58" applyFont="1" applyFill="1" applyBorder="1" applyAlignment="1" applyProtection="1"/>
    <xf numFmtId="0" fontId="44" fillId="3" borderId="0" xfId="26" applyFont="1" applyFill="1" applyBorder="1" applyAlignment="1" applyProtection="1"/>
    <xf numFmtId="0" fontId="43" fillId="3" borderId="0" xfId="58" applyFont="1" applyFill="1" applyBorder="1" applyProtection="1"/>
    <xf numFmtId="0" fontId="43" fillId="3" borderId="6" xfId="58" applyFont="1" applyFill="1" applyBorder="1" applyProtection="1"/>
    <xf numFmtId="0" fontId="45" fillId="3" borderId="0" xfId="58" applyFont="1" applyFill="1" applyBorder="1" applyAlignment="1" applyProtection="1"/>
    <xf numFmtId="0" fontId="43" fillId="2" borderId="6" xfId="0" applyFont="1" applyFill="1" applyBorder="1" applyProtection="1"/>
    <xf numFmtId="49" fontId="42" fillId="2" borderId="0" xfId="31" applyFont="1" applyFill="1" applyBorder="1" applyAlignment="1" applyProtection="1">
      <alignment horizontal="left"/>
    </xf>
    <xf numFmtId="0" fontId="43" fillId="2" borderId="0" xfId="12" applyFont="1" applyFill="1" applyBorder="1" applyAlignment="1" applyProtection="1"/>
    <xf numFmtId="0" fontId="43" fillId="2" borderId="6" xfId="12" applyFont="1" applyFill="1" applyBorder="1" applyProtection="1"/>
    <xf numFmtId="0" fontId="26" fillId="2" borderId="0" xfId="12" applyFont="1" applyFill="1" applyBorder="1" applyAlignment="1" applyProtection="1"/>
    <xf numFmtId="49" fontId="42" fillId="2" borderId="0" xfId="31" applyFont="1" applyFill="1" applyBorder="1" applyAlignment="1" applyProtection="1">
      <alignment horizontal="left" indent="1"/>
    </xf>
    <xf numFmtId="0" fontId="26" fillId="2" borderId="0" xfId="58" applyFont="1" applyFill="1" applyBorder="1" applyAlignment="1" applyProtection="1">
      <alignment horizontal="center"/>
    </xf>
    <xf numFmtId="0" fontId="45" fillId="2" borderId="0" xfId="58" applyFont="1" applyFill="1" applyBorder="1" applyAlignment="1" applyProtection="1"/>
    <xf numFmtId="0" fontId="43" fillId="2" borderId="0" xfId="58" applyFont="1" applyFill="1" applyBorder="1" applyAlignment="1" applyProtection="1"/>
    <xf numFmtId="0" fontId="43" fillId="2" borderId="0" xfId="58" applyFont="1" applyFill="1" applyBorder="1" applyProtection="1"/>
    <xf numFmtId="0" fontId="27" fillId="2" borderId="0" xfId="58" applyFont="1" applyFill="1" applyBorder="1" applyAlignment="1" applyProtection="1"/>
    <xf numFmtId="0" fontId="27" fillId="2" borderId="0" xfId="58" applyFont="1" applyFill="1" applyBorder="1" applyProtection="1"/>
    <xf numFmtId="0" fontId="40" fillId="2" borderId="0" xfId="58" applyFont="1" applyFill="1" applyBorder="1" applyAlignment="1" applyProtection="1"/>
    <xf numFmtId="49" fontId="48" fillId="2" borderId="0" xfId="31" applyFont="1" applyFill="1" applyBorder="1" applyAlignment="1" applyProtection="1">
      <alignment horizontal="left" indent="1"/>
    </xf>
    <xf numFmtId="0" fontId="43" fillId="2" borderId="0" xfId="58" applyFont="1" applyFill="1" applyBorder="1" applyAlignment="1" applyProtection="1">
      <alignment horizontal="left" indent="1"/>
    </xf>
    <xf numFmtId="180" fontId="43" fillId="2" borderId="0" xfId="0" applyNumberFormat="1" applyFont="1" applyFill="1" applyBorder="1" applyProtection="1"/>
    <xf numFmtId="0" fontId="36" fillId="3" borderId="0" xfId="26" applyFont="1" applyFill="1" applyBorder="1" applyAlignment="1" applyProtection="1"/>
    <xf numFmtId="49" fontId="39" fillId="2" borderId="0" xfId="43" quotePrefix="1" applyFont="1" applyFill="1" applyBorder="1" applyProtection="1">
      <alignment horizontal="center" wrapText="1"/>
    </xf>
    <xf numFmtId="0" fontId="43" fillId="2" borderId="6" xfId="12" applyFont="1" applyFill="1" applyBorder="1" applyAlignment="1" applyProtection="1"/>
    <xf numFmtId="0" fontId="43" fillId="3" borderId="6" xfId="58" applyFont="1" applyFill="1" applyBorder="1" applyAlignment="1" applyProtection="1"/>
    <xf numFmtId="0" fontId="27" fillId="3" borderId="15" xfId="58" applyFont="1" applyFill="1" applyBorder="1" applyAlignment="1" applyProtection="1"/>
    <xf numFmtId="0" fontId="39" fillId="2" borderId="0" xfId="44" quotePrefix="1" applyFont="1" applyFill="1" applyBorder="1" applyAlignment="1" applyProtection="1">
      <alignment horizontal="center" vertical="top"/>
    </xf>
    <xf numFmtId="0" fontId="27" fillId="2" borderId="6" xfId="0" applyFont="1" applyFill="1" applyBorder="1" applyProtection="1"/>
    <xf numFmtId="181" fontId="27" fillId="2" borderId="6" xfId="0" applyNumberFormat="1" applyFont="1" applyFill="1" applyBorder="1" applyProtection="1"/>
    <xf numFmtId="177" fontId="27" fillId="2" borderId="0" xfId="0" applyNumberFormat="1" applyFont="1" applyFill="1" applyBorder="1" applyProtection="1"/>
    <xf numFmtId="9" fontId="27" fillId="2" borderId="0" xfId="0" applyNumberFormat="1" applyFont="1" applyFill="1" applyBorder="1" applyProtection="1"/>
    <xf numFmtId="179" fontId="27" fillId="2" borderId="6" xfId="0" applyNumberFormat="1" applyFont="1" applyFill="1" applyBorder="1" applyProtection="1"/>
    <xf numFmtId="0" fontId="39" fillId="2" borderId="6" xfId="12" applyFont="1" applyFill="1" applyBorder="1" applyAlignment="1" applyProtection="1"/>
    <xf numFmtId="49" fontId="88" fillId="3" borderId="5" xfId="43" applyFill="1" applyBorder="1" applyAlignment="1" applyProtection="1">
      <alignment horizontal="center" vertical="center" wrapText="1"/>
    </xf>
    <xf numFmtId="0" fontId="15" fillId="7" borderId="6" xfId="12" applyFont="1" applyBorder="1" applyProtection="1"/>
    <xf numFmtId="0" fontId="27" fillId="3" borderId="0" xfId="58" applyFont="1" applyFill="1" applyBorder="1" applyProtection="1"/>
    <xf numFmtId="0" fontId="27" fillId="3" borderId="6" xfId="58" applyFont="1" applyFill="1" applyBorder="1" applyProtection="1"/>
    <xf numFmtId="0" fontId="27" fillId="2" borderId="6" xfId="58" applyFont="1" applyFill="1" applyBorder="1" applyProtection="1"/>
    <xf numFmtId="49" fontId="15" fillId="2" borderId="0" xfId="45" applyFont="1" applyFill="1" applyBorder="1" applyProtection="1">
      <alignment horizontal="left" indent="1"/>
    </xf>
    <xf numFmtId="49" fontId="39" fillId="2" borderId="0" xfId="45" applyFont="1" applyFill="1" applyBorder="1" applyProtection="1">
      <alignment horizontal="left" indent="1"/>
    </xf>
    <xf numFmtId="0" fontId="26" fillId="7" borderId="0" xfId="12" applyFont="1" applyBorder="1" applyAlignment="1" applyProtection="1">
      <alignment horizontal="center"/>
    </xf>
    <xf numFmtId="49" fontId="43" fillId="7" borderId="0" xfId="12" applyNumberFormat="1" applyFont="1" applyBorder="1" applyAlignment="1" applyProtection="1">
      <alignment horizontal="left" indent="1"/>
    </xf>
    <xf numFmtId="0" fontId="43" fillId="7" borderId="0" xfId="12" applyFont="1" applyBorder="1" applyProtection="1"/>
    <xf numFmtId="0" fontId="45" fillId="7" borderId="0" xfId="12" applyFont="1" applyBorder="1" applyAlignment="1" applyProtection="1"/>
    <xf numFmtId="0" fontId="44" fillId="7" borderId="0" xfId="12" applyFont="1" applyBorder="1" applyProtection="1"/>
    <xf numFmtId="171" fontId="27" fillId="2" borderId="0" xfId="12" applyNumberFormat="1" applyFont="1" applyFill="1" applyBorder="1" applyAlignment="1" applyProtection="1"/>
    <xf numFmtId="49" fontId="43" fillId="7" borderId="0" xfId="12" applyNumberFormat="1" applyFont="1" applyBorder="1" applyAlignment="1" applyProtection="1">
      <alignment horizontal="left"/>
    </xf>
    <xf numFmtId="49" fontId="46" fillId="7" borderId="0" xfId="12" applyNumberFormat="1" applyFont="1" applyBorder="1" applyAlignment="1" applyProtection="1">
      <alignment horizontal="left" indent="1"/>
    </xf>
    <xf numFmtId="0" fontId="46" fillId="2" borderId="0" xfId="12" applyFont="1" applyFill="1" applyBorder="1" applyAlignment="1" applyProtection="1">
      <alignment horizontal="left"/>
    </xf>
    <xf numFmtId="0" fontId="21" fillId="3" borderId="6" xfId="18" applyFont="1" applyFill="1" applyBorder="1" applyAlignment="1" applyProtection="1"/>
    <xf numFmtId="0" fontId="21" fillId="3" borderId="6" xfId="19" applyFont="1" applyFill="1" applyBorder="1" applyAlignment="1" applyProtection="1">
      <alignment vertical="center"/>
    </xf>
    <xf numFmtId="49" fontId="50" fillId="3" borderId="0" xfId="42" applyFont="1" applyFill="1" applyBorder="1" applyProtection="1">
      <alignment horizontal="right" indent="1"/>
    </xf>
    <xf numFmtId="49" fontId="31" fillId="3" borderId="6" xfId="42" applyFont="1" applyFill="1" applyBorder="1" applyProtection="1">
      <alignment horizontal="right" indent="1"/>
    </xf>
    <xf numFmtId="0" fontId="15" fillId="8" borderId="6" xfId="58" applyFont="1" applyBorder="1" applyProtection="1"/>
    <xf numFmtId="0" fontId="27" fillId="2" borderId="0" xfId="0" applyFont="1" applyFill="1" applyBorder="1" applyAlignment="1" applyProtection="1">
      <alignment horizontal="center" vertical="center" wrapText="1"/>
    </xf>
    <xf numFmtId="0" fontId="43" fillId="8" borderId="0" xfId="58" applyFont="1" applyBorder="1" applyAlignment="1"/>
    <xf numFmtId="0" fontId="43" fillId="8" borderId="0" xfId="58" applyFont="1" applyBorder="1" applyAlignment="1" applyProtection="1"/>
    <xf numFmtId="0" fontId="28" fillId="7" borderId="0" xfId="12" applyFont="1" applyBorder="1" applyProtection="1"/>
    <xf numFmtId="175" fontId="53" fillId="2" borderId="0" xfId="57" applyFont="1" applyFill="1" applyBorder="1" applyAlignment="1" applyProtection="1"/>
    <xf numFmtId="0" fontId="15" fillId="8" borderId="0" xfId="58" applyFont="1" applyBorder="1" applyProtection="1"/>
    <xf numFmtId="0" fontId="0" fillId="0" borderId="0" xfId="0"/>
    <xf numFmtId="49" fontId="15" fillId="2" borderId="0" xfId="45" applyFont="1" applyFill="1" applyBorder="1" applyAlignment="1" applyProtection="1">
      <alignment horizontal="left"/>
    </xf>
    <xf numFmtId="0" fontId="39" fillId="2" borderId="0" xfId="12" applyFont="1" applyFill="1" applyBorder="1" applyAlignment="1" applyProtection="1">
      <alignment horizontal="center" wrapText="1"/>
    </xf>
    <xf numFmtId="0" fontId="82" fillId="8" borderId="6" xfId="58" applyBorder="1"/>
    <xf numFmtId="0" fontId="51" fillId="2" borderId="0" xfId="12" applyFont="1" applyFill="1" applyBorder="1" applyAlignment="1" applyProtection="1">
      <alignment horizontal="left"/>
    </xf>
    <xf numFmtId="178" fontId="17" fillId="2" borderId="0" xfId="49" applyFont="1" applyFill="1" applyBorder="1"/>
    <xf numFmtId="178" fontId="17" fillId="2" borderId="0" xfId="14" applyFont="1" applyFill="1" applyBorder="1" applyAlignment="1"/>
    <xf numFmtId="178" fontId="24" fillId="2" borderId="0" xfId="49" applyFont="1" applyFill="1" applyBorder="1" applyAlignment="1">
      <alignment horizontal="center" wrapText="1"/>
    </xf>
    <xf numFmtId="0" fontId="0" fillId="0" borderId="0" xfId="0"/>
    <xf numFmtId="0" fontId="0" fillId="0" borderId="0" xfId="0"/>
    <xf numFmtId="0" fontId="0" fillId="0" borderId="0" xfId="0"/>
    <xf numFmtId="0" fontId="43" fillId="7" borderId="0" xfId="12" applyFont="1" applyBorder="1" applyAlignment="1" applyProtection="1"/>
    <xf numFmtId="0" fontId="43" fillId="7" borderId="6" xfId="12" applyFont="1" applyBorder="1" applyProtection="1"/>
    <xf numFmtId="0" fontId="0" fillId="0" borderId="0" xfId="0"/>
    <xf numFmtId="0" fontId="79" fillId="2" borderId="0" xfId="30" applyFill="1" applyBorder="1" applyProtection="1"/>
    <xf numFmtId="0" fontId="82" fillId="2" borderId="0" xfId="33" applyFill="1" applyBorder="1" applyAlignment="1"/>
    <xf numFmtId="0" fontId="0" fillId="0" borderId="0" xfId="0"/>
    <xf numFmtId="0" fontId="0" fillId="0" borderId="0" xfId="0" applyBorder="1"/>
    <xf numFmtId="0" fontId="64" fillId="7" borderId="0" xfId="12" applyBorder="1" applyProtection="1"/>
    <xf numFmtId="0" fontId="64" fillId="7" borderId="6" xfId="12" applyBorder="1" applyProtection="1"/>
    <xf numFmtId="0" fontId="64" fillId="7" borderId="0" xfId="12" applyBorder="1"/>
    <xf numFmtId="0" fontId="64" fillId="7" borderId="6" xfId="12" applyBorder="1"/>
    <xf numFmtId="0" fontId="82" fillId="8" borderId="0" xfId="58" applyBorder="1"/>
    <xf numFmtId="0" fontId="15" fillId="7" borderId="0" xfId="12" applyFont="1" applyBorder="1" applyProtection="1"/>
    <xf numFmtId="0" fontId="26" fillId="7" borderId="0" xfId="12" applyFont="1" applyBorder="1" applyAlignment="1" applyProtection="1"/>
    <xf numFmtId="0" fontId="82" fillId="8" borderId="6" xfId="58" applyBorder="1" applyProtection="1"/>
    <xf numFmtId="0" fontId="0" fillId="0" borderId="0" xfId="0" applyAlignment="1"/>
    <xf numFmtId="0" fontId="0" fillId="0" borderId="0" xfId="0"/>
    <xf numFmtId="0" fontId="82" fillId="8" borderId="0" xfId="58" applyBorder="1" applyProtection="1"/>
    <xf numFmtId="178" fontId="76" fillId="3" borderId="0" xfId="26" applyNumberFormat="1" applyFill="1" applyBorder="1" applyAlignment="1" applyProtection="1"/>
    <xf numFmtId="49" fontId="80" fillId="2" borderId="0" xfId="31" applyFill="1" applyBorder="1">
      <alignment horizontal="left"/>
    </xf>
    <xf numFmtId="0" fontId="0" fillId="0" borderId="0" xfId="0"/>
    <xf numFmtId="178" fontId="9" fillId="2" borderId="0" xfId="49" applyFont="1" applyFill="1" applyBorder="1" applyAlignment="1">
      <alignment horizontal="center" wrapText="1"/>
    </xf>
    <xf numFmtId="178" fontId="9" fillId="2" borderId="0" xfId="49" applyFont="1" applyFill="1" applyBorder="1" applyAlignment="1">
      <alignment horizontal="left"/>
    </xf>
    <xf numFmtId="0" fontId="27" fillId="5" borderId="6" xfId="23" applyFont="1" applyBorder="1" applyAlignment="1"/>
    <xf numFmtId="0" fontId="27" fillId="5" borderId="0" xfId="23" applyFont="1" applyBorder="1" applyAlignment="1"/>
    <xf numFmtId="0" fontId="19" fillId="5" borderId="0" xfId="23" applyFont="1" applyBorder="1" applyAlignment="1"/>
    <xf numFmtId="0" fontId="66" fillId="5" borderId="0" xfId="25" applyBorder="1" applyAlignment="1"/>
    <xf numFmtId="0" fontId="36" fillId="5" borderId="0" xfId="23" applyFont="1" applyBorder="1" applyAlignment="1"/>
    <xf numFmtId="0" fontId="74" fillId="5" borderId="0" xfId="22" applyBorder="1">
      <alignment horizontal="right"/>
    </xf>
    <xf numFmtId="0" fontId="15" fillId="5" borderId="0" xfId="23" applyFont="1" applyBorder="1"/>
    <xf numFmtId="0" fontId="31" fillId="5" borderId="0" xfId="23" applyFont="1" applyBorder="1"/>
    <xf numFmtId="0" fontId="76" fillId="2" borderId="0" xfId="28" applyFill="1" applyBorder="1" applyAlignment="1" applyProtection="1">
      <alignment horizontal="left" indent="1"/>
    </xf>
    <xf numFmtId="0" fontId="66" fillId="4" borderId="0" xfId="52" applyBorder="1">
      <alignment horizontal="right"/>
    </xf>
    <xf numFmtId="0" fontId="66" fillId="4" borderId="6" xfId="13" applyBorder="1">
      <alignment horizontal="right"/>
    </xf>
    <xf numFmtId="0" fontId="66" fillId="4" borderId="0" xfId="13" applyBorder="1" applyAlignment="1"/>
    <xf numFmtId="0" fontId="66" fillId="4" borderId="6" xfId="13" applyBorder="1" applyAlignment="1"/>
    <xf numFmtId="49" fontId="13" fillId="2" borderId="0" xfId="45" applyFont="1" applyFill="1" applyBorder="1" applyProtection="1">
      <alignment horizontal="left" indent="1"/>
    </xf>
    <xf numFmtId="49" fontId="7" fillId="2" borderId="0" xfId="43" quotePrefix="1" applyFont="1" applyFill="1" applyBorder="1" applyAlignment="1" applyProtection="1">
      <alignment horizontal="center" wrapText="1"/>
    </xf>
    <xf numFmtId="0" fontId="7" fillId="2" borderId="0" xfId="43" quotePrefix="1" applyNumberFormat="1" applyFont="1" applyFill="1" applyBorder="1" applyAlignment="1" applyProtection="1">
      <alignment horizontal="center" wrapText="1"/>
    </xf>
    <xf numFmtId="0" fontId="55" fillId="8" borderId="6" xfId="58" applyFont="1" applyBorder="1" applyProtection="1"/>
    <xf numFmtId="49" fontId="88" fillId="0" borderId="5" xfId="43" applyBorder="1">
      <alignment horizontal="center" wrapText="1"/>
    </xf>
    <xf numFmtId="185" fontId="64" fillId="0" borderId="5" xfId="2" applyFont="1" applyBorder="1" applyAlignment="1" applyProtection="1"/>
    <xf numFmtId="0" fontId="0" fillId="0" borderId="0" xfId="0"/>
    <xf numFmtId="178" fontId="76" fillId="3" borderId="6" xfId="26" applyNumberFormat="1" applyFill="1" applyBorder="1" applyAlignment="1" applyProtection="1"/>
    <xf numFmtId="178" fontId="17" fillId="2" borderId="6" xfId="49" applyFont="1" applyFill="1" applyBorder="1"/>
    <xf numFmtId="0" fontId="27" fillId="3" borderId="6" xfId="0" applyFont="1" applyFill="1" applyBorder="1" applyAlignment="1">
      <alignment vertical="top" wrapText="1"/>
    </xf>
    <xf numFmtId="0" fontId="27" fillId="2" borderId="6" xfId="12" applyFont="1" applyFill="1" applyBorder="1" applyAlignment="1" applyProtection="1">
      <alignment horizontal="left" indent="1"/>
    </xf>
    <xf numFmtId="0" fontId="41" fillId="2" borderId="6" xfId="20" applyNumberFormat="1" applyFont="1" applyFill="1" applyBorder="1" applyAlignment="1" applyProtection="1">
      <alignment horizontal="left"/>
    </xf>
    <xf numFmtId="186" fontId="27" fillId="2" borderId="6" xfId="12" applyNumberFormat="1" applyFont="1" applyFill="1" applyBorder="1" applyAlignment="1" applyProtection="1"/>
    <xf numFmtId="186" fontId="27" fillId="2" borderId="6" xfId="12" applyNumberFormat="1" applyFont="1" applyFill="1" applyBorder="1" applyProtection="1"/>
    <xf numFmtId="0" fontId="85" fillId="4" borderId="0" xfId="36" applyBorder="1">
      <alignment horizontal="left"/>
    </xf>
    <xf numFmtId="49" fontId="74" fillId="5" borderId="0" xfId="22" applyNumberFormat="1" applyBorder="1">
      <alignment horizontal="right"/>
    </xf>
    <xf numFmtId="0" fontId="73" fillId="5" borderId="0" xfId="21" applyBorder="1"/>
    <xf numFmtId="0" fontId="0" fillId="0" borderId="0" xfId="0"/>
    <xf numFmtId="0" fontId="0" fillId="0" borderId="0" xfId="0"/>
    <xf numFmtId="0" fontId="7" fillId="2" borderId="0" xfId="12" applyFont="1" applyFill="1" applyBorder="1" applyAlignment="1" applyProtection="1"/>
    <xf numFmtId="49" fontId="88" fillId="2" borderId="0" xfId="43" applyFill="1" applyBorder="1" applyAlignment="1" applyProtection="1">
      <alignment horizontal="center" wrapText="1"/>
    </xf>
    <xf numFmtId="49" fontId="39" fillId="2" borderId="0" xfId="45" applyFont="1" applyFill="1" applyBorder="1" applyAlignment="1" applyProtection="1"/>
    <xf numFmtId="0" fontId="85" fillId="4" borderId="0" xfId="36" applyBorder="1" applyAlignment="1"/>
    <xf numFmtId="183" fontId="27" fillId="4" borderId="0" xfId="6" applyFont="1" applyBorder="1" applyProtection="1">
      <alignment horizontal="right"/>
    </xf>
    <xf numFmtId="0" fontId="85" fillId="4" borderId="0" xfId="36" applyBorder="1" applyAlignment="1">
      <alignment horizontal="left"/>
    </xf>
    <xf numFmtId="0" fontId="0" fillId="0" borderId="0" xfId="0"/>
    <xf numFmtId="0" fontId="5" fillId="2" borderId="0" xfId="12" applyFont="1" applyFill="1" applyBorder="1" applyAlignment="1" applyProtection="1">
      <alignment horizontal="left"/>
    </xf>
    <xf numFmtId="0" fontId="0" fillId="0" borderId="0" xfId="0"/>
    <xf numFmtId="0" fontId="5" fillId="2" borderId="0" xfId="12" applyFont="1" applyFill="1" applyBorder="1" applyAlignment="1" applyProtection="1"/>
    <xf numFmtId="178" fontId="7" fillId="2" borderId="0" xfId="49" applyFont="1" applyFill="1" applyBorder="1" applyAlignment="1">
      <alignment horizontal="center" wrapText="1"/>
    </xf>
    <xf numFmtId="0" fontId="7" fillId="2" borderId="0" xfId="12" applyFont="1" applyFill="1" applyBorder="1" applyProtection="1"/>
    <xf numFmtId="49" fontId="64" fillId="2" borderId="0" xfId="45" applyFont="1" applyFill="1" applyBorder="1" applyProtection="1">
      <alignment horizontal="left" indent="1"/>
    </xf>
    <xf numFmtId="0" fontId="0" fillId="0" borderId="0" xfId="0"/>
    <xf numFmtId="0" fontId="0" fillId="0" borderId="0" xfId="0" applyAlignment="1"/>
    <xf numFmtId="0" fontId="83" fillId="4" borderId="0" xfId="34" applyBorder="1"/>
    <xf numFmtId="0" fontId="89" fillId="4" borderId="0" xfId="56" applyBorder="1">
      <alignment horizontal="left"/>
    </xf>
    <xf numFmtId="0" fontId="84" fillId="4" borderId="0" xfId="35" applyBorder="1"/>
    <xf numFmtId="0" fontId="66" fillId="4" borderId="0" xfId="13" applyBorder="1" applyAlignment="1">
      <alignment horizontal="left" vertical="top" indent="1"/>
    </xf>
    <xf numFmtId="0" fontId="82" fillId="2" borderId="0" xfId="33" applyFill="1" applyBorder="1">
      <alignment wrapText="1"/>
    </xf>
    <xf numFmtId="49" fontId="64" fillId="2" borderId="0" xfId="45" applyFill="1" applyBorder="1" applyProtection="1">
      <alignment horizontal="left" indent="1"/>
    </xf>
    <xf numFmtId="0" fontId="66" fillId="5" borderId="0" xfId="25" applyBorder="1" applyAlignment="1">
      <alignment horizontal="center"/>
    </xf>
    <xf numFmtId="0" fontId="27" fillId="3" borderId="6" xfId="0" applyFont="1" applyFill="1" applyBorder="1" applyAlignment="1">
      <alignment horizontal="left" vertical="top" wrapText="1"/>
    </xf>
    <xf numFmtId="0" fontId="43" fillId="2" borderId="6" xfId="58" applyFont="1" applyFill="1" applyBorder="1" applyProtection="1"/>
    <xf numFmtId="49" fontId="48" fillId="2" borderId="6" xfId="31" applyFont="1" applyFill="1" applyBorder="1" applyAlignment="1" applyProtection="1">
      <alignment horizontal="left" wrapText="1"/>
    </xf>
    <xf numFmtId="0" fontId="7" fillId="7" borderId="0" xfId="12" applyFont="1" applyBorder="1" applyAlignment="1" applyProtection="1">
      <alignment horizontal="center" wrapText="1"/>
    </xf>
    <xf numFmtId="178" fontId="7" fillId="2" borderId="0" xfId="49" applyFont="1" applyFill="1" applyBorder="1" applyAlignment="1"/>
    <xf numFmtId="49" fontId="64" fillId="2" borderId="0" xfId="45" applyFont="1" applyFill="1" applyBorder="1" applyProtection="1">
      <alignment horizontal="left" indent="1"/>
    </xf>
    <xf numFmtId="49" fontId="80" fillId="2" borderId="0" xfId="31" applyFill="1" applyBorder="1" applyAlignment="1">
      <alignment horizontal="right"/>
    </xf>
    <xf numFmtId="0" fontId="11" fillId="7" borderId="16" xfId="12" applyFont="1" applyBorder="1" applyAlignment="1" applyProtection="1"/>
    <xf numFmtId="0" fontId="11" fillId="2" borderId="16" xfId="12" applyFont="1" applyFill="1" applyBorder="1" applyAlignment="1" applyProtection="1"/>
    <xf numFmtId="0" fontId="14" fillId="7" borderId="16" xfId="12" applyFont="1" applyBorder="1" applyAlignment="1" applyProtection="1">
      <alignment horizontal="center"/>
    </xf>
    <xf numFmtId="49" fontId="13" fillId="2" borderId="0" xfId="45" applyFont="1" applyFill="1" applyBorder="1" applyAlignment="1" applyProtection="1"/>
    <xf numFmtId="49" fontId="15" fillId="2" borderId="0" xfId="45" applyFont="1" applyFill="1" applyBorder="1" applyAlignment="1" applyProtection="1"/>
    <xf numFmtId="49" fontId="80" fillId="2" borderId="0" xfId="31" applyFill="1" applyBorder="1" applyAlignment="1"/>
    <xf numFmtId="0" fontId="83" fillId="4" borderId="0" xfId="34" applyBorder="1" applyAlignment="1">
      <alignment horizontal="left"/>
    </xf>
    <xf numFmtId="0" fontId="7" fillId="2" borderId="0" xfId="12" applyFont="1" applyFill="1" applyBorder="1" applyAlignment="1" applyProtection="1">
      <alignment horizontal="left"/>
    </xf>
    <xf numFmtId="49" fontId="13" fillId="2" borderId="0" xfId="45" applyFont="1" applyFill="1" applyBorder="1" applyAlignment="1" applyProtection="1">
      <alignment horizontal="left"/>
    </xf>
    <xf numFmtId="0" fontId="8" fillId="2" borderId="0" xfId="20" applyNumberFormat="1" applyFont="1" applyFill="1" applyBorder="1" applyAlignment="1" applyProtection="1">
      <alignment horizontal="left"/>
    </xf>
    <xf numFmtId="0" fontId="27" fillId="2" borderId="0" xfId="58" applyFont="1" applyFill="1" applyBorder="1" applyAlignment="1" applyProtection="1">
      <alignment horizontal="left"/>
    </xf>
    <xf numFmtId="49" fontId="7" fillId="2" borderId="0" xfId="45" applyFont="1" applyFill="1" applyBorder="1" applyAlignment="1" applyProtection="1"/>
    <xf numFmtId="185" fontId="15" fillId="4" borderId="0" xfId="39" applyNumberFormat="1" applyFont="1" applyBorder="1" applyAlignment="1">
      <alignment horizontal="right"/>
    </xf>
    <xf numFmtId="0" fontId="39" fillId="2" borderId="0" xfId="44" applyFont="1" applyFill="1" applyBorder="1" applyAlignment="1" applyProtection="1">
      <alignment horizontal="center" wrapText="1"/>
    </xf>
    <xf numFmtId="0" fontId="88" fillId="2" borderId="0" xfId="44" applyFill="1" applyBorder="1" applyAlignment="1" applyProtection="1">
      <alignment horizontal="center" wrapText="1"/>
    </xf>
    <xf numFmtId="49" fontId="88" fillId="2" borderId="0" xfId="43" applyFill="1" applyBorder="1" applyAlignment="1">
      <alignment horizontal="center" wrapText="1"/>
    </xf>
    <xf numFmtId="49" fontId="7" fillId="2" borderId="0" xfId="43" applyFont="1" applyFill="1" applyBorder="1" applyAlignment="1" applyProtection="1">
      <alignment horizontal="center" wrapText="1"/>
    </xf>
    <xf numFmtId="0" fontId="13" fillId="7" borderId="0" xfId="12" applyFont="1" applyBorder="1" applyAlignment="1" applyProtection="1">
      <alignment horizontal="left" indent="1"/>
    </xf>
    <xf numFmtId="49" fontId="54" fillId="2" borderId="0" xfId="20" applyFont="1" applyFill="1" applyBorder="1" applyAlignment="1" applyProtection="1"/>
    <xf numFmtId="49" fontId="72" fillId="2" borderId="0" xfId="20" applyFill="1" applyBorder="1" applyAlignment="1" applyProtection="1">
      <alignment vertical="top"/>
    </xf>
    <xf numFmtId="49" fontId="39" fillId="2" borderId="0" xfId="45" applyFont="1" applyFill="1" applyBorder="1" applyAlignment="1" applyProtection="1">
      <alignment horizontal="left"/>
    </xf>
    <xf numFmtId="0" fontId="14" fillId="2" borderId="0" xfId="58" applyFont="1" applyFill="1" applyBorder="1" applyAlignment="1" applyProtection="1">
      <alignment horizontal="right"/>
    </xf>
    <xf numFmtId="0" fontId="40" fillId="2" borderId="0" xfId="58" applyFont="1" applyFill="1" applyBorder="1" applyAlignment="1" applyProtection="1">
      <alignment horizontal="right"/>
    </xf>
    <xf numFmtId="49" fontId="43" fillId="7" borderId="0" xfId="12" applyNumberFormat="1" applyFont="1" applyBorder="1" applyAlignment="1" applyProtection="1">
      <alignment horizontal="right"/>
    </xf>
    <xf numFmtId="0" fontId="85" fillId="4" borderId="0" xfId="13" applyFont="1" applyBorder="1">
      <alignment horizontal="right"/>
    </xf>
    <xf numFmtId="0" fontId="81" fillId="2" borderId="0" xfId="33" applyFont="1" applyFill="1" applyBorder="1" applyAlignment="1"/>
    <xf numFmtId="0" fontId="14" fillId="2" borderId="0" xfId="12" applyFont="1" applyFill="1" applyBorder="1" applyProtection="1"/>
    <xf numFmtId="0" fontId="0" fillId="0" borderId="0" xfId="0" applyBorder="1"/>
    <xf numFmtId="0" fontId="64" fillId="7" borderId="0" xfId="12" applyFont="1" applyBorder="1"/>
    <xf numFmtId="0" fontId="91" fillId="7" borderId="0" xfId="12" applyFont="1" applyBorder="1"/>
    <xf numFmtId="0" fontId="64" fillId="7" borderId="0" xfId="12" applyBorder="1"/>
    <xf numFmtId="0" fontId="56" fillId="7" borderId="6" xfId="12" applyFont="1" applyBorder="1" applyProtection="1"/>
    <xf numFmtId="0" fontId="92" fillId="4" borderId="0" xfId="34" applyFont="1" applyBorder="1"/>
    <xf numFmtId="0" fontId="84" fillId="4" borderId="0" xfId="35" applyFont="1" applyBorder="1"/>
    <xf numFmtId="0" fontId="58" fillId="7" borderId="0" xfId="12" applyFont="1" applyBorder="1" applyAlignment="1" applyProtection="1"/>
    <xf numFmtId="0" fontId="84" fillId="4" borderId="0" xfId="36" applyFont="1" applyBorder="1">
      <alignment horizontal="left"/>
    </xf>
    <xf numFmtId="0" fontId="57" fillId="2" borderId="6" xfId="12" applyFont="1" applyFill="1" applyBorder="1" applyAlignment="1" applyProtection="1"/>
    <xf numFmtId="0" fontId="93" fillId="0" borderId="0" xfId="0" applyFont="1"/>
    <xf numFmtId="0" fontId="57" fillId="2" borderId="0" xfId="0" applyFont="1" applyFill="1" applyBorder="1" applyAlignment="1" applyProtection="1">
      <alignment horizontal="left"/>
    </xf>
    <xf numFmtId="0" fontId="57" fillId="2" borderId="6" xfId="12" applyFont="1" applyFill="1" applyBorder="1" applyProtection="1"/>
    <xf numFmtId="0" fontId="57" fillId="2" borderId="6" xfId="0" applyFont="1" applyFill="1" applyBorder="1" applyProtection="1"/>
    <xf numFmtId="0" fontId="57" fillId="2" borderId="6" xfId="0" applyFont="1" applyFill="1" applyBorder="1" applyAlignment="1" applyProtection="1">
      <alignment horizontal="center" wrapText="1"/>
    </xf>
    <xf numFmtId="181" fontId="57" fillId="2" borderId="6" xfId="0" applyNumberFormat="1" applyFont="1" applyFill="1" applyBorder="1" applyProtection="1"/>
    <xf numFmtId="176" fontId="57" fillId="2" borderId="0" xfId="0" applyNumberFormat="1" applyFont="1" applyFill="1" applyBorder="1" applyProtection="1"/>
    <xf numFmtId="9" fontId="57" fillId="2" borderId="0" xfId="0" applyNumberFormat="1" applyFont="1" applyFill="1" applyBorder="1" applyProtection="1"/>
    <xf numFmtId="0" fontId="13" fillId="3" borderId="6" xfId="0" applyFont="1" applyFill="1" applyBorder="1" applyAlignment="1">
      <alignment vertical="top" wrapText="1"/>
    </xf>
    <xf numFmtId="0" fontId="85" fillId="4" borderId="0" xfId="34" applyFont="1" applyBorder="1"/>
    <xf numFmtId="0" fontId="81" fillId="2" borderId="0" xfId="28" applyFont="1" applyFill="1" applyBorder="1" applyProtection="1"/>
    <xf numFmtId="0" fontId="85" fillId="4" borderId="0" xfId="36" applyFont="1" applyBorder="1">
      <alignment horizontal="left"/>
    </xf>
    <xf numFmtId="49" fontId="81" fillId="2" borderId="0" xfId="31" applyFont="1" applyFill="1" applyBorder="1" applyAlignment="1" applyProtection="1">
      <alignment horizontal="right" indent="1"/>
    </xf>
    <xf numFmtId="0" fontId="89" fillId="4" borderId="0" xfId="56" applyFont="1" applyBorder="1">
      <alignment horizontal="left"/>
    </xf>
    <xf numFmtId="0" fontId="7" fillId="2" borderId="0" xfId="12" applyFont="1" applyFill="1" applyBorder="1" applyAlignment="1" applyProtection="1">
      <alignment horizontal="right" indent="1"/>
    </xf>
    <xf numFmtId="49" fontId="81" fillId="2" borderId="0" xfId="31" applyFont="1" applyFill="1" applyBorder="1" applyAlignment="1" applyProtection="1">
      <alignment horizontal="right"/>
    </xf>
    <xf numFmtId="0" fontId="7" fillId="2" borderId="0" xfId="12" applyFont="1" applyFill="1" applyBorder="1" applyAlignment="1" applyProtection="1">
      <alignment horizontal="left" indent="1"/>
    </xf>
    <xf numFmtId="0" fontId="7" fillId="2" borderId="0" xfId="26" applyFont="1" applyFill="1" applyBorder="1" applyAlignment="1" applyProtection="1">
      <alignment horizontal="left" indent="1"/>
    </xf>
    <xf numFmtId="49" fontId="81" fillId="2" borderId="0" xfId="31" applyFont="1" applyFill="1" applyBorder="1" applyAlignment="1" applyProtection="1">
      <alignment horizontal="right" vertical="center" indent="1"/>
    </xf>
    <xf numFmtId="49" fontId="81" fillId="2" borderId="0" xfId="31" applyFont="1" applyFill="1" applyBorder="1" applyAlignment="1" applyProtection="1">
      <alignment horizontal="left" indent="1"/>
    </xf>
    <xf numFmtId="0" fontId="14" fillId="2" borderId="0" xfId="26" applyFont="1" applyFill="1" applyBorder="1" applyAlignment="1" applyProtection="1">
      <alignment horizontal="left" indent="1"/>
    </xf>
    <xf numFmtId="0" fontId="7" fillId="2" borderId="0" xfId="12" applyFont="1" applyFill="1" applyBorder="1" applyAlignment="1" applyProtection="1">
      <alignment horizontal="center" wrapText="1"/>
    </xf>
    <xf numFmtId="0" fontId="83" fillId="4" borderId="0" xfId="34" applyFont="1" applyBorder="1"/>
    <xf numFmtId="0" fontId="5" fillId="3" borderId="6" xfId="58" applyFont="1" applyFill="1" applyBorder="1" applyAlignment="1" applyProtection="1"/>
    <xf numFmtId="0" fontId="94" fillId="0" borderId="0" xfId="0" applyFont="1" applyAlignment="1"/>
    <xf numFmtId="0" fontId="11" fillId="7" borderId="0" xfId="12" applyFont="1" applyBorder="1" applyAlignment="1" applyProtection="1"/>
    <xf numFmtId="0" fontId="5" fillId="2" borderId="0" xfId="12" applyFont="1" applyFill="1" applyBorder="1" applyProtection="1"/>
    <xf numFmtId="49" fontId="7" fillId="2" borderId="0" xfId="43" applyFont="1" applyFill="1" applyBorder="1" applyProtection="1">
      <alignment horizontal="center" wrapText="1"/>
    </xf>
    <xf numFmtId="0" fontId="94" fillId="7" borderId="0" xfId="12" applyFont="1" applyBorder="1"/>
    <xf numFmtId="169" fontId="7" fillId="2" borderId="0" xfId="16" applyFont="1" applyFill="1" applyBorder="1" applyAlignment="1" applyProtection="1">
      <alignment horizontal="center" wrapText="1"/>
    </xf>
    <xf numFmtId="0" fontId="85" fillId="4" borderId="0" xfId="35" applyFont="1" applyBorder="1"/>
    <xf numFmtId="0" fontId="7" fillId="2" borderId="0" xfId="12" applyFont="1" applyFill="1" applyBorder="1" applyAlignment="1" applyProtection="1">
      <alignment horizontal="center"/>
    </xf>
    <xf numFmtId="0" fontId="5" fillId="2" borderId="0" xfId="12" applyFont="1" applyFill="1" applyBorder="1" applyAlignment="1" applyProtection="1">
      <alignment horizontal="left" indent="1"/>
    </xf>
    <xf numFmtId="0" fontId="81" fillId="2" borderId="0" xfId="28" applyFont="1" applyFill="1" applyBorder="1" applyAlignment="1" applyProtection="1">
      <alignment horizontal="left" indent="1"/>
    </xf>
    <xf numFmtId="49" fontId="7" fillId="2" borderId="0" xfId="43" quotePrefix="1" applyFont="1" applyFill="1" applyBorder="1" applyAlignment="1" applyProtection="1">
      <alignment horizontal="center" vertical="center" wrapText="1"/>
    </xf>
    <xf numFmtId="0" fontId="7" fillId="2" borderId="0" xfId="28" applyFont="1" applyFill="1" applyBorder="1" applyAlignment="1" applyProtection="1">
      <alignment horizontal="left" indent="1"/>
    </xf>
    <xf numFmtId="0" fontId="14" fillId="2" borderId="0" xfId="12" applyFont="1" applyFill="1" applyBorder="1" applyAlignment="1" applyProtection="1">
      <alignment horizontal="right"/>
    </xf>
    <xf numFmtId="186" fontId="5" fillId="2" borderId="0" xfId="12" applyNumberFormat="1" applyFont="1" applyFill="1" applyBorder="1" applyAlignment="1" applyProtection="1"/>
    <xf numFmtId="0" fontId="5" fillId="2" borderId="0" xfId="0" applyFont="1" applyFill="1" applyBorder="1" applyAlignment="1" applyProtection="1">
      <alignment horizontal="left"/>
    </xf>
    <xf numFmtId="0" fontId="14" fillId="2" borderId="0" xfId="12" applyFont="1" applyFill="1" applyBorder="1" applyAlignment="1" applyProtection="1">
      <alignment horizontal="left"/>
    </xf>
    <xf numFmtId="0" fontId="80" fillId="2" borderId="0" xfId="28" applyFont="1" applyFill="1" applyBorder="1" applyAlignment="1" applyProtection="1">
      <alignment horizontal="left" indent="1"/>
    </xf>
    <xf numFmtId="0" fontId="95" fillId="4" borderId="0" xfId="34" applyFont="1" applyBorder="1"/>
    <xf numFmtId="0" fontId="16" fillId="2" borderId="0" xfId="12" applyFont="1" applyFill="1" applyBorder="1" applyAlignment="1" applyProtection="1"/>
    <xf numFmtId="0" fontId="16" fillId="2" borderId="0" xfId="12" applyFont="1" applyFill="1" applyBorder="1" applyProtection="1"/>
    <xf numFmtId="0" fontId="30" fillId="2" borderId="0" xfId="12" applyFont="1" applyFill="1" applyBorder="1" applyAlignment="1" applyProtection="1">
      <alignment horizontal="center"/>
    </xf>
    <xf numFmtId="49" fontId="30" fillId="2" borderId="0" xfId="43" applyFont="1" applyFill="1" applyBorder="1" applyAlignment="1" applyProtection="1">
      <alignment wrapText="1"/>
    </xf>
    <xf numFmtId="0" fontId="30" fillId="2" borderId="0" xfId="28" applyFont="1" applyFill="1" applyBorder="1" applyAlignment="1" applyProtection="1">
      <alignment horizontal="left" indent="1"/>
    </xf>
    <xf numFmtId="0" fontId="30" fillId="2" borderId="0" xfId="12" applyFont="1" applyFill="1" applyBorder="1" applyAlignment="1" applyProtection="1"/>
    <xf numFmtId="0" fontId="59" fillId="2" borderId="0" xfId="12" applyFont="1" applyFill="1" applyBorder="1" applyAlignment="1" applyProtection="1">
      <alignment horizontal="right"/>
    </xf>
    <xf numFmtId="0" fontId="16" fillId="2" borderId="0" xfId="12" applyFont="1" applyFill="1" applyBorder="1" applyAlignment="1" applyProtection="1">
      <alignment horizontal="left" indent="1"/>
    </xf>
    <xf numFmtId="171" fontId="16" fillId="2" borderId="0" xfId="12" applyNumberFormat="1" applyFont="1" applyFill="1" applyBorder="1" applyAlignment="1" applyProtection="1"/>
    <xf numFmtId="185" fontId="16" fillId="2" borderId="0" xfId="2" applyFont="1" applyFill="1" applyBorder="1" applyProtection="1">
      <alignment horizontal="right"/>
    </xf>
    <xf numFmtId="0" fontId="30" fillId="2" borderId="0" xfId="12" applyFont="1" applyFill="1" applyBorder="1" applyAlignment="1" applyProtection="1">
      <alignment horizontal="left"/>
    </xf>
    <xf numFmtId="0" fontId="30" fillId="2" borderId="0" xfId="12" applyFont="1" applyFill="1" applyBorder="1" applyAlignment="1" applyProtection="1">
      <alignment vertical="top" wrapText="1"/>
    </xf>
    <xf numFmtId="170" fontId="30" fillId="2" borderId="0" xfId="51" applyFont="1" applyFill="1" applyBorder="1" applyProtection="1"/>
    <xf numFmtId="0" fontId="95" fillId="4" borderId="0" xfId="35" applyFont="1" applyBorder="1"/>
    <xf numFmtId="0" fontId="95" fillId="4" borderId="0" xfId="36" applyFont="1" applyBorder="1">
      <alignment horizontal="left"/>
    </xf>
    <xf numFmtId="0" fontId="60" fillId="4" borderId="4" xfId="35" applyFont="1" applyBorder="1" applyAlignment="1">
      <alignment vertical="top"/>
    </xf>
    <xf numFmtId="0" fontId="60" fillId="4" borderId="0" xfId="35" applyFont="1" applyBorder="1" applyAlignment="1">
      <alignment vertical="top"/>
    </xf>
    <xf numFmtId="0" fontId="96" fillId="4" borderId="0" xfId="34" applyFont="1" applyBorder="1"/>
    <xf numFmtId="49" fontId="7" fillId="2" borderId="0" xfId="31" applyFont="1" applyFill="1" applyBorder="1" applyAlignment="1" applyProtection="1">
      <alignment horizontal="left"/>
    </xf>
    <xf numFmtId="49" fontId="7" fillId="2" borderId="0" xfId="31" applyFont="1" applyFill="1" applyBorder="1" applyAlignment="1" applyProtection="1">
      <alignment horizontal="left" indent="1"/>
    </xf>
    <xf numFmtId="0" fontId="5" fillId="2" borderId="0" xfId="12" applyFont="1" applyFill="1" applyBorder="1" applyAlignment="1" applyProtection="1">
      <alignment horizontal="left" indent="2"/>
    </xf>
    <xf numFmtId="0" fontId="5" fillId="2" borderId="0" xfId="12" applyFont="1" applyFill="1" applyBorder="1" applyAlignment="1" applyProtection="1">
      <alignment horizontal="left" indent="3"/>
    </xf>
    <xf numFmtId="0" fontId="11" fillId="2" borderId="0" xfId="12" applyFont="1" applyFill="1" applyBorder="1" applyAlignment="1" applyProtection="1"/>
    <xf numFmtId="49" fontId="7" fillId="2" borderId="0" xfId="31" applyFont="1" applyFill="1" applyBorder="1" applyAlignment="1" applyProtection="1">
      <alignment horizontal="right" indent="1"/>
    </xf>
    <xf numFmtId="0" fontId="5" fillId="2" borderId="0" xfId="12" applyFont="1" applyFill="1" applyBorder="1" applyAlignment="1" applyProtection="1">
      <alignment horizontal="right"/>
    </xf>
    <xf numFmtId="185" fontId="5" fillId="2" borderId="0" xfId="2" applyFont="1" applyFill="1" applyBorder="1" applyProtection="1">
      <alignment horizontal="right"/>
    </xf>
    <xf numFmtId="0" fontId="89" fillId="4" borderId="0" xfId="13" applyFont="1" applyBorder="1">
      <alignment horizontal="right"/>
    </xf>
    <xf numFmtId="0" fontId="66" fillId="4" borderId="0" xfId="52" applyFont="1" applyBorder="1" applyAlignment="1">
      <alignment horizontal="right"/>
    </xf>
    <xf numFmtId="0" fontId="10" fillId="4" borderId="0" xfId="36" applyFont="1" applyBorder="1">
      <alignment horizontal="left"/>
    </xf>
    <xf numFmtId="0" fontId="10" fillId="4" borderId="0" xfId="36" applyFont="1" applyBorder="1" applyAlignment="1"/>
    <xf numFmtId="0" fontId="11" fillId="2" borderId="0" xfId="58" applyFont="1" applyFill="1" applyBorder="1" applyAlignment="1" applyProtection="1">
      <alignment horizontal="center"/>
    </xf>
    <xf numFmtId="0" fontId="14" fillId="2" borderId="0" xfId="58" applyFont="1" applyFill="1" applyBorder="1" applyAlignment="1" applyProtection="1"/>
    <xf numFmtId="0" fontId="5" fillId="2" borderId="0" xfId="58" applyFont="1" applyFill="1" applyBorder="1" applyAlignment="1" applyProtection="1"/>
    <xf numFmtId="0" fontId="5" fillId="2" borderId="0" xfId="58" applyFont="1" applyFill="1" applyBorder="1" applyProtection="1"/>
    <xf numFmtId="0" fontId="5" fillId="2" borderId="0" xfId="58" applyFont="1" applyFill="1" applyBorder="1" applyAlignment="1" applyProtection="1">
      <alignment horizontal="left" indent="1"/>
    </xf>
    <xf numFmtId="0" fontId="10" fillId="2" borderId="0" xfId="12" applyFont="1" applyFill="1" applyBorder="1" applyAlignment="1" applyProtection="1"/>
    <xf numFmtId="49" fontId="5" fillId="2" borderId="0" xfId="31" applyFont="1" applyFill="1" applyBorder="1" applyAlignment="1" applyProtection="1">
      <alignment horizontal="left"/>
    </xf>
    <xf numFmtId="49" fontId="5" fillId="2" borderId="0" xfId="31" applyFont="1" applyFill="1" applyBorder="1" applyAlignment="1" applyProtection="1">
      <alignment vertical="top"/>
    </xf>
    <xf numFmtId="49" fontId="10" fillId="2" borderId="0" xfId="31" applyFont="1" applyFill="1" applyBorder="1" applyAlignment="1" applyProtection="1">
      <alignment horizontal="left"/>
    </xf>
    <xf numFmtId="0" fontId="16" fillId="3" borderId="6" xfId="58" applyFont="1" applyFill="1" applyBorder="1" applyAlignment="1" applyProtection="1"/>
    <xf numFmtId="0" fontId="97" fillId="0" borderId="0" xfId="0" applyFont="1"/>
    <xf numFmtId="0" fontId="70" fillId="8" borderId="6" xfId="58" applyFont="1" applyBorder="1"/>
    <xf numFmtId="0" fontId="7" fillId="2" borderId="0" xfId="44" applyFont="1" applyFill="1" applyBorder="1" applyAlignment="1" applyProtection="1">
      <alignment horizontal="center" wrapText="1"/>
    </xf>
    <xf numFmtId="0" fontId="94" fillId="7" borderId="0" xfId="12" quotePrefix="1" applyFont="1" applyBorder="1"/>
    <xf numFmtId="0" fontId="14" fillId="2" borderId="0" xfId="12" applyFont="1" applyFill="1" applyBorder="1" applyAlignment="1" applyProtection="1">
      <alignment horizontal="right" vertical="top"/>
    </xf>
    <xf numFmtId="0" fontId="7" fillId="2" borderId="0" xfId="28" applyFont="1" applyFill="1" applyBorder="1" applyProtection="1"/>
    <xf numFmtId="0" fontId="94" fillId="7" borderId="0" xfId="12" applyFont="1" applyBorder="1" applyProtection="1"/>
    <xf numFmtId="0" fontId="14" fillId="2" borderId="4" xfId="20" applyNumberFormat="1" applyFont="1" applyFill="1" applyBorder="1" applyAlignment="1" applyProtection="1"/>
    <xf numFmtId="170" fontId="5" fillId="2" borderId="0" xfId="51" applyFont="1" applyFill="1" applyBorder="1" applyProtection="1"/>
    <xf numFmtId="183" fontId="5" fillId="4" borderId="0" xfId="6" applyFont="1" applyBorder="1" applyProtection="1">
      <alignment horizontal="right"/>
    </xf>
    <xf numFmtId="0" fontId="7" fillId="2" borderId="0" xfId="44" quotePrefix="1" applyFont="1" applyFill="1" applyBorder="1" applyAlignment="1" applyProtection="1">
      <alignment horizontal="center" wrapText="1"/>
    </xf>
    <xf numFmtId="0" fontId="7" fillId="2" borderId="0" xfId="44" quotePrefix="1" applyFont="1" applyFill="1" applyBorder="1" applyAlignment="1" applyProtection="1">
      <alignment horizontal="center" vertical="top"/>
    </xf>
    <xf numFmtId="0" fontId="5" fillId="2" borderId="0" xfId="2" applyNumberFormat="1" applyFont="1" applyFill="1" applyBorder="1" applyAlignment="1" applyProtection="1">
      <alignment horizontal="left" indent="1"/>
    </xf>
    <xf numFmtId="0" fontId="75" fillId="5" borderId="6" xfId="24" applyFont="1" applyBorder="1" applyAlignment="1">
      <alignment vertical="top" wrapText="1"/>
    </xf>
    <xf numFmtId="0" fontId="0" fillId="0" borderId="0" xfId="0" applyFont="1" applyFill="1" applyAlignment="1"/>
    <xf numFmtId="0" fontId="89" fillId="4" borderId="0" xfId="13" applyFont="1" applyBorder="1" applyAlignment="1"/>
    <xf numFmtId="0" fontId="85" fillId="4" borderId="0" xfId="38" quotePrefix="1" applyFont="1" applyBorder="1">
      <alignment horizontal="center" wrapText="1"/>
    </xf>
    <xf numFmtId="0" fontId="89" fillId="4" borderId="0" xfId="13" applyFont="1" applyBorder="1" applyAlignment="1">
      <alignment horizontal="left"/>
    </xf>
    <xf numFmtId="0" fontId="89" fillId="4" borderId="0" xfId="13" applyFont="1" applyBorder="1" applyAlignment="1">
      <alignment horizontal="right"/>
    </xf>
    <xf numFmtId="0" fontId="66" fillId="4" borderId="0" xfId="52" applyFont="1" applyBorder="1">
      <alignment horizontal="right"/>
    </xf>
    <xf numFmtId="0" fontId="89" fillId="4" borderId="0" xfId="13" applyFont="1" applyBorder="1" applyAlignment="1">
      <alignment horizontal="left" indent="1"/>
    </xf>
    <xf numFmtId="0" fontId="85" fillId="4" borderId="0" xfId="56" applyFont="1" applyBorder="1">
      <alignment horizontal="left"/>
    </xf>
    <xf numFmtId="183" fontId="10" fillId="4" borderId="0" xfId="39" applyNumberFormat="1" applyFont="1" applyBorder="1"/>
    <xf numFmtId="0" fontId="89" fillId="4" borderId="0" xfId="13" applyFont="1" applyBorder="1" applyAlignment="1">
      <alignment horizontal="left" vertical="top" indent="1"/>
    </xf>
    <xf numFmtId="0" fontId="89" fillId="4" borderId="0" xfId="13" quotePrefix="1" applyFont="1" applyBorder="1">
      <alignment horizontal="right"/>
    </xf>
    <xf numFmtId="0" fontId="89" fillId="4" borderId="0" xfId="13" applyFont="1" applyBorder="1" applyAlignment="1">
      <alignment horizontal="centerContinuous" vertical="center" wrapText="1"/>
    </xf>
    <xf numFmtId="0" fontId="89" fillId="4" borderId="0" xfId="13" applyFont="1" applyBorder="1" applyAlignment="1">
      <alignment horizontal="center" wrapText="1"/>
    </xf>
    <xf numFmtId="0" fontId="85" fillId="4" borderId="0" xfId="38" applyFont="1" applyBorder="1">
      <alignment horizontal="center" wrapText="1"/>
    </xf>
    <xf numFmtId="0" fontId="10" fillId="4" borderId="0" xfId="13" applyFont="1" applyBorder="1">
      <alignment horizontal="right"/>
    </xf>
    <xf numFmtId="0" fontId="69" fillId="2" borderId="0" xfId="11" applyFont="1" applyFill="1" applyBorder="1"/>
    <xf numFmtId="0" fontId="9" fillId="4" borderId="0" xfId="13" applyFont="1" applyBorder="1">
      <alignment horizontal="right"/>
    </xf>
    <xf numFmtId="0" fontId="89" fillId="2" borderId="0" xfId="13" applyFont="1" applyFill="1" applyBorder="1" applyAlignment="1"/>
    <xf numFmtId="0" fontId="66" fillId="4" borderId="0" xfId="13" applyFont="1" applyBorder="1" applyAlignment="1">
      <alignment horizontal="right"/>
    </xf>
    <xf numFmtId="0" fontId="89" fillId="4" borderId="0" xfId="13" applyFont="1" applyBorder="1" applyAlignment="1">
      <alignment wrapText="1"/>
    </xf>
    <xf numFmtId="0" fontId="89" fillId="4" borderId="0" xfId="13" applyFont="1" applyBorder="1" applyAlignment="1">
      <alignment horizontal="centerContinuous" wrapText="1"/>
    </xf>
    <xf numFmtId="0" fontId="89" fillId="4" borderId="0" xfId="13" applyFont="1" applyBorder="1" applyAlignment="1">
      <alignment horizontal="centerContinuous"/>
    </xf>
    <xf numFmtId="0" fontId="82" fillId="8" borderId="6" xfId="58" applyFont="1" applyBorder="1" applyProtection="1"/>
    <xf numFmtId="0" fontId="14" fillId="7" borderId="0" xfId="12" applyFont="1" applyBorder="1" applyAlignment="1" applyProtection="1">
      <alignment horizontal="center"/>
    </xf>
    <xf numFmtId="49" fontId="91" fillId="2" borderId="0" xfId="43" quotePrefix="1" applyFont="1" applyFill="1" applyBorder="1" applyProtection="1">
      <alignment horizontal="center" wrapText="1"/>
    </xf>
    <xf numFmtId="0" fontId="94" fillId="7" borderId="0" xfId="12" quotePrefix="1" applyFont="1" applyBorder="1" applyProtection="1"/>
    <xf numFmtId="49" fontId="91" fillId="2" borderId="0" xfId="43" applyFont="1" applyFill="1" applyBorder="1" applyProtection="1">
      <alignment horizontal="center" wrapText="1"/>
    </xf>
    <xf numFmtId="49" fontId="91" fillId="2" borderId="0" xfId="43" applyFont="1" applyFill="1" applyBorder="1" applyAlignment="1" applyProtection="1">
      <alignment horizontal="center" wrapText="1"/>
    </xf>
    <xf numFmtId="0" fontId="5" fillId="2" borderId="0" xfId="0" applyFont="1" applyFill="1" applyBorder="1" applyProtection="1"/>
    <xf numFmtId="14" fontId="5" fillId="2" borderId="0" xfId="0" applyNumberFormat="1" applyFont="1" applyFill="1" applyBorder="1" applyProtection="1"/>
    <xf numFmtId="176" fontId="5" fillId="2" borderId="0" xfId="0" applyNumberFormat="1" applyFont="1" applyFill="1" applyBorder="1" applyProtection="1"/>
    <xf numFmtId="177" fontId="5" fillId="2" borderId="0" xfId="0" applyNumberFormat="1" applyFont="1" applyFill="1" applyBorder="1" applyProtection="1"/>
    <xf numFmtId="9" fontId="5" fillId="2" borderId="0" xfId="0" applyNumberFormat="1" applyFont="1" applyFill="1" applyBorder="1" applyProtection="1"/>
    <xf numFmtId="179" fontId="5" fillId="2" borderId="0" xfId="0" applyNumberFormat="1" applyFont="1" applyFill="1" applyBorder="1" applyProtection="1"/>
    <xf numFmtId="0" fontId="7" fillId="2" borderId="0" xfId="0" applyFont="1" applyFill="1" applyBorder="1" applyProtection="1"/>
    <xf numFmtId="0" fontId="5" fillId="2" borderId="0" xfId="0" applyNumberFormat="1" applyFont="1" applyFill="1" applyBorder="1" applyProtection="1"/>
    <xf numFmtId="0" fontId="13" fillId="3" borderId="6" xfId="58" applyFont="1" applyFill="1" applyBorder="1" applyAlignment="1" applyProtection="1"/>
    <xf numFmtId="0" fontId="7" fillId="2" borderId="0" xfId="0" applyFont="1" applyFill="1" applyBorder="1" applyAlignment="1" applyProtection="1">
      <alignment horizontal="left" vertical="center" wrapText="1"/>
    </xf>
    <xf numFmtId="0" fontId="85" fillId="4" borderId="0" xfId="37" applyFont="1" applyBorder="1" applyAlignment="1">
      <alignment horizontal="center" wrapText="1"/>
    </xf>
    <xf numFmtId="167" fontId="7" fillId="2" borderId="0" xfId="55" applyFont="1" applyFill="1" applyBorder="1" applyAlignment="1" applyProtection="1">
      <alignment horizontal="left"/>
    </xf>
    <xf numFmtId="167" fontId="5" fillId="2" borderId="0" xfId="55" applyFont="1" applyFill="1" applyBorder="1" applyAlignment="1" applyProtection="1">
      <alignment horizontal="left" indent="1"/>
    </xf>
    <xf numFmtId="167" fontId="7" fillId="2" borderId="0" xfId="55" applyFont="1" applyFill="1" applyBorder="1" applyProtection="1">
      <alignment horizontal="left"/>
    </xf>
    <xf numFmtId="185" fontId="5" fillId="2" borderId="0" xfId="2" applyFont="1" applyFill="1" applyBorder="1" applyAlignment="1" applyProtection="1"/>
    <xf numFmtId="0" fontId="7" fillId="2" borderId="0" xfId="44" applyFont="1" applyFill="1" applyBorder="1" applyAlignment="1" applyProtection="1">
      <alignment horizontal="center"/>
    </xf>
    <xf numFmtId="49" fontId="51" fillId="2" borderId="0" xfId="45" applyFont="1" applyFill="1" applyBorder="1" applyAlignment="1" applyProtection="1">
      <alignment horizontal="left" indent="2"/>
    </xf>
    <xf numFmtId="49" fontId="5" fillId="2" borderId="0" xfId="45" applyFont="1" applyFill="1" applyBorder="1" applyAlignment="1" applyProtection="1">
      <alignment horizontal="left" indent="2"/>
    </xf>
    <xf numFmtId="0" fontId="5" fillId="2" borderId="0" xfId="0" applyFont="1" applyFill="1" applyBorder="1" applyAlignment="1" applyProtection="1">
      <alignment horizontal="center" vertical="center" wrapText="1"/>
    </xf>
    <xf numFmtId="0" fontId="7" fillId="2" borderId="0" xfId="0" applyFont="1" applyFill="1" applyBorder="1" applyAlignment="1" applyProtection="1">
      <alignment horizontal="center" wrapText="1"/>
    </xf>
    <xf numFmtId="49" fontId="91" fillId="2" borderId="0" xfId="43" applyFont="1" applyFill="1" applyBorder="1">
      <alignment horizontal="center" wrapText="1"/>
    </xf>
    <xf numFmtId="0" fontId="5" fillId="2" borderId="0" xfId="12" applyFont="1" applyFill="1" applyBorder="1" applyAlignment="1" applyProtection="1">
      <alignment horizontal="left" vertical="top"/>
    </xf>
    <xf numFmtId="49" fontId="5" fillId="2" borderId="0" xfId="45" applyFont="1" applyFill="1" applyBorder="1" applyAlignment="1" applyProtection="1">
      <alignment horizontal="left" vertical="top"/>
    </xf>
    <xf numFmtId="0" fontId="5" fillId="2" borderId="0" xfId="12" applyFont="1" applyFill="1" applyBorder="1" applyAlignment="1" applyProtection="1">
      <alignment vertical="top"/>
    </xf>
    <xf numFmtId="183" fontId="10" fillId="4" borderId="0" xfId="6" applyFont="1" applyBorder="1">
      <alignment horizontal="right"/>
    </xf>
    <xf numFmtId="0" fontId="85" fillId="4" borderId="0" xfId="13" applyFont="1" applyBorder="1" applyAlignment="1">
      <alignment horizontal="left"/>
    </xf>
    <xf numFmtId="0" fontId="82" fillId="3" borderId="0" xfId="33" applyFont="1" applyFill="1" applyBorder="1" applyAlignment="1">
      <alignment vertical="top" wrapText="1"/>
    </xf>
    <xf numFmtId="178" fontId="80" fillId="3" borderId="0" xfId="26" applyNumberFormat="1" applyFont="1" applyFill="1" applyBorder="1" applyAlignment="1" applyProtection="1"/>
    <xf numFmtId="178" fontId="80" fillId="3" borderId="6" xfId="26" applyNumberFormat="1" applyFont="1" applyFill="1" applyBorder="1" applyAlignment="1" applyProtection="1"/>
    <xf numFmtId="178" fontId="7" fillId="2" borderId="0" xfId="49" applyFont="1" applyFill="1" applyBorder="1"/>
    <xf numFmtId="178" fontId="5" fillId="2" borderId="0" xfId="49" applyFont="1" applyFill="1" applyBorder="1"/>
    <xf numFmtId="49" fontId="7" fillId="2" borderId="0" xfId="29" applyNumberFormat="1" applyFont="1" applyFill="1" applyBorder="1" applyAlignment="1">
      <alignment horizontal="left"/>
    </xf>
    <xf numFmtId="178" fontId="9" fillId="2" borderId="0" xfId="49" applyFont="1" applyFill="1" applyBorder="1" applyAlignment="1">
      <alignment horizontal="right" vertical="center" wrapText="1" indent="1"/>
    </xf>
    <xf numFmtId="178" fontId="7" fillId="2" borderId="11" xfId="49" applyFont="1" applyFill="1" applyBorder="1" applyAlignment="1">
      <alignment horizontal="center" wrapText="1"/>
    </xf>
    <xf numFmtId="185" fontId="7" fillId="2" borderId="0" xfId="49" applyNumberFormat="1" applyFont="1" applyFill="1" applyBorder="1" applyAlignment="1">
      <alignment horizontal="center" wrapText="1"/>
    </xf>
    <xf numFmtId="178" fontId="5" fillId="2" borderId="0" xfId="14" applyFont="1" applyFill="1" applyBorder="1" applyAlignment="1"/>
    <xf numFmtId="185" fontId="5" fillId="2" borderId="0" xfId="4" applyNumberFormat="1" applyFont="1" applyFill="1" applyBorder="1" applyAlignment="1" applyProtection="1">
      <alignment horizontal="left"/>
    </xf>
    <xf numFmtId="185" fontId="5" fillId="2" borderId="0" xfId="2" applyNumberFormat="1" applyFont="1" applyFill="1" applyBorder="1" applyProtection="1">
      <alignment horizontal="right"/>
    </xf>
    <xf numFmtId="178" fontId="9" fillId="2" borderId="0" xfId="49" applyFont="1" applyFill="1" applyBorder="1" applyAlignment="1">
      <alignment vertical="center"/>
    </xf>
    <xf numFmtId="178" fontId="5" fillId="2" borderId="0" xfId="49" applyFont="1" applyFill="1" applyBorder="1" applyAlignment="1"/>
    <xf numFmtId="49" fontId="7" fillId="7" borderId="0" xfId="12" applyNumberFormat="1" applyFont="1" applyBorder="1" applyAlignment="1" applyProtection="1">
      <alignment horizontal="left" wrapText="1"/>
    </xf>
    <xf numFmtId="0" fontId="91" fillId="2" borderId="0" xfId="44" applyFont="1" applyFill="1" applyBorder="1" applyAlignment="1" applyProtection="1">
      <alignment horizontal="centerContinuous" wrapText="1"/>
    </xf>
    <xf numFmtId="0" fontId="7" fillId="7" borderId="0" xfId="12" applyFont="1" applyBorder="1" applyAlignment="1" applyProtection="1">
      <alignment horizontal="centerContinuous" vertical="top" wrapText="1"/>
    </xf>
    <xf numFmtId="0" fontId="91" fillId="2" borderId="0" xfId="44" applyFont="1" applyFill="1" applyBorder="1" applyAlignment="1" applyProtection="1">
      <alignment horizontal="centerContinuous" vertical="top" wrapText="1"/>
    </xf>
    <xf numFmtId="49" fontId="91" fillId="2" borderId="0" xfId="43" applyFont="1" applyFill="1" applyBorder="1" applyAlignment="1">
      <alignment horizontal="center" wrapText="1"/>
    </xf>
    <xf numFmtId="0" fontId="91" fillId="2" borderId="0" xfId="44" applyFont="1" applyFill="1" applyBorder="1" applyAlignment="1" applyProtection="1">
      <alignment horizontal="center" wrapText="1"/>
    </xf>
    <xf numFmtId="49" fontId="94" fillId="7" borderId="0" xfId="12" applyNumberFormat="1" applyFont="1" applyBorder="1" applyAlignment="1" applyProtection="1">
      <alignment horizontal="left" indent="1"/>
    </xf>
    <xf numFmtId="175" fontId="5" fillId="2" borderId="0" xfId="57" applyFont="1" applyFill="1" applyBorder="1" applyAlignment="1" applyProtection="1"/>
    <xf numFmtId="0" fontId="5" fillId="7" borderId="0" xfId="12" applyFont="1" applyBorder="1" applyProtection="1"/>
    <xf numFmtId="0" fontId="5" fillId="7" borderId="0" xfId="12" applyFont="1" applyBorder="1" applyAlignment="1" applyProtection="1"/>
    <xf numFmtId="0" fontId="94" fillId="7" borderId="0" xfId="12" applyFont="1" applyBorder="1" applyAlignment="1" applyProtection="1"/>
    <xf numFmtId="0" fontId="7" fillId="7" borderId="0" xfId="12" applyFont="1" applyBorder="1" applyProtection="1"/>
    <xf numFmtId="0" fontId="5" fillId="7" borderId="0" xfId="12" applyFont="1" applyBorder="1" applyAlignment="1" applyProtection="1">
      <alignment horizontal="left" indent="2"/>
    </xf>
    <xf numFmtId="0" fontId="94" fillId="2" borderId="0" xfId="0" applyFont="1" applyFill="1" applyBorder="1" applyProtection="1"/>
    <xf numFmtId="0" fontId="94" fillId="2" borderId="0" xfId="0" applyFont="1" applyFill="1" applyBorder="1" applyAlignment="1" applyProtection="1">
      <alignment horizontal="left"/>
    </xf>
    <xf numFmtId="183" fontId="91" fillId="2" borderId="0" xfId="43" applyNumberFormat="1" applyFont="1" applyFill="1" applyBorder="1">
      <alignment horizontal="center" wrapText="1"/>
    </xf>
    <xf numFmtId="0" fontId="5" fillId="7" borderId="0" xfId="12" applyFont="1" applyBorder="1" applyAlignment="1" applyProtection="1">
      <alignment horizontal="left"/>
    </xf>
    <xf numFmtId="49" fontId="7" fillId="7" borderId="0" xfId="12" applyNumberFormat="1" applyFont="1" applyBorder="1" applyAlignment="1" applyProtection="1">
      <alignment horizontal="center" wrapText="1"/>
    </xf>
    <xf numFmtId="49" fontId="81" fillId="2" borderId="0" xfId="31" applyFont="1" applyFill="1" applyBorder="1">
      <alignment horizontal="left"/>
    </xf>
    <xf numFmtId="0" fontId="70" fillId="2" borderId="0" xfId="33" applyFont="1" applyFill="1" applyBorder="1" applyAlignment="1">
      <alignment horizontal="left" indent="1"/>
    </xf>
    <xf numFmtId="0" fontId="5" fillId="7" borderId="0" xfId="12" applyFont="1" applyBorder="1" applyAlignment="1" applyProtection="1">
      <alignment horizontal="left" indent="1"/>
    </xf>
    <xf numFmtId="49" fontId="5" fillId="2" borderId="0" xfId="45" applyFont="1" applyFill="1" applyBorder="1" applyAlignment="1" applyProtection="1"/>
    <xf numFmtId="183" fontId="5" fillId="4" borderId="0" xfId="39" applyNumberFormat="1" applyFont="1" applyBorder="1" applyAlignment="1">
      <alignment horizontal="right"/>
    </xf>
    <xf numFmtId="0" fontId="14" fillId="2" borderId="0" xfId="20" applyNumberFormat="1" applyFont="1" applyFill="1" applyBorder="1" applyAlignment="1" applyProtection="1">
      <alignment horizontal="left" wrapText="1"/>
    </xf>
    <xf numFmtId="183" fontId="94" fillId="4" borderId="0" xfId="6" applyFont="1" applyBorder="1" applyProtection="1">
      <alignment horizontal="right"/>
    </xf>
    <xf numFmtId="0" fontId="14" fillId="2" borderId="0" xfId="20" applyNumberFormat="1" applyFont="1" applyFill="1" applyBorder="1" applyAlignment="1" applyProtection="1"/>
    <xf numFmtId="0" fontId="9" fillId="4" borderId="0" xfId="13" applyFont="1" applyBorder="1" applyAlignment="1">
      <alignment horizontal="left"/>
    </xf>
    <xf numFmtId="185" fontId="5" fillId="2" borderId="0" xfId="12" applyNumberFormat="1" applyFont="1" applyFill="1" applyBorder="1" applyAlignment="1" applyProtection="1"/>
    <xf numFmtId="185" fontId="64" fillId="7" borderId="0" xfId="12" applyNumberFormat="1" applyBorder="1"/>
    <xf numFmtId="185" fontId="27" fillId="2" borderId="0" xfId="12" applyNumberFormat="1" applyFont="1" applyFill="1" applyBorder="1" applyAlignment="1" applyProtection="1">
      <alignment horizontal="left" indent="1"/>
    </xf>
    <xf numFmtId="185" fontId="27" fillId="2" borderId="0" xfId="12" applyNumberFormat="1" applyFont="1" applyFill="1" applyBorder="1" applyProtection="1"/>
    <xf numFmtId="185" fontId="27" fillId="2" borderId="0" xfId="12" applyNumberFormat="1" applyFont="1" applyFill="1" applyBorder="1" applyAlignment="1" applyProtection="1"/>
    <xf numFmtId="183" fontId="5" fillId="2" borderId="0" xfId="12" applyNumberFormat="1" applyFont="1" applyFill="1" applyBorder="1" applyAlignment="1" applyProtection="1"/>
    <xf numFmtId="183" fontId="7" fillId="2" borderId="0" xfId="12" applyNumberFormat="1" applyFont="1" applyFill="1" applyBorder="1" applyAlignment="1" applyProtection="1">
      <alignment horizontal="center"/>
    </xf>
    <xf numFmtId="183" fontId="16" fillId="2" borderId="0" xfId="12" applyNumberFormat="1" applyFont="1" applyFill="1" applyBorder="1" applyAlignment="1" applyProtection="1"/>
    <xf numFmtId="183" fontId="30" fillId="2" borderId="0" xfId="51" applyNumberFormat="1" applyFont="1" applyFill="1" applyBorder="1" applyProtection="1"/>
    <xf numFmtId="185" fontId="5" fillId="2" borderId="0" xfId="0" applyNumberFormat="1" applyFont="1" applyFill="1" applyBorder="1" applyProtection="1"/>
    <xf numFmtId="185" fontId="7" fillId="2" borderId="0" xfId="44" applyNumberFormat="1" applyFont="1" applyFill="1" applyBorder="1" applyProtection="1">
      <alignment horizontal="centerContinuous" wrapText="1"/>
    </xf>
    <xf numFmtId="185" fontId="5" fillId="2" borderId="0" xfId="12" applyNumberFormat="1" applyFont="1" applyFill="1" applyBorder="1" applyProtection="1"/>
    <xf numFmtId="185" fontId="94" fillId="7" borderId="0" xfId="12" applyNumberFormat="1" applyFont="1" applyBorder="1" applyProtection="1"/>
    <xf numFmtId="185" fontId="89" fillId="4" borderId="0" xfId="13" applyNumberFormat="1" applyFont="1" applyBorder="1">
      <alignment horizontal="right"/>
    </xf>
    <xf numFmtId="185" fontId="5" fillId="2" borderId="0" xfId="58" applyNumberFormat="1" applyFont="1" applyFill="1" applyBorder="1" applyAlignment="1" applyProtection="1"/>
    <xf numFmtId="49" fontId="78" fillId="2" borderId="0" xfId="31" applyFont="1" applyFill="1" applyBorder="1">
      <alignment horizontal="left"/>
    </xf>
    <xf numFmtId="0" fontId="10" fillId="4" borderId="0" xfId="13" applyFont="1" applyBorder="1" applyAlignment="1">
      <alignment horizontal="left"/>
    </xf>
    <xf numFmtId="0" fontId="94" fillId="7" borderId="0" xfId="12" applyFont="1" applyBorder="1"/>
    <xf numFmtId="0" fontId="0" fillId="0" borderId="0" xfId="0" applyAlignment="1">
      <alignment vertical="top" wrapText="1"/>
    </xf>
    <xf numFmtId="0" fontId="91" fillId="7" borderId="0" xfId="12" applyFont="1" applyBorder="1" applyAlignment="1">
      <alignment horizontal="center" wrapText="1"/>
    </xf>
    <xf numFmtId="0" fontId="94" fillId="7" borderId="0" xfId="12" applyFont="1" applyBorder="1"/>
    <xf numFmtId="0" fontId="64" fillId="7" borderId="6" xfId="12" applyBorder="1" applyProtection="1">
      <protection locked="0"/>
    </xf>
    <xf numFmtId="187" fontId="94" fillId="7" borderId="32" xfId="47" applyNumberFormat="1" applyFont="1" applyBorder="1" applyAlignment="1">
      <alignment horizontal="right"/>
    </xf>
    <xf numFmtId="187" fontId="94" fillId="4" borderId="32" xfId="6" applyNumberFormat="1" applyFont="1" applyBorder="1">
      <alignment horizontal="right"/>
    </xf>
    <xf numFmtId="188" fontId="89" fillId="4" borderId="1" xfId="48" applyNumberFormat="1" applyFont="1" applyBorder="1" applyAlignment="1">
      <alignment horizontal="right"/>
    </xf>
    <xf numFmtId="189" fontId="94" fillId="7" borderId="32" xfId="4" applyNumberFormat="1" applyFont="1" applyFill="1" applyBorder="1" applyAlignment="1" applyProtection="1">
      <alignment horizontal="right"/>
    </xf>
    <xf numFmtId="187" fontId="70" fillId="4" borderId="17" xfId="6" applyNumberFormat="1" applyFont="1" applyBorder="1" applyProtection="1">
      <alignment horizontal="right"/>
    </xf>
    <xf numFmtId="187" fontId="70" fillId="4" borderId="18" xfId="6" applyNumberFormat="1" applyFont="1" applyBorder="1" applyProtection="1">
      <alignment horizontal="right"/>
    </xf>
    <xf numFmtId="187" fontId="5" fillId="4" borderId="3" xfId="6" applyNumberFormat="1" applyFont="1" applyBorder="1" applyProtection="1">
      <alignment horizontal="right"/>
    </xf>
    <xf numFmtId="187" fontId="5" fillId="4" borderId="5" xfId="39" applyNumberFormat="1" applyFont="1" applyBorder="1" applyAlignment="1">
      <alignment horizontal="right"/>
    </xf>
    <xf numFmtId="187" fontId="94" fillId="4" borderId="2" xfId="6" applyNumberFormat="1" applyFont="1" applyBorder="1" applyProtection="1">
      <alignment horizontal="right"/>
    </xf>
    <xf numFmtId="187" fontId="5" fillId="4" borderId="2" xfId="6" applyNumberFormat="1" applyFont="1" applyBorder="1" applyProtection="1">
      <alignment horizontal="right"/>
    </xf>
    <xf numFmtId="188" fontId="5" fillId="2" borderId="3" xfId="51" applyNumberFormat="1" applyFont="1" applyFill="1" applyBorder="1" applyProtection="1"/>
    <xf numFmtId="187" fontId="5" fillId="4" borderId="1" xfId="6" applyNumberFormat="1" applyFont="1" applyBorder="1" applyProtection="1">
      <alignment horizontal="right"/>
    </xf>
    <xf numFmtId="187" fontId="5" fillId="4" borderId="5" xfId="6" applyNumberFormat="1" applyFont="1" applyBorder="1" applyProtection="1">
      <alignment horizontal="right"/>
    </xf>
    <xf numFmtId="187" fontId="10" fillId="4" borderId="1" xfId="6" applyNumberFormat="1" applyFont="1" applyBorder="1">
      <alignment horizontal="right"/>
    </xf>
    <xf numFmtId="187" fontId="10" fillId="4" borderId="5" xfId="39" applyNumberFormat="1" applyFont="1" applyBorder="1"/>
    <xf numFmtId="187" fontId="100" fillId="4" borderId="5" xfId="39" applyNumberFormat="1" applyFont="1" applyBorder="1" applyAlignment="1">
      <alignment horizontal="right"/>
    </xf>
    <xf numFmtId="187" fontId="27" fillId="4" borderId="1" xfId="6" applyNumberFormat="1" applyFont="1" applyBorder="1" applyProtection="1">
      <alignment horizontal="right"/>
    </xf>
    <xf numFmtId="187" fontId="15" fillId="4" borderId="5" xfId="39" applyNumberFormat="1" applyFont="1" applyBorder="1" applyAlignment="1">
      <alignment horizontal="right"/>
    </xf>
    <xf numFmtId="187" fontId="27" fillId="4" borderId="5" xfId="39" applyNumberFormat="1" applyFont="1" applyBorder="1" applyAlignment="1">
      <alignment horizontal="right"/>
    </xf>
    <xf numFmtId="187" fontId="10" fillId="4" borderId="1" xfId="40" applyNumberFormat="1" applyBorder="1" applyAlignment="1"/>
    <xf numFmtId="187" fontId="27" fillId="4" borderId="3" xfId="6" applyNumberFormat="1" applyFont="1" applyBorder="1" applyProtection="1">
      <alignment horizontal="right"/>
    </xf>
    <xf numFmtId="187" fontId="27" fillId="4" borderId="26" xfId="6" applyNumberFormat="1" applyFont="1" applyBorder="1" applyProtection="1">
      <alignment horizontal="right"/>
    </xf>
    <xf numFmtId="187" fontId="64" fillId="4" borderId="32" xfId="6" applyNumberFormat="1" applyFont="1" applyBorder="1">
      <alignment horizontal="right"/>
    </xf>
    <xf numFmtId="187" fontId="64" fillId="4" borderId="5" xfId="39" applyNumberFormat="1" applyFont="1" applyBorder="1" applyAlignment="1">
      <alignment horizontal="right"/>
    </xf>
    <xf numFmtId="187" fontId="15" fillId="4" borderId="1" xfId="6" applyNumberFormat="1" applyFont="1" applyBorder="1" applyProtection="1">
      <alignment horizontal="right"/>
    </xf>
    <xf numFmtId="187" fontId="15" fillId="4" borderId="3" xfId="6" applyNumberFormat="1" applyFont="1" applyBorder="1" applyProtection="1">
      <alignment horizontal="right"/>
    </xf>
    <xf numFmtId="187" fontId="22" fillId="4" borderId="5" xfId="39" applyNumberFormat="1" applyFont="1" applyBorder="1" applyAlignment="1">
      <alignment horizontal="right"/>
    </xf>
    <xf numFmtId="189" fontId="5" fillId="4" borderId="1" xfId="6" applyNumberFormat="1" applyFont="1" applyBorder="1" applyProtection="1">
      <alignment horizontal="right"/>
    </xf>
    <xf numFmtId="190" fontId="27" fillId="4" borderId="27" xfId="6" applyNumberFormat="1" applyFont="1" applyBorder="1" applyProtection="1">
      <alignment horizontal="right"/>
    </xf>
    <xf numFmtId="190" fontId="27" fillId="4" borderId="28" xfId="6" applyNumberFormat="1" applyFont="1" applyBorder="1" applyProtection="1">
      <alignment horizontal="right"/>
    </xf>
    <xf numFmtId="190" fontId="27" fillId="4" borderId="1" xfId="6" applyNumberFormat="1" applyFont="1" applyBorder="1" applyProtection="1">
      <alignment horizontal="right"/>
    </xf>
    <xf numFmtId="190" fontId="15" fillId="4" borderId="5" xfId="39" applyNumberFormat="1" applyFont="1" applyBorder="1" applyAlignment="1">
      <alignment horizontal="right"/>
    </xf>
    <xf numFmtId="190" fontId="27" fillId="4" borderId="5" xfId="39" applyNumberFormat="1" applyFont="1" applyBorder="1" applyAlignment="1">
      <alignment horizontal="right"/>
    </xf>
    <xf numFmtId="0" fontId="27" fillId="2" borderId="0" xfId="12" applyFont="1" applyFill="1" applyBorder="1" applyAlignment="1" applyProtection="1">
      <alignment horizontal="left" indent="2"/>
    </xf>
    <xf numFmtId="0" fontId="82" fillId="3" borderId="6" xfId="33" applyFill="1" applyBorder="1" applyAlignment="1">
      <alignment vertical="top" wrapText="1"/>
    </xf>
    <xf numFmtId="49" fontId="64" fillId="0" borderId="0" xfId="45" applyFont="1">
      <alignment horizontal="left" indent="1"/>
    </xf>
    <xf numFmtId="187" fontId="10" fillId="4" borderId="3" xfId="6" applyNumberFormat="1" applyFont="1" applyBorder="1" applyProtection="1">
      <alignment horizontal="right"/>
      <protection locked="0"/>
    </xf>
    <xf numFmtId="192" fontId="10" fillId="4" borderId="3" xfId="6" applyNumberFormat="1" applyFont="1" applyBorder="1" applyProtection="1">
      <alignment horizontal="right"/>
      <protection locked="0"/>
    </xf>
    <xf numFmtId="191" fontId="5" fillId="4" borderId="3" xfId="6" applyNumberFormat="1" applyFont="1" applyBorder="1" applyProtection="1">
      <alignment horizontal="right"/>
    </xf>
    <xf numFmtId="0" fontId="27" fillId="0" borderId="8" xfId="58" applyFont="1" applyFill="1" applyBorder="1" applyAlignment="1" applyProtection="1">
      <alignment horizontal="left" indent="2"/>
    </xf>
    <xf numFmtId="0" fontId="27" fillId="0" borderId="0" xfId="58" applyFont="1" applyFill="1" applyBorder="1" applyAlignment="1" applyProtection="1">
      <alignment horizontal="left" indent="2"/>
    </xf>
    <xf numFmtId="0" fontId="13" fillId="0" borderId="0" xfId="0" applyFont="1" applyFill="1" applyAlignment="1">
      <alignment horizontal="left" vertical="top" wrapText="1" indent="2"/>
    </xf>
    <xf numFmtId="0" fontId="0" fillId="0" borderId="0" xfId="0" applyAlignment="1">
      <alignment horizontal="left" indent="2"/>
    </xf>
    <xf numFmtId="0" fontId="0" fillId="0" borderId="0" xfId="0" applyFill="1" applyAlignment="1">
      <alignment horizontal="left" indent="2"/>
    </xf>
    <xf numFmtId="0" fontId="0" fillId="0" borderId="0" xfId="0" quotePrefix="1" applyAlignment="1">
      <alignment horizontal="left" indent="2"/>
    </xf>
    <xf numFmtId="0" fontId="97" fillId="0" borderId="4" xfId="0" applyFont="1" applyFill="1" applyBorder="1" applyAlignment="1">
      <alignment horizontal="left" vertical="top" indent="2"/>
    </xf>
    <xf numFmtId="0" fontId="0" fillId="0" borderId="4" xfId="0" applyFill="1" applyBorder="1" applyAlignment="1">
      <alignment horizontal="left" indent="2"/>
    </xf>
    <xf numFmtId="0" fontId="0" fillId="0" borderId="0" xfId="0" applyBorder="1" applyAlignment="1">
      <alignment horizontal="left" indent="2"/>
    </xf>
    <xf numFmtId="0" fontId="0" fillId="0" borderId="0" xfId="0" applyFont="1" applyAlignment="1">
      <alignment horizontal="left" indent="2"/>
    </xf>
    <xf numFmtId="0" fontId="94" fillId="0" borderId="0" xfId="0" applyFont="1" applyAlignment="1">
      <alignment horizontal="left" vertical="top" indent="2"/>
    </xf>
    <xf numFmtId="0" fontId="27" fillId="0" borderId="4" xfId="58" applyFont="1" applyFill="1" applyBorder="1" applyAlignment="1" applyProtection="1">
      <alignment horizontal="left" indent="2"/>
    </xf>
    <xf numFmtId="0" fontId="27" fillId="0" borderId="4" xfId="0" applyFont="1" applyFill="1" applyBorder="1" applyAlignment="1">
      <alignment horizontal="left" vertical="top" wrapText="1" indent="2"/>
    </xf>
    <xf numFmtId="0" fontId="43" fillId="0" borderId="8" xfId="58" applyFont="1" applyFill="1" applyBorder="1" applyAlignment="1" applyProtection="1">
      <alignment horizontal="left" indent="2"/>
    </xf>
    <xf numFmtId="0" fontId="43" fillId="0" borderId="0" xfId="58" applyFont="1" applyFill="1" applyBorder="1" applyAlignment="1" applyProtection="1">
      <alignment horizontal="left" indent="2"/>
    </xf>
    <xf numFmtId="178" fontId="76" fillId="0" borderId="0" xfId="26" applyNumberFormat="1" applyFill="1" applyBorder="1" applyAlignment="1" applyProtection="1">
      <alignment horizontal="left" indent="2"/>
    </xf>
    <xf numFmtId="178" fontId="80" fillId="0" borderId="0" xfId="26" applyNumberFormat="1" applyFont="1" applyFill="1" applyBorder="1" applyAlignment="1" applyProtection="1">
      <alignment horizontal="left" indent="2"/>
    </xf>
    <xf numFmtId="178" fontId="17" fillId="0" borderId="0" xfId="49" applyFont="1" applyFill="1" applyBorder="1" applyAlignment="1">
      <alignment horizontal="left" indent="2"/>
    </xf>
    <xf numFmtId="178" fontId="20" fillId="0" borderId="0" xfId="14" applyFont="1" applyFill="1" applyBorder="1" applyAlignment="1">
      <alignment horizontal="left" vertical="top" wrapText="1" indent="2"/>
    </xf>
    <xf numFmtId="185" fontId="15" fillId="0" borderId="0" xfId="2" applyFont="1" applyFill="1" applyBorder="1" applyAlignment="1" applyProtection="1">
      <alignment horizontal="left" indent="2"/>
    </xf>
    <xf numFmtId="0" fontId="0" fillId="0" borderId="0" xfId="0" applyAlignment="1" applyProtection="1">
      <alignment horizontal="left" indent="2"/>
      <protection locked="0"/>
    </xf>
    <xf numFmtId="0" fontId="91" fillId="7" borderId="0" xfId="12" applyFont="1" applyBorder="1" applyAlignment="1">
      <alignment horizontal="center" wrapText="1"/>
    </xf>
    <xf numFmtId="0" fontId="13" fillId="3" borderId="13" xfId="55" applyNumberFormat="1" applyFont="1" applyFill="1" applyBorder="1" applyAlignment="1" applyProtection="1"/>
    <xf numFmtId="0" fontId="5" fillId="2" borderId="0" xfId="12" applyFont="1" applyFill="1" applyBorder="1" applyProtection="1">
      <protection locked="0"/>
    </xf>
    <xf numFmtId="49" fontId="5" fillId="2" borderId="0" xfId="45" applyFont="1" applyFill="1" applyBorder="1" applyAlignment="1" applyProtection="1">
      <alignment horizontal="left" indent="2"/>
      <protection locked="0"/>
    </xf>
    <xf numFmtId="0" fontId="7" fillId="2" borderId="0" xfId="44" applyFont="1" applyFill="1" applyBorder="1" applyAlignment="1" applyProtection="1">
      <alignment horizontal="center"/>
      <protection locked="0"/>
    </xf>
    <xf numFmtId="0" fontId="27" fillId="2" borderId="6" xfId="12" applyFont="1" applyFill="1" applyBorder="1" applyProtection="1">
      <protection locked="0"/>
    </xf>
    <xf numFmtId="0" fontId="15" fillId="3" borderId="13" xfId="55" applyNumberFormat="1" applyFont="1" applyFill="1" applyBorder="1" applyAlignment="1" applyProtection="1"/>
    <xf numFmtId="0" fontId="13" fillId="3" borderId="14" xfId="55" applyNumberFormat="1" applyFont="1" applyFill="1" applyBorder="1" applyAlignment="1" applyProtection="1"/>
    <xf numFmtId="0" fontId="101" fillId="7" borderId="0" xfId="12" applyFont="1" applyBorder="1"/>
    <xf numFmtId="0" fontId="2" fillId="0" borderId="0" xfId="0" applyFont="1" applyBorder="1"/>
    <xf numFmtId="0" fontId="0" fillId="0" borderId="0" xfId="0" applyProtection="1"/>
    <xf numFmtId="0" fontId="85" fillId="4" borderId="0" xfId="36" applyFont="1" applyBorder="1" applyProtection="1">
      <alignment horizontal="left"/>
    </xf>
    <xf numFmtId="0" fontId="89" fillId="4" borderId="0" xfId="56" applyFont="1" applyBorder="1" applyProtection="1">
      <alignment horizontal="left"/>
    </xf>
    <xf numFmtId="187" fontId="100" fillId="4" borderId="5" xfId="39" applyNumberFormat="1" applyFont="1" applyBorder="1" applyAlignment="1" applyProtection="1">
      <alignment horizontal="right"/>
    </xf>
    <xf numFmtId="0" fontId="0" fillId="0" borderId="0" xfId="0" applyAlignment="1" applyProtection="1">
      <alignment horizontal="left" indent="2"/>
    </xf>
    <xf numFmtId="187" fontId="5" fillId="4" borderId="5" xfId="39" applyNumberFormat="1" applyFont="1" applyBorder="1" applyAlignment="1" applyProtection="1">
      <alignment horizontal="right"/>
    </xf>
    <xf numFmtId="49" fontId="5" fillId="2" borderId="6" xfId="45" applyFont="1" applyFill="1" applyBorder="1" applyAlignment="1" applyProtection="1">
      <alignment horizontal="left" indent="2"/>
    </xf>
    <xf numFmtId="49" fontId="64" fillId="2" borderId="0" xfId="45" applyFont="1" applyFill="1" applyBorder="1" applyProtection="1">
      <alignment horizontal="left" indent="1"/>
    </xf>
    <xf numFmtId="188" fontId="64" fillId="7" borderId="32" xfId="51" applyNumberFormat="1" applyFont="1" applyFill="1" applyBorder="1" applyAlignment="1" applyProtection="1">
      <alignment horizontal="right"/>
    </xf>
    <xf numFmtId="188" fontId="15" fillId="4" borderId="5" xfId="39" applyNumberFormat="1" applyFont="1" applyBorder="1" applyAlignment="1">
      <alignment horizontal="right"/>
    </xf>
    <xf numFmtId="0" fontId="14" fillId="7" borderId="4" xfId="12" applyFont="1" applyBorder="1" applyAlignment="1" applyProtection="1">
      <alignment horizontal="center"/>
      <protection locked="0"/>
    </xf>
    <xf numFmtId="0" fontId="14" fillId="7" borderId="0" xfId="12" applyFont="1" applyBorder="1" applyAlignment="1" applyProtection="1">
      <alignment horizontal="center"/>
      <protection locked="0"/>
    </xf>
    <xf numFmtId="49" fontId="101" fillId="2" borderId="0" xfId="20" applyFont="1" applyFill="1" applyBorder="1" applyAlignment="1" applyProtection="1">
      <alignment horizontal="left" wrapText="1"/>
      <protection locked="0"/>
    </xf>
    <xf numFmtId="0" fontId="64" fillId="7" borderId="0" xfId="12"/>
    <xf numFmtId="184" fontId="7" fillId="2" borderId="0" xfId="44" applyNumberFormat="1" applyFont="1" applyFill="1" applyBorder="1" applyAlignment="1" applyProtection="1">
      <alignment horizontal="center" wrapText="1"/>
    </xf>
    <xf numFmtId="187" fontId="15" fillId="4" borderId="5" xfId="39" applyNumberFormat="1" applyFont="1" applyBorder="1" applyAlignment="1" applyProtection="1">
      <alignment horizontal="right"/>
    </xf>
    <xf numFmtId="187" fontId="27" fillId="4" borderId="5" xfId="39" applyNumberFormat="1" applyFont="1" applyBorder="1" applyAlignment="1" applyProtection="1">
      <alignment horizontal="right"/>
    </xf>
    <xf numFmtId="0" fontId="117" fillId="0" borderId="0" xfId="0" applyFont="1" applyAlignment="1">
      <alignment horizontal="left" indent="2"/>
    </xf>
    <xf numFmtId="0" fontId="0" fillId="0" borderId="0" xfId="0"/>
    <xf numFmtId="187" fontId="10" fillId="4" borderId="1" xfId="6" applyNumberFormat="1" applyFont="1" applyBorder="1" applyProtection="1">
      <alignment horizontal="right"/>
    </xf>
    <xf numFmtId="185" fontId="9" fillId="2" borderId="0" xfId="2" applyFont="1" applyFill="1" applyBorder="1" applyAlignment="1" applyProtection="1">
      <alignment horizontal="right" indent="1"/>
    </xf>
    <xf numFmtId="178" fontId="14" fillId="2" borderId="0" xfId="14" applyFont="1" applyFill="1" applyBorder="1" applyAlignment="1" applyProtection="1"/>
    <xf numFmtId="185" fontId="9" fillId="2" borderId="0" xfId="2" applyNumberFormat="1" applyFont="1" applyFill="1" applyBorder="1" applyAlignment="1" applyProtection="1">
      <alignment horizontal="left" vertical="top"/>
    </xf>
    <xf numFmtId="185" fontId="9" fillId="2" borderId="0" xfId="2" applyNumberFormat="1" applyFont="1" applyFill="1" applyBorder="1" applyAlignment="1" applyProtection="1"/>
    <xf numFmtId="178" fontId="24" fillId="2" borderId="0" xfId="49" applyFont="1" applyFill="1" applyBorder="1" applyAlignment="1" applyProtection="1">
      <alignment horizontal="center" wrapText="1"/>
    </xf>
    <xf numFmtId="178" fontId="17" fillId="2" borderId="0" xfId="49" applyFont="1" applyFill="1" applyBorder="1" applyProtection="1"/>
    <xf numFmtId="185" fontId="9" fillId="2" borderId="0" xfId="2" applyFont="1" applyFill="1" applyBorder="1" applyAlignment="1" applyProtection="1">
      <alignment horizontal="left" vertical="center"/>
    </xf>
    <xf numFmtId="178" fontId="5" fillId="2" borderId="0" xfId="49" applyFont="1" applyFill="1" applyBorder="1" applyProtection="1"/>
    <xf numFmtId="185" fontId="9" fillId="2" borderId="0" xfId="2" applyFont="1" applyFill="1" applyBorder="1" applyAlignment="1" applyProtection="1">
      <alignment horizontal="left" vertical="top"/>
    </xf>
    <xf numFmtId="185" fontId="9" fillId="2" borderId="0" xfId="2" applyFont="1" applyFill="1" applyBorder="1" applyAlignment="1" applyProtection="1"/>
    <xf numFmtId="178" fontId="9" fillId="2" borderId="0" xfId="49" applyFont="1" applyFill="1" applyBorder="1" applyAlignment="1" applyProtection="1">
      <alignment horizontal="center" wrapText="1"/>
    </xf>
    <xf numFmtId="178" fontId="9" fillId="2" borderId="0" xfId="49" applyFont="1" applyFill="1" applyBorder="1" applyAlignment="1" applyProtection="1">
      <alignment horizontal="right" vertical="center" wrapText="1" indent="1"/>
    </xf>
    <xf numFmtId="178" fontId="7" fillId="2" borderId="0" xfId="49" applyFont="1" applyFill="1" applyBorder="1" applyAlignment="1" applyProtection="1">
      <alignment horizontal="center" wrapText="1"/>
    </xf>
    <xf numFmtId="178" fontId="17" fillId="2" borderId="0" xfId="14" applyFont="1" applyFill="1" applyBorder="1" applyAlignment="1" applyProtection="1"/>
    <xf numFmtId="178" fontId="9" fillId="2" borderId="0" xfId="49" applyFont="1" applyFill="1" applyBorder="1" applyAlignment="1" applyProtection="1">
      <alignment vertical="center"/>
    </xf>
    <xf numFmtId="178" fontId="7" fillId="2" borderId="0" xfId="49" applyFont="1" applyFill="1" applyBorder="1" applyAlignment="1" applyProtection="1">
      <alignment horizontal="center" vertical="center" wrapText="1"/>
    </xf>
    <xf numFmtId="178" fontId="29" fillId="2" borderId="0" xfId="49" applyFont="1" applyFill="1" applyBorder="1" applyAlignment="1" applyProtection="1">
      <alignment horizontal="center" wrapText="1"/>
    </xf>
    <xf numFmtId="178" fontId="24" fillId="2" borderId="6" xfId="49" applyFont="1" applyFill="1" applyBorder="1" applyAlignment="1" applyProtection="1">
      <alignment horizontal="center" wrapText="1"/>
    </xf>
    <xf numFmtId="185" fontId="9" fillId="2" borderId="6" xfId="2" applyFont="1" applyFill="1" applyBorder="1" applyAlignment="1" applyProtection="1">
      <alignment horizontal="left" vertical="top"/>
    </xf>
    <xf numFmtId="185" fontId="9" fillId="0" borderId="0" xfId="2" applyFont="1" applyFill="1" applyBorder="1" applyAlignment="1" applyProtection="1">
      <alignment horizontal="left" vertical="top" indent="2"/>
    </xf>
    <xf numFmtId="185" fontId="7" fillId="2" borderId="0" xfId="49" applyNumberFormat="1" applyFont="1" applyFill="1" applyBorder="1" applyAlignment="1" applyProtection="1">
      <alignment horizontal="center" wrapText="1"/>
    </xf>
    <xf numFmtId="185" fontId="9" fillId="2" borderId="0" xfId="2" applyFont="1" applyFill="1" applyBorder="1" applyAlignment="1" applyProtection="1">
      <alignment horizontal="right" indent="2"/>
    </xf>
    <xf numFmtId="187" fontId="10" fillId="4" borderId="3" xfId="6" applyNumberFormat="1" applyFont="1" applyBorder="1" applyProtection="1">
      <alignment horizontal="right"/>
    </xf>
    <xf numFmtId="192" fontId="10" fillId="4" borderId="3" xfId="6" applyNumberFormat="1" applyFont="1" applyBorder="1" applyProtection="1">
      <alignment horizontal="right"/>
    </xf>
    <xf numFmtId="188" fontId="94" fillId="4" borderId="2" xfId="6" applyNumberFormat="1" applyFont="1" applyBorder="1" applyProtection="1">
      <alignment horizontal="right"/>
    </xf>
    <xf numFmtId="49" fontId="30" fillId="2" borderId="0" xfId="43" applyFont="1" applyFill="1" applyBorder="1" applyAlignment="1" applyProtection="1">
      <alignment horizontal="center" vertical="top" wrapText="1"/>
    </xf>
    <xf numFmtId="0" fontId="0" fillId="0" borderId="0" xfId="0"/>
    <xf numFmtId="0" fontId="0" fillId="0" borderId="0" xfId="0" applyFill="1"/>
    <xf numFmtId="0" fontId="0" fillId="0" borderId="0" xfId="0" applyBorder="1"/>
    <xf numFmtId="0" fontId="89" fillId="4" borderId="0" xfId="96" applyBorder="1" applyAlignment="1"/>
    <xf numFmtId="0" fontId="89" fillId="4" borderId="6" xfId="96" applyBorder="1"/>
    <xf numFmtId="0" fontId="66" fillId="4" borderId="16" xfId="53" applyBorder="1">
      <alignment horizontal="right"/>
    </xf>
    <xf numFmtId="0" fontId="0" fillId="0" borderId="0" xfId="0" applyFill="1" applyBorder="1"/>
    <xf numFmtId="0" fontId="0" fillId="0" borderId="0" xfId="0" applyAlignment="1">
      <alignment horizontal="left" indent="2"/>
    </xf>
    <xf numFmtId="0" fontId="0" fillId="0" borderId="0" xfId="0"/>
    <xf numFmtId="0" fontId="0" fillId="0" borderId="0" xfId="0" applyFill="1"/>
    <xf numFmtId="0" fontId="0" fillId="0" borderId="0" xfId="0" applyFill="1" applyAlignment="1"/>
    <xf numFmtId="0" fontId="7" fillId="7" borderId="0" xfId="12" applyFont="1" applyFill="1" applyBorder="1" applyAlignment="1" applyProtection="1"/>
    <xf numFmtId="0" fontId="5" fillId="7" borderId="0" xfId="12" applyFont="1" applyFill="1" applyBorder="1" applyAlignment="1" applyProtection="1"/>
    <xf numFmtId="0" fontId="7" fillId="7" borderId="0" xfId="12" applyFont="1" applyFill="1" applyBorder="1" applyAlignment="1" applyProtection="1">
      <alignment horizontal="left"/>
    </xf>
    <xf numFmtId="0" fontId="5" fillId="7" borderId="0" xfId="12" applyFont="1" applyFill="1" applyBorder="1" applyAlignment="1" applyProtection="1">
      <alignment horizontal="left"/>
    </xf>
    <xf numFmtId="0" fontId="89" fillId="2" borderId="0" xfId="56" applyFont="1" applyFill="1" applyBorder="1">
      <alignment horizontal="left"/>
    </xf>
    <xf numFmtId="0" fontId="83" fillId="2" borderId="0" xfId="34" applyFill="1" applyBorder="1"/>
    <xf numFmtId="0" fontId="11" fillId="2" borderId="0" xfId="35" applyFont="1" applyFill="1" applyBorder="1"/>
    <xf numFmtId="0" fontId="85" fillId="2" borderId="0" xfId="36" applyFill="1" applyBorder="1">
      <alignment horizontal="left"/>
    </xf>
    <xf numFmtId="0" fontId="89" fillId="2" borderId="0" xfId="56" applyFill="1" applyBorder="1">
      <alignment horizontal="left"/>
    </xf>
    <xf numFmtId="0" fontId="89" fillId="2" borderId="0" xfId="96" applyFill="1" applyBorder="1" applyAlignment="1"/>
    <xf numFmtId="0" fontId="89" fillId="2" borderId="0" xfId="96" applyFill="1" applyBorder="1"/>
    <xf numFmtId="183" fontId="10" fillId="2" borderId="0" xfId="97" applyNumberFormat="1" applyFill="1" applyBorder="1"/>
    <xf numFmtId="0" fontId="9" fillId="2" borderId="0" xfId="35" applyFont="1" applyFill="1" applyBorder="1"/>
    <xf numFmtId="0" fontId="85" fillId="2" borderId="0" xfId="56" applyFont="1" applyFill="1" applyBorder="1" applyAlignment="1"/>
    <xf numFmtId="49" fontId="7" fillId="2" borderId="0" xfId="12" applyNumberFormat="1" applyFont="1" applyFill="1" applyBorder="1" applyAlignment="1" applyProtection="1">
      <alignment horizontal="left"/>
    </xf>
    <xf numFmtId="168" fontId="94" fillId="2" borderId="32" xfId="47" applyNumberFormat="1" applyFont="1" applyFill="1" applyAlignment="1">
      <alignment horizontal="right"/>
    </xf>
    <xf numFmtId="0" fontId="0" fillId="0" borderId="0" xfId="0" quotePrefix="1"/>
    <xf numFmtId="0" fontId="0" fillId="0" borderId="0" xfId="0" applyAlignment="1">
      <alignment horizontal="left" indent="1"/>
    </xf>
    <xf numFmtId="0" fontId="7" fillId="2" borderId="0" xfId="44" applyFont="1" applyFill="1" applyBorder="1" applyAlignment="1" applyProtection="1">
      <alignment horizontal="center" wrapText="1"/>
    </xf>
    <xf numFmtId="175" fontId="22" fillId="0" borderId="3" xfId="57" applyFont="1" applyFill="1" applyBorder="1" applyAlignment="1">
      <alignment horizontal="left" wrapText="1"/>
      <protection locked="0"/>
    </xf>
    <xf numFmtId="168" fontId="33" fillId="0" borderId="3" xfId="15" applyFont="1" applyFill="1" applyBorder="1">
      <protection locked="0"/>
    </xf>
    <xf numFmtId="188" fontId="22" fillId="0" borderId="19" xfId="51" applyNumberFormat="1" applyFont="1" applyFill="1" applyBorder="1">
      <protection locked="0"/>
    </xf>
    <xf numFmtId="187" fontId="98" fillId="0" borderId="3" xfId="10" applyNumberFormat="1" applyFont="1" applyFill="1" applyBorder="1">
      <protection locked="0"/>
    </xf>
    <xf numFmtId="187" fontId="98" fillId="0" borderId="17" xfId="10" applyNumberFormat="1" applyFont="1" applyFill="1" applyBorder="1">
      <protection locked="0"/>
    </xf>
    <xf numFmtId="187" fontId="22" fillId="0" borderId="3" xfId="2" applyNumberFormat="1" applyFont="1" applyFill="1" applyBorder="1" applyAlignment="1">
      <protection locked="0"/>
    </xf>
    <xf numFmtId="187" fontId="99" fillId="0" borderId="3" xfId="10" applyNumberFormat="1" applyFont="1" applyFill="1" applyBorder="1" applyAlignment="1">
      <protection locked="0"/>
    </xf>
    <xf numFmtId="187" fontId="22" fillId="0" borderId="1" xfId="2" applyNumberFormat="1" applyFont="1" applyFill="1" applyBorder="1" applyAlignment="1">
      <protection locked="0"/>
    </xf>
    <xf numFmtId="187" fontId="22" fillId="0" borderId="3" xfId="10" applyNumberFormat="1" applyFont="1" applyFill="1" applyBorder="1">
      <protection locked="0"/>
    </xf>
    <xf numFmtId="187" fontId="22" fillId="0" borderId="3" xfId="2" applyNumberFormat="1" applyFont="1" applyFill="1" applyBorder="1">
      <alignment horizontal="right"/>
      <protection locked="0"/>
    </xf>
    <xf numFmtId="187" fontId="99" fillId="0" borderId="3" xfId="10" applyNumberFormat="1" applyFont="1" applyFill="1" applyBorder="1">
      <protection locked="0"/>
    </xf>
    <xf numFmtId="187" fontId="99" fillId="0" borderId="20" xfId="10" applyNumberFormat="1" applyFont="1" applyFill="1" applyBorder="1">
      <protection locked="0"/>
    </xf>
    <xf numFmtId="10" fontId="22" fillId="0" borderId="5" xfId="51" applyNumberFormat="1" applyFont="1" applyFill="1" applyBorder="1">
      <protection locked="0"/>
    </xf>
    <xf numFmtId="187" fontId="22" fillId="0" borderId="17" xfId="10" applyNumberFormat="1" applyFont="1" applyFill="1" applyBorder="1">
      <protection locked="0"/>
    </xf>
    <xf numFmtId="187" fontId="22" fillId="0" borderId="21" xfId="10" applyNumberFormat="1" applyFont="1" applyFill="1" applyBorder="1">
      <protection locked="0"/>
    </xf>
    <xf numFmtId="187" fontId="99" fillId="0" borderId="17" xfId="10" applyNumberFormat="1" applyFont="1" applyFill="1" applyBorder="1">
      <protection locked="0"/>
    </xf>
    <xf numFmtId="194" fontId="68" fillId="0" borderId="32" xfId="10" applyNumberFormat="1" applyFill="1" applyBorder="1">
      <protection locked="0"/>
    </xf>
    <xf numFmtId="194" fontId="99" fillId="0" borderId="20" xfId="10" applyNumberFormat="1" applyFont="1" applyFill="1" applyBorder="1">
      <protection locked="0"/>
    </xf>
    <xf numFmtId="187" fontId="68" fillId="0" borderId="32" xfId="10" applyNumberFormat="1" applyFill="1">
      <protection locked="0"/>
    </xf>
    <xf numFmtId="190" fontId="68" fillId="0" borderId="32" xfId="10" applyNumberFormat="1" applyFill="1">
      <protection locked="0"/>
    </xf>
    <xf numFmtId="49" fontId="99" fillId="0" borderId="3" xfId="10" applyNumberFormat="1" applyFont="1" applyFill="1" applyBorder="1" applyAlignment="1">
      <alignment wrapText="1"/>
      <protection locked="0"/>
    </xf>
    <xf numFmtId="14" fontId="22" fillId="0" borderId="3" xfId="16" applyNumberFormat="1" applyFont="1" applyFill="1" applyBorder="1" applyAlignment="1" applyProtection="1">
      <protection locked="0"/>
    </xf>
    <xf numFmtId="194" fontId="99" fillId="0" borderId="3" xfId="10" applyNumberFormat="1" applyFont="1" applyFill="1" applyBorder="1">
      <protection locked="0"/>
    </xf>
    <xf numFmtId="188" fontId="99" fillId="0" borderId="3" xfId="10" applyNumberFormat="1" applyFont="1" applyFill="1" applyBorder="1">
      <protection locked="0"/>
    </xf>
    <xf numFmtId="187" fontId="22" fillId="0" borderId="22" xfId="2" applyNumberFormat="1" applyFont="1" applyFill="1" applyBorder="1" applyAlignment="1" applyProtection="1">
      <protection locked="0"/>
    </xf>
    <xf numFmtId="187" fontId="22" fillId="0" borderId="1" xfId="2" applyNumberFormat="1" applyFont="1" applyFill="1" applyBorder="1" applyAlignment="1">
      <alignment horizontal="right"/>
      <protection locked="0"/>
    </xf>
    <xf numFmtId="187" fontId="22" fillId="0" borderId="23" xfId="2" applyNumberFormat="1" applyFont="1" applyFill="1" applyBorder="1" applyAlignment="1">
      <protection locked="0"/>
    </xf>
    <xf numFmtId="49" fontId="68" fillId="0" borderId="32" xfId="10" applyNumberFormat="1" applyFill="1" applyAlignment="1">
      <alignment wrapText="1"/>
      <protection locked="0"/>
    </xf>
    <xf numFmtId="187" fontId="100" fillId="0" borderId="17" xfId="2" applyNumberFormat="1" applyFont="1" applyFill="1" applyBorder="1">
      <alignment horizontal="right"/>
      <protection locked="0"/>
    </xf>
    <xf numFmtId="187" fontId="100" fillId="0" borderId="3" xfId="2" applyNumberFormat="1" applyFont="1" applyFill="1" applyBorder="1">
      <alignment horizontal="right"/>
      <protection locked="0"/>
    </xf>
    <xf numFmtId="187" fontId="100" fillId="0" borderId="24" xfId="2" applyNumberFormat="1" applyFont="1" applyFill="1" applyBorder="1">
      <alignment horizontal="right"/>
      <protection locked="0"/>
    </xf>
    <xf numFmtId="187" fontId="100" fillId="0" borderId="25" xfId="2" applyNumberFormat="1" applyFont="1" applyFill="1" applyBorder="1">
      <alignment horizontal="right"/>
      <protection locked="0"/>
    </xf>
    <xf numFmtId="49" fontId="68" fillId="0" borderId="32" xfId="10" applyNumberFormat="1" applyFill="1" applyAlignment="1" applyProtection="1">
      <alignment wrapText="1"/>
      <protection locked="0"/>
    </xf>
    <xf numFmtId="187" fontId="100" fillId="0" borderId="17" xfId="2" applyNumberFormat="1" applyFont="1" applyFill="1" applyBorder="1" applyProtection="1">
      <alignment horizontal="right"/>
      <protection locked="0"/>
    </xf>
    <xf numFmtId="187" fontId="100" fillId="0" borderId="3" xfId="2" applyNumberFormat="1" applyFont="1" applyFill="1" applyBorder="1" applyProtection="1">
      <alignment horizontal="right"/>
      <protection locked="0"/>
    </xf>
    <xf numFmtId="187" fontId="100" fillId="0" borderId="24" xfId="2" applyNumberFormat="1" applyFont="1" applyFill="1" applyBorder="1" applyProtection="1">
      <alignment horizontal="right"/>
      <protection locked="0"/>
    </xf>
    <xf numFmtId="187" fontId="100" fillId="0" borderId="25" xfId="2" applyNumberFormat="1" applyFont="1" applyFill="1" applyBorder="1" applyProtection="1">
      <alignment horizontal="right"/>
      <protection locked="0"/>
    </xf>
    <xf numFmtId="187" fontId="22" fillId="0" borderId="17" xfId="2" applyNumberFormat="1" applyFont="1" applyFill="1" applyBorder="1">
      <alignment horizontal="right"/>
      <protection locked="0"/>
    </xf>
    <xf numFmtId="187" fontId="22" fillId="0" borderId="17" xfId="2" applyNumberFormat="1" applyFont="1" applyFill="1" applyBorder="1" applyProtection="1">
      <alignment horizontal="right"/>
      <protection locked="0"/>
    </xf>
    <xf numFmtId="187" fontId="22" fillId="0" borderId="3" xfId="2" applyNumberFormat="1" applyFont="1" applyFill="1" applyBorder="1" applyProtection="1">
      <alignment horizontal="right"/>
      <protection locked="0"/>
    </xf>
    <xf numFmtId="187" fontId="68" fillId="0" borderId="32" xfId="10" applyNumberFormat="1" applyFill="1" applyBorder="1">
      <protection locked="0"/>
    </xf>
    <xf numFmtId="167" fontId="23" fillId="0" borderId="3" xfId="55" applyFont="1" applyFill="1" applyBorder="1" applyAlignment="1">
      <alignment wrapText="1"/>
      <protection locked="0"/>
    </xf>
    <xf numFmtId="187" fontId="68" fillId="0" borderId="3" xfId="10" applyNumberFormat="1" applyFill="1" applyBorder="1">
      <protection locked="0"/>
    </xf>
    <xf numFmtId="0" fontId="22" fillId="0" borderId="3" xfId="4" applyNumberFormat="1" applyFont="1" applyFill="1" applyBorder="1" applyAlignment="1">
      <alignment horizontal="center" vertical="center" wrapText="1"/>
      <protection locked="0"/>
    </xf>
    <xf numFmtId="49" fontId="22" fillId="0" borderId="3" xfId="4" applyNumberFormat="1" applyFont="1" applyFill="1" applyBorder="1" applyAlignment="1">
      <alignment wrapText="1"/>
      <protection locked="0"/>
    </xf>
    <xf numFmtId="187" fontId="22" fillId="0" borderId="3" xfId="4" applyNumberFormat="1" applyFont="1" applyFill="1" applyBorder="1" applyAlignment="1">
      <protection locked="0"/>
    </xf>
    <xf numFmtId="192" fontId="22" fillId="0" borderId="3" xfId="4" applyNumberFormat="1" applyFont="1" applyFill="1" applyBorder="1" applyAlignment="1">
      <protection locked="0"/>
    </xf>
    <xf numFmtId="187" fontId="52" fillId="0" borderId="3" xfId="2" applyNumberFormat="1" applyFont="1" applyFill="1" applyBorder="1" applyAlignment="1">
      <protection locked="0"/>
    </xf>
    <xf numFmtId="187" fontId="23" fillId="0" borderId="3" xfId="2" applyNumberFormat="1" applyFont="1" applyFill="1" applyBorder="1" applyAlignment="1">
      <alignment horizontal="center" wrapText="1"/>
      <protection locked="0"/>
    </xf>
    <xf numFmtId="185" fontId="22" fillId="0" borderId="3" xfId="2" applyFont="1" applyFill="1" applyBorder="1" applyAlignment="1">
      <alignment horizontal="center"/>
      <protection locked="0"/>
    </xf>
    <xf numFmtId="0" fontId="68" fillId="0" borderId="3" xfId="10" applyFill="1" applyBorder="1" applyAlignment="1">
      <alignment wrapText="1"/>
      <protection locked="0"/>
    </xf>
    <xf numFmtId="187" fontId="23" fillId="0" borderId="3" xfId="2" applyNumberFormat="1" applyFont="1" applyFill="1" applyBorder="1" applyAlignment="1">
      <protection locked="0"/>
    </xf>
    <xf numFmtId="187" fontId="23" fillId="0" borderId="17" xfId="2" applyNumberFormat="1" applyFont="1" applyFill="1" applyBorder="1" applyAlignment="1">
      <protection locked="0"/>
    </xf>
    <xf numFmtId="187" fontId="68" fillId="0" borderId="3" xfId="2" applyNumberFormat="1" applyFont="1" applyFill="1" applyBorder="1" applyAlignment="1">
      <protection locked="0"/>
    </xf>
    <xf numFmtId="167" fontId="22" fillId="0" borderId="3" xfId="55" applyFont="1" applyFill="1" applyBorder="1" applyAlignment="1">
      <alignment wrapText="1"/>
      <protection locked="0"/>
    </xf>
    <xf numFmtId="187" fontId="22" fillId="0" borderId="3" xfId="2" applyNumberFormat="1" applyFont="1" applyFill="1" applyBorder="1" applyAlignment="1" applyProtection="1">
      <protection locked="0"/>
    </xf>
    <xf numFmtId="189" fontId="22" fillId="0" borderId="3" xfId="3" applyNumberFormat="1" applyFont="1" applyFill="1" applyBorder="1">
      <protection locked="0"/>
    </xf>
    <xf numFmtId="193" fontId="22" fillId="0" borderId="3" xfId="3" applyNumberFormat="1" applyFont="1" applyFill="1" applyBorder="1">
      <protection locked="0"/>
    </xf>
    <xf numFmtId="193" fontId="22" fillId="0" borderId="3" xfId="4" applyNumberFormat="1" applyFont="1" applyFill="1" applyBorder="1">
      <protection locked="0"/>
    </xf>
    <xf numFmtId="193" fontId="22" fillId="0" borderId="3" xfId="5" applyNumberFormat="1" applyFont="1" applyFill="1" applyBorder="1" applyProtection="1">
      <protection locked="0"/>
    </xf>
    <xf numFmtId="193" fontId="22" fillId="0" borderId="3" xfId="2" applyNumberFormat="1" applyFont="1" applyFill="1" applyBorder="1" applyAlignment="1">
      <protection locked="0"/>
    </xf>
    <xf numFmtId="188" fontId="22" fillId="0" borderId="3" xfId="51" applyNumberFormat="1" applyFont="1" applyFill="1" applyBorder="1">
      <protection locked="0"/>
    </xf>
    <xf numFmtId="187" fontId="22" fillId="0" borderId="18" xfId="2" applyNumberFormat="1" applyFont="1" applyFill="1" applyBorder="1" applyAlignment="1">
      <protection locked="0"/>
    </xf>
    <xf numFmtId="189" fontId="22" fillId="0" borderId="3" xfId="51" applyNumberFormat="1" applyFont="1" applyFill="1" applyBorder="1">
      <protection locked="0"/>
    </xf>
    <xf numFmtId="187" fontId="22" fillId="0" borderId="3" xfId="51" applyNumberFormat="1" applyFont="1" applyFill="1" applyBorder="1">
      <protection locked="0"/>
    </xf>
    <xf numFmtId="187" fontId="22" fillId="0" borderId="3" xfId="5" applyNumberFormat="1" applyFont="1" applyFill="1" applyBorder="1" applyProtection="1">
      <protection locked="0"/>
    </xf>
    <xf numFmtId="0" fontId="0" fillId="6" borderId="7" xfId="0" applyFill="1" applyBorder="1"/>
    <xf numFmtId="0" fontId="0" fillId="6" borderId="8" xfId="0" applyFill="1" applyBorder="1"/>
    <xf numFmtId="0" fontId="0" fillId="6" borderId="9" xfId="0" applyFill="1" applyBorder="1"/>
    <xf numFmtId="0" fontId="27" fillId="6" borderId="4" xfId="0" applyFont="1" applyFill="1" applyBorder="1"/>
    <xf numFmtId="0" fontId="27" fillId="6" borderId="0" xfId="0" applyFont="1" applyFill="1" applyBorder="1"/>
    <xf numFmtId="0" fontId="27" fillId="6" borderId="6" xfId="0" applyFont="1" applyFill="1" applyBorder="1"/>
    <xf numFmtId="0" fontId="34" fillId="6" borderId="4" xfId="0" applyFont="1" applyFill="1" applyBorder="1" applyAlignment="1">
      <alignment horizontal="centerContinuous"/>
    </xf>
    <xf numFmtId="0" fontId="27" fillId="6" borderId="0" xfId="0" applyFont="1" applyFill="1" applyBorder="1" applyAlignment="1">
      <alignment horizontal="centerContinuous"/>
    </xf>
    <xf numFmtId="0" fontId="27" fillId="6" borderId="6" xfId="0" applyFont="1" applyFill="1" applyBorder="1" applyAlignment="1">
      <alignment horizontal="centerContinuous"/>
    </xf>
    <xf numFmtId="0" fontId="35" fillId="6" borderId="4" xfId="0" applyFont="1" applyFill="1" applyBorder="1" applyAlignment="1">
      <alignment horizontal="centerContinuous"/>
    </xf>
    <xf numFmtId="0" fontId="28" fillId="6" borderId="4" xfId="0" applyFont="1" applyFill="1" applyBorder="1" applyAlignment="1">
      <alignment horizontal="centerContinuous" vertical="center" wrapText="1"/>
    </xf>
    <xf numFmtId="0" fontId="27" fillId="6" borderId="6" xfId="0" applyFont="1" applyFill="1" applyBorder="1" applyAlignment="1"/>
    <xf numFmtId="0" fontId="27" fillId="6" borderId="12" xfId="0" applyFont="1" applyFill="1" applyBorder="1"/>
    <xf numFmtId="49" fontId="30" fillId="6" borderId="0" xfId="45" applyFont="1" applyFill="1" applyBorder="1" applyAlignment="1">
      <alignment horizontal="left" vertical="top" indent="1"/>
    </xf>
    <xf numFmtId="0" fontId="0" fillId="6" borderId="0" xfId="0" applyFill="1" applyBorder="1"/>
    <xf numFmtId="0" fontId="30" fillId="6" borderId="4" xfId="0" applyFont="1" applyFill="1" applyBorder="1" applyAlignment="1">
      <alignment horizontal="centerContinuous"/>
    </xf>
    <xf numFmtId="49" fontId="6" fillId="6" borderId="0" xfId="20" applyFont="1" applyFill="1" applyBorder="1" applyAlignment="1">
      <alignment horizontal="centerContinuous" vertical="top"/>
    </xf>
    <xf numFmtId="0" fontId="27" fillId="6" borderId="10" xfId="0" applyFont="1" applyFill="1" applyBorder="1"/>
    <xf numFmtId="0" fontId="27" fillId="6" borderId="11" xfId="0" applyFont="1" applyFill="1" applyBorder="1"/>
    <xf numFmtId="168" fontId="33" fillId="0" borderId="20" xfId="15" applyFont="1" applyFill="1" applyBorder="1">
      <protection locked="0"/>
    </xf>
    <xf numFmtId="0" fontId="27" fillId="0" borderId="49" xfId="0" applyFont="1" applyFill="1" applyBorder="1"/>
    <xf numFmtId="0" fontId="27" fillId="6" borderId="7" xfId="0" applyFont="1" applyFill="1" applyBorder="1" applyAlignment="1"/>
    <xf numFmtId="0" fontId="27" fillId="6" borderId="8" xfId="0" applyFont="1" applyFill="1" applyBorder="1" applyAlignment="1"/>
    <xf numFmtId="0" fontId="27" fillId="6" borderId="8" xfId="0" applyFont="1" applyFill="1" applyBorder="1"/>
    <xf numFmtId="0" fontId="27" fillId="6" borderId="9" xfId="0" applyFont="1" applyFill="1" applyBorder="1"/>
    <xf numFmtId="0" fontId="27" fillId="6" borderId="4" xfId="0" applyFont="1" applyFill="1" applyBorder="1" applyAlignment="1"/>
    <xf numFmtId="0" fontId="36" fillId="6" borderId="0" xfId="26" applyFont="1" applyFill="1" applyBorder="1" applyAlignment="1"/>
    <xf numFmtId="49" fontId="7" fillId="6" borderId="0" xfId="43" applyFont="1" applyFill="1" applyBorder="1" applyAlignment="1">
      <alignment horizontal="left"/>
    </xf>
    <xf numFmtId="49" fontId="7" fillId="6" borderId="0" xfId="43" applyFont="1" applyFill="1" applyBorder="1" applyAlignment="1">
      <alignment horizontal="left" wrapText="1"/>
    </xf>
    <xf numFmtId="49" fontId="16" fillId="6" borderId="0" xfId="0" applyNumberFormat="1" applyFont="1" applyFill="1" applyBorder="1"/>
    <xf numFmtId="167" fontId="86" fillId="6" borderId="0" xfId="41" applyNumberFormat="1" applyFill="1" applyBorder="1" applyAlignment="1" applyProtection="1"/>
    <xf numFmtId="0" fontId="5" fillId="6" borderId="4" xfId="0" applyFont="1" applyFill="1" applyBorder="1"/>
    <xf numFmtId="0" fontId="0" fillId="6" borderId="4" xfId="0" applyFill="1" applyBorder="1"/>
    <xf numFmtId="49" fontId="0" fillId="6" borderId="0" xfId="0" applyNumberFormat="1" applyFill="1" applyBorder="1"/>
    <xf numFmtId="0" fontId="0" fillId="6" borderId="6" xfId="0" applyFill="1" applyBorder="1"/>
    <xf numFmtId="49" fontId="5" fillId="6" borderId="0" xfId="0" applyNumberFormat="1" applyFont="1" applyFill="1" applyBorder="1"/>
    <xf numFmtId="167" fontId="37" fillId="6" borderId="0" xfId="55" applyFont="1" applyFill="1" applyBorder="1" applyAlignment="1" applyProtection="1"/>
    <xf numFmtId="0" fontId="0" fillId="6" borderId="10" xfId="0" applyFill="1" applyBorder="1"/>
    <xf numFmtId="0" fontId="0" fillId="6" borderId="11" xfId="0" applyFill="1" applyBorder="1"/>
    <xf numFmtId="0" fontId="0" fillId="6" borderId="12" xfId="0" applyFill="1" applyBorder="1"/>
    <xf numFmtId="0" fontId="40" fillId="6" borderId="7" xfId="0" applyFont="1" applyFill="1" applyBorder="1" applyAlignment="1">
      <alignment horizontal="left"/>
    </xf>
    <xf numFmtId="0" fontId="76" fillId="6" borderId="0" xfId="26" applyFill="1" applyBorder="1" applyAlignment="1">
      <alignment horizontal="left" vertical="top"/>
    </xf>
    <xf numFmtId="0" fontId="0" fillId="6" borderId="0" xfId="47" applyNumberFormat="1" applyFont="1" applyFill="1" applyBorder="1" applyAlignment="1">
      <alignment horizontal="left" vertical="top" wrapText="1"/>
    </xf>
    <xf numFmtId="0" fontId="27" fillId="6" borderId="0" xfId="0" applyFont="1" applyFill="1" applyBorder="1" applyAlignment="1">
      <alignment horizontal="left" vertical="top"/>
    </xf>
    <xf numFmtId="0" fontId="10" fillId="6" borderId="0" xfId="0" applyFont="1" applyFill="1" applyBorder="1" applyAlignment="1">
      <alignment horizontal="left" vertical="top" wrapText="1"/>
    </xf>
    <xf numFmtId="0" fontId="103" fillId="6" borderId="0" xfId="26" applyFont="1" applyFill="1" applyBorder="1" applyAlignment="1">
      <alignment horizontal="left" vertical="top"/>
    </xf>
    <xf numFmtId="0" fontId="5" fillId="6" borderId="0" xfId="0" applyFont="1" applyFill="1" applyBorder="1" applyAlignment="1">
      <alignment horizontal="left" vertical="top" wrapText="1"/>
    </xf>
    <xf numFmtId="0" fontId="27" fillId="6" borderId="0" xfId="0" applyFont="1" applyFill="1" applyBorder="1" applyAlignment="1">
      <alignment horizontal="left" vertical="top" wrapText="1"/>
    </xf>
    <xf numFmtId="0" fontId="102" fillId="6" borderId="0" xfId="27" applyFont="1" applyFill="1" applyBorder="1" applyAlignment="1">
      <alignment horizontal="left" vertical="top"/>
    </xf>
    <xf numFmtId="0" fontId="5" fillId="4" borderId="0" xfId="12" applyFont="1" applyFill="1" applyBorder="1" applyAlignment="1" applyProtection="1"/>
    <xf numFmtId="0" fontId="7" fillId="4" borderId="0" xfId="26" applyFont="1" applyFill="1" applyBorder="1" applyAlignment="1" applyProtection="1">
      <alignment horizontal="left" indent="1"/>
    </xf>
    <xf numFmtId="49" fontId="7" fillId="4" borderId="0" xfId="43" applyFont="1" applyFill="1" applyBorder="1" applyAlignment="1" applyProtection="1">
      <alignment horizontal="center" wrapText="1"/>
    </xf>
    <xf numFmtId="187" fontId="94" fillId="4" borderId="32" xfId="47" applyNumberFormat="1" applyFont="1" applyFill="1" applyBorder="1" applyAlignment="1">
      <alignment horizontal="right"/>
    </xf>
    <xf numFmtId="0" fontId="66" fillId="4" borderId="0" xfId="7" applyFont="1" applyFill="1" applyBorder="1" applyAlignment="1">
      <alignment horizontal="left" indent="1"/>
    </xf>
    <xf numFmtId="0" fontId="14" fillId="4" borderId="0" xfId="26" applyFont="1" applyFill="1" applyBorder="1" applyAlignment="1" applyProtection="1">
      <alignment horizontal="left" indent="2"/>
    </xf>
    <xf numFmtId="0" fontId="7" fillId="4" borderId="0" xfId="12" applyFont="1" applyFill="1" applyBorder="1" applyAlignment="1" applyProtection="1">
      <alignment horizontal="left" indent="2"/>
    </xf>
    <xf numFmtId="0" fontId="7" fillId="4" borderId="0" xfId="26" applyFont="1" applyFill="1" applyBorder="1" applyAlignment="1" applyProtection="1">
      <alignment horizontal="left" indent="2"/>
    </xf>
    <xf numFmtId="0" fontId="89" fillId="4" borderId="0" xfId="56" applyFont="1" applyFill="1" applyBorder="1">
      <alignment horizontal="left"/>
    </xf>
    <xf numFmtId="0" fontId="7" fillId="4" borderId="0" xfId="12" applyFont="1" applyFill="1" applyBorder="1" applyAlignment="1" applyProtection="1">
      <alignment horizontal="left" indent="1"/>
    </xf>
    <xf numFmtId="0" fontId="7" fillId="4" borderId="0" xfId="12" applyFont="1" applyFill="1" applyBorder="1" applyAlignment="1" applyProtection="1">
      <alignment horizontal="center" wrapText="1"/>
    </xf>
    <xf numFmtId="0" fontId="14" fillId="4" borderId="0" xfId="26" applyFont="1" applyFill="1" applyBorder="1" applyAlignment="1" applyProtection="1">
      <alignment horizontal="left" indent="1"/>
    </xf>
    <xf numFmtId="0" fontId="84" fillId="4" borderId="0" xfId="35" applyFont="1" applyFill="1" applyBorder="1"/>
    <xf numFmtId="0" fontId="7" fillId="4" borderId="0" xfId="12" applyFont="1" applyFill="1" applyBorder="1" applyAlignment="1" applyProtection="1"/>
    <xf numFmtId="0" fontId="7" fillId="4" borderId="0" xfId="12" applyFont="1" applyFill="1" applyBorder="1" applyAlignment="1" applyProtection="1">
      <alignment horizontal="left"/>
    </xf>
    <xf numFmtId="0" fontId="14" fillId="4" borderId="0" xfId="12" applyFont="1" applyFill="1" applyBorder="1" applyAlignment="1" applyProtection="1">
      <alignment horizontal="right"/>
    </xf>
    <xf numFmtId="0" fontId="5" fillId="4" borderId="0" xfId="12" applyFont="1" applyFill="1" applyBorder="1" applyAlignment="1" applyProtection="1">
      <alignment horizontal="left"/>
    </xf>
    <xf numFmtId="0" fontId="80" fillId="4" borderId="0" xfId="46" applyFont="1" applyFill="1" applyBorder="1" applyAlignment="1">
      <alignment horizontal="center" vertical="top" wrapText="1"/>
    </xf>
    <xf numFmtId="49" fontId="30" fillId="4" borderId="0" xfId="43" applyFont="1" applyFill="1" applyBorder="1" applyAlignment="1" applyProtection="1">
      <alignment horizontal="center" vertical="top" wrapText="1"/>
    </xf>
    <xf numFmtId="0" fontId="30" fillId="4" borderId="0" xfId="12" applyFont="1" applyFill="1" applyBorder="1" applyAlignment="1" applyProtection="1"/>
    <xf numFmtId="0" fontId="30" fillId="4" borderId="0" xfId="12" applyFont="1" applyFill="1" applyBorder="1" applyAlignment="1" applyProtection="1">
      <alignment horizontal="left"/>
    </xf>
    <xf numFmtId="0" fontId="30" fillId="4" borderId="0" xfId="12" applyFont="1" applyFill="1" applyBorder="1" applyAlignment="1" applyProtection="1">
      <alignment horizontal="center"/>
    </xf>
    <xf numFmtId="0" fontId="16" fillId="4" borderId="0" xfId="12" applyFont="1" applyFill="1" applyBorder="1" applyProtection="1"/>
    <xf numFmtId="0" fontId="16" fillId="4" borderId="0" xfId="12" applyFont="1" applyFill="1" applyBorder="1" applyAlignment="1" applyProtection="1"/>
    <xf numFmtId="0" fontId="95" fillId="4" borderId="0" xfId="36" applyFont="1" applyFill="1" applyBorder="1">
      <alignment horizontal="left"/>
    </xf>
    <xf numFmtId="0" fontId="83" fillId="4" borderId="0" xfId="34" applyFill="1" applyBorder="1"/>
    <xf numFmtId="0" fontId="11" fillId="4" borderId="0" xfId="35" applyFont="1" applyFill="1" applyBorder="1"/>
    <xf numFmtId="0" fontId="85" fillId="4" borderId="0" xfId="36" applyFill="1" applyBorder="1">
      <alignment horizontal="left"/>
    </xf>
    <xf numFmtId="0" fontId="89" fillId="4" borderId="0" xfId="56" applyFill="1" applyBorder="1">
      <alignment horizontal="left"/>
    </xf>
    <xf numFmtId="0" fontId="89" fillId="4" borderId="0" xfId="96" applyFill="1" applyBorder="1" applyAlignment="1"/>
    <xf numFmtId="0" fontId="89" fillId="4" borderId="0" xfId="96" applyFill="1" applyBorder="1"/>
    <xf numFmtId="183" fontId="10" fillId="4" borderId="0" xfId="97" applyNumberFormat="1" applyFill="1" applyBorder="1"/>
    <xf numFmtId="0" fontId="9" fillId="4" borderId="0" xfId="35" applyFont="1" applyFill="1" applyBorder="1"/>
    <xf numFmtId="0" fontId="85" fillId="4" borderId="0" xfId="56" applyFont="1" applyFill="1" applyBorder="1">
      <alignment horizontal="left"/>
    </xf>
    <xf numFmtId="0" fontId="85" fillId="4" borderId="0" xfId="35" applyFont="1" applyFill="1" applyBorder="1"/>
    <xf numFmtId="0" fontId="96" fillId="4" borderId="0" xfId="34" applyFont="1" applyFill="1" applyBorder="1"/>
    <xf numFmtId="0" fontId="95" fillId="4" borderId="0" xfId="34" applyFont="1" applyFill="1" applyBorder="1"/>
    <xf numFmtId="187" fontId="94" fillId="4" borderId="2" xfId="6" applyNumberFormat="1" applyFont="1" applyFill="1" applyBorder="1" applyProtection="1">
      <alignment horizontal="right"/>
    </xf>
    <xf numFmtId="188" fontId="94" fillId="4" borderId="2" xfId="6" applyNumberFormat="1" applyFont="1" applyFill="1" applyBorder="1" applyProtection="1">
      <alignment horizontal="right"/>
    </xf>
    <xf numFmtId="185" fontId="5" fillId="4" borderId="5" xfId="12" applyNumberFormat="1" applyFont="1" applyFill="1" applyBorder="1" applyAlignment="1" applyProtection="1">
      <alignment horizontal="right"/>
    </xf>
    <xf numFmtId="185" fontId="5" fillId="4" borderId="5" xfId="12" applyNumberFormat="1" applyFont="1" applyFill="1" applyBorder="1" applyAlignment="1" applyProtection="1"/>
    <xf numFmtId="187" fontId="0" fillId="4" borderId="1" xfId="0" applyNumberFormat="1" applyFill="1" applyBorder="1"/>
    <xf numFmtId="188" fontId="5" fillId="4" borderId="5" xfId="6" applyNumberFormat="1" applyFont="1" applyFill="1" applyBorder="1" applyAlignment="1" applyProtection="1">
      <alignment horizontal="right"/>
    </xf>
    <xf numFmtId="0" fontId="0" fillId="0" borderId="0" xfId="0" applyFill="1" applyAlignment="1">
      <alignment vertical="top" wrapText="1"/>
    </xf>
    <xf numFmtId="0" fontId="94" fillId="0" borderId="0" xfId="0" applyFont="1" applyFill="1" applyAlignment="1"/>
    <xf numFmtId="0" fontId="93" fillId="0" borderId="0" xfId="0" applyFont="1" applyFill="1"/>
    <xf numFmtId="0" fontId="91" fillId="0" borderId="0" xfId="0" applyFont="1" applyFill="1" applyBorder="1" applyAlignment="1">
      <alignment horizontal="centerContinuous" wrapText="1"/>
    </xf>
    <xf numFmtId="0" fontId="91" fillId="0" borderId="0" xfId="0" applyFont="1" applyFill="1" applyBorder="1" applyAlignment="1">
      <alignment horizontal="center" wrapText="1"/>
    </xf>
    <xf numFmtId="0" fontId="5" fillId="4" borderId="0" xfId="12" applyFont="1" applyFill="1" applyBorder="1" applyProtection="1"/>
    <xf numFmtId="0" fontId="83" fillId="4" borderId="0" xfId="34" applyFont="1" applyFill="1" applyBorder="1"/>
    <xf numFmtId="0" fontId="85" fillId="4" borderId="0" xfId="34" applyFont="1" applyFill="1" applyBorder="1"/>
    <xf numFmtId="0" fontId="5" fillId="4" borderId="0" xfId="58" applyFont="1" applyFill="1" applyBorder="1" applyAlignment="1" applyProtection="1"/>
    <xf numFmtId="0" fontId="5" fillId="4" borderId="0" xfId="58" applyFont="1" applyFill="1" applyBorder="1" applyProtection="1"/>
    <xf numFmtId="0" fontId="14" fillId="4" borderId="0" xfId="58" applyFont="1" applyFill="1" applyBorder="1" applyAlignment="1" applyProtection="1"/>
    <xf numFmtId="0" fontId="85" fillId="4" borderId="0" xfId="56" applyFont="1" applyFill="1" applyBorder="1" applyAlignment="1"/>
    <xf numFmtId="0" fontId="5" fillId="4" borderId="0" xfId="58" applyFont="1" applyFill="1" applyBorder="1" applyAlignment="1" applyProtection="1">
      <alignment horizontal="left" indent="1"/>
    </xf>
    <xf numFmtId="0" fontId="9" fillId="4" borderId="0" xfId="58" applyFont="1" applyFill="1" applyBorder="1" applyAlignment="1" applyProtection="1">
      <alignment horizontal="left"/>
    </xf>
    <xf numFmtId="0" fontId="10" fillId="4" borderId="0" xfId="58" applyFont="1" applyFill="1" applyBorder="1" applyAlignment="1" applyProtection="1"/>
    <xf numFmtId="187" fontId="5" fillId="4" borderId="5" xfId="39" applyNumberFormat="1" applyFont="1" applyFill="1" applyBorder="1" applyAlignment="1">
      <alignment horizontal="right"/>
    </xf>
    <xf numFmtId="0" fontId="85" fillId="4" borderId="0" xfId="36" applyFont="1" applyFill="1" applyBorder="1">
      <alignment horizontal="left"/>
    </xf>
    <xf numFmtId="49" fontId="5" fillId="4" borderId="0" xfId="31" applyFont="1" applyFill="1" applyBorder="1" applyAlignment="1" applyProtection="1">
      <alignment horizontal="left"/>
    </xf>
    <xf numFmtId="49" fontId="7" fillId="4" borderId="0" xfId="31" applyFont="1" applyFill="1" applyBorder="1" applyAlignment="1" applyProtection="1">
      <alignment horizontal="left" indent="1"/>
    </xf>
    <xf numFmtId="49" fontId="7" fillId="4" borderId="0" xfId="43" quotePrefix="1" applyFont="1" applyFill="1" applyBorder="1" applyAlignment="1" applyProtection="1">
      <alignment horizontal="centerContinuous" vertical="center"/>
    </xf>
    <xf numFmtId="0" fontId="94" fillId="4" borderId="0" xfId="12" applyFont="1" applyFill="1" applyBorder="1"/>
    <xf numFmtId="0" fontId="66" fillId="4" borderId="0" xfId="13" applyFill="1" applyBorder="1" applyAlignment="1">
      <alignment horizontal="left" vertical="top" indent="1"/>
    </xf>
    <xf numFmtId="0" fontId="89" fillId="4" borderId="0" xfId="13" applyFont="1" applyFill="1" applyBorder="1" applyAlignment="1">
      <alignment horizontal="left" vertical="top" indent="1"/>
    </xf>
    <xf numFmtId="0" fontId="89" fillId="4" borderId="0" xfId="13" applyFont="1" applyFill="1" applyBorder="1" applyAlignment="1"/>
    <xf numFmtId="0" fontId="89" fillId="4" borderId="0" xfId="13" applyFont="1" applyFill="1" applyBorder="1" applyAlignment="1">
      <alignment horizontal="left"/>
    </xf>
    <xf numFmtId="187" fontId="10" fillId="4" borderId="1" xfId="6" applyNumberFormat="1" applyFont="1" applyFill="1" applyBorder="1">
      <alignment horizontal="right"/>
    </xf>
    <xf numFmtId="187" fontId="10" fillId="4" borderId="1" xfId="6" applyNumberFormat="1" applyFont="1" applyFill="1" applyBorder="1" applyProtection="1">
      <alignment horizontal="right"/>
    </xf>
    <xf numFmtId="187" fontId="10" fillId="4" borderId="5" xfId="39" applyNumberFormat="1" applyFont="1" applyFill="1" applyBorder="1"/>
    <xf numFmtId="0" fontId="14" fillId="4" borderId="0" xfId="12" applyFont="1" applyFill="1" applyBorder="1" applyAlignment="1" applyProtection="1">
      <alignment horizontal="left"/>
    </xf>
    <xf numFmtId="0" fontId="14" fillId="4" borderId="0" xfId="0" applyFont="1" applyFill="1" applyBorder="1" applyAlignment="1" applyProtection="1">
      <alignment horizontal="left"/>
    </xf>
    <xf numFmtId="0" fontId="5" fillId="4" borderId="0" xfId="12" applyFont="1" applyFill="1" applyBorder="1" applyAlignment="1" applyProtection="1">
      <alignment horizontal="left" indent="1"/>
    </xf>
    <xf numFmtId="0" fontId="7" fillId="4" borderId="0" xfId="44" quotePrefix="1" applyFont="1" applyFill="1" applyBorder="1" applyAlignment="1" applyProtection="1">
      <alignment horizontal="centerContinuous" wrapText="1"/>
    </xf>
    <xf numFmtId="0" fontId="7" fillId="4" borderId="0" xfId="44" applyFont="1" applyFill="1" applyBorder="1" applyAlignment="1" applyProtection="1">
      <alignment horizontal="centerContinuous" wrapText="1"/>
    </xf>
    <xf numFmtId="167" fontId="5" fillId="4" borderId="0" xfId="55" applyFont="1" applyFill="1" applyBorder="1" applyAlignment="1" applyProtection="1">
      <alignment horizontal="left" indent="1"/>
    </xf>
    <xf numFmtId="167" fontId="7" fillId="4" borderId="0" xfId="55" applyFont="1" applyFill="1" applyBorder="1" applyProtection="1">
      <alignment horizontal="left"/>
    </xf>
    <xf numFmtId="0" fontId="84" fillId="4" borderId="0" xfId="35" applyFill="1" applyBorder="1"/>
    <xf numFmtId="49" fontId="72" fillId="4" borderId="0" xfId="20" applyFill="1" applyAlignment="1" applyProtection="1"/>
    <xf numFmtId="0" fontId="64" fillId="4" borderId="0" xfId="12" applyFill="1"/>
    <xf numFmtId="0" fontId="85" fillId="4" borderId="0" xfId="37" applyFont="1" applyFill="1" applyBorder="1" applyAlignment="1">
      <alignment horizontal="center" wrapText="1"/>
    </xf>
    <xf numFmtId="185" fontId="7" fillId="4" borderId="0" xfId="2" quotePrefix="1" applyFont="1" applyFill="1" applyBorder="1" applyAlignment="1" applyProtection="1">
      <alignment horizontal="centerContinuous"/>
    </xf>
    <xf numFmtId="0" fontId="7" fillId="4" borderId="0" xfId="28" applyFont="1" applyFill="1" applyBorder="1" applyProtection="1"/>
    <xf numFmtId="49" fontId="101" fillId="4" borderId="0" xfId="20" applyFont="1" applyFill="1" applyBorder="1" applyAlignment="1" applyProtection="1">
      <alignment horizontal="left"/>
      <protection locked="0"/>
    </xf>
    <xf numFmtId="49" fontId="101" fillId="4" borderId="0" xfId="20" applyFont="1" applyFill="1" applyBorder="1" applyAlignment="1" applyProtection="1">
      <alignment horizontal="left" wrapText="1"/>
      <protection locked="0"/>
    </xf>
    <xf numFmtId="0" fontId="7" fillId="4" borderId="0" xfId="0" applyFont="1" applyFill="1" applyBorder="1" applyAlignment="1" applyProtection="1">
      <alignment horizontal="centerContinuous" wrapText="1"/>
    </xf>
    <xf numFmtId="0" fontId="94" fillId="4" borderId="0" xfId="12" applyFont="1" applyFill="1" applyBorder="1" applyAlignment="1" applyProtection="1">
      <alignment horizontal="centerContinuous"/>
    </xf>
    <xf numFmtId="49" fontId="91" fillId="4" borderId="0" xfId="43" applyFont="1" applyFill="1" applyBorder="1">
      <alignment horizontal="center" wrapText="1"/>
    </xf>
    <xf numFmtId="49" fontId="13" fillId="4" borderId="0" xfId="45" applyFont="1" applyFill="1" applyBorder="1" applyAlignment="1" applyProtection="1"/>
    <xf numFmtId="49" fontId="43" fillId="4" borderId="0" xfId="12" applyNumberFormat="1" applyFont="1" applyFill="1" applyBorder="1" applyAlignment="1" applyProtection="1">
      <alignment horizontal="left"/>
    </xf>
    <xf numFmtId="0" fontId="14" fillId="4" borderId="0" xfId="58" applyFont="1" applyFill="1" applyBorder="1" applyAlignment="1" applyProtection="1">
      <alignment horizontal="right"/>
    </xf>
    <xf numFmtId="0" fontId="40" fillId="4" borderId="0" xfId="58" applyFont="1" applyFill="1" applyBorder="1" applyAlignment="1" applyProtection="1"/>
    <xf numFmtId="0" fontId="15" fillId="4" borderId="0" xfId="12" applyFont="1" applyFill="1" applyBorder="1" applyProtection="1"/>
    <xf numFmtId="0" fontId="82" fillId="4" borderId="0" xfId="33" applyFill="1" applyBorder="1" applyAlignment="1"/>
    <xf numFmtId="0" fontId="27" fillId="4" borderId="0" xfId="12" applyFont="1" applyFill="1" applyBorder="1" applyAlignment="1" applyProtection="1"/>
    <xf numFmtId="49" fontId="0" fillId="4" borderId="0" xfId="45" applyFont="1" applyFill="1" applyBorder="1" applyAlignment="1" applyProtection="1"/>
    <xf numFmtId="49" fontId="0" fillId="4" borderId="0" xfId="45" applyFont="1" applyFill="1" applyBorder="1" applyAlignment="1" applyProtection="1">
      <alignment horizontal="left"/>
    </xf>
    <xf numFmtId="0" fontId="36" fillId="4" borderId="0" xfId="28" applyFont="1" applyFill="1" applyBorder="1" applyProtection="1"/>
    <xf numFmtId="49" fontId="13" fillId="4" borderId="0" xfId="45" applyFont="1" applyFill="1" applyBorder="1" applyAlignment="1" applyProtection="1">
      <alignment horizontal="left"/>
    </xf>
    <xf numFmtId="187" fontId="15" fillId="4" borderId="5" xfId="39" applyNumberFormat="1" applyFont="1" applyFill="1" applyBorder="1" applyAlignment="1">
      <alignment horizontal="right"/>
    </xf>
    <xf numFmtId="0" fontId="27" fillId="4" borderId="0" xfId="12" applyFont="1" applyFill="1" applyBorder="1" applyAlignment="1" applyProtection="1">
      <alignment horizontal="left" indent="1"/>
    </xf>
    <xf numFmtId="0" fontId="14" fillId="4" borderId="0" xfId="20" applyNumberFormat="1" applyFont="1" applyFill="1" applyBorder="1" applyAlignment="1" applyProtection="1">
      <alignment horizontal="left"/>
    </xf>
    <xf numFmtId="0" fontId="36" fillId="4" borderId="0" xfId="28" applyFont="1" applyFill="1" applyBorder="1" applyAlignment="1" applyProtection="1">
      <alignment horizontal="left" indent="1"/>
    </xf>
    <xf numFmtId="0" fontId="41" fillId="4" borderId="0" xfId="20" applyNumberFormat="1" applyFont="1" applyFill="1" applyBorder="1" applyAlignment="1" applyProtection="1">
      <alignment horizontal="left"/>
    </xf>
    <xf numFmtId="178" fontId="7" fillId="4" borderId="0" xfId="49" applyFont="1" applyFill="1" applyBorder="1" applyAlignment="1">
      <alignment horizontal="center" wrapText="1"/>
    </xf>
    <xf numFmtId="195" fontId="7" fillId="4" borderId="0" xfId="49" applyNumberFormat="1" applyFont="1" applyFill="1" applyBorder="1" applyAlignment="1">
      <alignment horizontal="center" wrapText="1"/>
    </xf>
    <xf numFmtId="178" fontId="7" fillId="4" borderId="0" xfId="49" applyFont="1" applyFill="1" applyBorder="1" applyAlignment="1">
      <alignment horizontal="center" vertical="center" wrapText="1"/>
    </xf>
    <xf numFmtId="178" fontId="9" fillId="4" borderId="0" xfId="49" applyFont="1" applyFill="1" applyBorder="1" applyAlignment="1" applyProtection="1">
      <alignment horizontal="right" vertical="center" wrapText="1" indent="1"/>
    </xf>
    <xf numFmtId="49" fontId="0" fillId="4" borderId="0" xfId="45" applyFont="1" applyFill="1" applyBorder="1" applyProtection="1">
      <alignment horizontal="left" indent="1"/>
    </xf>
    <xf numFmtId="49" fontId="94" fillId="4" borderId="0" xfId="12" applyNumberFormat="1" applyFont="1" applyFill="1" applyBorder="1" applyAlignment="1" applyProtection="1">
      <alignment horizontal="left" indent="1"/>
    </xf>
    <xf numFmtId="49" fontId="80" fillId="4" borderId="0" xfId="31" applyFill="1" applyBorder="1">
      <alignment horizontal="left"/>
    </xf>
    <xf numFmtId="49" fontId="88" fillId="4" borderId="0" xfId="43" applyFill="1" applyBorder="1" applyAlignment="1">
      <alignment horizontal="center" wrapText="1"/>
    </xf>
    <xf numFmtId="0" fontId="82" fillId="4" borderId="0" xfId="33" applyFill="1" applyBorder="1">
      <alignment wrapText="1"/>
    </xf>
    <xf numFmtId="0" fontId="13" fillId="4" borderId="0" xfId="12" applyFont="1" applyFill="1" applyBorder="1" applyAlignment="1" applyProtection="1">
      <alignment horizontal="left" indent="1"/>
    </xf>
    <xf numFmtId="0" fontId="15" fillId="4" borderId="0" xfId="12" applyFont="1" applyFill="1" applyBorder="1" applyAlignment="1" applyProtection="1">
      <alignment horizontal="left" indent="1"/>
    </xf>
    <xf numFmtId="0" fontId="0" fillId="0" borderId="51" xfId="0" applyFill="1" applyBorder="1"/>
    <xf numFmtId="0" fontId="0" fillId="0" borderId="52" xfId="0" applyFill="1" applyBorder="1"/>
    <xf numFmtId="0" fontId="0" fillId="0" borderId="53" xfId="0" applyFill="1" applyBorder="1" applyAlignment="1">
      <alignment vertical="top" wrapText="1"/>
    </xf>
    <xf numFmtId="0" fontId="0" fillId="0" borderId="6" xfId="0" applyFill="1" applyBorder="1"/>
    <xf numFmtId="0" fontId="93" fillId="0" borderId="0" xfId="0" applyFont="1" applyFill="1" applyBorder="1"/>
    <xf numFmtId="0" fontId="93" fillId="0" borderId="6" xfId="0" applyFont="1" applyFill="1" applyBorder="1"/>
    <xf numFmtId="0" fontId="89" fillId="0" borderId="53" xfId="0" applyFont="1" applyFill="1" applyBorder="1" applyAlignment="1">
      <alignment vertical="top" wrapText="1"/>
    </xf>
    <xf numFmtId="0" fontId="89" fillId="0" borderId="53" xfId="0" applyFont="1" applyFill="1" applyBorder="1"/>
    <xf numFmtId="0" fontId="0" fillId="0" borderId="54" xfId="0" applyFill="1" applyBorder="1"/>
    <xf numFmtId="0" fontId="0" fillId="0" borderId="55" xfId="0" applyFill="1" applyBorder="1"/>
    <xf numFmtId="0" fontId="0" fillId="0" borderId="56" xfId="0" applyFill="1" applyBorder="1"/>
    <xf numFmtId="0" fontId="0" fillId="0" borderId="53" xfId="0" applyFill="1" applyBorder="1" applyAlignment="1">
      <alignment horizontal="left" indent="1"/>
    </xf>
    <xf numFmtId="185" fontId="0" fillId="0" borderId="0" xfId="2" applyFont="1" applyBorder="1" applyAlignment="1" applyProtection="1"/>
    <xf numFmtId="185" fontId="0" fillId="0" borderId="0" xfId="2" applyFont="1" applyFill="1" applyBorder="1" applyAlignment="1" applyProtection="1">
      <alignment horizontal="right"/>
    </xf>
    <xf numFmtId="185" fontId="0" fillId="0" borderId="0" xfId="2" applyFont="1" applyBorder="1" applyAlignment="1" applyProtection="1">
      <alignment horizontal="right"/>
    </xf>
    <xf numFmtId="0" fontId="0" fillId="0" borderId="0" xfId="0" applyBorder="1" applyAlignment="1"/>
    <xf numFmtId="49" fontId="64" fillId="0" borderId="0" xfId="45" applyFill="1" applyBorder="1">
      <alignment horizontal="left" indent="1"/>
    </xf>
    <xf numFmtId="49" fontId="64" fillId="0" borderId="0" xfId="45" applyBorder="1">
      <alignment horizontal="left" indent="1"/>
    </xf>
    <xf numFmtId="0" fontId="89" fillId="0" borderId="0" xfId="0" applyFont="1" applyAlignment="1">
      <alignment horizontal="left"/>
    </xf>
    <xf numFmtId="188" fontId="67" fillId="0" borderId="57" xfId="9" applyNumberFormat="1" applyFont="1" applyFill="1" applyBorder="1" applyProtection="1">
      <alignment horizontal="right"/>
      <protection locked="0"/>
    </xf>
    <xf numFmtId="188" fontId="67" fillId="0" borderId="57" xfId="9" applyNumberFormat="1" applyFill="1" applyBorder="1" applyProtection="1">
      <alignment horizontal="right"/>
      <protection locked="0"/>
    </xf>
    <xf numFmtId="188" fontId="5" fillId="4" borderId="57" xfId="6" applyNumberFormat="1" applyFont="1" applyFill="1" applyBorder="1" applyProtection="1">
      <alignment horizontal="right"/>
    </xf>
    <xf numFmtId="188" fontId="68" fillId="0" borderId="57" xfId="10" applyNumberFormat="1" applyFill="1" applyBorder="1">
      <protection locked="0"/>
    </xf>
    <xf numFmtId="187" fontId="94" fillId="4" borderId="57" xfId="6" applyNumberFormat="1" applyFont="1" applyFill="1" applyBorder="1" applyProtection="1">
      <alignment horizontal="right"/>
    </xf>
    <xf numFmtId="0" fontId="0" fillId="0" borderId="0" xfId="0" applyFill="1" applyBorder="1" applyAlignment="1"/>
    <xf numFmtId="188" fontId="5" fillId="4" borderId="5" xfId="6" applyNumberFormat="1" applyFont="1" applyBorder="1" applyProtection="1">
      <alignment horizontal="right"/>
    </xf>
    <xf numFmtId="0" fontId="94" fillId="7" borderId="0" xfId="12" applyFont="1" applyBorder="1"/>
    <xf numFmtId="0" fontId="7" fillId="2" borderId="0" xfId="0" applyFont="1" applyFill="1" applyBorder="1" applyAlignment="1" applyProtection="1">
      <alignment horizontal="left" vertical="center" wrapText="1"/>
    </xf>
    <xf numFmtId="0" fontId="85" fillId="4" borderId="0" xfId="36" quotePrefix="1" applyBorder="1" applyAlignment="1">
      <alignment horizontal="centerContinuous"/>
    </xf>
    <xf numFmtId="0" fontId="0" fillId="0" borderId="53" xfId="0" applyFill="1" applyBorder="1"/>
    <xf numFmtId="0" fontId="91" fillId="0" borderId="0" xfId="0" applyFont="1" applyFill="1" applyBorder="1" applyAlignment="1">
      <alignment horizontal="center"/>
    </xf>
    <xf numFmtId="0" fontId="91" fillId="0" borderId="0" xfId="0" applyFont="1" applyFill="1" applyBorder="1" applyAlignment="1">
      <alignment horizontal="centerContinuous"/>
    </xf>
    <xf numFmtId="0" fontId="91" fillId="0" borderId="6" xfId="0" applyFont="1" applyFill="1" applyBorder="1" applyAlignment="1">
      <alignment horizontal="centerContinuous"/>
    </xf>
    <xf numFmtId="0" fontId="91" fillId="0" borderId="6" xfId="0" applyFont="1" applyFill="1" applyBorder="1" applyAlignment="1">
      <alignment horizontal="center"/>
    </xf>
    <xf numFmtId="0" fontId="0" fillId="0" borderId="53" xfId="0" applyFill="1" applyBorder="1" applyAlignment="1"/>
    <xf numFmtId="15" fontId="0" fillId="0" borderId="0" xfId="0" applyNumberFormat="1" applyFill="1" applyBorder="1" applyAlignment="1"/>
    <xf numFmtId="3" fontId="0" fillId="0" borderId="0" xfId="0" applyNumberFormat="1" applyFill="1" applyBorder="1" applyAlignment="1"/>
    <xf numFmtId="3" fontId="0" fillId="0" borderId="0" xfId="0" applyNumberFormat="1" applyFill="1" applyBorder="1"/>
    <xf numFmtId="3" fontId="94" fillId="0" borderId="0" xfId="0" applyNumberFormat="1" applyFont="1" applyFill="1" applyBorder="1" applyAlignment="1"/>
    <xf numFmtId="10" fontId="0" fillId="0" borderId="0" xfId="0" applyNumberFormat="1" applyFill="1" applyBorder="1"/>
    <xf numFmtId="0" fontId="0" fillId="0" borderId="55" xfId="0" applyFill="1" applyBorder="1" applyAlignment="1"/>
    <xf numFmtId="0" fontId="91" fillId="0" borderId="6" xfId="0" applyFont="1" applyFill="1" applyBorder="1" applyAlignment="1">
      <alignment horizontal="centerContinuous" wrapText="1"/>
    </xf>
    <xf numFmtId="0" fontId="91" fillId="0" borderId="6" xfId="0" applyFont="1" applyFill="1" applyBorder="1" applyAlignment="1">
      <alignment horizontal="center" wrapText="1"/>
    </xf>
    <xf numFmtId="0" fontId="0" fillId="0" borderId="6" xfId="0" applyFill="1" applyBorder="1" applyAlignment="1"/>
    <xf numFmtId="1" fontId="0" fillId="0" borderId="0" xfId="0" applyNumberFormat="1" applyFill="1" applyBorder="1" applyAlignment="1"/>
    <xf numFmtId="185" fontId="0" fillId="0" borderId="6" xfId="2" applyFont="1" applyBorder="1" applyAlignment="1" applyProtection="1"/>
    <xf numFmtId="0" fontId="0" fillId="0" borderId="6" xfId="0" applyBorder="1" applyAlignment="1"/>
    <xf numFmtId="196" fontId="0" fillId="0" borderId="6" xfId="51" applyNumberFormat="1" applyFont="1" applyFill="1" applyBorder="1" applyProtection="1"/>
    <xf numFmtId="170" fontId="0" fillId="0" borderId="6" xfId="51" applyFont="1" applyFill="1" applyBorder="1" applyProtection="1"/>
    <xf numFmtId="197" fontId="0" fillId="0" borderId="6" xfId="0" applyNumberFormat="1" applyBorder="1"/>
    <xf numFmtId="0" fontId="0" fillId="0" borderId="6" xfId="0" applyBorder="1"/>
    <xf numFmtId="0" fontId="0" fillId="0" borderId="54" xfId="0" applyBorder="1"/>
    <xf numFmtId="0" fontId="91" fillId="0" borderId="50" xfId="0" applyFont="1" applyFill="1" applyBorder="1" applyAlignment="1">
      <alignment horizontal="left" indent="1"/>
    </xf>
    <xf numFmtId="0" fontId="119" fillId="0" borderId="50" xfId="0" applyFont="1" applyFill="1" applyBorder="1" applyAlignment="1">
      <alignment horizontal="left" indent="1"/>
    </xf>
    <xf numFmtId="0" fontId="91" fillId="0" borderId="53" xfId="0" applyFont="1" applyFill="1" applyBorder="1" applyAlignment="1">
      <alignment horizontal="left" indent="1"/>
    </xf>
    <xf numFmtId="0" fontId="101" fillId="0" borderId="53" xfId="0" applyFont="1" applyFill="1" applyBorder="1" applyAlignment="1">
      <alignment horizontal="left" indent="1"/>
    </xf>
    <xf numFmtId="0" fontId="114" fillId="0" borderId="53" xfId="0" applyFont="1" applyFill="1" applyBorder="1" applyAlignment="1">
      <alignment horizontal="left" indent="1"/>
    </xf>
    <xf numFmtId="0" fontId="43" fillId="3" borderId="51" xfId="58" applyFont="1" applyFill="1" applyBorder="1" applyAlignment="1" applyProtection="1"/>
    <xf numFmtId="0" fontId="64" fillId="2" borderId="55" xfId="12" applyFill="1" applyBorder="1" applyProtection="1"/>
    <xf numFmtId="0" fontId="27" fillId="3" borderId="51" xfId="58" applyFont="1" applyFill="1" applyBorder="1" applyAlignment="1" applyProtection="1"/>
    <xf numFmtId="0" fontId="43" fillId="2" borderId="55" xfId="12" applyFont="1" applyFill="1" applyBorder="1" applyAlignment="1" applyProtection="1"/>
    <xf numFmtId="0" fontId="27" fillId="3" borderId="51" xfId="58" applyFont="1" applyFill="1" applyBorder="1" applyProtection="1"/>
    <xf numFmtId="0" fontId="43" fillId="2" borderId="55" xfId="12" applyFont="1" applyFill="1" applyBorder="1" applyProtection="1"/>
    <xf numFmtId="0" fontId="82" fillId="8" borderId="51" xfId="58" applyBorder="1" applyProtection="1"/>
    <xf numFmtId="0" fontId="64" fillId="7" borderId="55" xfId="12" applyBorder="1" applyProtection="1"/>
    <xf numFmtId="0" fontId="89" fillId="4" borderId="0" xfId="36" applyFont="1" applyBorder="1" applyAlignment="1">
      <alignment horizontal="left"/>
    </xf>
    <xf numFmtId="49" fontId="94" fillId="2" borderId="0" xfId="45" applyFont="1" applyFill="1" applyBorder="1" applyProtection="1">
      <alignment horizontal="left" indent="1"/>
    </xf>
    <xf numFmtId="0" fontId="27" fillId="3" borderId="50" xfId="58" applyFont="1" applyFill="1" applyBorder="1" applyAlignment="1" applyProtection="1"/>
    <xf numFmtId="0" fontId="27" fillId="3" borderId="53" xfId="58" applyFont="1" applyFill="1" applyBorder="1" applyAlignment="1" applyProtection="1"/>
    <xf numFmtId="0" fontId="73" fillId="5" borderId="53" xfId="21" applyBorder="1" applyAlignment="1">
      <alignment horizontal="left" indent="1"/>
    </xf>
    <xf numFmtId="0" fontId="66" fillId="5" borderId="53" xfId="25" applyBorder="1" applyAlignment="1">
      <alignment horizontal="left"/>
    </xf>
    <xf numFmtId="0" fontId="27" fillId="3" borderId="52" xfId="58" applyFont="1" applyFill="1" applyBorder="1" applyAlignment="1" applyProtection="1"/>
    <xf numFmtId="0" fontId="27" fillId="2" borderId="56" xfId="12" applyFont="1" applyFill="1" applyBorder="1" applyAlignment="1" applyProtection="1"/>
    <xf numFmtId="0" fontId="26" fillId="7" borderId="55" xfId="12" applyFont="1" applyBorder="1" applyAlignment="1" applyProtection="1"/>
    <xf numFmtId="0" fontId="27" fillId="2" borderId="55" xfId="12" applyFont="1" applyFill="1" applyBorder="1" applyAlignment="1" applyProtection="1"/>
    <xf numFmtId="0" fontId="39" fillId="2" borderId="55" xfId="12" applyFont="1" applyFill="1" applyBorder="1" applyAlignment="1" applyProtection="1">
      <alignment horizontal="left" indent="1"/>
    </xf>
    <xf numFmtId="0" fontId="89" fillId="4" borderId="56" xfId="96" applyBorder="1"/>
    <xf numFmtId="0" fontId="89" fillId="4" borderId="55" xfId="96" applyBorder="1" applyAlignment="1"/>
    <xf numFmtId="0" fontId="83" fillId="4" borderId="55" xfId="34" applyBorder="1"/>
    <xf numFmtId="0" fontId="84" fillId="4" borderId="55" xfId="35" applyBorder="1"/>
    <xf numFmtId="0" fontId="85" fillId="4" borderId="55" xfId="36" applyBorder="1">
      <alignment horizontal="left"/>
    </xf>
    <xf numFmtId="0" fontId="89" fillId="4" borderId="55" xfId="56" applyBorder="1">
      <alignment horizontal="left"/>
    </xf>
    <xf numFmtId="0" fontId="43" fillId="3" borderId="50" xfId="58" applyFont="1" applyFill="1" applyBorder="1" applyAlignment="1" applyProtection="1"/>
    <xf numFmtId="0" fontId="43" fillId="3" borderId="53" xfId="58" applyFont="1" applyFill="1" applyBorder="1" applyAlignment="1" applyProtection="1"/>
    <xf numFmtId="0" fontId="73" fillId="5" borderId="53" xfId="21" applyFont="1" applyBorder="1" applyAlignment="1">
      <alignment horizontal="left" indent="1"/>
    </xf>
    <xf numFmtId="0" fontId="82" fillId="8" borderId="52" xfId="58" applyBorder="1" applyProtection="1"/>
    <xf numFmtId="0" fontId="47" fillId="2" borderId="56" xfId="0" applyFont="1" applyFill="1" applyBorder="1" applyProtection="1"/>
    <xf numFmtId="0" fontId="49" fillId="2" borderId="55" xfId="12" applyFont="1" applyFill="1" applyBorder="1" applyAlignment="1" applyProtection="1"/>
    <xf numFmtId="0" fontId="26" fillId="2" borderId="55" xfId="12" applyFont="1" applyFill="1" applyBorder="1" applyAlignment="1" applyProtection="1"/>
    <xf numFmtId="49" fontId="72" fillId="2" borderId="55" xfId="20" applyFill="1" applyBorder="1" applyAlignment="1" applyProtection="1">
      <alignment horizontal="left" vertical="top" indent="1"/>
    </xf>
    <xf numFmtId="0" fontId="82" fillId="8" borderId="52" xfId="58" applyBorder="1"/>
    <xf numFmtId="0" fontId="82" fillId="8" borderId="51" xfId="58" applyBorder="1"/>
    <xf numFmtId="0" fontId="47" fillId="2" borderId="55" xfId="0" applyFont="1" applyFill="1" applyBorder="1" applyProtection="1"/>
    <xf numFmtId="0" fontId="27" fillId="5" borderId="50" xfId="23" applyFont="1" applyBorder="1" applyAlignment="1"/>
    <xf numFmtId="0" fontId="27" fillId="5" borderId="53" xfId="23" applyFont="1" applyBorder="1" applyAlignment="1"/>
    <xf numFmtId="0" fontId="27" fillId="5" borderId="52" xfId="23" applyFont="1" applyBorder="1" applyAlignment="1"/>
    <xf numFmtId="0" fontId="66" fillId="4" borderId="56" xfId="13" applyBorder="1">
      <alignment horizontal="right"/>
    </xf>
    <xf numFmtId="0" fontId="27" fillId="5" borderId="51" xfId="23" applyFont="1" applyBorder="1" applyAlignment="1"/>
    <xf numFmtId="0" fontId="66" fillId="4" borderId="55" xfId="13" applyBorder="1">
      <alignment horizontal="right"/>
    </xf>
    <xf numFmtId="0" fontId="82" fillId="8" borderId="50" xfId="58" applyBorder="1" applyProtection="1"/>
    <xf numFmtId="0" fontId="82" fillId="8" borderId="53" xfId="58" applyBorder="1" applyProtection="1"/>
    <xf numFmtId="49" fontId="90" fillId="2" borderId="56" xfId="50" applyFill="1" applyBorder="1" applyProtection="1">
      <alignment horizontal="right" indent="2"/>
    </xf>
    <xf numFmtId="0" fontId="41" fillId="7" borderId="55" xfId="12" applyFont="1" applyBorder="1" applyAlignment="1" applyProtection="1">
      <alignment horizontal="center"/>
    </xf>
    <xf numFmtId="0" fontId="27" fillId="2" borderId="55" xfId="0" applyFont="1" applyFill="1" applyBorder="1" applyProtection="1"/>
    <xf numFmtId="177" fontId="27" fillId="2" borderId="55" xfId="0" applyNumberFormat="1" applyFont="1" applyFill="1" applyBorder="1" applyProtection="1"/>
    <xf numFmtId="0" fontId="27" fillId="2" borderId="55" xfId="12" applyFont="1" applyFill="1" applyBorder="1" applyProtection="1"/>
    <xf numFmtId="0" fontId="15" fillId="8" borderId="52" xfId="58" applyFont="1" applyBorder="1" applyProtection="1"/>
    <xf numFmtId="49" fontId="31" fillId="3" borderId="52" xfId="42" applyFont="1" applyFill="1" applyBorder="1" applyProtection="1">
      <alignment horizontal="right" indent="1"/>
    </xf>
    <xf numFmtId="0" fontId="64" fillId="7" borderId="56" xfId="12" applyBorder="1" applyProtection="1"/>
    <xf numFmtId="0" fontId="27" fillId="3" borderId="52" xfId="58" applyFont="1" applyFill="1" applyBorder="1" applyProtection="1"/>
    <xf numFmtId="0" fontId="41" fillId="2" borderId="56" xfId="20" applyNumberFormat="1" applyFont="1" applyFill="1" applyBorder="1" applyAlignment="1" applyProtection="1">
      <alignment horizontal="left"/>
    </xf>
    <xf numFmtId="0" fontId="8" fillId="2" borderId="55" xfId="20" applyNumberFormat="1" applyFont="1" applyFill="1" applyBorder="1" applyAlignment="1" applyProtection="1">
      <alignment horizontal="left"/>
    </xf>
    <xf numFmtId="0" fontId="36" fillId="2" borderId="55" xfId="28" applyFont="1" applyFill="1" applyBorder="1" applyAlignment="1" applyProtection="1">
      <alignment horizontal="left" indent="1"/>
    </xf>
    <xf numFmtId="0" fontId="41" fillId="2" borderId="55" xfId="20" applyNumberFormat="1" applyFont="1" applyFill="1" applyBorder="1" applyAlignment="1" applyProtection="1">
      <alignment horizontal="left"/>
    </xf>
    <xf numFmtId="0" fontId="43" fillId="8" borderId="50" xfId="58" applyFont="1" applyBorder="1" applyAlignment="1" applyProtection="1"/>
    <xf numFmtId="0" fontId="43" fillId="8" borderId="53" xfId="58" applyFont="1" applyBorder="1" applyAlignment="1" applyProtection="1"/>
    <xf numFmtId="0" fontId="43" fillId="3" borderId="52" xfId="58" applyFont="1" applyFill="1" applyBorder="1" applyAlignment="1" applyProtection="1"/>
    <xf numFmtId="178" fontId="17" fillId="2" borderId="56" xfId="49" applyFont="1" applyFill="1" applyBorder="1" applyProtection="1"/>
    <xf numFmtId="0" fontId="43" fillId="8" borderId="51" xfId="58" applyFont="1" applyBorder="1" applyAlignment="1" applyProtection="1"/>
    <xf numFmtId="178" fontId="10" fillId="2" borderId="55" xfId="49" applyFont="1" applyFill="1" applyBorder="1" applyAlignment="1"/>
    <xf numFmtId="178" fontId="17" fillId="2" borderId="55" xfId="49" applyFont="1" applyFill="1" applyBorder="1" applyAlignment="1"/>
    <xf numFmtId="178" fontId="17" fillId="2" borderId="55" xfId="49" applyFont="1" applyFill="1" applyBorder="1" applyAlignment="1" applyProtection="1"/>
    <xf numFmtId="185" fontId="9" fillId="2" borderId="55" xfId="2" applyFont="1" applyFill="1" applyBorder="1" applyAlignment="1" applyProtection="1">
      <alignment horizontal="right" indent="1"/>
    </xf>
    <xf numFmtId="185" fontId="15" fillId="2" borderId="55" xfId="2" applyFont="1" applyFill="1" applyBorder="1" applyProtection="1">
      <alignment horizontal="right"/>
    </xf>
    <xf numFmtId="185" fontId="9" fillId="2" borderId="55" xfId="2" applyFont="1" applyFill="1" applyBorder="1" applyAlignment="1" applyProtection="1"/>
    <xf numFmtId="178" fontId="17" fillId="2" borderId="55" xfId="49" applyFont="1" applyFill="1" applyBorder="1" applyProtection="1"/>
    <xf numFmtId="173" fontId="15" fillId="2" borderId="55" xfId="4" applyFont="1" applyFill="1" applyBorder="1" applyAlignment="1" applyProtection="1">
      <alignment horizontal="left"/>
    </xf>
    <xf numFmtId="185" fontId="9" fillId="2" borderId="55" xfId="2" applyFont="1" applyFill="1" applyBorder="1" applyAlignment="1" applyProtection="1">
      <alignment horizontal="left" vertical="top"/>
    </xf>
    <xf numFmtId="0" fontId="73" fillId="5" borderId="53" xfId="21" applyBorder="1"/>
    <xf numFmtId="0" fontId="15" fillId="7" borderId="56" xfId="12" applyFont="1" applyBorder="1" applyProtection="1"/>
    <xf numFmtId="0" fontId="15" fillId="8" borderId="51" xfId="58" applyFont="1" applyBorder="1" applyProtection="1"/>
    <xf numFmtId="0" fontId="15" fillId="7" borderId="55" xfId="12" applyFont="1" applyBorder="1" applyProtection="1"/>
    <xf numFmtId="0" fontId="0" fillId="7" borderId="56" xfId="0" applyFill="1" applyBorder="1"/>
    <xf numFmtId="0" fontId="0" fillId="7" borderId="55" xfId="0" applyFill="1" applyBorder="1"/>
    <xf numFmtId="0" fontId="64" fillId="7" borderId="56" xfId="12" applyBorder="1"/>
    <xf numFmtId="0" fontId="26" fillId="7" borderId="54" xfId="12" applyFont="1" applyBorder="1" applyAlignment="1" applyProtection="1"/>
    <xf numFmtId="0" fontId="64" fillId="7" borderId="55" xfId="12" applyBorder="1"/>
    <xf numFmtId="0" fontId="11" fillId="7" borderId="58" xfId="12" applyFont="1" applyBorder="1" applyAlignment="1" applyProtection="1"/>
    <xf numFmtId="0" fontId="11" fillId="4" borderId="58" xfId="12" applyFont="1" applyFill="1" applyBorder="1" applyAlignment="1" applyProtection="1"/>
    <xf numFmtId="0" fontId="11" fillId="2" borderId="58" xfId="12" applyFont="1" applyFill="1" applyBorder="1" applyAlignment="1" applyProtection="1"/>
    <xf numFmtId="0" fontId="66" fillId="4" borderId="58" xfId="53" applyBorder="1">
      <alignment horizontal="right"/>
    </xf>
    <xf numFmtId="0" fontId="66" fillId="4" borderId="58" xfId="53" applyFill="1" applyBorder="1">
      <alignment horizontal="right"/>
    </xf>
    <xf numFmtId="0" fontId="14" fillId="7" borderId="58" xfId="12" applyFont="1" applyBorder="1" applyAlignment="1" applyProtection="1">
      <alignment horizontal="center"/>
    </xf>
    <xf numFmtId="0" fontId="14" fillId="7" borderId="58" xfId="12" applyFont="1" applyBorder="1" applyAlignment="1" applyProtection="1"/>
    <xf numFmtId="0" fontId="14" fillId="4" borderId="58" xfId="12" applyFont="1" applyFill="1" applyBorder="1" applyAlignment="1" applyProtection="1"/>
    <xf numFmtId="0" fontId="14" fillId="4" borderId="58" xfId="12" applyFont="1" applyFill="1" applyBorder="1" applyAlignment="1" applyProtection="1">
      <alignment horizontal="center"/>
    </xf>
    <xf numFmtId="0" fontId="82" fillId="8" borderId="58" xfId="58" applyBorder="1" applyProtection="1"/>
    <xf numFmtId="0" fontId="71" fillId="3" borderId="58" xfId="18" applyFill="1" applyBorder="1" applyAlignment="1" applyProtection="1"/>
    <xf numFmtId="0" fontId="71" fillId="3" borderId="58" xfId="19" applyFill="1" applyBorder="1" applyAlignment="1" applyProtection="1">
      <alignment vertical="center"/>
    </xf>
    <xf numFmtId="188" fontId="67" fillId="0" borderId="59" xfId="9" applyNumberFormat="1" applyFont="1" applyFill="1" applyBorder="1" applyProtection="1">
      <alignment horizontal="right"/>
      <protection locked="0"/>
    </xf>
    <xf numFmtId="188" fontId="67" fillId="0" borderId="59" xfId="9" applyNumberFormat="1" applyFill="1" applyBorder="1" applyProtection="1">
      <alignment horizontal="right"/>
      <protection locked="0"/>
    </xf>
    <xf numFmtId="188" fontId="5" fillId="4" borderId="59" xfId="6" applyNumberFormat="1" applyFont="1" applyFill="1" applyBorder="1" applyProtection="1">
      <alignment horizontal="right"/>
    </xf>
    <xf numFmtId="188" fontId="67" fillId="0" borderId="5" xfId="9" applyNumberFormat="1" applyFont="1" applyFill="1" applyBorder="1" applyProtection="1">
      <alignment horizontal="right"/>
      <protection locked="0"/>
    </xf>
    <xf numFmtId="188" fontId="67" fillId="0" borderId="5" xfId="9" applyNumberFormat="1" applyFill="1" applyBorder="1" applyProtection="1">
      <alignment horizontal="right"/>
      <protection locked="0"/>
    </xf>
    <xf numFmtId="188" fontId="68" fillId="0" borderId="59" xfId="10" applyNumberFormat="1" applyFill="1" applyBorder="1">
      <protection locked="0"/>
    </xf>
    <xf numFmtId="188" fontId="5" fillId="0" borderId="5" xfId="6" applyNumberFormat="1" applyFont="1" applyFill="1" applyBorder="1" applyProtection="1">
      <alignment horizontal="right"/>
    </xf>
    <xf numFmtId="187" fontId="98" fillId="0" borderId="26" xfId="10" applyNumberFormat="1" applyFont="1" applyFill="1" applyBorder="1">
      <protection locked="0"/>
    </xf>
    <xf numFmtId="187" fontId="98" fillId="0" borderId="60" xfId="10" applyNumberFormat="1" applyFont="1" applyFill="1" applyBorder="1">
      <protection locked="0"/>
    </xf>
    <xf numFmtId="187" fontId="22" fillId="0" borderId="26" xfId="10" applyNumberFormat="1" applyFont="1" applyFill="1" applyBorder="1">
      <protection locked="0"/>
    </xf>
    <xf numFmtId="187" fontId="94" fillId="4" borderId="3" xfId="6" applyNumberFormat="1" applyFont="1" applyBorder="1" applyProtection="1">
      <alignment horizontal="right"/>
    </xf>
    <xf numFmtId="187" fontId="10" fillId="4" borderId="1" xfId="39" applyNumberFormat="1" applyFont="1" applyBorder="1"/>
    <xf numFmtId="187" fontId="22" fillId="0" borderId="60" xfId="2" applyNumberFormat="1" applyFont="1" applyFill="1" applyBorder="1">
      <alignment horizontal="right"/>
      <protection locked="0"/>
    </xf>
    <xf numFmtId="187" fontId="22" fillId="0" borderId="61" xfId="2" applyNumberFormat="1" applyFont="1" applyFill="1" applyBorder="1">
      <alignment horizontal="right"/>
      <protection locked="0"/>
    </xf>
    <xf numFmtId="187" fontId="22" fillId="0" borderId="60" xfId="2" applyNumberFormat="1" applyFont="1" applyFill="1" applyBorder="1" applyProtection="1">
      <alignment horizontal="right"/>
      <protection locked="0"/>
    </xf>
    <xf numFmtId="187" fontId="22" fillId="0" borderId="61" xfId="2" applyNumberFormat="1" applyFont="1" applyFill="1" applyBorder="1" applyProtection="1">
      <alignment horizontal="right"/>
      <protection locked="0"/>
    </xf>
    <xf numFmtId="187" fontId="5" fillId="4" borderId="1" xfId="39" applyNumberFormat="1" applyFont="1" applyBorder="1" applyAlignment="1">
      <alignment horizontal="right"/>
    </xf>
    <xf numFmtId="187" fontId="5" fillId="4" borderId="1" xfId="39" applyNumberFormat="1" applyFont="1" applyBorder="1" applyAlignment="1" applyProtection="1">
      <alignment horizontal="right"/>
    </xf>
    <xf numFmtId="187" fontId="27" fillId="4" borderId="5" xfId="6" applyNumberFormat="1" applyFont="1" applyBorder="1" applyProtection="1">
      <alignment horizontal="right"/>
    </xf>
    <xf numFmtId="187" fontId="10" fillId="4" borderId="17" xfId="6" applyNumberFormat="1" applyFont="1" applyBorder="1" applyProtection="1">
      <alignment horizontal="right"/>
    </xf>
    <xf numFmtId="187" fontId="10" fillId="4" borderId="2" xfId="6" applyNumberFormat="1" applyFont="1" applyBorder="1" applyProtection="1">
      <alignment horizontal="right"/>
    </xf>
    <xf numFmtId="192" fontId="10" fillId="4" borderId="17" xfId="6" applyNumberFormat="1" applyFont="1" applyBorder="1" applyProtection="1">
      <alignment horizontal="right"/>
    </xf>
    <xf numFmtId="192" fontId="10" fillId="4" borderId="2" xfId="6" applyNumberFormat="1" applyFont="1" applyBorder="1" applyProtection="1">
      <alignment horizontal="right"/>
    </xf>
    <xf numFmtId="188" fontId="15" fillId="2" borderId="2" xfId="51" applyNumberFormat="1" applyFont="1" applyFill="1" applyBorder="1" applyAlignment="1" applyProtection="1">
      <alignment horizontal="right"/>
    </xf>
    <xf numFmtId="0" fontId="5" fillId="2" borderId="0" xfId="12" applyNumberFormat="1" applyFont="1" applyFill="1" applyBorder="1" applyProtection="1"/>
    <xf numFmtId="0" fontId="7" fillId="2" borderId="0" xfId="31" applyNumberFormat="1" applyFont="1" applyFill="1" applyBorder="1" applyAlignment="1" applyProtection="1">
      <alignment horizontal="left" indent="1"/>
    </xf>
    <xf numFmtId="0" fontId="5" fillId="2" borderId="0" xfId="12" applyNumberFormat="1" applyFont="1" applyFill="1" applyBorder="1" applyAlignment="1" applyProtection="1"/>
    <xf numFmtId="0" fontId="27" fillId="2" borderId="0" xfId="58" applyNumberFormat="1" applyFont="1" applyFill="1" applyBorder="1" applyProtection="1"/>
    <xf numFmtId="0" fontId="43" fillId="7" borderId="0" xfId="12" applyNumberFormat="1" applyFont="1" applyBorder="1" applyProtection="1"/>
    <xf numFmtId="0" fontId="27" fillId="2" borderId="0" xfId="12" applyNumberFormat="1" applyFont="1" applyFill="1" applyBorder="1" applyProtection="1"/>
    <xf numFmtId="0" fontId="80" fillId="2" borderId="0" xfId="31" applyNumberFormat="1" applyFill="1" applyBorder="1">
      <alignment horizontal="left"/>
    </xf>
    <xf numFmtId="0" fontId="27" fillId="2" borderId="0" xfId="12" applyNumberFormat="1" applyFont="1" applyFill="1" applyBorder="1" applyAlignment="1" applyProtection="1">
      <alignment horizontal="left"/>
    </xf>
    <xf numFmtId="0" fontId="27" fillId="2" borderId="0" xfId="12" applyNumberFormat="1" applyFont="1" applyFill="1" applyBorder="1" applyAlignment="1" applyProtection="1"/>
    <xf numFmtId="0" fontId="5" fillId="4" borderId="0" xfId="12" applyNumberFormat="1" applyFont="1" applyFill="1" applyBorder="1" applyAlignment="1" applyProtection="1"/>
    <xf numFmtId="0" fontId="7" fillId="2" borderId="0" xfId="12" applyNumberFormat="1" applyFont="1" applyFill="1" applyBorder="1" applyAlignment="1" applyProtection="1">
      <alignment horizontal="left"/>
    </xf>
    <xf numFmtId="0" fontId="89" fillId="4" borderId="0" xfId="56" applyNumberFormat="1" applyBorder="1">
      <alignment horizontal="left"/>
    </xf>
    <xf numFmtId="0" fontId="39" fillId="2" borderId="0" xfId="12" applyNumberFormat="1" applyFont="1" applyFill="1" applyBorder="1" applyProtection="1"/>
    <xf numFmtId="0" fontId="15" fillId="7" borderId="0" xfId="12" applyNumberFormat="1" applyFont="1" applyBorder="1" applyProtection="1"/>
    <xf numFmtId="0" fontId="14" fillId="2" borderId="0" xfId="12" applyNumberFormat="1" applyFont="1" applyFill="1" applyBorder="1" applyProtection="1"/>
    <xf numFmtId="0" fontId="72" fillId="2" borderId="0" xfId="20" applyNumberFormat="1" applyFill="1" applyBorder="1" applyAlignment="1" applyProtection="1">
      <alignment vertical="top"/>
    </xf>
    <xf numFmtId="0" fontId="13" fillId="4" borderId="0" xfId="45" applyNumberFormat="1" applyFont="1" applyFill="1" applyBorder="1" applyAlignment="1" applyProtection="1"/>
    <xf numFmtId="0" fontId="39" fillId="2" borderId="0" xfId="12" applyNumberFormat="1" applyFont="1" applyFill="1" applyBorder="1" applyAlignment="1" applyProtection="1">
      <alignment horizontal="left"/>
    </xf>
    <xf numFmtId="0" fontId="27" fillId="4" borderId="0" xfId="58" applyNumberFormat="1" applyFont="1" applyFill="1" applyBorder="1" applyProtection="1"/>
    <xf numFmtId="0" fontId="27" fillId="4" borderId="0" xfId="12" applyNumberFormat="1" applyFont="1" applyFill="1" applyBorder="1" applyProtection="1"/>
    <xf numFmtId="0" fontId="43" fillId="2" borderId="55" xfId="12" applyNumberFormat="1" applyFont="1" applyFill="1" applyBorder="1" applyProtection="1"/>
    <xf numFmtId="0" fontId="27" fillId="2" borderId="0" xfId="58" applyNumberFormat="1" applyFont="1" applyFill="1" applyBorder="1" applyAlignment="1" applyProtection="1"/>
    <xf numFmtId="0" fontId="13" fillId="2" borderId="0" xfId="45" applyNumberFormat="1" applyFont="1" applyFill="1" applyBorder="1" applyAlignment="1" applyProtection="1"/>
    <xf numFmtId="0" fontId="15" fillId="2" borderId="0" xfId="45" applyNumberFormat="1" applyFont="1" applyFill="1" applyBorder="1" applyAlignment="1" applyProtection="1"/>
    <xf numFmtId="0" fontId="7" fillId="2" borderId="0" xfId="12" applyNumberFormat="1" applyFont="1" applyFill="1" applyBorder="1" applyAlignment="1" applyProtection="1"/>
    <xf numFmtId="0" fontId="64" fillId="7" borderId="0" xfId="12" applyNumberFormat="1" applyBorder="1"/>
    <xf numFmtId="0" fontId="27" fillId="2" borderId="0" xfId="58" applyNumberFormat="1" applyFont="1" applyFill="1" applyBorder="1" applyAlignment="1" applyProtection="1">
      <alignment horizontal="left"/>
    </xf>
    <xf numFmtId="0" fontId="64" fillId="7" borderId="0" xfId="12" applyNumberFormat="1" applyFont="1" applyBorder="1"/>
    <xf numFmtId="0" fontId="13" fillId="2" borderId="0" xfId="45" applyNumberFormat="1" applyFont="1" applyFill="1" applyBorder="1" applyAlignment="1" applyProtection="1">
      <alignment horizontal="left"/>
    </xf>
    <xf numFmtId="0" fontId="39" fillId="2" borderId="0" xfId="45" applyNumberFormat="1" applyFont="1" applyFill="1" applyBorder="1" applyProtection="1">
      <alignment horizontal="left" indent="1"/>
    </xf>
    <xf numFmtId="0" fontId="48" fillId="2" borderId="0" xfId="31" applyNumberFormat="1" applyFont="1" applyFill="1" applyBorder="1" applyAlignment="1" applyProtection="1">
      <alignment horizontal="left" indent="1"/>
    </xf>
    <xf numFmtId="0" fontId="43" fillId="7" borderId="0" xfId="12" applyNumberFormat="1" applyFont="1" applyBorder="1" applyAlignment="1" applyProtection="1">
      <alignment horizontal="left" indent="1"/>
    </xf>
    <xf numFmtId="0" fontId="40" fillId="2" borderId="0" xfId="58" applyNumberFormat="1" applyFont="1" applyFill="1" applyBorder="1" applyAlignment="1" applyProtection="1"/>
    <xf numFmtId="0" fontId="39" fillId="4" borderId="0" xfId="12" applyNumberFormat="1" applyFont="1" applyFill="1" applyBorder="1" applyAlignment="1" applyProtection="1">
      <alignment horizontal="left"/>
    </xf>
    <xf numFmtId="0" fontId="46" fillId="2" borderId="0" xfId="12" applyNumberFormat="1" applyFont="1" applyFill="1" applyBorder="1" applyAlignment="1" applyProtection="1">
      <alignment horizontal="left"/>
    </xf>
    <xf numFmtId="0" fontId="85" fillId="4" borderId="0" xfId="36" applyNumberFormat="1" applyBorder="1">
      <alignment horizontal="left"/>
    </xf>
    <xf numFmtId="0" fontId="85" fillId="4" borderId="0" xfId="36" applyNumberFormat="1" applyBorder="1" applyAlignment="1"/>
    <xf numFmtId="0" fontId="85" fillId="4" borderId="0" xfId="36" applyNumberFormat="1" applyFill="1" applyBorder="1">
      <alignment horizontal="left"/>
    </xf>
    <xf numFmtId="0" fontId="43" fillId="2" borderId="55" xfId="12" applyNumberFormat="1" applyFont="1" applyFill="1" applyBorder="1" applyAlignment="1" applyProtection="1"/>
    <xf numFmtId="0" fontId="33" fillId="2" borderId="0" xfId="2" applyNumberFormat="1" applyFont="1" applyFill="1" applyBorder="1" applyProtection="1">
      <alignment horizontal="right"/>
    </xf>
    <xf numFmtId="0" fontId="38" fillId="7" borderId="0" xfId="12" applyNumberFormat="1" applyFont="1" applyBorder="1" applyAlignment="1" applyProtection="1">
      <alignment horizontal="left"/>
    </xf>
    <xf numFmtId="0" fontId="27" fillId="2" borderId="0" xfId="12" applyNumberFormat="1" applyFont="1" applyFill="1" applyBorder="1" applyAlignment="1" applyProtection="1">
      <alignment horizontal="center"/>
    </xf>
    <xf numFmtId="0" fontId="15" fillId="2" borderId="0" xfId="45" applyNumberFormat="1" applyFont="1" applyFill="1" applyBorder="1" applyProtection="1">
      <alignment horizontal="left" indent="1"/>
    </xf>
    <xf numFmtId="0" fontId="13" fillId="2" borderId="0" xfId="45" applyNumberFormat="1" applyFont="1" applyFill="1" applyBorder="1" applyProtection="1">
      <alignment horizontal="left" indent="1"/>
    </xf>
    <xf numFmtId="0" fontId="85" fillId="4" borderId="0" xfId="13" applyNumberFormat="1" applyFont="1" applyBorder="1">
      <alignment horizontal="right"/>
    </xf>
    <xf numFmtId="0" fontId="43" fillId="7" borderId="6" xfId="12" applyNumberFormat="1" applyFont="1" applyBorder="1" applyProtection="1"/>
    <xf numFmtId="0" fontId="15" fillId="7" borderId="6" xfId="12" applyNumberFormat="1" applyFont="1" applyBorder="1" applyProtection="1"/>
    <xf numFmtId="0" fontId="26" fillId="7" borderId="6" xfId="12" applyNumberFormat="1" applyFont="1" applyBorder="1" applyAlignment="1" applyProtection="1"/>
    <xf numFmtId="0" fontId="47" fillId="2" borderId="56" xfId="0" applyNumberFormat="1" applyFont="1" applyFill="1" applyBorder="1" applyProtection="1"/>
    <xf numFmtId="0" fontId="88" fillId="2" borderId="0" xfId="43" applyNumberFormat="1" applyFill="1" applyBorder="1">
      <alignment horizontal="center" wrapText="1"/>
    </xf>
    <xf numFmtId="0" fontId="15" fillId="7" borderId="55" xfId="12" applyNumberFormat="1" applyFont="1" applyBorder="1" applyProtection="1"/>
    <xf numFmtId="0" fontId="15" fillId="7" borderId="56" xfId="12" applyNumberFormat="1" applyFont="1" applyBorder="1" applyProtection="1"/>
    <xf numFmtId="0" fontId="15" fillId="4" borderId="0" xfId="12" applyNumberFormat="1" applyFont="1" applyFill="1" applyBorder="1" applyProtection="1"/>
    <xf numFmtId="0" fontId="26" fillId="2" borderId="55" xfId="12" applyNumberFormat="1" applyFont="1" applyFill="1" applyBorder="1" applyAlignment="1" applyProtection="1"/>
    <xf numFmtId="0" fontId="26" fillId="7" borderId="0" xfId="12" applyNumberFormat="1" applyFont="1" applyBorder="1" applyAlignment="1" applyProtection="1"/>
    <xf numFmtId="0" fontId="26" fillId="2" borderId="0" xfId="12" applyNumberFormat="1" applyFont="1" applyFill="1" applyBorder="1" applyAlignment="1" applyProtection="1"/>
    <xf numFmtId="0" fontId="32" fillId="7" borderId="0" xfId="12" applyNumberFormat="1" applyFont="1" applyBorder="1" applyAlignment="1" applyProtection="1">
      <alignment horizontal="center" wrapText="1"/>
    </xf>
    <xf numFmtId="0" fontId="83" fillId="4" borderId="0" xfId="34" applyNumberFormat="1" applyBorder="1"/>
    <xf numFmtId="187" fontId="98" fillId="0" borderId="1" xfId="10" applyNumberFormat="1" applyFont="1" applyFill="1" applyBorder="1">
      <protection locked="0"/>
    </xf>
    <xf numFmtId="187" fontId="98" fillId="0" borderId="62" xfId="10" applyNumberFormat="1" applyFont="1" applyFill="1" applyBorder="1">
      <protection locked="0"/>
    </xf>
    <xf numFmtId="187" fontId="16" fillId="4" borderId="5" xfId="6" applyNumberFormat="1" applyFont="1" applyBorder="1" applyProtection="1">
      <alignment horizontal="right"/>
    </xf>
    <xf numFmtId="0" fontId="7" fillId="2" borderId="35" xfId="0" applyFont="1" applyFill="1" applyBorder="1" applyAlignment="1" applyProtection="1">
      <alignment horizontal="centerContinuous" wrapText="1"/>
    </xf>
    <xf numFmtId="185" fontId="5" fillId="4" borderId="1" xfId="12" applyNumberFormat="1" applyFont="1" applyFill="1" applyBorder="1" applyAlignment="1" applyProtection="1"/>
    <xf numFmtId="185" fontId="5" fillId="4" borderId="62" xfId="12" applyNumberFormat="1" applyFont="1" applyFill="1" applyBorder="1" applyAlignment="1" applyProtection="1"/>
    <xf numFmtId="187" fontId="0" fillId="4" borderId="5" xfId="0" applyNumberFormat="1" applyFill="1" applyBorder="1"/>
    <xf numFmtId="0" fontId="81" fillId="2" borderId="0" xfId="33" applyFont="1" applyFill="1" applyBorder="1">
      <alignment wrapText="1"/>
    </xf>
    <xf numFmtId="0" fontId="0" fillId="0" borderId="23" xfId="0" applyBorder="1"/>
    <xf numFmtId="0" fontId="0" fillId="0" borderId="23" xfId="0" applyFill="1" applyBorder="1"/>
    <xf numFmtId="0" fontId="121" fillId="0" borderId="0" xfId="0" applyFont="1"/>
    <xf numFmtId="0" fontId="121" fillId="0" borderId="0" xfId="0" applyFont="1" applyFill="1"/>
    <xf numFmtId="0" fontId="0" fillId="0" borderId="23" xfId="0" applyBorder="1" applyAlignment="1">
      <alignment horizontal="centerContinuous"/>
    </xf>
    <xf numFmtId="0" fontId="0" fillId="0" borderId="23" xfId="0" applyFill="1" applyBorder="1" applyAlignment="1">
      <alignment horizontal="centerContinuous"/>
    </xf>
    <xf numFmtId="0" fontId="88" fillId="0" borderId="1" xfId="0" applyFont="1" applyBorder="1" applyAlignment="1">
      <alignment horizontal="center"/>
    </xf>
    <xf numFmtId="0" fontId="88" fillId="0" borderId="1" xfId="0" applyFont="1" applyFill="1" applyBorder="1" applyAlignment="1">
      <alignment horizontal="center"/>
    </xf>
    <xf numFmtId="0" fontId="91" fillId="0" borderId="22" xfId="0" applyFont="1" applyBorder="1" applyAlignment="1">
      <alignment horizontal="centerContinuous"/>
    </xf>
    <xf numFmtId="0" fontId="91" fillId="0" borderId="22" xfId="0" applyFont="1" applyFill="1" applyBorder="1" applyAlignment="1">
      <alignment horizontal="centerContinuous"/>
    </xf>
    <xf numFmtId="185" fontId="0" fillId="0" borderId="1" xfId="0" applyNumberFormat="1" applyBorder="1"/>
    <xf numFmtId="187" fontId="0" fillId="0" borderId="1" xfId="0" applyNumberFormat="1" applyBorder="1"/>
    <xf numFmtId="187" fontId="0" fillId="0" borderId="1" xfId="0" applyNumberFormat="1" applyFill="1" applyBorder="1"/>
    <xf numFmtId="0" fontId="0" fillId="0" borderId="22" xfId="0" applyBorder="1" applyAlignment="1">
      <alignment horizontal="center"/>
    </xf>
    <xf numFmtId="0" fontId="0" fillId="0" borderId="22" xfId="0" applyFill="1" applyBorder="1" applyAlignment="1">
      <alignment horizontal="center"/>
    </xf>
    <xf numFmtId="0" fontId="7" fillId="2" borderId="0" xfId="12" applyFont="1" applyFill="1" applyBorder="1" applyAlignment="1" applyProtection="1">
      <alignment horizontal="left" wrapText="1"/>
    </xf>
    <xf numFmtId="0" fontId="14" fillId="4" borderId="58" xfId="12" applyFont="1" applyFill="1" applyBorder="1" applyAlignment="1" applyProtection="1">
      <protection locked="0"/>
    </xf>
    <xf numFmtId="0" fontId="0" fillId="0" borderId="0" xfId="0" applyAlignment="1" applyProtection="1">
      <alignment horizontal="left" indent="1"/>
      <protection locked="0"/>
    </xf>
    <xf numFmtId="0" fontId="0" fillId="0" borderId="0" xfId="0" applyProtection="1">
      <protection locked="0"/>
    </xf>
    <xf numFmtId="0" fontId="14" fillId="7" borderId="58" xfId="12" applyFont="1" applyBorder="1" applyAlignment="1" applyProtection="1">
      <alignment horizontal="center"/>
      <protection locked="0"/>
    </xf>
    <xf numFmtId="0" fontId="0" fillId="40" borderId="0" xfId="0" applyFill="1" applyAlignment="1">
      <alignment horizontal="left" indent="2"/>
    </xf>
    <xf numFmtId="0" fontId="0" fillId="40" borderId="0" xfId="0" applyFill="1"/>
    <xf numFmtId="0" fontId="0" fillId="40" borderId="0" xfId="0" applyFill="1" applyBorder="1"/>
    <xf numFmtId="187" fontId="0" fillId="40" borderId="0" xfId="0" applyNumberFormat="1" applyFill="1" applyBorder="1"/>
    <xf numFmtId="0" fontId="0" fillId="40" borderId="0" xfId="0" applyFill="1" applyBorder="1" applyAlignment="1">
      <alignment horizontal="center"/>
    </xf>
    <xf numFmtId="187" fontId="22" fillId="0" borderId="20" xfId="2" applyNumberFormat="1" applyFont="1" applyFill="1" applyBorder="1" applyAlignment="1">
      <protection locked="0"/>
    </xf>
    <xf numFmtId="0" fontId="122" fillId="2" borderId="16" xfId="12" applyFont="1" applyFill="1" applyBorder="1" applyAlignment="1" applyProtection="1"/>
    <xf numFmtId="187" fontId="64" fillId="4" borderId="0" xfId="6" applyNumberFormat="1" applyFont="1" applyBorder="1">
      <alignment horizontal="right"/>
    </xf>
    <xf numFmtId="0" fontId="0" fillId="0" borderId="0" xfId="0"/>
    <xf numFmtId="0" fontId="123" fillId="7" borderId="0" xfId="12" applyFont="1" applyBorder="1" applyAlignment="1" applyProtection="1"/>
    <xf numFmtId="0" fontId="0" fillId="0" borderId="0" xfId="0"/>
    <xf numFmtId="0" fontId="0" fillId="0" borderId="0" xfId="0"/>
    <xf numFmtId="0" fontId="91" fillId="2" borderId="0" xfId="44" applyFont="1" applyFill="1" applyBorder="1" applyAlignment="1" applyProtection="1">
      <alignment horizontal="centerContinuous" wrapText="1"/>
    </xf>
    <xf numFmtId="0" fontId="91" fillId="2" borderId="0" xfId="44" applyFont="1" applyFill="1" applyBorder="1" applyAlignment="1" applyProtection="1">
      <alignment horizontal="center" wrapText="1"/>
    </xf>
    <xf numFmtId="187" fontId="22" fillId="0" borderId="3" xfId="2" applyNumberFormat="1" applyFont="1" applyFill="1" applyBorder="1" applyAlignment="1">
      <protection locked="0"/>
    </xf>
    <xf numFmtId="0" fontId="91" fillId="4" borderId="0" xfId="44" applyFont="1" applyFill="1" applyBorder="1" applyAlignment="1" applyProtection="1">
      <alignment horizontal="center" wrapText="1"/>
    </xf>
    <xf numFmtId="49" fontId="78" fillId="4" borderId="0" xfId="31" applyFont="1" applyFill="1" applyBorder="1" applyAlignment="1">
      <alignment horizontal="left" wrapText="1"/>
    </xf>
    <xf numFmtId="49" fontId="70" fillId="2" borderId="0" xfId="31" applyFont="1" applyFill="1" applyBorder="1">
      <alignment horizontal="left"/>
    </xf>
    <xf numFmtId="0" fontId="81" fillId="6" borderId="53" xfId="102" applyFont="1" applyFill="1" applyBorder="1" applyAlignment="1">
      <alignment horizontal="centerContinuous"/>
    </xf>
    <xf numFmtId="0" fontId="70" fillId="6" borderId="0" xfId="0" applyFont="1" applyFill="1" applyBorder="1" applyAlignment="1">
      <alignment horizontal="left" vertical="top" wrapText="1"/>
    </xf>
    <xf numFmtId="190" fontId="70" fillId="4" borderId="1" xfId="12" applyNumberFormat="1" applyFont="1" applyFill="1" applyBorder="1" applyAlignment="1" applyProtection="1"/>
    <xf numFmtId="187" fontId="94" fillId="6" borderId="3" xfId="6" applyNumberFormat="1" applyFont="1" applyFill="1" applyBorder="1" applyProtection="1">
      <alignment horizontal="right"/>
    </xf>
    <xf numFmtId="0" fontId="94" fillId="4" borderId="0" xfId="56" applyFont="1" applyFill="1" applyBorder="1">
      <alignment horizontal="left"/>
    </xf>
    <xf numFmtId="0" fontId="128" fillId="4" borderId="58" xfId="12" applyFont="1" applyFill="1" applyBorder="1" applyAlignment="1" applyProtection="1"/>
    <xf numFmtId="0" fontId="70" fillId="4" borderId="0" xfId="12" applyNumberFormat="1" applyFont="1" applyFill="1" applyBorder="1"/>
    <xf numFmtId="0" fontId="89" fillId="4" borderId="6" xfId="96" applyFill="1" applyBorder="1"/>
    <xf numFmtId="187" fontId="98" fillId="6" borderId="3" xfId="10" applyNumberFormat="1" applyFont="1" applyFill="1" applyBorder="1">
      <protection locked="0"/>
    </xf>
    <xf numFmtId="190" fontId="22" fillId="4" borderId="1" xfId="51" applyNumberFormat="1" applyFont="1" applyFill="1" applyBorder="1" applyProtection="1"/>
    <xf numFmtId="0" fontId="26" fillId="4" borderId="0" xfId="12" applyFont="1" applyFill="1" applyBorder="1" applyAlignment="1" applyProtection="1"/>
    <xf numFmtId="0" fontId="11" fillId="4" borderId="0" xfId="58" applyFont="1" applyFill="1" applyBorder="1" applyAlignment="1" applyProtection="1">
      <alignment horizontal="center"/>
    </xf>
    <xf numFmtId="185" fontId="5" fillId="4" borderId="0" xfId="58" applyNumberFormat="1" applyFont="1" applyFill="1" applyBorder="1" applyAlignment="1" applyProtection="1"/>
    <xf numFmtId="0" fontId="43" fillId="4" borderId="6" xfId="58" applyFont="1" applyFill="1" applyBorder="1" applyProtection="1"/>
    <xf numFmtId="185" fontId="5" fillId="6" borderId="1" xfId="58" applyNumberFormat="1" applyFont="1" applyFill="1" applyBorder="1" applyAlignment="1" applyProtection="1"/>
    <xf numFmtId="191" fontId="70" fillId="4" borderId="3" xfId="6" applyNumberFormat="1" applyFont="1" applyFill="1" applyBorder="1" applyProtection="1">
      <alignment horizontal="right"/>
    </xf>
    <xf numFmtId="190" fontId="94" fillId="4" borderId="17" xfId="6" applyNumberFormat="1" applyFont="1" applyFill="1" applyBorder="1" applyProtection="1">
      <alignment horizontal="right"/>
    </xf>
    <xf numFmtId="0" fontId="73" fillId="5" borderId="53" xfId="223" applyBorder="1" applyAlignment="1">
      <alignment horizontal="left" indent="1"/>
    </xf>
    <xf numFmtId="0" fontId="73" fillId="5" borderId="0" xfId="223" applyBorder="1"/>
    <xf numFmtId="0" fontId="14" fillId="3" borderId="0" xfId="58" applyFont="1" applyFill="1" applyBorder="1" applyAlignment="1" applyProtection="1"/>
    <xf numFmtId="0" fontId="128" fillId="7" borderId="58" xfId="12" applyFont="1" applyFill="1" applyBorder="1" applyAlignment="1" applyProtection="1">
      <alignment horizontal="center"/>
    </xf>
    <xf numFmtId="0" fontId="91" fillId="7" borderId="0" xfId="121" quotePrefix="1" applyFont="1" applyFill="1" applyBorder="1">
      <alignment horizontal="center" wrapText="1"/>
    </xf>
    <xf numFmtId="0" fontId="91" fillId="7" borderId="0" xfId="12" applyFont="1" applyFill="1" applyBorder="1"/>
    <xf numFmtId="187" fontId="22" fillId="4" borderId="0" xfId="2" applyNumberFormat="1" applyFont="1" applyFill="1" applyBorder="1">
      <alignment horizontal="right"/>
      <protection locked="0"/>
    </xf>
    <xf numFmtId="198" fontId="118" fillId="6" borderId="1" xfId="103" applyFont="1" applyFill="1" applyBorder="1" applyAlignment="1">
      <protection locked="0"/>
    </xf>
    <xf numFmtId="0" fontId="94" fillId="7" borderId="0" xfId="108" applyFont="1" applyFill="1" applyBorder="1" applyAlignment="1">
      <alignment horizontal="left" indent="1"/>
    </xf>
    <xf numFmtId="0" fontId="94" fillId="7" borderId="0" xfId="12" applyFont="1" applyFill="1" applyBorder="1" applyProtection="1"/>
    <xf numFmtId="187" fontId="70" fillId="7" borderId="1" xfId="2" applyNumberFormat="1" applyFont="1" applyFill="1" applyBorder="1">
      <alignment horizontal="right"/>
      <protection locked="0"/>
    </xf>
    <xf numFmtId="0" fontId="91" fillId="7" borderId="0" xfId="108" applyFont="1" applyFill="1" applyBorder="1" applyAlignment="1">
      <alignment horizontal="left" indent="1"/>
    </xf>
    <xf numFmtId="187" fontId="94" fillId="7" borderId="65" xfId="12" applyNumberFormat="1" applyFont="1" applyFill="1" applyBorder="1" applyProtection="1"/>
    <xf numFmtId="187" fontId="70" fillId="7" borderId="0" xfId="2" applyNumberFormat="1" applyFont="1" applyFill="1" applyBorder="1">
      <alignment horizontal="right"/>
      <protection locked="0"/>
    </xf>
    <xf numFmtId="187" fontId="140" fillId="4" borderId="0" xfId="12" applyNumberFormat="1" applyFont="1" applyFill="1" applyBorder="1" applyProtection="1"/>
    <xf numFmtId="187" fontId="70" fillId="7" borderId="65" xfId="2" applyNumberFormat="1" applyFont="1" applyFill="1" applyBorder="1">
      <alignment horizontal="right"/>
      <protection locked="0"/>
    </xf>
    <xf numFmtId="198" fontId="118" fillId="6" borderId="59" xfId="103" applyFont="1" applyFill="1" applyBorder="1" applyAlignment="1">
      <protection locked="0"/>
    </xf>
    <xf numFmtId="198" fontId="118" fillId="6" borderId="62" xfId="103" applyFont="1" applyFill="1" applyBorder="1" applyAlignment="1">
      <protection locked="0"/>
    </xf>
    <xf numFmtId="0" fontId="94" fillId="7" borderId="0" xfId="12" applyFont="1" applyFill="1" applyBorder="1"/>
    <xf numFmtId="0" fontId="128" fillId="7" borderId="0" xfId="12" applyFont="1" applyFill="1" applyBorder="1" applyAlignment="1" applyProtection="1">
      <alignment horizontal="center"/>
    </xf>
    <xf numFmtId="0" fontId="124" fillId="7" borderId="0" xfId="34" applyFont="1" applyFill="1" applyBorder="1"/>
    <xf numFmtId="0" fontId="91" fillId="7" borderId="0" xfId="34" applyFont="1" applyFill="1" applyBorder="1"/>
    <xf numFmtId="49" fontId="81" fillId="7" borderId="0" xfId="32" applyFont="1" applyFill="1" applyBorder="1" applyAlignment="1">
      <alignment horizontal="center" wrapText="1"/>
    </xf>
    <xf numFmtId="49" fontId="91" fillId="7" borderId="0" xfId="43" applyFont="1" applyFill="1" applyBorder="1" applyAlignment="1" applyProtection="1">
      <alignment horizontal="center" wrapText="1"/>
    </xf>
    <xf numFmtId="49" fontId="99" fillId="0" borderId="3" xfId="10" applyNumberFormat="1" applyFont="1" applyFill="1" applyBorder="1" applyAlignment="1">
      <alignment horizontal="left" wrapText="1"/>
      <protection locked="0"/>
    </xf>
    <xf numFmtId="0" fontId="123" fillId="40" borderId="58" xfId="12" applyFont="1" applyFill="1" applyBorder="1" applyAlignment="1" applyProtection="1">
      <alignment horizontal="center"/>
    </xf>
    <xf numFmtId="49" fontId="99" fillId="0" borderId="0" xfId="10" applyNumberFormat="1" applyFont="1" applyFill="1" applyBorder="1" applyAlignment="1">
      <alignment wrapText="1"/>
      <protection locked="0"/>
    </xf>
    <xf numFmtId="187" fontId="99" fillId="0" borderId="0" xfId="10" applyNumberFormat="1" applyFont="1" applyFill="1" applyBorder="1">
      <protection locked="0"/>
    </xf>
    <xf numFmtId="0" fontId="91" fillId="7" borderId="0" xfId="107" applyFont="1" applyFill="1" applyBorder="1" applyAlignment="1">
      <alignment horizontal="left" wrapText="1" indent="1"/>
      <protection locked="0"/>
    </xf>
    <xf numFmtId="0" fontId="142" fillId="4" borderId="0" xfId="10" applyFont="1" applyFill="1" applyBorder="1" applyAlignment="1">
      <alignment wrapText="1"/>
      <protection locked="0"/>
    </xf>
    <xf numFmtId="49" fontId="99" fillId="4" borderId="0" xfId="10" applyNumberFormat="1" applyFont="1" applyFill="1" applyBorder="1" applyAlignment="1">
      <alignment wrapText="1"/>
      <protection locked="0"/>
    </xf>
    <xf numFmtId="0" fontId="0" fillId="4" borderId="0" xfId="0" applyFill="1" applyBorder="1" applyAlignment="1">
      <alignment wrapText="1"/>
    </xf>
    <xf numFmtId="187" fontId="94" fillId="7" borderId="65" xfId="10" applyNumberFormat="1" applyFont="1" applyFill="1" applyBorder="1">
      <protection locked="0"/>
    </xf>
    <xf numFmtId="0" fontId="128" fillId="7" borderId="59" xfId="12" applyFont="1" applyFill="1" applyBorder="1" applyAlignment="1" applyProtection="1">
      <alignment horizontal="center"/>
    </xf>
    <xf numFmtId="0" fontId="8" fillId="7" borderId="55" xfId="12" applyFont="1" applyBorder="1" applyAlignment="1" applyProtection="1">
      <alignment horizontal="center"/>
    </xf>
    <xf numFmtId="0" fontId="143" fillId="0" borderId="0" xfId="0" applyFont="1"/>
    <xf numFmtId="0" fontId="142" fillId="0" borderId="0" xfId="0" applyFont="1"/>
    <xf numFmtId="0" fontId="94" fillId="40" borderId="0" xfId="108" applyFont="1" applyFill="1" applyBorder="1" applyAlignment="1">
      <alignment horizontal="left" indent="1"/>
    </xf>
    <xf numFmtId="0" fontId="140" fillId="40" borderId="0" xfId="108" applyFont="1" applyFill="1" applyBorder="1" applyAlignment="1">
      <alignment horizontal="left" indent="1"/>
    </xf>
    <xf numFmtId="0" fontId="75" fillId="5" borderId="53" xfId="24" applyFont="1" applyBorder="1" applyAlignment="1">
      <alignment horizontal="left" vertical="top" wrapText="1" indent="1"/>
    </xf>
    <xf numFmtId="0" fontId="75" fillId="5" borderId="0" xfId="24" applyFont="1" applyBorder="1" applyAlignment="1">
      <alignment horizontal="left" vertical="top" wrapText="1" indent="1"/>
    </xf>
    <xf numFmtId="0" fontId="66" fillId="4" borderId="34" xfId="7" applyFont="1" applyFill="1" applyBorder="1" applyAlignment="1">
      <alignment horizontal="left" wrapText="1" indent="1"/>
    </xf>
    <xf numFmtId="0" fontId="94" fillId="4" borderId="0" xfId="0" applyFont="1" applyFill="1" applyBorder="1" applyAlignment="1">
      <alignment horizontal="left" indent="1"/>
    </xf>
    <xf numFmtId="0" fontId="65" fillId="5" borderId="22" xfId="8" applyBorder="1" applyAlignment="1">
      <alignment horizontal="center"/>
    </xf>
    <xf numFmtId="0" fontId="65" fillId="5" borderId="29" xfId="8" applyBorder="1" applyAlignment="1">
      <alignment horizontal="center"/>
    </xf>
    <xf numFmtId="0" fontId="65" fillId="5" borderId="23" xfId="8" applyBorder="1" applyAlignment="1">
      <alignment horizontal="center"/>
    </xf>
    <xf numFmtId="182" fontId="65" fillId="5" borderId="1" xfId="17" applyBorder="1">
      <alignment horizontal="center" vertical="center"/>
    </xf>
    <xf numFmtId="0" fontId="5" fillId="3" borderId="53" xfId="0" applyFont="1" applyFill="1" applyBorder="1" applyAlignment="1">
      <alignment horizontal="left" vertical="top" wrapText="1" indent="1"/>
    </xf>
    <xf numFmtId="0" fontId="5" fillId="3" borderId="0" xfId="0" applyFont="1" applyFill="1" applyBorder="1" applyAlignment="1">
      <alignment horizontal="left" vertical="top" wrapText="1" indent="1"/>
    </xf>
    <xf numFmtId="0" fontId="80" fillId="7" borderId="0" xfId="46" quotePrefix="1" applyFont="1" applyBorder="1" applyAlignment="1">
      <alignment horizontal="center" wrapText="1"/>
    </xf>
    <xf numFmtId="0" fontId="82" fillId="3" borderId="53" xfId="33" applyFont="1" applyFill="1" applyBorder="1" applyAlignment="1">
      <alignment horizontal="left" vertical="top" wrapText="1" indent="1"/>
    </xf>
    <xf numFmtId="0" fontId="82" fillId="3" borderId="0" xfId="33" applyFont="1" applyFill="1" applyBorder="1" applyAlignment="1">
      <alignment horizontal="left" vertical="top" wrapText="1" indent="1"/>
    </xf>
    <xf numFmtId="49" fontId="14" fillId="2" borderId="0" xfId="31" applyFont="1" applyFill="1" applyBorder="1" applyAlignment="1" applyProtection="1">
      <alignment horizontal="left" vertical="top" wrapText="1"/>
    </xf>
    <xf numFmtId="0" fontId="68" fillId="0" borderId="36" xfId="10" applyFill="1" applyBorder="1" applyAlignment="1">
      <alignment wrapText="1"/>
      <protection locked="0"/>
    </xf>
    <xf numFmtId="0" fontId="0" fillId="0" borderId="37" xfId="0" applyBorder="1" applyAlignment="1">
      <alignment wrapText="1"/>
    </xf>
    <xf numFmtId="0" fontId="0" fillId="0" borderId="38" xfId="0" applyBorder="1" applyAlignment="1">
      <alignment wrapText="1"/>
    </xf>
    <xf numFmtId="187" fontId="68" fillId="0" borderId="36" xfId="10" applyNumberFormat="1" applyFill="1" applyBorder="1" applyAlignment="1">
      <alignment wrapText="1"/>
      <protection locked="0"/>
    </xf>
    <xf numFmtId="0" fontId="0" fillId="0" borderId="63" xfId="0" applyBorder="1" applyAlignment="1">
      <alignment wrapText="1"/>
    </xf>
    <xf numFmtId="0" fontId="94" fillId="7" borderId="0" xfId="12" applyFont="1" applyBorder="1"/>
    <xf numFmtId="0" fontId="7" fillId="2" borderId="0" xfId="44" applyFont="1" applyFill="1" applyBorder="1" applyAlignment="1" applyProtection="1">
      <alignment horizontal="center" wrapText="1"/>
    </xf>
    <xf numFmtId="0" fontId="14" fillId="4" borderId="0" xfId="20" applyNumberFormat="1" applyFont="1" applyFill="1" applyBorder="1" applyAlignment="1" applyProtection="1">
      <alignment horizontal="left" wrapText="1"/>
    </xf>
    <xf numFmtId="0" fontId="65" fillId="5" borderId="1" xfId="8" applyBorder="1">
      <alignment horizontal="center"/>
    </xf>
    <xf numFmtId="0" fontId="66" fillId="4" borderId="0" xfId="56" applyFont="1" applyFill="1" applyBorder="1" applyAlignment="1">
      <alignment horizontal="left" wrapText="1"/>
    </xf>
    <xf numFmtId="0" fontId="12" fillId="5" borderId="53" xfId="24" applyFont="1" applyBorder="1" applyAlignment="1">
      <alignment horizontal="left" vertical="top" wrapText="1" indent="1"/>
    </xf>
    <xf numFmtId="0" fontId="12" fillId="0" borderId="0" xfId="0" applyFont="1" applyBorder="1" applyAlignment="1">
      <alignment horizontal="left" vertical="top" wrapText="1" indent="1"/>
    </xf>
    <xf numFmtId="0" fontId="118" fillId="6" borderId="22" xfId="107" applyFont="1" applyFill="1" applyBorder="1" applyAlignment="1">
      <alignment horizontal="left"/>
      <protection locked="0"/>
    </xf>
    <xf numFmtId="0" fontId="118" fillId="6" borderId="29" xfId="107" applyFont="1" applyFill="1" applyBorder="1" applyAlignment="1">
      <alignment horizontal="left"/>
      <protection locked="0"/>
    </xf>
    <xf numFmtId="0" fontId="118" fillId="6" borderId="23" xfId="107" applyFont="1" applyFill="1" applyBorder="1" applyAlignment="1">
      <alignment horizontal="left"/>
      <protection locked="0"/>
    </xf>
    <xf numFmtId="182" fontId="65" fillId="5" borderId="22" xfId="17" applyBorder="1" applyAlignment="1">
      <alignment horizontal="center" vertical="center"/>
    </xf>
    <xf numFmtId="182" fontId="65" fillId="5" borderId="29" xfId="17" applyBorder="1" applyAlignment="1">
      <alignment horizontal="center" vertical="center"/>
    </xf>
    <xf numFmtId="182" fontId="65" fillId="5" borderId="23" xfId="17" applyBorder="1" applyAlignment="1">
      <alignment horizontal="center" vertical="center"/>
    </xf>
    <xf numFmtId="0" fontId="82" fillId="8" borderId="53" xfId="33" applyFont="1" applyFill="1" applyBorder="1" applyAlignment="1">
      <alignment horizontal="left" vertical="top" wrapText="1" indent="1"/>
    </xf>
    <xf numFmtId="0" fontId="82" fillId="8" borderId="0" xfId="33" applyFont="1" applyFill="1" applyBorder="1" applyAlignment="1">
      <alignment horizontal="left" vertical="top" wrapText="1" indent="1"/>
    </xf>
    <xf numFmtId="49" fontId="141" fillId="7" borderId="0" xfId="32" applyFont="1" applyFill="1" applyBorder="1" applyAlignment="1">
      <alignment horizontal="center" wrapText="1"/>
    </xf>
    <xf numFmtId="49" fontId="81" fillId="7" borderId="0" xfId="32" applyFont="1" applyFill="1" applyBorder="1" applyAlignment="1">
      <alignment horizontal="center" wrapText="1"/>
    </xf>
    <xf numFmtId="49" fontId="72" fillId="2" borderId="0" xfId="20" applyFill="1" applyAlignment="1" applyProtection="1"/>
    <xf numFmtId="0" fontId="0" fillId="0" borderId="0" xfId="0" applyAlignment="1" applyProtection="1">
      <alignment horizontal="right"/>
    </xf>
    <xf numFmtId="0" fontId="85" fillId="4" borderId="0" xfId="37" applyFont="1" applyFill="1" applyBorder="1" applyAlignment="1">
      <alignment horizontal="center" wrapText="1"/>
    </xf>
    <xf numFmtId="49" fontId="68" fillId="0" borderId="39" xfId="10" applyNumberFormat="1" applyFill="1" applyBorder="1" applyAlignment="1">
      <alignment horizontal="left" vertical="top"/>
      <protection locked="0"/>
    </xf>
    <xf numFmtId="0" fontId="0" fillId="0" borderId="40" xfId="0" applyBorder="1" applyAlignment="1">
      <alignment horizontal="left" vertical="top"/>
    </xf>
    <xf numFmtId="0" fontId="0" fillId="0" borderId="41" xfId="0" applyBorder="1" applyAlignment="1">
      <alignment horizontal="left" vertical="top"/>
    </xf>
    <xf numFmtId="0" fontId="0" fillId="0" borderId="42" xfId="0" applyBorder="1" applyAlignment="1">
      <alignment horizontal="left" vertical="top"/>
    </xf>
    <xf numFmtId="0" fontId="0" fillId="0" borderId="35" xfId="0" applyBorder="1" applyAlignment="1">
      <alignment horizontal="left" vertical="top"/>
    </xf>
    <xf numFmtId="0" fontId="0" fillId="0" borderId="33" xfId="0" applyBorder="1" applyAlignment="1">
      <alignment horizontal="left" vertical="top"/>
    </xf>
    <xf numFmtId="0" fontId="65" fillId="5" borderId="1" xfId="8">
      <alignment horizontal="center"/>
    </xf>
    <xf numFmtId="182" fontId="65" fillId="5" borderId="1" xfId="17">
      <alignment horizontal="center" vertical="center"/>
    </xf>
    <xf numFmtId="0" fontId="7" fillId="2" borderId="0" xfId="0" applyFont="1" applyFill="1" applyBorder="1" applyAlignment="1" applyProtection="1">
      <alignment horizontal="left" vertical="center" wrapText="1"/>
    </xf>
    <xf numFmtId="0" fontId="85" fillId="4" borderId="0" xfId="37" applyFont="1" applyBorder="1" applyAlignment="1">
      <alignment horizontal="center" wrapText="1"/>
    </xf>
    <xf numFmtId="49" fontId="101" fillId="2" borderId="0" xfId="20" applyFont="1" applyFill="1" applyBorder="1" applyAlignment="1" applyProtection="1">
      <alignment horizontal="left" wrapText="1"/>
      <protection locked="0"/>
    </xf>
    <xf numFmtId="49" fontId="68" fillId="0" borderId="40" xfId="10" applyNumberFormat="1" applyFill="1" applyBorder="1" applyAlignment="1">
      <alignment horizontal="left" vertical="top"/>
      <protection locked="0"/>
    </xf>
    <xf numFmtId="49" fontId="68" fillId="0" borderId="41" xfId="10" applyNumberFormat="1" applyFill="1" applyBorder="1" applyAlignment="1">
      <alignment horizontal="left" vertical="top"/>
      <protection locked="0"/>
    </xf>
    <xf numFmtId="49" fontId="68" fillId="0" borderId="42" xfId="10" applyNumberFormat="1" applyFill="1" applyBorder="1" applyAlignment="1">
      <alignment horizontal="left" vertical="top"/>
      <protection locked="0"/>
    </xf>
    <xf numFmtId="49" fontId="68" fillId="0" borderId="35" xfId="10" applyNumberFormat="1" applyFill="1" applyBorder="1" applyAlignment="1">
      <alignment horizontal="left" vertical="top"/>
      <protection locked="0"/>
    </xf>
    <xf numFmtId="49" fontId="68" fillId="0" borderId="33" xfId="10" applyNumberFormat="1" applyFill="1" applyBorder="1" applyAlignment="1">
      <alignment horizontal="left" vertical="top"/>
      <protection locked="0"/>
    </xf>
    <xf numFmtId="49" fontId="68" fillId="0" borderId="39" xfId="10" applyNumberFormat="1" applyFill="1" applyBorder="1" applyAlignment="1" applyProtection="1">
      <alignment horizontal="left" vertical="top"/>
      <protection locked="0"/>
    </xf>
    <xf numFmtId="49" fontId="68" fillId="0" borderId="40" xfId="10" applyNumberFormat="1" applyFill="1" applyBorder="1" applyAlignment="1" applyProtection="1">
      <alignment horizontal="left" vertical="top"/>
      <protection locked="0"/>
    </xf>
    <xf numFmtId="49" fontId="68" fillId="0" borderId="41" xfId="10" applyNumberFormat="1" applyFill="1" applyBorder="1" applyAlignment="1" applyProtection="1">
      <alignment horizontal="left" vertical="top"/>
      <protection locked="0"/>
    </xf>
    <xf numFmtId="49" fontId="68" fillId="0" borderId="42" xfId="10" applyNumberFormat="1" applyFill="1" applyBorder="1" applyAlignment="1" applyProtection="1">
      <alignment horizontal="left" vertical="top"/>
      <protection locked="0"/>
    </xf>
    <xf numFmtId="49" fontId="68" fillId="0" borderId="35" xfId="10" applyNumberFormat="1" applyFill="1" applyBorder="1" applyAlignment="1" applyProtection="1">
      <alignment horizontal="left" vertical="top"/>
      <protection locked="0"/>
    </xf>
    <xf numFmtId="49" fontId="68" fillId="0" borderId="33" xfId="10" applyNumberFormat="1" applyFill="1" applyBorder="1" applyAlignment="1" applyProtection="1">
      <alignment horizontal="left" vertical="top"/>
      <protection locked="0"/>
    </xf>
    <xf numFmtId="0" fontId="82" fillId="3" borderId="53" xfId="33" applyFill="1" applyBorder="1" applyAlignment="1">
      <alignment horizontal="left" vertical="top" wrapText="1" indent="1"/>
    </xf>
    <xf numFmtId="0" fontId="82" fillId="3" borderId="0" xfId="33" applyFill="1" applyBorder="1" applyAlignment="1">
      <alignment horizontal="left" vertical="top" wrapText="1" indent="1"/>
    </xf>
    <xf numFmtId="0" fontId="39" fillId="2" borderId="0" xfId="12" applyFont="1" applyFill="1" applyBorder="1" applyAlignment="1" applyProtection="1">
      <alignment horizontal="center" wrapText="1"/>
    </xf>
    <xf numFmtId="0" fontId="65" fillId="5" borderId="22" xfId="8" applyBorder="1" applyAlignment="1">
      <alignment horizontal="center" wrapText="1"/>
    </xf>
    <xf numFmtId="0" fontId="65" fillId="5" borderId="29" xfId="8" applyBorder="1" applyAlignment="1">
      <alignment horizontal="center" wrapText="1"/>
    </xf>
    <xf numFmtId="0" fontId="65" fillId="5" borderId="23" xfId="8" applyBorder="1" applyAlignment="1">
      <alignment horizontal="center" wrapText="1"/>
    </xf>
    <xf numFmtId="182" fontId="65" fillId="5" borderId="22" xfId="17" applyBorder="1" applyAlignment="1">
      <alignment horizontal="center" vertical="center" wrapText="1"/>
    </xf>
    <xf numFmtId="182" fontId="65" fillId="5" borderId="29" xfId="17" applyBorder="1" applyAlignment="1">
      <alignment horizontal="center" vertical="center" wrapText="1"/>
    </xf>
    <xf numFmtId="182" fontId="65" fillId="5" borderId="23" xfId="17" applyBorder="1" applyAlignment="1">
      <alignment horizontal="center" vertical="center" wrapText="1"/>
    </xf>
    <xf numFmtId="0" fontId="120" fillId="3" borderId="53" xfId="33" applyFont="1" applyFill="1" applyBorder="1" applyAlignment="1">
      <alignment horizontal="left" vertical="top" wrapText="1" indent="1"/>
    </xf>
    <xf numFmtId="0" fontId="120" fillId="3" borderId="0" xfId="33" applyFont="1" applyFill="1" applyBorder="1" applyAlignment="1">
      <alignment horizontal="left" vertical="top" wrapText="1" indent="1"/>
    </xf>
    <xf numFmtId="0" fontId="0" fillId="0" borderId="0" xfId="0" applyBorder="1" applyAlignment="1">
      <alignment horizontal="left" indent="1"/>
    </xf>
    <xf numFmtId="178" fontId="14" fillId="2" borderId="0" xfId="14" applyFont="1" applyFill="1" applyBorder="1" applyAlignment="1">
      <alignment horizontal="center" vertical="top" wrapText="1"/>
    </xf>
    <xf numFmtId="178" fontId="14" fillId="2" borderId="0" xfId="14" applyFont="1" applyFill="1" applyBorder="1" applyAlignment="1" applyProtection="1">
      <alignment horizontal="center" vertical="top" wrapText="1"/>
    </xf>
    <xf numFmtId="0" fontId="65" fillId="0" borderId="1" xfId="1" applyBorder="1">
      <alignment horizontal="center" vertical="center"/>
      <protection locked="0"/>
    </xf>
    <xf numFmtId="0" fontId="71" fillId="3" borderId="3" xfId="18" applyFill="1" applyBorder="1" applyProtection="1">
      <alignment horizontal="center"/>
    </xf>
    <xf numFmtId="0" fontId="75" fillId="5" borderId="53" xfId="24" applyBorder="1" applyAlignment="1">
      <alignment horizontal="left" vertical="top" wrapText="1" indent="1"/>
    </xf>
    <xf numFmtId="0" fontId="75" fillId="5" borderId="0" xfId="24" applyBorder="1" applyAlignment="1">
      <alignment horizontal="left" vertical="top" wrapText="1" indent="1"/>
    </xf>
    <xf numFmtId="0" fontId="71" fillId="0" borderId="32" xfId="19" applyBorder="1">
      <alignment horizontal="center" vertical="center"/>
      <protection locked="0"/>
    </xf>
    <xf numFmtId="0" fontId="25" fillId="8" borderId="3" xfId="58" applyFont="1" applyBorder="1" applyAlignment="1" applyProtection="1">
      <alignment horizontal="center"/>
    </xf>
    <xf numFmtId="168" fontId="25" fillId="8" borderId="3" xfId="58" applyNumberFormat="1" applyFont="1" applyBorder="1" applyAlignment="1" applyProtection="1">
      <alignment horizontal="center" vertical="center"/>
    </xf>
    <xf numFmtId="0" fontId="91" fillId="2" borderId="0" xfId="44" applyFont="1" applyFill="1" applyBorder="1" applyAlignment="1" applyProtection="1">
      <alignment horizontal="center" wrapText="1"/>
    </xf>
    <xf numFmtId="0" fontId="71" fillId="3" borderId="1" xfId="18" applyFill="1" applyBorder="1" applyAlignment="1" applyProtection="1">
      <alignment horizontal="center"/>
    </xf>
    <xf numFmtId="0" fontId="71" fillId="3" borderId="22" xfId="18" applyFill="1" applyBorder="1" applyAlignment="1" applyProtection="1">
      <alignment horizontal="center"/>
    </xf>
    <xf numFmtId="0" fontId="71" fillId="0" borderId="1" xfId="19" applyFill="1" applyBorder="1" applyAlignment="1">
      <alignment horizontal="center" vertical="center"/>
      <protection locked="0"/>
    </xf>
    <xf numFmtId="0" fontId="71" fillId="0" borderId="22" xfId="19" applyFill="1" applyBorder="1" applyAlignment="1">
      <alignment horizontal="center" vertical="center"/>
      <protection locked="0"/>
    </xf>
    <xf numFmtId="167" fontId="23" fillId="0" borderId="26" xfId="55" applyFont="1" applyFill="1" applyBorder="1" applyAlignment="1">
      <alignment wrapText="1"/>
      <protection locked="0"/>
    </xf>
    <xf numFmtId="0" fontId="0" fillId="0" borderId="30" xfId="0" applyBorder="1" applyAlignment="1">
      <alignment wrapText="1"/>
    </xf>
    <xf numFmtId="0" fontId="5" fillId="3" borderId="53" xfId="28" applyFont="1" applyFill="1" applyBorder="1" applyAlignment="1" applyProtection="1">
      <alignment horizontal="left" vertical="top" wrapText="1" indent="1"/>
    </xf>
    <xf numFmtId="0" fontId="48" fillId="3" borderId="0" xfId="28" applyFont="1" applyFill="1" applyBorder="1" applyAlignment="1" applyProtection="1">
      <alignment horizontal="left" vertical="top" wrapText="1" indent="1"/>
    </xf>
    <xf numFmtId="0" fontId="27" fillId="0" borderId="0" xfId="0" applyFont="1" applyBorder="1" applyAlignment="1">
      <alignment horizontal="left" vertical="top" indent="1"/>
    </xf>
    <xf numFmtId="0" fontId="94" fillId="2" borderId="0" xfId="0" applyFont="1" applyFill="1" applyBorder="1" applyAlignment="1" applyProtection="1">
      <alignment horizontal="left" wrapText="1"/>
    </xf>
    <xf numFmtId="0" fontId="75" fillId="5" borderId="53" xfId="24" applyFont="1" applyBorder="1" applyAlignment="1">
      <alignment horizontal="left" vertical="top" indent="1"/>
    </xf>
    <xf numFmtId="0" fontId="75" fillId="5" borderId="0" xfId="24" applyFont="1" applyBorder="1" applyAlignment="1">
      <alignment horizontal="left" vertical="top" indent="1"/>
    </xf>
    <xf numFmtId="49" fontId="78" fillId="4" borderId="0" xfId="31" applyFont="1" applyFill="1" applyBorder="1" applyAlignment="1">
      <alignment horizontal="left" wrapText="1"/>
    </xf>
    <xf numFmtId="0" fontId="0" fillId="0" borderId="0" xfId="0" applyAlignment="1">
      <alignment wrapText="1"/>
    </xf>
  </cellXfs>
  <cellStyles count="230">
    <cellStyle name="20% - Accent1" xfId="72" builtinId="30" hidden="1"/>
    <cellStyle name="20% - Accent2" xfId="76" builtinId="34" hidden="1"/>
    <cellStyle name="20% - Accent3" xfId="80" builtinId="38" hidden="1"/>
    <cellStyle name="20% - Accent4" xfId="84" builtinId="42" hidden="1"/>
    <cellStyle name="20% - Accent5" xfId="88" builtinId="46" hidden="1"/>
    <cellStyle name="20% - Accent6" xfId="92" builtinId="50" hidden="1"/>
    <cellStyle name="40% - Accent1" xfId="73" builtinId="31" hidden="1"/>
    <cellStyle name="40% - Accent2" xfId="77" builtinId="35" hidden="1"/>
    <cellStyle name="40% - Accent3" xfId="81" builtinId="39" hidden="1"/>
    <cellStyle name="40% - Accent4" xfId="85" builtinId="43" hidden="1"/>
    <cellStyle name="40% - Accent5" xfId="89" builtinId="47" hidden="1"/>
    <cellStyle name="40% - Accent6" xfId="93" builtinId="51" hidden="1"/>
    <cellStyle name="60% - Accent1" xfId="74" builtinId="32" hidden="1"/>
    <cellStyle name="60% - Accent2" xfId="78" builtinId="36" hidden="1"/>
    <cellStyle name="60% - Accent3" xfId="82" builtinId="40" hidden="1"/>
    <cellStyle name="60% - Accent4" xfId="86" builtinId="44" hidden="1"/>
    <cellStyle name="60% - Accent5" xfId="90" builtinId="48" hidden="1"/>
    <cellStyle name="60% - Accent6" xfId="94" builtinId="52" hidden="1"/>
    <cellStyle name="Accent1" xfId="71" builtinId="29" hidden="1"/>
    <cellStyle name="Accent2" xfId="75" builtinId="33" hidden="1"/>
    <cellStyle name="Accent3" xfId="79" builtinId="37" hidden="1"/>
    <cellStyle name="Accent4" xfId="83" builtinId="41" hidden="1"/>
    <cellStyle name="Accent5" xfId="87" builtinId="45" hidden="1"/>
    <cellStyle name="Accent6" xfId="91" builtinId="49" hidden="1"/>
    <cellStyle name="AM Standard" xfId="1"/>
    <cellStyle name="Bad" xfId="61" builtinId="27" hidden="1"/>
    <cellStyle name="Calculation" xfId="65" builtinId="22" hidden="1"/>
    <cellStyle name="Check Cell" xfId="67" builtinId="23" hidden="1"/>
    <cellStyle name="Comma" xfId="99" builtinId="3" hidden="1"/>
    <cellStyle name="Comma [0]" xfId="2" builtinId="6" customBuiltin="1"/>
    <cellStyle name="Comma [0] 2" xfId="103"/>
    <cellStyle name="Comma [0] 3" xfId="139"/>
    <cellStyle name="Comma [1]" xfId="3"/>
    <cellStyle name="Comma [1] 2" xfId="129"/>
    <cellStyle name="Comma [1] 3" xfId="140"/>
    <cellStyle name="Comma [2]" xfId="4"/>
    <cellStyle name="Comma [2] 2" xfId="128"/>
    <cellStyle name="Comma [2] 3" xfId="141"/>
    <cellStyle name="Comma [4]" xfId="5"/>
    <cellStyle name="Comma(0)" xfId="142"/>
    <cellStyle name="Comma(2)" xfId="6"/>
    <cellStyle name="Comma(2) 2" xfId="143"/>
    <cellStyle name="Comment" xfId="7"/>
    <cellStyle name="Comment 2" xfId="104"/>
    <cellStyle name="Comment 3" xfId="144"/>
    <cellStyle name="Commentary" xfId="145"/>
    <cellStyle name="CommentWrap" xfId="105"/>
    <cellStyle name="Company Heading" xfId="146"/>
    <cellStyle name="Company Name" xfId="8"/>
    <cellStyle name="Company Name 2" xfId="106"/>
    <cellStyle name="Company Name 3" xfId="147"/>
    <cellStyle name="Currency" xfId="100" builtinId="4" hidden="1"/>
    <cellStyle name="Currency [0]" xfId="101" builtinId="7" hidden="1"/>
    <cellStyle name="Currency [0]" xfId="130"/>
    <cellStyle name="Data Entry Date" xfId="148"/>
    <cellStyle name="Data Entry Heavy Box" xfId="9"/>
    <cellStyle name="Data Entry Heavy Box 2" xfId="149"/>
    <cellStyle name="Data Entry RtJust" xfId="150"/>
    <cellStyle name="Data Input" xfId="10"/>
    <cellStyle name="Data Input 2" xfId="11"/>
    <cellStyle name="Data Input 2 2" xfId="210"/>
    <cellStyle name="Data Input 3" xfId="95"/>
    <cellStyle name="Data Input 4" xfId="107"/>
    <cellStyle name="Data Input 4 2" xfId="151"/>
    <cellStyle name="Data Input 5" xfId="224"/>
    <cellStyle name="Data Rows" xfId="12"/>
    <cellStyle name="Data Rows 2" xfId="13"/>
    <cellStyle name="Data Rows 2 2" xfId="153"/>
    <cellStyle name="Data Rows 3" xfId="14"/>
    <cellStyle name="Data Rows 3 2" xfId="202"/>
    <cellStyle name="Data Rows 4" xfId="108"/>
    <cellStyle name="Data Rows 4 2" xfId="154"/>
    <cellStyle name="Data Rows 5" xfId="211"/>
    <cellStyle name="Data Rows 6" xfId="96"/>
    <cellStyle name="Data Rows 6 2" xfId="152"/>
    <cellStyle name="Date" xfId="15"/>
    <cellStyle name="Date (short)" xfId="16"/>
    <cellStyle name="Date (short) 2" xfId="156"/>
    <cellStyle name="Date 10" xfId="225"/>
    <cellStyle name="Date 11" xfId="226"/>
    <cellStyle name="Date 2" xfId="131"/>
    <cellStyle name="Date 3" xfId="135"/>
    <cellStyle name="Date 4" xfId="155"/>
    <cellStyle name="Date 5" xfId="137"/>
    <cellStyle name="Date 6" xfId="212"/>
    <cellStyle name="Date 7" xfId="222"/>
    <cellStyle name="Date 8" xfId="227"/>
    <cellStyle name="Date 9" xfId="228"/>
    <cellStyle name="Date Heading" xfId="157"/>
    <cellStyle name="Disclosure Date" xfId="17"/>
    <cellStyle name="Disclosure Date 2" xfId="158"/>
    <cellStyle name="Entry 1A" xfId="18"/>
    <cellStyle name="Entry 1A 2" xfId="159"/>
    <cellStyle name="Entry 1B" xfId="19"/>
    <cellStyle name="Entry 1B 2" xfId="160"/>
    <cellStyle name="Explanatory text" xfId="20"/>
    <cellStyle name="Explanatory text 2" xfId="161"/>
    <cellStyle name="explanatory text rtjust" xfId="162"/>
    <cellStyle name="Footnote" xfId="110"/>
    <cellStyle name="Good" xfId="60" builtinId="26" hidden="1"/>
    <cellStyle name="Header 1" xfId="21"/>
    <cellStyle name="Header 1 2" xfId="111"/>
    <cellStyle name="Header 1 3" xfId="163"/>
    <cellStyle name="Header 1 4" xfId="223"/>
    <cellStyle name="Header Company" xfId="22"/>
    <cellStyle name="Header Company 2" xfId="112"/>
    <cellStyle name="Header Company 3" xfId="164"/>
    <cellStyle name="Header Rows" xfId="23"/>
    <cellStyle name="Header Rows 2" xfId="113"/>
    <cellStyle name="Header Text" xfId="24"/>
    <cellStyle name="Header Text 2" xfId="114"/>
    <cellStyle name="Header Text 3" xfId="165"/>
    <cellStyle name="Header Version" xfId="25"/>
    <cellStyle name="Header Version 2" xfId="115"/>
    <cellStyle name="Header Version 3" xfId="166"/>
    <cellStyle name="Heading (guidelines)" xfId="116"/>
    <cellStyle name="Heading 1" xfId="26" builtinId="16" customBuiltin="1"/>
    <cellStyle name="Heading 1 2" xfId="27"/>
    <cellStyle name="Heading 1 3" xfId="167"/>
    <cellStyle name="Heading 1-noindex" xfId="28"/>
    <cellStyle name="Heading 1-noindex 2" xfId="168"/>
    <cellStyle name="Heading 1-noindex 3" xfId="29"/>
    <cellStyle name="Heading 2" xfId="30" builtinId="17" customBuiltin="1"/>
    <cellStyle name="Heading 2 2" xfId="169"/>
    <cellStyle name="Heading 3" xfId="31" builtinId="18" customBuiltin="1"/>
    <cellStyle name="Heading 3 2" xfId="171"/>
    <cellStyle name="Heading 3 3" xfId="32"/>
    <cellStyle name="Heading 3 4" xfId="170"/>
    <cellStyle name="Heading 3 Centre" xfId="102"/>
    <cellStyle name="Heading 4" xfId="33" builtinId="19" customBuiltin="1"/>
    <cellStyle name="Heading 4 2" xfId="173"/>
    <cellStyle name="Heading 4 3" xfId="172"/>
    <cellStyle name="Heading1" xfId="34"/>
    <cellStyle name="Heading1 2" xfId="117"/>
    <cellStyle name="Heading1 3" xfId="203"/>
    <cellStyle name="Heading1 4" xfId="174"/>
    <cellStyle name="Heading2" xfId="35"/>
    <cellStyle name="Heading2 2" xfId="118"/>
    <cellStyle name="Heading2 2 2" xfId="204"/>
    <cellStyle name="Heading2 3" xfId="213"/>
    <cellStyle name="Heading2 4" xfId="175"/>
    <cellStyle name="Heading3" xfId="36"/>
    <cellStyle name="Heading3 2" xfId="119"/>
    <cellStyle name="Heading3 2 2" xfId="205"/>
    <cellStyle name="Heading3 3" xfId="214"/>
    <cellStyle name="Heading3 4" xfId="176"/>
    <cellStyle name="Heading3 wrap" xfId="120"/>
    <cellStyle name="Heading3 wrap low" xfId="121"/>
    <cellStyle name="Heading3Wraped" xfId="37"/>
    <cellStyle name="Heading3Wraped 2" xfId="177"/>
    <cellStyle name="Heading3WrapLow" xfId="38"/>
    <cellStyle name="Heavy Box" xfId="97"/>
    <cellStyle name="Heavy Box 2" xfId="39"/>
    <cellStyle name="Heavy Box 2 2" xfId="179"/>
    <cellStyle name="Heavy Box 2 3" xfId="40"/>
    <cellStyle name="Heavy Box 2 3 2" xfId="180"/>
    <cellStyle name="Heavy Box 2 3 3" xfId="221"/>
    <cellStyle name="Heavy Box 2 4" xfId="220"/>
    <cellStyle name="Heavy Box 3" xfId="178"/>
    <cellStyle name="Hyperlink" xfId="41" builtinId="8" customBuiltin="1"/>
    <cellStyle name="Hyperlink 2" xfId="134"/>
    <cellStyle name="Hyperlink 3" xfId="181"/>
    <cellStyle name="Input" xfId="63" builtinId="20" hidden="1"/>
    <cellStyle name="Italic Wrap" xfId="182"/>
    <cellStyle name="Label 1" xfId="42"/>
    <cellStyle name="Label 2a" xfId="43"/>
    <cellStyle name="Label 2a centre" xfId="44"/>
    <cellStyle name="Label 2a merge" xfId="183"/>
    <cellStyle name="Label 2b" xfId="45"/>
    <cellStyle name="Label 2b merged" xfId="184"/>
    <cellStyle name="Label2a Merge Centred" xfId="46"/>
    <cellStyle name="Link" xfId="47"/>
    <cellStyle name="Link 2" xfId="48"/>
    <cellStyle name="Link 3" xfId="185"/>
    <cellStyle name="Linked Cell" xfId="66" builtinId="24" hidden="1"/>
    <cellStyle name="Long Date" xfId="109"/>
    <cellStyle name="Major Heading" xfId="186"/>
    <cellStyle name="Neutral" xfId="62" builtinId="28" hidden="1"/>
    <cellStyle name="Normal" xfId="0" builtinId="0" customBuiltin="1"/>
    <cellStyle name="Normal 2" xfId="209"/>
    <cellStyle name="Normal 3" xfId="138"/>
    <cellStyle name="Normal 4" xfId="98"/>
    <cellStyle name="Normal 9" xfId="49"/>
    <cellStyle name="Note" xfId="69" builtinId="10" hidden="1"/>
    <cellStyle name="Output" xfId="64" builtinId="21" hidden="1"/>
    <cellStyle name="Output heavy" xfId="133"/>
    <cellStyle name="Output heavy 2" xfId="136"/>
    <cellStyle name="Output heavy 2 2" xfId="219"/>
    <cellStyle name="Output heavy 3" xfId="229"/>
    <cellStyle name="Output light" xfId="132"/>
    <cellStyle name="Output light 2" xfId="218"/>
    <cellStyle name="Page Number" xfId="50"/>
    <cellStyle name="Percent [0]" xfId="122"/>
    <cellStyle name="Percent [0] 2" xfId="215"/>
    <cellStyle name="Percent [0] 3" xfId="187"/>
    <cellStyle name="Percent [1]" xfId="188"/>
    <cellStyle name="Percent [2]" xfId="51"/>
    <cellStyle name="Percent [2] 2" xfId="123"/>
    <cellStyle name="Percent(0)" xfId="206"/>
    <cellStyle name="plus/less" xfId="52"/>
    <cellStyle name="plus/less 2" xfId="124"/>
    <cellStyle name="plus/less 3" xfId="189"/>
    <cellStyle name="Row Ref" xfId="190"/>
    <cellStyle name="RowRef" xfId="53"/>
    <cellStyle name="RowRef 2" xfId="125"/>
    <cellStyle name="RowRef 3" xfId="207"/>
    <cellStyle name="Short Date" xfId="54"/>
    <cellStyle name="Short Date 2" xfId="126"/>
    <cellStyle name="Sub Heading" xfId="191"/>
    <cellStyle name="Sub Heading 2" xfId="192"/>
    <cellStyle name="Table Heading Centred" xfId="193"/>
    <cellStyle name="Table2Heading" xfId="194"/>
    <cellStyle name="Text" xfId="55"/>
    <cellStyle name="Text 2" xfId="56"/>
    <cellStyle name="Text 2 2" xfId="196"/>
    <cellStyle name="Text 3" xfId="127"/>
    <cellStyle name="Text 3 2" xfId="208"/>
    <cellStyle name="Text 4" xfId="216"/>
    <cellStyle name="Text 5" xfId="195"/>
    <cellStyle name="Text Italic" xfId="197"/>
    <cellStyle name="Text rjustify" xfId="57"/>
    <cellStyle name="Text rjustify 2" xfId="217"/>
    <cellStyle name="Text rjustify 3" xfId="198"/>
    <cellStyle name="Text Underline" xfId="199"/>
    <cellStyle name="Title" xfId="59" builtinId="15" hidden="1"/>
    <cellStyle name="Top rows" xfId="58"/>
    <cellStyle name="Top rows 2" xfId="201"/>
    <cellStyle name="Top rows 3" xfId="200"/>
    <cellStyle name="Total" xfId="70" builtinId="25" hidden="1"/>
    <cellStyle name="Warning Text" xfId="68" builtinId="11" hidden="1"/>
  </cellStyles>
  <dxfs count="24">
    <dxf>
      <fill>
        <patternFill>
          <bgColor theme="9"/>
        </patternFill>
      </fill>
    </dxf>
    <dxf>
      <fill>
        <patternFill>
          <bgColor rgb="FFFFC000"/>
        </patternFill>
      </fill>
    </dxf>
    <dxf>
      <font>
        <color theme="2"/>
      </font>
      <fill>
        <patternFill>
          <bgColor theme="2"/>
        </patternFill>
      </fill>
    </dxf>
    <dxf>
      <font>
        <color theme="2"/>
      </font>
      <fill>
        <patternFill>
          <bgColor theme="2"/>
        </patternFill>
      </fill>
    </dxf>
    <dxf>
      <font>
        <color theme="2"/>
      </font>
      <fill>
        <patternFill>
          <bgColor theme="2"/>
        </patternFill>
      </fill>
    </dxf>
    <dxf>
      <font>
        <color theme="2"/>
      </font>
      <fill>
        <patternFill>
          <bgColor theme="2"/>
        </patternFill>
      </fill>
    </dxf>
    <dxf>
      <font>
        <color theme="2"/>
      </font>
      <fill>
        <patternFill>
          <bgColor theme="2"/>
        </patternFill>
      </fill>
    </dxf>
    <dxf>
      <font>
        <color theme="2"/>
      </font>
      <fill>
        <patternFill>
          <bgColor theme="2"/>
        </patternFill>
      </fill>
    </dxf>
    <dxf>
      <font>
        <color theme="2"/>
      </font>
      <fill>
        <patternFill>
          <bgColor theme="2"/>
        </patternFill>
      </fill>
    </dxf>
    <dxf>
      <font>
        <color theme="2"/>
      </font>
      <fill>
        <patternFill>
          <bgColor theme="2"/>
        </patternFill>
      </fill>
    </dxf>
    <dxf>
      <font>
        <color theme="2"/>
      </font>
      <fill>
        <patternFill>
          <bgColor theme="2"/>
        </patternFill>
      </fill>
    </dxf>
    <dxf>
      <font>
        <color theme="2"/>
      </font>
      <fill>
        <patternFill>
          <bgColor theme="2"/>
        </patternFill>
      </fill>
    </dxf>
    <dxf>
      <fill>
        <patternFill>
          <bgColor theme="2"/>
        </patternFill>
      </fill>
      <border>
        <left/>
        <right/>
        <top/>
        <bottom/>
      </border>
    </dxf>
    <dxf>
      <fill>
        <patternFill>
          <bgColor theme="2"/>
        </patternFill>
      </fill>
      <border>
        <left/>
        <right style="thin">
          <color indexed="64"/>
        </right>
        <top/>
        <bottom/>
      </border>
    </dxf>
    <dxf>
      <fill>
        <patternFill>
          <bgColor theme="2"/>
        </patternFill>
      </fill>
      <border>
        <left/>
        <right/>
        <top/>
        <bottom/>
      </border>
    </dxf>
    <dxf>
      <fill>
        <patternFill>
          <bgColor theme="2"/>
        </patternFill>
      </fill>
      <border>
        <left/>
        <right/>
        <top/>
        <bottom/>
      </border>
    </dxf>
    <dxf>
      <fill>
        <patternFill>
          <bgColor theme="2"/>
        </patternFill>
      </fill>
      <border>
        <left/>
        <right/>
        <top/>
        <bottom/>
      </border>
    </dxf>
    <dxf>
      <fill>
        <patternFill>
          <bgColor rgb="FFFFC000"/>
        </patternFill>
      </fill>
    </dxf>
    <dxf>
      <fill>
        <patternFill>
          <bgColor rgb="FFFFC000"/>
        </patternFill>
      </fill>
    </dxf>
    <dxf>
      <fill>
        <patternFill>
          <bgColor rgb="FFF79646"/>
        </patternFill>
      </fill>
    </dxf>
    <dxf>
      <fill>
        <patternFill>
          <bgColor rgb="FFF79646"/>
        </patternFill>
      </fill>
    </dxf>
    <dxf>
      <fill>
        <patternFill>
          <bgColor rgb="FFF79646"/>
        </patternFill>
      </fill>
    </dxf>
    <dxf>
      <fill>
        <patternFill>
          <bgColor rgb="FFF79646"/>
        </patternFill>
      </fill>
    </dxf>
    <dxf>
      <fill>
        <patternFill>
          <bgColor rgb="FFF79646"/>
        </patternFill>
      </fill>
    </dxf>
  </dxfs>
  <tableStyles count="0" defaultTableStyle="TableStyleMedium9" defaultPivotStyle="PivotStyleLight16"/>
  <colors>
    <mruColors>
      <color rgb="FFFFFF99"/>
      <color rgb="FFF79646"/>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219075</xdr:colOff>
      <xdr:row>1</xdr:row>
      <xdr:rowOff>47625</xdr:rowOff>
    </xdr:from>
    <xdr:to>
      <xdr:col>1</xdr:col>
      <xdr:colOff>733425</xdr:colOff>
      <xdr:row>1</xdr:row>
      <xdr:rowOff>752475</xdr:rowOff>
    </xdr:to>
    <xdr:pic>
      <xdr:nvPicPr>
        <xdr:cNvPr id="2036" name="Picture 6" descr="ComComNZ colour.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075" y="209550"/>
          <a:ext cx="22860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ID Disclosures—EDB">
  <a:themeElements>
    <a:clrScheme name="Disclosure—Airports">
      <a:dk1>
        <a:srgbClr val="000000"/>
      </a:dk1>
      <a:lt1>
        <a:srgbClr val="FFFFFF"/>
      </a:lt1>
      <a:dk2>
        <a:srgbClr val="CCFFCC"/>
      </a:dk2>
      <a:lt2>
        <a:srgbClr val="FFFF99"/>
      </a:lt2>
      <a:accent1>
        <a:srgbClr val="0000FF"/>
      </a:accent1>
      <a:accent2>
        <a:srgbClr val="000000"/>
      </a:accent2>
      <a:accent3>
        <a:srgbClr val="C2E0FF"/>
      </a:accent3>
      <a:accent4>
        <a:srgbClr val="8064A2"/>
      </a:accent4>
      <a:accent5>
        <a:srgbClr val="0066CC"/>
      </a:accent5>
      <a:accent6>
        <a:srgbClr val="F79646"/>
      </a:accent6>
      <a:hlink>
        <a:srgbClr val="0000FF"/>
      </a:hlink>
      <a:folHlink>
        <a:srgbClr val="800080"/>
      </a:folHlink>
    </a:clrScheme>
    <a:fontScheme name="Custom 1">
      <a:majorFont>
        <a:latin typeface="Calibri"/>
        <a:ea typeface=""/>
        <a:cs typeface=""/>
      </a:majorFont>
      <a:minorFont>
        <a:latin typeface="Calibri"/>
        <a:ea typeface=""/>
        <a:cs typeface=""/>
      </a:minorFont>
    </a:fontScheme>
    <a:fmtScheme name="Median">
      <a:fillStyleLst>
        <a:solidFill>
          <a:schemeClr val="phClr"/>
        </a:solidFill>
        <a:solidFill>
          <a:schemeClr val="phClr">
            <a:tint val="50000"/>
          </a:schemeClr>
        </a:solidFill>
        <a:solidFill>
          <a:schemeClr val="phClr"/>
        </a:solidFill>
      </a:fillStyleLst>
      <a:lnStyleLst>
        <a:ln w="10000" cap="flat" cmpd="sng" algn="ctr">
          <a:solidFill>
            <a:schemeClr val="phClr"/>
          </a:solidFill>
          <a:prstDash val="solid"/>
        </a:ln>
        <a:ln w="19050" cap="flat" cmpd="sng" algn="ctr">
          <a:solidFill>
            <a:schemeClr val="phClr"/>
          </a:solidFill>
          <a:prstDash val="solid"/>
        </a:ln>
        <a:ln w="47625" cap="flat" cmpd="dbl" algn="ctr">
          <a:solidFill>
            <a:schemeClr val="phClr"/>
          </a:solidFill>
          <a:prstDash val="solid"/>
        </a:ln>
      </a:lnStyleLst>
      <a:effectStyleLst>
        <a:effectStyle>
          <a:effectLst>
            <a:outerShdw blurRad="38100" dist="30000" dir="5400000" rotWithShape="0">
              <a:srgbClr val="000000">
                <a:alpha val="45000"/>
              </a:srgbClr>
            </a:outerShdw>
          </a:effectLst>
        </a:effectStyle>
        <a:effectStyle>
          <a:effectLst>
            <a:outerShdw blurRad="38100" dist="30000" dir="5400000" rotWithShape="0">
              <a:srgbClr val="000000">
                <a:alpha val="45000"/>
              </a:srgbClr>
            </a:outerShdw>
          </a:effectLst>
        </a:effectStyle>
        <a:effectStyle>
          <a:effectLst>
            <a:outerShdw blurRad="38100" dist="25400" dir="5400000" rotWithShape="0">
              <a:srgbClr val="000000">
                <a:alpha val="35000"/>
              </a:srgbClr>
            </a:outerShdw>
          </a:effectLst>
          <a:scene3d>
            <a:camera prst="isometricTopDown" fov="0">
              <a:rot lat="0" lon="0" rev="0"/>
            </a:camera>
            <a:lightRig rig="balanced" dir="t">
              <a:rot lat="0" lon="0" rev="13800000"/>
            </a:lightRig>
          </a:scene3d>
          <a:sp3d extrusionH="12700" prstMaterial="plastic">
            <a:bevelT w="38100" h="25400" prst="softRound"/>
            <a:contourClr>
              <a:schemeClr val="phClr"/>
            </a:contourClr>
          </a:sp3d>
        </a:effectStyle>
      </a:effectStyleLst>
      <a:bgFillStyleLst>
        <a:solidFill>
          <a:schemeClr val="phClr"/>
        </a:solidFill>
        <a:blipFill>
          <a:blip xmlns:r="http://schemas.openxmlformats.org/officeDocument/2006/relationships" r:embed="rId1">
            <a:duotone>
              <a:schemeClr val="phClr">
                <a:shade val="90000"/>
                <a:satMod val="140000"/>
              </a:schemeClr>
              <a:schemeClr val="phClr">
                <a:satMod val="120000"/>
              </a:schemeClr>
            </a:duotone>
          </a:blip>
          <a:tile tx="0" ty="0" sx="100000" sy="100000" flip="none" algn="tl"/>
        </a:blipFill>
        <a:blipFill>
          <a:blip xmlns:r="http://schemas.openxmlformats.org/officeDocument/2006/relationships" r:embed="rId2">
            <a:duotone>
              <a:schemeClr val="phClr">
                <a:shade val="90000"/>
                <a:satMod val="140000"/>
              </a:schemeClr>
              <a:schemeClr val="phClr">
                <a:satMod val="12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pageSetUpPr fitToPage="1"/>
  </sheetPr>
  <dimension ref="A1:D17"/>
  <sheetViews>
    <sheetView showGridLines="0" tabSelected="1" view="pageBreakPreview" zoomScaleNormal="100" zoomScaleSheetLayoutView="100" workbookViewId="0">
      <selection activeCell="A16" sqref="A16"/>
    </sheetView>
  </sheetViews>
  <sheetFormatPr defaultRowHeight="12.75" x14ac:dyDescent="0.2"/>
  <cols>
    <col min="1" max="1" width="26.5703125" customWidth="1"/>
    <col min="2" max="2" width="43.140625" customWidth="1"/>
    <col min="3" max="3" width="32.7109375" customWidth="1"/>
    <col min="4" max="4" width="32.28515625" customWidth="1"/>
  </cols>
  <sheetData>
    <row r="1" spans="1:4" x14ac:dyDescent="0.2">
      <c r="A1" s="649"/>
      <c r="B1" s="650"/>
      <c r="C1" s="650"/>
      <c r="D1" s="651"/>
    </row>
    <row r="2" spans="1:4" ht="236.25" customHeight="1" x14ac:dyDescent="0.2">
      <c r="A2" s="652"/>
      <c r="B2" s="653"/>
      <c r="C2" s="653"/>
      <c r="D2" s="654"/>
    </row>
    <row r="3" spans="1:4" ht="23.25" x14ac:dyDescent="0.35">
      <c r="A3" s="655" t="s">
        <v>39</v>
      </c>
      <c r="B3" s="656"/>
      <c r="C3" s="656"/>
      <c r="D3" s="657"/>
    </row>
    <row r="4" spans="1:4" ht="27.75" customHeight="1" x14ac:dyDescent="0.35">
      <c r="A4" s="655" t="s">
        <v>558</v>
      </c>
      <c r="B4" s="656"/>
      <c r="C4" s="656"/>
      <c r="D4" s="657"/>
    </row>
    <row r="5" spans="1:4" ht="27.75" customHeight="1" x14ac:dyDescent="0.35">
      <c r="A5" s="655" t="s">
        <v>0</v>
      </c>
      <c r="B5" s="656"/>
      <c r="C5" s="656"/>
      <c r="D5" s="657"/>
    </row>
    <row r="6" spans="1:4" ht="21" x14ac:dyDescent="0.35">
      <c r="A6" s="658" t="s">
        <v>583</v>
      </c>
      <c r="B6" s="656"/>
      <c r="C6" s="656"/>
      <c r="D6" s="657"/>
    </row>
    <row r="7" spans="1:4" ht="60" customHeight="1" x14ac:dyDescent="0.2">
      <c r="A7" s="659"/>
      <c r="B7" s="656"/>
      <c r="C7" s="656"/>
      <c r="D7" s="657"/>
    </row>
    <row r="8" spans="1:4" ht="15" customHeight="1" x14ac:dyDescent="0.2">
      <c r="A8" s="652"/>
      <c r="B8" s="662" t="s">
        <v>5</v>
      </c>
      <c r="C8" s="583"/>
      <c r="D8" s="660"/>
    </row>
    <row r="9" spans="1:4" ht="3" customHeight="1" x14ac:dyDescent="0.2">
      <c r="A9" s="652"/>
      <c r="B9" s="653"/>
      <c r="C9" s="653"/>
      <c r="D9" s="654"/>
    </row>
    <row r="10" spans="1:4" ht="15" customHeight="1" x14ac:dyDescent="0.2">
      <c r="A10" s="652"/>
      <c r="B10" s="662" t="s">
        <v>6</v>
      </c>
      <c r="C10" s="584"/>
      <c r="D10" s="654"/>
    </row>
    <row r="11" spans="1:4" ht="3" customHeight="1" x14ac:dyDescent="0.2">
      <c r="A11" s="652"/>
      <c r="B11" s="653"/>
      <c r="C11" s="669"/>
      <c r="D11" s="654"/>
    </row>
    <row r="12" spans="1:4" ht="15" customHeight="1" x14ac:dyDescent="0.2">
      <c r="A12" s="652"/>
      <c r="B12" s="662" t="s">
        <v>7</v>
      </c>
      <c r="C12" s="668"/>
      <c r="D12" s="660"/>
    </row>
    <row r="13" spans="1:4" ht="15" customHeight="1" x14ac:dyDescent="0.2">
      <c r="A13" s="652"/>
      <c r="B13" s="663"/>
      <c r="C13" s="663"/>
      <c r="D13" s="654"/>
    </row>
    <row r="14" spans="1:4" ht="15" customHeight="1" x14ac:dyDescent="0.2">
      <c r="A14" s="652"/>
      <c r="B14" s="663"/>
      <c r="C14" s="663"/>
      <c r="D14" s="657"/>
    </row>
    <row r="15" spans="1:4" ht="15" customHeight="1" x14ac:dyDescent="0.2">
      <c r="A15" s="664" t="s">
        <v>770</v>
      </c>
      <c r="B15" s="665"/>
      <c r="C15" s="656"/>
      <c r="D15" s="657"/>
    </row>
    <row r="16" spans="1:4" ht="15" customHeight="1" x14ac:dyDescent="0.2">
      <c r="A16" s="1091" t="s">
        <v>823</v>
      </c>
      <c r="B16" s="656"/>
      <c r="C16" s="656"/>
      <c r="D16" s="657"/>
    </row>
    <row r="17" spans="1:4" ht="39.950000000000003" customHeight="1" x14ac:dyDescent="0.2">
      <c r="A17" s="666"/>
      <c r="B17" s="667"/>
      <c r="C17" s="667"/>
      <c r="D17" s="661"/>
    </row>
  </sheetData>
  <sheetProtection formatRows="0" insertRows="0"/>
  <phoneticPr fontId="1" type="noConversion"/>
  <dataValidations count="2">
    <dataValidation allowBlank="1" showInputMessage="1" promptTitle="Name of regulated entity" prompt=" " sqref="C8"/>
    <dataValidation type="date" operator="greaterThan" allowBlank="1" showInputMessage="1" showErrorMessage="1" errorTitle="Date entry" error="Dates after 1 January 2011 accepted" promptTitle="Date entry" prompt=" " sqref="C10 C12">
      <formula1>40544</formula1>
    </dataValidation>
  </dataValidations>
  <pageMargins left="0.70866141732283472" right="0.70866141732283472" top="0.74803149606299213" bottom="0.74803149606299213" header="0.31496062992125984" footer="0.31496062992125984"/>
  <pageSetup paperSize="9" scale="72" orientation="portrait" r:id="rId1"/>
  <headerFooter>
    <oddHeader>&amp;CCommerce Commission Information Disclosure Template</oddHeader>
    <oddFooter>&amp;L&amp;F&amp;C&amp;P&amp;R&amp;A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99CCFF"/>
    <pageSetUpPr fitToPage="1"/>
  </sheetPr>
  <dimension ref="A1:P28"/>
  <sheetViews>
    <sheetView showGridLines="0" view="pageBreakPreview" zoomScaleNormal="100" zoomScaleSheetLayoutView="100" workbookViewId="0">
      <selection activeCell="G22" sqref="G22"/>
    </sheetView>
  </sheetViews>
  <sheetFormatPr defaultRowHeight="12.75" x14ac:dyDescent="0.2"/>
  <cols>
    <col min="1" max="1" width="4.28515625" customWidth="1"/>
    <col min="2" max="2" width="3.140625" customWidth="1"/>
    <col min="3" max="3" width="4" customWidth="1"/>
    <col min="4" max="5" width="2.28515625" customWidth="1"/>
    <col min="6" max="6" width="62.42578125" customWidth="1"/>
    <col min="7" max="9" width="16.140625" customWidth="1"/>
    <col min="10" max="10" width="18.7109375" customWidth="1"/>
    <col min="11" max="14" width="16.140625" customWidth="1"/>
    <col min="15" max="15" width="2.7109375" customWidth="1"/>
    <col min="16" max="16" width="13.28515625" bestFit="1" customWidth="1"/>
  </cols>
  <sheetData>
    <row r="1" spans="1:16" ht="12.75" customHeight="1" x14ac:dyDescent="0.2">
      <c r="A1" s="881"/>
      <c r="B1" s="873"/>
      <c r="C1" s="873"/>
      <c r="D1" s="873"/>
      <c r="E1" s="873"/>
      <c r="F1" s="873"/>
      <c r="G1" s="873"/>
      <c r="H1" s="873"/>
      <c r="I1" s="873"/>
      <c r="J1" s="873"/>
      <c r="K1" s="873"/>
      <c r="L1" s="873"/>
      <c r="M1" s="873"/>
      <c r="N1" s="873"/>
      <c r="O1" s="885"/>
      <c r="P1" s="479"/>
    </row>
    <row r="2" spans="1:16" ht="18" customHeight="1" x14ac:dyDescent="0.3">
      <c r="A2" s="882"/>
      <c r="B2" s="17"/>
      <c r="C2" s="17"/>
      <c r="D2" s="17"/>
      <c r="E2" s="17"/>
      <c r="F2" s="17"/>
      <c r="G2" s="17"/>
      <c r="H2" s="17"/>
      <c r="I2" s="17"/>
      <c r="J2" s="17"/>
      <c r="K2" s="154"/>
      <c r="L2" s="154" t="s">
        <v>5</v>
      </c>
      <c r="M2" s="1169" t="str">
        <f>IF(NOT(ISBLANK(CoverSheet!$C$8)),CoverSheet!$C$8,"")</f>
        <v/>
      </c>
      <c r="N2" s="1169"/>
      <c r="O2" s="18"/>
      <c r="P2" s="479"/>
    </row>
    <row r="3" spans="1:16" ht="18" customHeight="1" x14ac:dyDescent="0.25">
      <c r="A3" s="882"/>
      <c r="B3" s="17"/>
      <c r="C3" s="17"/>
      <c r="D3" s="17"/>
      <c r="E3" s="17"/>
      <c r="F3" s="17"/>
      <c r="G3" s="17"/>
      <c r="H3" s="17"/>
      <c r="I3" s="17"/>
      <c r="J3" s="17"/>
      <c r="K3" s="154"/>
      <c r="L3" s="154" t="s">
        <v>3</v>
      </c>
      <c r="M3" s="1154" t="str">
        <f>IF(ISNUMBER(CoverSheet!$C$12),CoverSheet!$C$12,"")</f>
        <v/>
      </c>
      <c r="N3" s="1154"/>
      <c r="O3" s="18"/>
      <c r="P3" s="479"/>
    </row>
    <row r="4" spans="1:16" ht="20.25" customHeight="1" x14ac:dyDescent="0.35">
      <c r="A4" s="883" t="s">
        <v>441</v>
      </c>
      <c r="B4" s="155"/>
      <c r="C4" s="155"/>
      <c r="D4" s="53"/>
      <c r="E4" s="53"/>
      <c r="F4" s="17"/>
      <c r="G4" s="17"/>
      <c r="H4" s="17"/>
      <c r="I4" s="17"/>
      <c r="J4" s="17"/>
      <c r="K4" s="17"/>
      <c r="L4" s="17"/>
      <c r="M4" s="17"/>
      <c r="N4" s="57"/>
      <c r="O4" s="18"/>
      <c r="P4" s="479"/>
    </row>
    <row r="5" spans="1:16" ht="47.25" customHeight="1" x14ac:dyDescent="0.2">
      <c r="A5" s="1155" t="s">
        <v>402</v>
      </c>
      <c r="B5" s="1156"/>
      <c r="C5" s="1156"/>
      <c r="D5" s="1156"/>
      <c r="E5" s="1156"/>
      <c r="F5" s="1156"/>
      <c r="G5" s="1156"/>
      <c r="H5" s="1156"/>
      <c r="I5" s="1156"/>
      <c r="J5" s="1156"/>
      <c r="K5" s="1156"/>
      <c r="L5" s="1156"/>
      <c r="M5" s="1156"/>
      <c r="N5" s="1156"/>
      <c r="O5" s="18"/>
      <c r="P5" s="479"/>
    </row>
    <row r="6" spans="1:16" x14ac:dyDescent="0.2">
      <c r="A6" s="884" t="s">
        <v>543</v>
      </c>
      <c r="B6" s="19"/>
      <c r="C6" s="179"/>
      <c r="D6" s="19"/>
      <c r="E6" s="19"/>
      <c r="F6" s="19"/>
      <c r="G6" s="17"/>
      <c r="H6" s="17"/>
      <c r="I6" s="17"/>
      <c r="J6" s="17"/>
      <c r="K6" s="17"/>
      <c r="L6" s="17"/>
      <c r="M6" s="17"/>
      <c r="N6" s="17"/>
      <c r="O6" s="18"/>
      <c r="P6" s="479"/>
    </row>
    <row r="7" spans="1:16" ht="15" customHeight="1" x14ac:dyDescent="0.2">
      <c r="A7" s="951">
        <v>7</v>
      </c>
      <c r="B7" s="249"/>
      <c r="C7" s="249"/>
      <c r="D7" s="249"/>
      <c r="E7" s="249"/>
      <c r="F7" s="348"/>
      <c r="G7" s="348"/>
      <c r="H7" s="348"/>
      <c r="I7" s="348"/>
      <c r="J7" s="348"/>
      <c r="K7" s="348"/>
      <c r="L7" s="348"/>
      <c r="M7" s="348"/>
      <c r="N7" s="348"/>
      <c r="O7" s="59"/>
      <c r="P7" s="479"/>
    </row>
    <row r="8" spans="1:16" ht="18.75" customHeight="1" x14ac:dyDescent="0.3">
      <c r="A8" s="951">
        <v>8</v>
      </c>
      <c r="B8" s="249"/>
      <c r="C8" s="246" t="s">
        <v>442</v>
      </c>
      <c r="D8" s="249"/>
      <c r="E8" s="249"/>
      <c r="F8" s="233"/>
      <c r="G8" s="348"/>
      <c r="H8" s="348"/>
      <c r="I8" s="348"/>
      <c r="J8" s="348"/>
      <c r="K8" s="348"/>
      <c r="L8" s="348"/>
      <c r="M8" s="348"/>
      <c r="N8" s="348"/>
      <c r="O8" s="227"/>
      <c r="P8" s="479"/>
    </row>
    <row r="9" spans="1:16" ht="15" customHeight="1" x14ac:dyDescent="0.25">
      <c r="A9" s="951">
        <v>9</v>
      </c>
      <c r="B9" s="249"/>
      <c r="C9" s="249"/>
      <c r="D9" s="249"/>
      <c r="E9" s="249"/>
      <c r="F9" s="348"/>
      <c r="G9" s="348"/>
      <c r="H9" s="348"/>
      <c r="I9" s="348"/>
      <c r="J9" s="348"/>
      <c r="K9" s="348"/>
      <c r="L9" s="348"/>
      <c r="M9" s="348"/>
      <c r="N9" s="348"/>
      <c r="O9" s="227"/>
      <c r="P9" s="479"/>
    </row>
    <row r="10" spans="1:16" ht="45" customHeight="1" x14ac:dyDescent="0.25">
      <c r="A10" s="951">
        <v>10</v>
      </c>
      <c r="B10" s="249"/>
      <c r="C10" s="249"/>
      <c r="D10" s="249"/>
      <c r="E10" s="249"/>
      <c r="F10" s="497" t="s">
        <v>375</v>
      </c>
      <c r="G10" s="434" t="s">
        <v>138</v>
      </c>
      <c r="H10" s="434" t="s">
        <v>139</v>
      </c>
      <c r="I10" s="434" t="s">
        <v>140</v>
      </c>
      <c r="J10" s="434" t="s">
        <v>376</v>
      </c>
      <c r="K10" s="434" t="s">
        <v>141</v>
      </c>
      <c r="L10" s="434" t="s">
        <v>142</v>
      </c>
      <c r="M10" s="434" t="s">
        <v>143</v>
      </c>
      <c r="N10" s="434" t="s">
        <v>144</v>
      </c>
      <c r="O10" s="228"/>
      <c r="P10" s="479"/>
    </row>
    <row r="11" spans="1:16" ht="15" customHeight="1" x14ac:dyDescent="0.25">
      <c r="A11" s="951">
        <v>11</v>
      </c>
      <c r="B11" s="249"/>
      <c r="C11" s="249"/>
      <c r="D11" s="249"/>
      <c r="E11" s="249"/>
      <c r="F11" s="603"/>
      <c r="G11" s="604"/>
      <c r="H11" s="604"/>
      <c r="I11" s="605"/>
      <c r="J11" s="606"/>
      <c r="K11" s="593"/>
      <c r="L11" s="593"/>
      <c r="M11" s="593"/>
      <c r="N11" s="593"/>
      <c r="O11" s="229"/>
      <c r="P11" s="479"/>
    </row>
    <row r="12" spans="1:16" ht="15" customHeight="1" x14ac:dyDescent="0.25">
      <c r="A12" s="951">
        <v>12</v>
      </c>
      <c r="B12" s="249"/>
      <c r="C12" s="249"/>
      <c r="D12" s="249"/>
      <c r="E12" s="249"/>
      <c r="F12" s="603"/>
      <c r="G12" s="604"/>
      <c r="H12" s="604"/>
      <c r="I12" s="605"/>
      <c r="J12" s="606"/>
      <c r="K12" s="593"/>
      <c r="L12" s="593"/>
      <c r="M12" s="593"/>
      <c r="N12" s="593"/>
      <c r="O12" s="229"/>
      <c r="P12" s="479"/>
    </row>
    <row r="13" spans="1:16" ht="15" customHeight="1" x14ac:dyDescent="0.25">
      <c r="A13" s="951">
        <v>13</v>
      </c>
      <c r="B13" s="249"/>
      <c r="C13" s="249"/>
      <c r="D13" s="249"/>
      <c r="E13" s="249"/>
      <c r="F13" s="603"/>
      <c r="G13" s="604"/>
      <c r="H13" s="604"/>
      <c r="I13" s="605"/>
      <c r="J13" s="606"/>
      <c r="K13" s="593"/>
      <c r="L13" s="593"/>
      <c r="M13" s="593"/>
      <c r="N13" s="593"/>
      <c r="O13" s="229"/>
      <c r="P13" s="479"/>
    </row>
    <row r="14" spans="1:16" ht="15" customHeight="1" x14ac:dyDescent="0.25">
      <c r="A14" s="951">
        <v>14</v>
      </c>
      <c r="B14" s="249"/>
      <c r="C14" s="249"/>
      <c r="D14" s="249"/>
      <c r="E14" s="249"/>
      <c r="F14" s="603"/>
      <c r="G14" s="604"/>
      <c r="H14" s="604"/>
      <c r="I14" s="605"/>
      <c r="J14" s="606"/>
      <c r="K14" s="593"/>
      <c r="L14" s="593"/>
      <c r="M14" s="593"/>
      <c r="N14" s="593"/>
      <c r="O14" s="229"/>
      <c r="P14" s="479"/>
    </row>
    <row r="15" spans="1:16" ht="15" customHeight="1" x14ac:dyDescent="0.25">
      <c r="A15" s="951">
        <v>15</v>
      </c>
      <c r="B15" s="249"/>
      <c r="C15" s="249"/>
      <c r="D15" s="249"/>
      <c r="E15" s="249"/>
      <c r="F15" s="603"/>
      <c r="G15" s="604"/>
      <c r="H15" s="604"/>
      <c r="I15" s="605"/>
      <c r="J15" s="606"/>
      <c r="K15" s="593"/>
      <c r="L15" s="598"/>
      <c r="M15" s="598"/>
      <c r="N15" s="598"/>
      <c r="O15" s="229"/>
      <c r="P15" s="479"/>
    </row>
    <row r="16" spans="1:16" ht="15" customHeight="1" x14ac:dyDescent="0.25">
      <c r="A16" s="951">
        <v>16</v>
      </c>
      <c r="B16" s="249"/>
      <c r="C16" s="249"/>
      <c r="D16" s="249"/>
      <c r="E16" s="249"/>
      <c r="F16" s="770" t="s">
        <v>578</v>
      </c>
      <c r="G16" s="349"/>
      <c r="H16" s="350"/>
      <c r="I16" s="351"/>
      <c r="J16" s="352"/>
      <c r="K16" s="424"/>
      <c r="L16" s="443">
        <f>SUM(L11:L15)</f>
        <v>0</v>
      </c>
      <c r="M16" s="443">
        <f>SUM(M11:M15)</f>
        <v>0</v>
      </c>
      <c r="N16" s="443">
        <f>SUM(N11:N15)</f>
        <v>0</v>
      </c>
      <c r="O16" s="229"/>
      <c r="P16" s="479" t="s">
        <v>519</v>
      </c>
    </row>
    <row r="17" spans="1:16" ht="12.75" customHeight="1" x14ac:dyDescent="0.2">
      <c r="A17" s="951">
        <v>17</v>
      </c>
      <c r="B17" s="249"/>
      <c r="C17" s="249"/>
      <c r="D17" s="249"/>
      <c r="E17" s="249"/>
      <c r="F17" s="262"/>
      <c r="G17" s="349"/>
      <c r="H17" s="350"/>
      <c r="I17" s="351"/>
      <c r="J17" s="352"/>
      <c r="K17" s="351"/>
      <c r="L17" s="352"/>
      <c r="M17" s="352"/>
      <c r="N17" s="353"/>
      <c r="O17" s="63"/>
      <c r="P17" s="479"/>
    </row>
    <row r="18" spans="1:16" ht="21" customHeight="1" x14ac:dyDescent="0.3">
      <c r="A18" s="951">
        <v>18</v>
      </c>
      <c r="B18" s="249"/>
      <c r="C18" s="246" t="s">
        <v>443</v>
      </c>
      <c r="D18" s="233"/>
      <c r="E18" s="233"/>
      <c r="F18" s="233"/>
      <c r="G18" s="349"/>
      <c r="H18" s="350"/>
      <c r="I18" s="351"/>
      <c r="J18" s="352"/>
      <c r="K18" s="351"/>
      <c r="L18" s="352"/>
      <c r="M18" s="352"/>
      <c r="N18" s="353"/>
      <c r="O18" s="63"/>
      <c r="P18" s="479"/>
    </row>
    <row r="19" spans="1:16" ht="15" customHeight="1" x14ac:dyDescent="0.2">
      <c r="A19" s="951">
        <v>19</v>
      </c>
      <c r="B19" s="249"/>
      <c r="C19" s="249"/>
      <c r="D19" s="249"/>
      <c r="E19" s="249"/>
      <c r="F19" s="262"/>
      <c r="G19" s="349"/>
      <c r="H19" s="350"/>
      <c r="I19" s="351"/>
      <c r="J19" s="352"/>
      <c r="K19" s="351"/>
      <c r="L19" s="351"/>
      <c r="M19" s="351"/>
      <c r="N19" s="351"/>
      <c r="O19" s="60"/>
      <c r="P19" s="479"/>
    </row>
    <row r="20" spans="1:16" ht="15" customHeight="1" x14ac:dyDescent="0.2">
      <c r="A20" s="951">
        <v>20</v>
      </c>
      <c r="B20" s="249"/>
      <c r="C20" s="249"/>
      <c r="D20" s="249"/>
      <c r="E20" s="235" t="s">
        <v>145</v>
      </c>
      <c r="F20" s="349"/>
      <c r="G20" s="352"/>
      <c r="H20" s="350"/>
      <c r="I20" s="1106">
        <f>M16+N16</f>
        <v>0</v>
      </c>
      <c r="J20" s="352"/>
      <c r="K20" s="351"/>
      <c r="L20" s="351"/>
      <c r="M20" s="351"/>
      <c r="N20" s="351"/>
      <c r="O20" s="60"/>
      <c r="P20" s="479" t="s">
        <v>549</v>
      </c>
    </row>
    <row r="21" spans="1:16" ht="15" customHeight="1" x14ac:dyDescent="0.2">
      <c r="A21" s="951">
        <v>21</v>
      </c>
      <c r="B21" s="249"/>
      <c r="C21" s="249"/>
      <c r="D21" s="249"/>
      <c r="E21" s="249"/>
      <c r="F21" s="262"/>
      <c r="G21" s="352"/>
      <c r="H21" s="350"/>
      <c r="I21" s="353"/>
      <c r="J21" s="352"/>
      <c r="K21" s="354"/>
      <c r="L21" s="351"/>
      <c r="M21" s="351"/>
      <c r="N21" s="351"/>
      <c r="O21" s="60"/>
      <c r="P21" s="479"/>
    </row>
    <row r="22" spans="1:16" ht="15" customHeight="1" x14ac:dyDescent="0.2">
      <c r="A22" s="951">
        <v>22</v>
      </c>
      <c r="B22" s="249"/>
      <c r="C22" s="249"/>
      <c r="D22" s="249"/>
      <c r="E22" s="249"/>
      <c r="F22" s="771" t="s">
        <v>551</v>
      </c>
      <c r="G22" s="352"/>
      <c r="H22" s="601"/>
      <c r="I22" s="353"/>
      <c r="J22" s="352"/>
      <c r="K22" s="354"/>
      <c r="L22" s="351"/>
      <c r="M22" s="351"/>
      <c r="N22" s="351"/>
      <c r="O22" s="60"/>
      <c r="P22" s="479"/>
    </row>
    <row r="23" spans="1:16" ht="15" customHeight="1" x14ac:dyDescent="0.2">
      <c r="A23" s="951">
        <v>23</v>
      </c>
      <c r="B23" s="249"/>
      <c r="C23" s="249"/>
      <c r="D23" s="249"/>
      <c r="E23" s="249"/>
      <c r="F23" s="256" t="s">
        <v>146</v>
      </c>
      <c r="G23" s="352"/>
      <c r="H23" s="1107">
        <v>0.42</v>
      </c>
      <c r="I23" s="353"/>
      <c r="J23" s="352"/>
      <c r="K23" s="354"/>
      <c r="L23" s="351"/>
      <c r="M23" s="351"/>
      <c r="N23" s="351"/>
      <c r="O23" s="60"/>
      <c r="P23" s="479"/>
    </row>
    <row r="24" spans="1:16" ht="15" customHeight="1" x14ac:dyDescent="0.2">
      <c r="A24" s="951">
        <v>24</v>
      </c>
      <c r="B24" s="249"/>
      <c r="C24" s="249"/>
      <c r="D24" s="249"/>
      <c r="E24" s="249"/>
      <c r="F24" s="256" t="s">
        <v>147</v>
      </c>
      <c r="G24" s="352"/>
      <c r="H24" s="601"/>
      <c r="I24" s="353"/>
      <c r="J24" s="352"/>
      <c r="K24" s="354"/>
      <c r="L24" s="351"/>
      <c r="M24" s="351"/>
      <c r="N24" s="351"/>
      <c r="O24" s="60"/>
      <c r="P24" s="479"/>
    </row>
    <row r="25" spans="1:16" ht="15" customHeight="1" x14ac:dyDescent="0.2">
      <c r="A25" s="951">
        <v>25</v>
      </c>
      <c r="B25" s="249"/>
      <c r="C25" s="249"/>
      <c r="D25" s="249"/>
      <c r="E25" s="235" t="s">
        <v>148</v>
      </c>
      <c r="F25" s="262"/>
      <c r="G25" s="354"/>
      <c r="H25" s="350"/>
      <c r="I25" s="475">
        <f>IF(H22&lt;&gt;0,H24*H23/H22,0)</f>
        <v>0</v>
      </c>
      <c r="J25" s="352"/>
      <c r="K25" s="355"/>
      <c r="L25" s="351"/>
      <c r="M25" s="351"/>
      <c r="N25" s="351"/>
      <c r="O25" s="60"/>
      <c r="P25" s="479"/>
    </row>
    <row r="26" spans="1:16" ht="15" customHeight="1" thickBot="1" x14ac:dyDescent="0.25">
      <c r="A26" s="951">
        <v>26</v>
      </c>
      <c r="B26" s="249"/>
      <c r="C26" s="249"/>
      <c r="D26" s="249"/>
      <c r="E26" s="249"/>
      <c r="F26" s="262"/>
      <c r="G26" s="352"/>
      <c r="H26" s="350"/>
      <c r="I26" s="353"/>
      <c r="J26" s="352"/>
      <c r="K26" s="351"/>
      <c r="L26" s="351"/>
      <c r="M26" s="351"/>
      <c r="N26" s="351"/>
      <c r="O26" s="60"/>
      <c r="P26" s="479"/>
    </row>
    <row r="27" spans="1:16" ht="15" customHeight="1" thickBot="1" x14ac:dyDescent="0.3">
      <c r="A27" s="951">
        <v>27</v>
      </c>
      <c r="B27" s="116"/>
      <c r="C27" s="221"/>
      <c r="D27" s="221"/>
      <c r="E27" s="222" t="s">
        <v>103</v>
      </c>
      <c r="F27" s="225"/>
      <c r="G27" s="231"/>
      <c r="H27" s="230"/>
      <c r="I27" s="446">
        <f>IF(I25="not defined",0,MAX(I20*I25,0))</f>
        <v>0</v>
      </c>
      <c r="J27" s="62"/>
      <c r="K27" s="61"/>
      <c r="L27" s="61"/>
      <c r="M27" s="61"/>
      <c r="N27" s="61"/>
      <c r="O27" s="60"/>
      <c r="P27" s="479" t="s">
        <v>531</v>
      </c>
    </row>
    <row r="28" spans="1:16" x14ac:dyDescent="0.2">
      <c r="A28" s="187"/>
      <c r="B28" s="887"/>
      <c r="C28" s="887"/>
      <c r="D28" s="887"/>
      <c r="E28" s="887"/>
      <c r="F28" s="917"/>
      <c r="G28" s="918"/>
      <c r="H28" s="918"/>
      <c r="I28" s="918"/>
      <c r="J28" s="918"/>
      <c r="K28" s="917"/>
      <c r="L28" s="917"/>
      <c r="M28" s="919"/>
      <c r="N28" s="919"/>
      <c r="O28" s="915"/>
      <c r="P28" s="479"/>
    </row>
  </sheetData>
  <sheetProtection formatRows="0" insertRows="0"/>
  <mergeCells count="3">
    <mergeCell ref="M2:N2"/>
    <mergeCell ref="M3:N3"/>
    <mergeCell ref="A5:N5"/>
  </mergeCells>
  <dataValidations count="2">
    <dataValidation allowBlank="1" showInputMessage="1" showErrorMessage="1" prompt="Please enter a date that can be expressed in the d/m/yyyy format" sqref="G11:H15"/>
    <dataValidation allowBlank="1" showInputMessage="1" showErrorMessage="1" prompt="Please enter text" sqref="F11:F15"/>
  </dataValidations>
  <pageMargins left="0.70866141732283472" right="0.70866141732283472" top="0.74803149606299213" bottom="0.74803149606299213" header="0.31496062992125984" footer="0.31496062992125984"/>
  <pageSetup paperSize="9" scale="68" orientation="landscape" r:id="rId1"/>
  <headerFooter>
    <oddHeader>&amp;CCommerce Commission Information Disclosure Template</oddHeader>
    <oddFooter>&amp;L&amp;F&amp;C&amp;P&amp;R&amp;A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9CCFF"/>
  </sheetPr>
  <dimension ref="A1:P75"/>
  <sheetViews>
    <sheetView showGridLines="0" view="pageBreakPreview" topLeftCell="A7" zoomScaleNormal="100" zoomScaleSheetLayoutView="100" workbookViewId="0"/>
  </sheetViews>
  <sheetFormatPr defaultRowHeight="12.75" x14ac:dyDescent="0.2"/>
  <cols>
    <col min="1" max="1" width="4.7109375" style="6" customWidth="1"/>
    <col min="2" max="2" width="3.140625" style="6" customWidth="1"/>
    <col min="3" max="3" width="6.140625" style="6" customWidth="1"/>
    <col min="4" max="5" width="2.28515625" style="156" customWidth="1"/>
    <col min="6" max="6" width="27.85546875" style="156" customWidth="1"/>
    <col min="7" max="7" width="10.5703125" style="6" customWidth="1"/>
    <col min="8" max="8" width="40.7109375" style="156" customWidth="1"/>
    <col min="9" max="9" width="18.5703125" style="561" customWidth="1"/>
    <col min="10" max="14" width="16.7109375" style="6" customWidth="1"/>
    <col min="15" max="15" width="2.7109375" style="6" customWidth="1"/>
    <col min="16" max="16" width="14.28515625" customWidth="1"/>
  </cols>
  <sheetData>
    <row r="1" spans="1:15" x14ac:dyDescent="0.2">
      <c r="A1" s="881"/>
      <c r="B1" s="873"/>
      <c r="C1" s="873"/>
      <c r="D1" s="873"/>
      <c r="E1" s="873"/>
      <c r="F1" s="873"/>
      <c r="G1" s="873"/>
      <c r="H1" s="873"/>
      <c r="I1" s="873"/>
      <c r="J1" s="873"/>
      <c r="K1" s="873"/>
      <c r="L1" s="873"/>
      <c r="M1" s="873"/>
      <c r="N1" s="873"/>
      <c r="O1" s="920"/>
    </row>
    <row r="2" spans="1:15" ht="18" customHeight="1" x14ac:dyDescent="0.3">
      <c r="A2" s="882"/>
      <c r="B2" s="83"/>
      <c r="C2" s="17"/>
      <c r="D2" s="17"/>
      <c r="E2" s="17"/>
      <c r="F2" s="17"/>
      <c r="G2" s="17"/>
      <c r="H2" s="17"/>
      <c r="I2" s="17"/>
      <c r="J2" s="17"/>
      <c r="K2" s="154" t="s">
        <v>5</v>
      </c>
      <c r="L2" s="1192" t="str">
        <f>IF(NOT(ISBLANK(CoverSheet!$C$8)),CoverSheet!$C$8,"")</f>
        <v/>
      </c>
      <c r="M2" s="1192"/>
      <c r="N2" s="1192"/>
      <c r="O2" s="85"/>
    </row>
    <row r="3" spans="1:15" ht="18" customHeight="1" x14ac:dyDescent="0.3">
      <c r="A3" s="882"/>
      <c r="B3" s="83"/>
      <c r="C3" s="17"/>
      <c r="D3" s="17"/>
      <c r="E3" s="17"/>
      <c r="F3" s="17"/>
      <c r="G3" s="17"/>
      <c r="H3" s="17"/>
      <c r="I3" s="17"/>
      <c r="J3" s="17"/>
      <c r="K3" s="154" t="s">
        <v>3</v>
      </c>
      <c r="L3" s="1193" t="str">
        <f>IF(ISNUMBER(CoverSheet!$C$12),CoverSheet!$C$12,"")</f>
        <v/>
      </c>
      <c r="M3" s="1193"/>
      <c r="N3" s="1193"/>
      <c r="O3" s="85"/>
    </row>
    <row r="4" spans="1:15" ht="21" x14ac:dyDescent="0.35">
      <c r="A4" s="883" t="s">
        <v>447</v>
      </c>
      <c r="B4" s="17"/>
      <c r="C4" s="17"/>
      <c r="D4" s="17"/>
      <c r="E4" s="17"/>
      <c r="F4" s="17"/>
      <c r="G4" s="17"/>
      <c r="H4" s="17"/>
      <c r="I4" s="17"/>
      <c r="J4" s="17"/>
      <c r="K4" s="17"/>
      <c r="L4" s="17"/>
      <c r="M4" s="17"/>
      <c r="N4" s="17"/>
      <c r="O4" s="56"/>
    </row>
    <row r="5" spans="1:15" ht="48" customHeight="1" x14ac:dyDescent="0.2">
      <c r="A5" s="1147" t="s">
        <v>452</v>
      </c>
      <c r="B5" s="1148"/>
      <c r="C5" s="1148"/>
      <c r="D5" s="1148"/>
      <c r="E5" s="1148"/>
      <c r="F5" s="1148"/>
      <c r="G5" s="1148"/>
      <c r="H5" s="1148"/>
      <c r="I5" s="1148"/>
      <c r="J5" s="1148"/>
      <c r="K5" s="1148"/>
      <c r="L5" s="1148"/>
      <c r="M5" s="1148"/>
      <c r="N5" s="1148"/>
      <c r="O5" s="356"/>
    </row>
    <row r="6" spans="1:15" x14ac:dyDescent="0.2">
      <c r="A6" s="884" t="s">
        <v>543</v>
      </c>
      <c r="B6" s="19"/>
      <c r="C6" s="19"/>
      <c r="D6" s="19"/>
      <c r="E6" s="19"/>
      <c r="F6" s="19"/>
      <c r="G6" s="19"/>
      <c r="H6" s="19"/>
      <c r="I6" s="19"/>
      <c r="J6" s="17"/>
      <c r="K6" s="17"/>
      <c r="L6" s="17"/>
      <c r="M6" s="17"/>
      <c r="N6" s="17"/>
      <c r="O6" s="56"/>
    </row>
    <row r="7" spans="1:15" ht="24.75" customHeight="1" x14ac:dyDescent="0.3">
      <c r="A7" s="957">
        <v>7</v>
      </c>
      <c r="B7" s="233"/>
      <c r="C7" s="246" t="s">
        <v>448</v>
      </c>
      <c r="D7" s="233"/>
      <c r="E7" s="233"/>
      <c r="F7" s="233"/>
      <c r="G7" s="311"/>
      <c r="H7" s="311"/>
      <c r="I7" s="311"/>
      <c r="J7" s="312"/>
      <c r="K7" s="312"/>
      <c r="L7" s="312"/>
      <c r="M7" s="312"/>
      <c r="N7" s="312"/>
      <c r="O7" s="111"/>
    </row>
    <row r="8" spans="1:15" ht="12.75" customHeight="1" x14ac:dyDescent="0.2">
      <c r="A8" s="957">
        <v>8</v>
      </c>
      <c r="B8" s="312"/>
      <c r="C8" s="1194"/>
      <c r="D8" s="1194"/>
      <c r="E8" s="1194"/>
      <c r="F8" s="1194"/>
      <c r="G8" s="1194"/>
      <c r="H8" s="357"/>
      <c r="I8" s="841"/>
      <c r="J8" s="1195" t="s">
        <v>186</v>
      </c>
      <c r="K8" s="1195"/>
      <c r="L8" s="1195"/>
      <c r="M8" s="1195"/>
      <c r="N8" s="1195" t="s">
        <v>187</v>
      </c>
      <c r="O8" s="111"/>
    </row>
    <row r="9" spans="1:15" ht="41.25" customHeight="1" x14ac:dyDescent="0.2">
      <c r="A9" s="957">
        <v>9</v>
      </c>
      <c r="B9" s="312"/>
      <c r="C9" s="1194"/>
      <c r="D9" s="1194"/>
      <c r="E9" s="1194"/>
      <c r="F9" s="1194"/>
      <c r="G9" s="1194"/>
      <c r="H9" s="357"/>
      <c r="I9" s="841"/>
      <c r="J9" s="358" t="s">
        <v>188</v>
      </c>
      <c r="K9" s="358" t="s">
        <v>189</v>
      </c>
      <c r="L9" s="358" t="s">
        <v>190</v>
      </c>
      <c r="M9" s="358" t="s">
        <v>15</v>
      </c>
      <c r="N9" s="1195"/>
      <c r="O9" s="111"/>
    </row>
    <row r="10" spans="1:15" ht="18" customHeight="1" x14ac:dyDescent="0.25">
      <c r="A10" s="957">
        <v>10</v>
      </c>
      <c r="B10" s="312"/>
      <c r="C10" s="359"/>
      <c r="D10" s="175" t="s">
        <v>44</v>
      </c>
      <c r="E10" s="254"/>
      <c r="F10" s="359"/>
      <c r="G10" s="359"/>
      <c r="H10" s="359"/>
      <c r="I10" s="359"/>
      <c r="J10" s="312"/>
      <c r="K10" s="312"/>
      <c r="L10" s="312"/>
      <c r="M10" s="312"/>
      <c r="N10" s="312"/>
      <c r="O10" s="111"/>
    </row>
    <row r="11" spans="1:15" ht="15" customHeight="1" x14ac:dyDescent="0.2">
      <c r="A11" s="957">
        <v>11</v>
      </c>
      <c r="B11" s="312"/>
      <c r="C11" s="360"/>
      <c r="D11" s="360"/>
      <c r="E11" s="360"/>
      <c r="F11" s="237" t="s">
        <v>191</v>
      </c>
      <c r="G11" s="237"/>
      <c r="H11" s="360"/>
      <c r="I11" s="360"/>
      <c r="J11" s="312"/>
      <c r="K11" s="590"/>
      <c r="L11" s="312"/>
      <c r="M11" s="291"/>
      <c r="N11" s="291"/>
      <c r="O11" s="111"/>
    </row>
    <row r="12" spans="1:15" ht="15" customHeight="1" x14ac:dyDescent="0.2">
      <c r="A12" s="957">
        <v>12</v>
      </c>
      <c r="B12" s="312"/>
      <c r="C12" s="360"/>
      <c r="D12" s="360"/>
      <c r="E12" s="360"/>
      <c r="F12" s="237" t="s">
        <v>192</v>
      </c>
      <c r="G12" s="237"/>
      <c r="H12" s="360"/>
      <c r="I12" s="360"/>
      <c r="J12" s="607"/>
      <c r="K12" s="608"/>
      <c r="L12" s="609"/>
      <c r="M12" s="448">
        <f>J12+K12+L12</f>
        <v>0</v>
      </c>
      <c r="N12" s="590"/>
      <c r="O12" s="111"/>
    </row>
    <row r="13" spans="1:15" ht="15" customHeight="1" x14ac:dyDescent="0.2">
      <c r="A13" s="957">
        <v>13</v>
      </c>
      <c r="B13" s="312"/>
      <c r="C13" s="360"/>
      <c r="D13" s="360"/>
      <c r="E13" s="235" t="s">
        <v>193</v>
      </c>
      <c r="F13" s="235"/>
      <c r="G13" s="360"/>
      <c r="H13" s="360"/>
      <c r="I13" s="360"/>
      <c r="J13" s="291"/>
      <c r="K13" s="448">
        <f>SUM(K11:K12)</f>
        <v>0</v>
      </c>
      <c r="L13" s="291"/>
      <c r="M13" s="312"/>
      <c r="N13" s="291"/>
      <c r="O13" s="111"/>
    </row>
    <row r="14" spans="1:15" ht="18" customHeight="1" x14ac:dyDescent="0.25">
      <c r="A14" s="957">
        <v>14</v>
      </c>
      <c r="B14" s="312"/>
      <c r="C14" s="359"/>
      <c r="D14" s="175" t="s">
        <v>45</v>
      </c>
      <c r="E14" s="254"/>
      <c r="F14" s="359"/>
      <c r="G14" s="359"/>
      <c r="H14" s="359"/>
      <c r="I14" s="359"/>
      <c r="J14" s="312"/>
      <c r="K14" s="312"/>
      <c r="L14" s="312"/>
      <c r="M14" s="312"/>
      <c r="N14" s="312"/>
      <c r="O14" s="111"/>
    </row>
    <row r="15" spans="1:15" ht="15" customHeight="1" x14ac:dyDescent="0.2">
      <c r="A15" s="957">
        <v>15</v>
      </c>
      <c r="B15" s="312"/>
      <c r="C15" s="360"/>
      <c r="D15" s="360"/>
      <c r="E15" s="360"/>
      <c r="F15" s="237" t="s">
        <v>191</v>
      </c>
      <c r="G15" s="237"/>
      <c r="H15" s="360"/>
      <c r="I15" s="360"/>
      <c r="J15" s="312"/>
      <c r="K15" s="590"/>
      <c r="L15" s="312"/>
      <c r="M15" s="291"/>
      <c r="N15" s="291"/>
      <c r="O15" s="111"/>
    </row>
    <row r="16" spans="1:15" ht="15" customHeight="1" x14ac:dyDescent="0.2">
      <c r="A16" s="957">
        <v>16</v>
      </c>
      <c r="B16" s="312"/>
      <c r="C16" s="360"/>
      <c r="D16" s="360"/>
      <c r="E16" s="360"/>
      <c r="F16" s="237" t="s">
        <v>192</v>
      </c>
      <c r="G16" s="237"/>
      <c r="H16" s="360"/>
      <c r="I16" s="360"/>
      <c r="J16" s="607"/>
      <c r="K16" s="590"/>
      <c r="L16" s="609"/>
      <c r="M16" s="448">
        <f>J16+K16+L16</f>
        <v>0</v>
      </c>
      <c r="N16" s="590"/>
      <c r="O16" s="111"/>
    </row>
    <row r="17" spans="1:15" ht="15" customHeight="1" x14ac:dyDescent="0.2">
      <c r="A17" s="957">
        <v>17</v>
      </c>
      <c r="B17" s="312"/>
      <c r="C17" s="360"/>
      <c r="D17" s="360"/>
      <c r="E17" s="235" t="s">
        <v>193</v>
      </c>
      <c r="F17" s="235"/>
      <c r="G17" s="360"/>
      <c r="H17" s="360"/>
      <c r="I17" s="360"/>
      <c r="J17" s="291"/>
      <c r="K17" s="448">
        <f>SUM(K15:K16)</f>
        <v>0</v>
      </c>
      <c r="L17" s="291"/>
      <c r="M17" s="312"/>
      <c r="N17" s="291"/>
      <c r="O17" s="111"/>
    </row>
    <row r="18" spans="1:15" ht="18" customHeight="1" x14ac:dyDescent="0.25">
      <c r="A18" s="957">
        <v>18</v>
      </c>
      <c r="B18" s="312"/>
      <c r="C18" s="359"/>
      <c r="D18" s="175" t="s">
        <v>69</v>
      </c>
      <c r="E18" s="254"/>
      <c r="F18" s="359"/>
      <c r="G18" s="359"/>
      <c r="H18" s="359"/>
      <c r="I18" s="359"/>
      <c r="J18" s="312"/>
      <c r="K18" s="312"/>
      <c r="L18" s="312"/>
      <c r="M18" s="312"/>
      <c r="N18" s="312"/>
      <c r="O18" s="111"/>
    </row>
    <row r="19" spans="1:15" ht="15" customHeight="1" x14ac:dyDescent="0.2">
      <c r="A19" s="957">
        <v>19</v>
      </c>
      <c r="B19" s="312"/>
      <c r="C19" s="360"/>
      <c r="D19" s="360"/>
      <c r="E19" s="360"/>
      <c r="F19" s="237" t="s">
        <v>191</v>
      </c>
      <c r="G19" s="237"/>
      <c r="H19" s="360"/>
      <c r="I19" s="360"/>
      <c r="J19" s="312"/>
      <c r="K19" s="590"/>
      <c r="L19" s="312"/>
      <c r="M19" s="291"/>
      <c r="N19" s="291"/>
      <c r="O19" s="111"/>
    </row>
    <row r="20" spans="1:15" ht="15" customHeight="1" x14ac:dyDescent="0.2">
      <c r="A20" s="957">
        <v>20</v>
      </c>
      <c r="B20" s="312"/>
      <c r="C20" s="360"/>
      <c r="D20" s="360"/>
      <c r="E20" s="360"/>
      <c r="F20" s="237" t="s">
        <v>192</v>
      </c>
      <c r="G20" s="237"/>
      <c r="H20" s="360"/>
      <c r="I20" s="360"/>
      <c r="J20" s="607"/>
      <c r="K20" s="590"/>
      <c r="L20" s="609"/>
      <c r="M20" s="448">
        <f>J20+K20+L20</f>
        <v>0</v>
      </c>
      <c r="N20" s="590"/>
      <c r="O20" s="111"/>
    </row>
    <row r="21" spans="1:15" ht="15" customHeight="1" x14ac:dyDescent="0.2">
      <c r="A21" s="957">
        <v>21</v>
      </c>
      <c r="B21" s="312"/>
      <c r="C21" s="360"/>
      <c r="D21" s="360"/>
      <c r="E21" s="235" t="s">
        <v>193</v>
      </c>
      <c r="F21" s="235"/>
      <c r="G21" s="235"/>
      <c r="H21" s="360"/>
      <c r="I21" s="360"/>
      <c r="J21" s="291"/>
      <c r="K21" s="448">
        <f>SUM(K19:K20)</f>
        <v>0</v>
      </c>
      <c r="L21" s="291"/>
      <c r="M21" s="312"/>
      <c r="N21" s="291"/>
      <c r="O21" s="111"/>
    </row>
    <row r="22" spans="1:15" ht="18" customHeight="1" x14ac:dyDescent="0.25">
      <c r="A22" s="957">
        <v>22</v>
      </c>
      <c r="B22" s="312"/>
      <c r="C22" s="359"/>
      <c r="D22" s="175" t="s">
        <v>223</v>
      </c>
      <c r="E22" s="254"/>
      <c r="F22" s="359"/>
      <c r="G22" s="359"/>
      <c r="H22" s="359"/>
      <c r="I22" s="359"/>
      <c r="J22" s="312"/>
      <c r="K22" s="312"/>
      <c r="L22" s="312"/>
      <c r="M22" s="312"/>
      <c r="N22" s="312"/>
      <c r="O22" s="111"/>
    </row>
    <row r="23" spans="1:15" ht="15" customHeight="1" x14ac:dyDescent="0.2">
      <c r="A23" s="957">
        <v>23</v>
      </c>
      <c r="B23" s="312"/>
      <c r="C23" s="360"/>
      <c r="D23" s="360"/>
      <c r="E23" s="360"/>
      <c r="F23" s="237" t="s">
        <v>191</v>
      </c>
      <c r="G23" s="237"/>
      <c r="H23" s="360"/>
      <c r="I23" s="360"/>
      <c r="J23" s="312"/>
      <c r="K23" s="590"/>
      <c r="L23" s="312"/>
      <c r="M23" s="291"/>
      <c r="N23" s="291"/>
      <c r="O23" s="111"/>
    </row>
    <row r="24" spans="1:15" ht="15" customHeight="1" x14ac:dyDescent="0.2">
      <c r="A24" s="957">
        <v>24</v>
      </c>
      <c r="B24" s="312"/>
      <c r="C24" s="360"/>
      <c r="D24" s="360"/>
      <c r="E24" s="360"/>
      <c r="F24" s="237" t="s">
        <v>192</v>
      </c>
      <c r="G24" s="237"/>
      <c r="H24" s="360"/>
      <c r="I24" s="360"/>
      <c r="J24" s="607"/>
      <c r="K24" s="590"/>
      <c r="L24" s="609"/>
      <c r="M24" s="448">
        <f>J24+K24+L24</f>
        <v>0</v>
      </c>
      <c r="N24" s="590"/>
      <c r="O24" s="111"/>
    </row>
    <row r="25" spans="1:15" ht="15" customHeight="1" x14ac:dyDescent="0.2">
      <c r="A25" s="957">
        <v>25</v>
      </c>
      <c r="B25" s="312"/>
      <c r="C25" s="360"/>
      <c r="D25" s="360"/>
      <c r="E25" s="235" t="s">
        <v>193</v>
      </c>
      <c r="F25" s="235"/>
      <c r="G25" s="360"/>
      <c r="H25" s="360"/>
      <c r="I25" s="360"/>
      <c r="J25" s="291"/>
      <c r="K25" s="448">
        <f>SUM(K23:K24)</f>
        <v>0</v>
      </c>
      <c r="L25" s="291"/>
      <c r="M25" s="312"/>
      <c r="N25" s="291"/>
      <c r="O25" s="111"/>
    </row>
    <row r="26" spans="1:15" ht="18" customHeight="1" x14ac:dyDescent="0.25">
      <c r="A26" s="957">
        <v>26</v>
      </c>
      <c r="B26" s="312"/>
      <c r="C26" s="359"/>
      <c r="D26" s="175" t="s">
        <v>21</v>
      </c>
      <c r="E26" s="254"/>
      <c r="F26" s="359"/>
      <c r="G26" s="359"/>
      <c r="H26" s="359"/>
      <c r="I26" s="359"/>
      <c r="J26" s="312"/>
      <c r="K26" s="312"/>
      <c r="L26" s="312"/>
      <c r="M26" s="312"/>
      <c r="N26" s="312"/>
      <c r="O26" s="111"/>
    </row>
    <row r="27" spans="1:15" ht="15" customHeight="1" x14ac:dyDescent="0.2">
      <c r="A27" s="957">
        <v>27</v>
      </c>
      <c r="B27" s="312"/>
      <c r="C27" s="360"/>
      <c r="D27" s="360"/>
      <c r="E27" s="360"/>
      <c r="F27" s="237" t="s">
        <v>191</v>
      </c>
      <c r="G27" s="237"/>
      <c r="H27" s="360"/>
      <c r="I27" s="360"/>
      <c r="J27" s="312"/>
      <c r="K27" s="590"/>
      <c r="L27" s="312"/>
      <c r="M27" s="291"/>
      <c r="N27" s="291"/>
      <c r="O27" s="111"/>
    </row>
    <row r="28" spans="1:15" ht="15" customHeight="1" x14ac:dyDescent="0.2">
      <c r="A28" s="957">
        <v>28</v>
      </c>
      <c r="B28" s="312"/>
      <c r="C28" s="360"/>
      <c r="D28" s="360"/>
      <c r="E28" s="360"/>
      <c r="F28" s="237" t="s">
        <v>192</v>
      </c>
      <c r="G28" s="237"/>
      <c r="H28" s="360"/>
      <c r="I28" s="360"/>
      <c r="J28" s="607"/>
      <c r="K28" s="590"/>
      <c r="L28" s="609"/>
      <c r="M28" s="448">
        <f>J28+K28+L28</f>
        <v>0</v>
      </c>
      <c r="N28" s="590"/>
      <c r="O28" s="111"/>
    </row>
    <row r="29" spans="1:15" ht="15" customHeight="1" x14ac:dyDescent="0.2">
      <c r="A29" s="957">
        <v>29</v>
      </c>
      <c r="B29" s="312"/>
      <c r="C29" s="360"/>
      <c r="D29" s="360"/>
      <c r="E29" s="235" t="s">
        <v>193</v>
      </c>
      <c r="F29" s="235"/>
      <c r="G29" s="360"/>
      <c r="H29" s="360"/>
      <c r="I29" s="360"/>
      <c r="J29" s="291"/>
      <c r="K29" s="448">
        <f>SUM(K27:K28)</f>
        <v>0</v>
      </c>
      <c r="L29" s="291"/>
      <c r="M29" s="312"/>
      <c r="N29" s="291"/>
      <c r="O29" s="111"/>
    </row>
    <row r="30" spans="1:15" ht="15" customHeight="1" thickBot="1" x14ac:dyDescent="0.25">
      <c r="A30" s="957">
        <v>30</v>
      </c>
      <c r="B30" s="312"/>
      <c r="C30" s="361"/>
      <c r="D30" s="361"/>
      <c r="E30" s="361"/>
      <c r="F30" s="361"/>
      <c r="G30" s="361"/>
      <c r="H30" s="361"/>
      <c r="I30" s="361"/>
      <c r="J30" s="312"/>
      <c r="K30" s="312"/>
      <c r="L30" s="312"/>
      <c r="M30" s="312"/>
      <c r="N30" s="312"/>
      <c r="O30" s="111"/>
    </row>
    <row r="31" spans="1:15" ht="15" customHeight="1" thickBot="1" x14ac:dyDescent="0.3">
      <c r="A31" s="957">
        <v>31</v>
      </c>
      <c r="B31" s="312"/>
      <c r="C31" s="361"/>
      <c r="D31" s="175" t="s">
        <v>208</v>
      </c>
      <c r="E31" s="254"/>
      <c r="F31" s="361"/>
      <c r="G31" s="361"/>
      <c r="H31" s="361"/>
      <c r="I31" s="361"/>
      <c r="J31" s="291"/>
      <c r="K31" s="444">
        <f>SUM(K11,K15,K19,K23,K27)</f>
        <v>0</v>
      </c>
      <c r="L31" s="362"/>
      <c r="M31" s="291"/>
      <c r="N31" s="291"/>
      <c r="O31" s="111"/>
    </row>
    <row r="32" spans="1:15" ht="15" customHeight="1" thickBot="1" x14ac:dyDescent="0.3">
      <c r="A32" s="957">
        <v>32</v>
      </c>
      <c r="B32" s="312"/>
      <c r="C32" s="361"/>
      <c r="D32" s="175" t="s">
        <v>209</v>
      </c>
      <c r="E32" s="254"/>
      <c r="F32" s="361"/>
      <c r="G32" s="361"/>
      <c r="H32" s="361"/>
      <c r="I32" s="361"/>
      <c r="J32" s="444">
        <f>SUM(J12,J16,J20,J24,J28)</f>
        <v>0</v>
      </c>
      <c r="K32" s="444">
        <f>SUM(K12,K16,K20,K24,K28)</f>
        <v>0</v>
      </c>
      <c r="L32" s="444">
        <f>SUM(L12,L16,L20,L24,L28)</f>
        <v>0</v>
      </c>
      <c r="M32" s="444">
        <f>SUM(M12,M16,M20,M24,M28)</f>
        <v>0</v>
      </c>
      <c r="N32" s="444">
        <f>SUM(N12,N16,N20,N24,N28)</f>
        <v>0</v>
      </c>
      <c r="O32" s="111"/>
    </row>
    <row r="33" spans="1:15" ht="15" customHeight="1" thickBot="1" x14ac:dyDescent="0.3">
      <c r="A33" s="957">
        <v>33</v>
      </c>
      <c r="B33" s="312"/>
      <c r="C33" s="775"/>
      <c r="D33" s="776" t="s">
        <v>106</v>
      </c>
      <c r="E33" s="732"/>
      <c r="F33" s="775"/>
      <c r="G33" s="361"/>
      <c r="H33" s="361"/>
      <c r="I33" s="361"/>
      <c r="J33" s="291"/>
      <c r="K33" s="444">
        <f>K31+K32</f>
        <v>0</v>
      </c>
      <c r="L33" s="291"/>
      <c r="M33" s="312"/>
      <c r="N33" s="291"/>
      <c r="O33" s="111"/>
    </row>
    <row r="34" spans="1:15" x14ac:dyDescent="0.2">
      <c r="A34" s="958">
        <v>34</v>
      </c>
      <c r="B34" s="312"/>
      <c r="C34" s="361"/>
      <c r="D34" s="254"/>
      <c r="E34" s="254"/>
      <c r="F34" s="361"/>
      <c r="G34" s="361"/>
      <c r="H34" s="361"/>
      <c r="I34" s="361"/>
      <c r="J34" s="291"/>
      <c r="K34" s="410"/>
      <c r="L34" s="291"/>
      <c r="M34" s="312"/>
      <c r="N34" s="291"/>
      <c r="O34" s="111"/>
    </row>
    <row r="35" spans="1:15" s="561" customFormat="1" ht="29.25" customHeight="1" x14ac:dyDescent="0.3">
      <c r="A35" s="958">
        <v>35</v>
      </c>
      <c r="B35" s="233"/>
      <c r="C35" s="246" t="s">
        <v>449</v>
      </c>
      <c r="D35" s="233"/>
      <c r="E35" s="233"/>
      <c r="F35" s="233"/>
      <c r="G35" s="311"/>
      <c r="H35" s="311"/>
      <c r="I35" s="311"/>
      <c r="J35" s="1185" t="s">
        <v>186</v>
      </c>
      <c r="K35" s="1185"/>
      <c r="L35" s="1185"/>
      <c r="M35" s="1185"/>
      <c r="N35" s="1185" t="s">
        <v>187</v>
      </c>
      <c r="O35" s="111"/>
    </row>
    <row r="36" spans="1:15" s="561" customFormat="1" ht="41.25" customHeight="1" x14ac:dyDescent="0.3">
      <c r="A36" s="958">
        <v>36</v>
      </c>
      <c r="B36" s="233"/>
      <c r="C36" s="246"/>
      <c r="D36" s="175" t="s">
        <v>299</v>
      </c>
      <c r="E36" s="233"/>
      <c r="F36" s="233"/>
      <c r="G36" s="311"/>
      <c r="H36" s="311"/>
      <c r="I36" s="311"/>
      <c r="J36" s="779" t="s">
        <v>188</v>
      </c>
      <c r="K36" s="779" t="s">
        <v>189</v>
      </c>
      <c r="L36" s="779" t="s">
        <v>190</v>
      </c>
      <c r="M36" s="779" t="s">
        <v>15</v>
      </c>
      <c r="N36" s="1185"/>
      <c r="O36" s="111"/>
    </row>
    <row r="37" spans="1:15" ht="18" customHeight="1" x14ac:dyDescent="0.25">
      <c r="A37" s="958">
        <v>37</v>
      </c>
      <c r="B37" s="312"/>
      <c r="C37" s="359"/>
      <c r="D37" s="175" t="s">
        <v>210</v>
      </c>
      <c r="E37" s="254"/>
      <c r="F37" s="359"/>
      <c r="G37" s="359"/>
      <c r="H37" s="359"/>
      <c r="I37" s="359"/>
      <c r="J37" s="312"/>
      <c r="K37" s="312"/>
      <c r="L37" s="312"/>
      <c r="M37" s="312"/>
      <c r="N37" s="312"/>
      <c r="O37" s="111"/>
    </row>
    <row r="38" spans="1:15" ht="15" customHeight="1" x14ac:dyDescent="0.2">
      <c r="A38" s="958">
        <v>38</v>
      </c>
      <c r="B38" s="312"/>
      <c r="C38" s="360"/>
      <c r="D38" s="360"/>
      <c r="E38" s="360"/>
      <c r="F38" s="237" t="s">
        <v>191</v>
      </c>
      <c r="G38" s="237"/>
      <c r="H38" s="360"/>
      <c r="I38" s="360"/>
      <c r="J38" s="312"/>
      <c r="K38" s="590"/>
      <c r="L38" s="312"/>
      <c r="M38" s="291"/>
      <c r="N38" s="291"/>
      <c r="O38" s="111"/>
    </row>
    <row r="39" spans="1:15" ht="15" customHeight="1" x14ac:dyDescent="0.2">
      <c r="A39" s="958">
        <v>39</v>
      </c>
      <c r="B39" s="312"/>
      <c r="C39" s="360"/>
      <c r="D39" s="360"/>
      <c r="E39" s="360"/>
      <c r="F39" s="237" t="s">
        <v>192</v>
      </c>
      <c r="G39" s="237"/>
      <c r="H39" s="360"/>
      <c r="I39" s="360"/>
      <c r="J39" s="607"/>
      <c r="K39" s="590"/>
      <c r="L39" s="609"/>
      <c r="M39" s="448">
        <f>J39+K39+L39</f>
        <v>0</v>
      </c>
      <c r="N39" s="590"/>
      <c r="O39" s="111"/>
    </row>
    <row r="40" spans="1:15" ht="15" customHeight="1" x14ac:dyDescent="0.2">
      <c r="A40" s="958">
        <v>40</v>
      </c>
      <c r="B40" s="312"/>
      <c r="C40" s="360"/>
      <c r="D40" s="360"/>
      <c r="E40" s="235" t="s">
        <v>193</v>
      </c>
      <c r="F40" s="235"/>
      <c r="G40" s="360"/>
      <c r="H40" s="360"/>
      <c r="I40" s="360"/>
      <c r="J40" s="291"/>
      <c r="K40" s="448">
        <f>SUM(K38:K39)</f>
        <v>0</v>
      </c>
      <c r="L40" s="291"/>
      <c r="M40" s="312"/>
      <c r="N40" s="291"/>
      <c r="O40" s="111"/>
    </row>
    <row r="41" spans="1:15" ht="18" customHeight="1" x14ac:dyDescent="0.25">
      <c r="A41" s="958">
        <v>41</v>
      </c>
      <c r="B41" s="312"/>
      <c r="C41" s="359"/>
      <c r="D41" s="175" t="s">
        <v>110</v>
      </c>
      <c r="E41" s="359"/>
      <c r="F41" s="359"/>
      <c r="G41" s="359"/>
      <c r="H41" s="359"/>
      <c r="I41" s="359"/>
      <c r="J41" s="312"/>
      <c r="K41" s="312"/>
      <c r="L41" s="312"/>
      <c r="M41" s="312"/>
      <c r="N41" s="312"/>
      <c r="O41" s="111"/>
    </row>
    <row r="42" spans="1:15" ht="15" customHeight="1" x14ac:dyDescent="0.2">
      <c r="A42" s="958">
        <v>42</v>
      </c>
      <c r="B42" s="312"/>
      <c r="C42" s="360"/>
      <c r="D42" s="360"/>
      <c r="E42" s="360"/>
      <c r="F42" s="237" t="s">
        <v>191</v>
      </c>
      <c r="G42" s="360"/>
      <c r="H42" s="360"/>
      <c r="I42" s="360"/>
      <c r="J42" s="312"/>
      <c r="K42" s="590"/>
      <c r="L42" s="312"/>
      <c r="M42" s="291"/>
      <c r="N42" s="291"/>
      <c r="O42" s="111"/>
    </row>
    <row r="43" spans="1:15" ht="15" customHeight="1" x14ac:dyDescent="0.2">
      <c r="A43" s="958">
        <v>43</v>
      </c>
      <c r="B43" s="312"/>
      <c r="C43" s="360"/>
      <c r="D43" s="360"/>
      <c r="E43" s="360"/>
      <c r="F43" s="237" t="s">
        <v>192</v>
      </c>
      <c r="G43" s="360"/>
      <c r="H43" s="360"/>
      <c r="I43" s="360"/>
      <c r="J43" s="607"/>
      <c r="K43" s="590"/>
      <c r="L43" s="609"/>
      <c r="M43" s="448">
        <f>J43+K43+L43</f>
        <v>0</v>
      </c>
      <c r="N43" s="590"/>
      <c r="O43" s="111"/>
    </row>
    <row r="44" spans="1:15" ht="15" customHeight="1" x14ac:dyDescent="0.2">
      <c r="A44" s="958">
        <v>44</v>
      </c>
      <c r="B44" s="312"/>
      <c r="C44" s="360"/>
      <c r="D44" s="757"/>
      <c r="E44" s="757" t="s">
        <v>193</v>
      </c>
      <c r="F44" s="774"/>
      <c r="G44" s="774"/>
      <c r="H44" s="360"/>
      <c r="I44" s="360"/>
      <c r="J44" s="291"/>
      <c r="K44" s="448">
        <f>SUM(K42:K43)</f>
        <v>0</v>
      </c>
      <c r="L44" s="291"/>
      <c r="M44" s="312"/>
      <c r="N44" s="291"/>
      <c r="O44" s="111"/>
    </row>
    <row r="45" spans="1:15" ht="29.25" customHeight="1" x14ac:dyDescent="0.3">
      <c r="A45" s="958">
        <v>45</v>
      </c>
      <c r="B45" s="311"/>
      <c r="C45" s="246" t="s">
        <v>588</v>
      </c>
      <c r="D45" s="233"/>
      <c r="E45" s="233"/>
      <c r="F45" s="233"/>
      <c r="G45" s="311"/>
      <c r="H45" s="311"/>
      <c r="I45" s="311"/>
      <c r="J45" s="250"/>
      <c r="K45" s="167"/>
      <c r="L45" s="291"/>
      <c r="M45" s="312"/>
      <c r="N45" s="363"/>
      <c r="O45" s="30"/>
    </row>
    <row r="46" spans="1:15" s="561" customFormat="1" ht="15" customHeight="1" x14ac:dyDescent="0.2">
      <c r="A46" s="958">
        <v>46</v>
      </c>
      <c r="B46" s="250"/>
      <c r="C46" s="365"/>
      <c r="D46" s="365"/>
      <c r="E46" s="365"/>
      <c r="F46" s="365"/>
      <c r="G46" s="365"/>
      <c r="H46" s="365"/>
      <c r="I46" s="365"/>
      <c r="J46" s="365"/>
      <c r="K46" s="365"/>
      <c r="L46" s="780" t="s">
        <v>46</v>
      </c>
      <c r="M46" s="780"/>
      <c r="N46" s="363"/>
      <c r="O46" s="30"/>
    </row>
    <row r="47" spans="1:15" ht="15" customHeight="1" x14ac:dyDescent="0.2">
      <c r="A47" s="958">
        <v>47</v>
      </c>
      <c r="B47" s="250"/>
      <c r="C47" s="364"/>
      <c r="D47" s="364"/>
      <c r="E47" s="235" t="s">
        <v>211</v>
      </c>
      <c r="F47" s="364"/>
      <c r="G47" s="167"/>
      <c r="H47" s="167"/>
      <c r="I47" s="167"/>
      <c r="J47" s="167"/>
      <c r="K47" s="250"/>
      <c r="L47" s="308" t="s">
        <v>77</v>
      </c>
      <c r="M47" s="308" t="s">
        <v>196</v>
      </c>
      <c r="N47" s="363"/>
      <c r="O47" s="30"/>
    </row>
    <row r="48" spans="1:15" ht="15" customHeight="1" x14ac:dyDescent="0.2">
      <c r="A48" s="958">
        <v>48</v>
      </c>
      <c r="B48" s="250"/>
      <c r="C48" s="365"/>
      <c r="D48" s="365"/>
      <c r="E48" s="365"/>
      <c r="F48" s="237" t="s">
        <v>212</v>
      </c>
      <c r="G48" s="167"/>
      <c r="H48" s="610"/>
      <c r="I48" s="360"/>
      <c r="J48" s="250"/>
      <c r="K48" s="167" t="s">
        <v>199</v>
      </c>
      <c r="L48" s="611"/>
      <c r="M48" s="612"/>
      <c r="N48" s="363"/>
      <c r="O48" s="30"/>
    </row>
    <row r="49" spans="1:15" ht="15" customHeight="1" thickBot="1" x14ac:dyDescent="0.25">
      <c r="A49" s="958">
        <v>49</v>
      </c>
      <c r="B49" s="250"/>
      <c r="C49" s="365"/>
      <c r="D49" s="365"/>
      <c r="E49" s="365"/>
      <c r="F49" s="237" t="s">
        <v>200</v>
      </c>
      <c r="G49" s="167"/>
      <c r="H49" s="610"/>
      <c r="I49" s="360"/>
      <c r="J49" s="167"/>
      <c r="K49" s="167" t="s">
        <v>201</v>
      </c>
      <c r="L49" s="613"/>
      <c r="M49" s="614"/>
      <c r="N49" s="363"/>
      <c r="O49" s="30"/>
    </row>
    <row r="50" spans="1:15" ht="15" customHeight="1" thickBot="1" x14ac:dyDescent="0.25">
      <c r="A50" s="958">
        <v>50</v>
      </c>
      <c r="B50" s="250"/>
      <c r="C50" s="365"/>
      <c r="D50" s="365"/>
      <c r="E50" s="365"/>
      <c r="F50" s="237" t="s">
        <v>202</v>
      </c>
      <c r="G50" s="167"/>
      <c r="H50" s="610"/>
      <c r="I50" s="360"/>
      <c r="J50" s="250"/>
      <c r="K50" s="167" t="s">
        <v>203</v>
      </c>
      <c r="L50" s="452">
        <f>L48-L49</f>
        <v>0</v>
      </c>
      <c r="M50" s="452">
        <f>M48-M49</f>
        <v>0</v>
      </c>
      <c r="N50" s="363"/>
      <c r="O50" s="30"/>
    </row>
    <row r="51" spans="1:15" ht="15" customHeight="1" x14ac:dyDescent="0.2">
      <c r="A51" s="958">
        <v>51</v>
      </c>
      <c r="B51" s="250"/>
      <c r="C51" s="365"/>
      <c r="D51" s="365"/>
      <c r="E51" s="365"/>
      <c r="F51" s="365"/>
      <c r="G51" s="167"/>
      <c r="H51" s="365"/>
      <c r="I51" s="365"/>
      <c r="J51" s="365"/>
      <c r="K51" s="256"/>
      <c r="L51" s="291"/>
      <c r="M51" s="291"/>
      <c r="N51" s="363"/>
      <c r="O51" s="30"/>
    </row>
    <row r="52" spans="1:15" ht="15" customHeight="1" x14ac:dyDescent="0.2">
      <c r="A52" s="958">
        <v>52</v>
      </c>
      <c r="B52" s="250"/>
      <c r="C52" s="365"/>
      <c r="D52" s="365"/>
      <c r="E52" s="365"/>
      <c r="F52" s="237" t="s">
        <v>204</v>
      </c>
      <c r="G52" s="167"/>
      <c r="H52" s="1186"/>
      <c r="I52" s="1187"/>
      <c r="J52" s="1187"/>
      <c r="K52" s="1187"/>
      <c r="L52" s="1187"/>
      <c r="M52" s="1188"/>
      <c r="N52" s="363"/>
      <c r="O52" s="30"/>
    </row>
    <row r="53" spans="1:15" ht="15" customHeight="1" x14ac:dyDescent="0.2">
      <c r="A53" s="958">
        <v>53</v>
      </c>
      <c r="B53" s="250"/>
      <c r="C53" s="365"/>
      <c r="D53" s="365"/>
      <c r="E53" s="365"/>
      <c r="F53" s="365"/>
      <c r="G53" s="167"/>
      <c r="H53" s="1189"/>
      <c r="I53" s="1190"/>
      <c r="J53" s="1190"/>
      <c r="K53" s="1190"/>
      <c r="L53" s="1190"/>
      <c r="M53" s="1191"/>
      <c r="N53" s="363"/>
      <c r="O53" s="30"/>
    </row>
    <row r="54" spans="1:15" s="561" customFormat="1" ht="15" customHeight="1" x14ac:dyDescent="0.2">
      <c r="A54" s="958">
        <v>54</v>
      </c>
      <c r="B54" s="250"/>
      <c r="C54" s="365"/>
      <c r="D54" s="365"/>
      <c r="E54" s="365"/>
      <c r="F54" s="365"/>
      <c r="G54" s="365"/>
      <c r="H54" s="365"/>
      <c r="I54" s="365"/>
      <c r="J54" s="365"/>
      <c r="K54" s="365"/>
      <c r="L54" s="363"/>
      <c r="M54" s="363"/>
      <c r="N54" s="363"/>
      <c r="O54" s="30"/>
    </row>
    <row r="55" spans="1:15" ht="15" customHeight="1" x14ac:dyDescent="0.2">
      <c r="A55" s="958">
        <v>55</v>
      </c>
      <c r="B55" s="250"/>
      <c r="C55" s="365"/>
      <c r="D55" s="365"/>
      <c r="E55" s="365"/>
      <c r="F55" s="365"/>
      <c r="G55" s="365"/>
      <c r="H55" s="365"/>
      <c r="I55" s="365"/>
      <c r="J55" s="365"/>
      <c r="K55" s="365"/>
      <c r="L55" s="772" t="s">
        <v>46</v>
      </c>
      <c r="M55" s="773"/>
      <c r="N55" s="363"/>
      <c r="O55" s="30"/>
    </row>
    <row r="56" spans="1:15" ht="15" customHeight="1" x14ac:dyDescent="0.2">
      <c r="A56" s="958">
        <v>56</v>
      </c>
      <c r="B56" s="250"/>
      <c r="C56" s="364"/>
      <c r="D56" s="364"/>
      <c r="E56" s="235" t="s">
        <v>213</v>
      </c>
      <c r="F56" s="364"/>
      <c r="G56" s="167"/>
      <c r="H56" s="167"/>
      <c r="I56" s="167"/>
      <c r="J56" s="167"/>
      <c r="K56" s="250"/>
      <c r="L56" s="308" t="s">
        <v>77</v>
      </c>
      <c r="M56" s="308" t="s">
        <v>196</v>
      </c>
      <c r="N56" s="363"/>
      <c r="O56" s="30"/>
    </row>
    <row r="57" spans="1:15" ht="15" customHeight="1" x14ac:dyDescent="0.2">
      <c r="A57" s="958">
        <v>57</v>
      </c>
      <c r="B57" s="250"/>
      <c r="C57" s="365"/>
      <c r="D57" s="365"/>
      <c r="E57" s="365"/>
      <c r="F57" s="237" t="s">
        <v>212</v>
      </c>
      <c r="G57" s="167"/>
      <c r="H57" s="610"/>
      <c r="I57" s="360"/>
      <c r="J57" s="250"/>
      <c r="K57" s="167" t="s">
        <v>199</v>
      </c>
      <c r="L57" s="611"/>
      <c r="M57" s="612"/>
      <c r="N57" s="363"/>
      <c r="O57" s="30"/>
    </row>
    <row r="58" spans="1:15" ht="15" customHeight="1" thickBot="1" x14ac:dyDescent="0.25">
      <c r="A58" s="958">
        <v>58</v>
      </c>
      <c r="B58" s="250"/>
      <c r="C58" s="365"/>
      <c r="D58" s="365"/>
      <c r="E58" s="365"/>
      <c r="F58" s="237" t="s">
        <v>200</v>
      </c>
      <c r="G58" s="167"/>
      <c r="H58" s="610"/>
      <c r="I58" s="360"/>
      <c r="J58" s="167"/>
      <c r="K58" s="167" t="s">
        <v>201</v>
      </c>
      <c r="L58" s="613"/>
      <c r="M58" s="614"/>
      <c r="N58" s="363"/>
      <c r="O58" s="30"/>
    </row>
    <row r="59" spans="1:15" ht="15" customHeight="1" thickBot="1" x14ac:dyDescent="0.25">
      <c r="A59" s="958">
        <v>59</v>
      </c>
      <c r="B59" s="250"/>
      <c r="C59" s="365"/>
      <c r="D59" s="365"/>
      <c r="E59" s="365"/>
      <c r="F59" s="237" t="s">
        <v>202</v>
      </c>
      <c r="G59" s="167"/>
      <c r="H59" s="610"/>
      <c r="I59" s="360"/>
      <c r="J59" s="250"/>
      <c r="K59" s="167" t="s">
        <v>203</v>
      </c>
      <c r="L59" s="452">
        <f>L57-L58</f>
        <v>0</v>
      </c>
      <c r="M59" s="452">
        <f>M57-M58</f>
        <v>0</v>
      </c>
      <c r="N59" s="363"/>
      <c r="O59" s="30"/>
    </row>
    <row r="60" spans="1:15" ht="15" customHeight="1" x14ac:dyDescent="0.2">
      <c r="A60" s="958">
        <v>60</v>
      </c>
      <c r="B60" s="250"/>
      <c r="C60" s="365"/>
      <c r="D60" s="365"/>
      <c r="E60" s="365"/>
      <c r="F60" s="365"/>
      <c r="G60" s="365"/>
      <c r="H60" s="365"/>
      <c r="I60" s="365"/>
      <c r="J60" s="365"/>
      <c r="K60" s="256"/>
      <c r="L60" s="291"/>
      <c r="M60" s="291"/>
      <c r="N60" s="363"/>
      <c r="O60" s="30"/>
    </row>
    <row r="61" spans="1:15" x14ac:dyDescent="0.2">
      <c r="A61" s="958">
        <v>61</v>
      </c>
      <c r="B61" s="250"/>
      <c r="C61" s="365"/>
      <c r="D61" s="365"/>
      <c r="E61" s="365"/>
      <c r="F61" s="237" t="s">
        <v>204</v>
      </c>
      <c r="G61" s="167"/>
      <c r="H61" s="1186"/>
      <c r="I61" s="1187"/>
      <c r="J61" s="1187"/>
      <c r="K61" s="1187"/>
      <c r="L61" s="1187"/>
      <c r="M61" s="1188"/>
      <c r="N61" s="363"/>
      <c r="O61" s="30"/>
    </row>
    <row r="62" spans="1:15" x14ac:dyDescent="0.2">
      <c r="A62" s="958">
        <v>62</v>
      </c>
      <c r="B62" s="250"/>
      <c r="C62" s="365"/>
      <c r="D62" s="365"/>
      <c r="E62" s="365"/>
      <c r="F62" s="365"/>
      <c r="G62" s="167"/>
      <c r="H62" s="1189"/>
      <c r="I62" s="1190"/>
      <c r="J62" s="1190"/>
      <c r="K62" s="1190"/>
      <c r="L62" s="1190"/>
      <c r="M62" s="1191"/>
      <c r="N62" s="363"/>
      <c r="O62" s="30"/>
    </row>
    <row r="63" spans="1:15" s="561" customFormat="1" ht="15" customHeight="1" x14ac:dyDescent="0.2">
      <c r="A63" s="958">
        <v>63</v>
      </c>
      <c r="B63" s="250"/>
      <c r="C63" s="365"/>
      <c r="D63" s="365"/>
      <c r="E63" s="365"/>
      <c r="F63" s="365"/>
      <c r="G63" s="365"/>
      <c r="H63" s="365"/>
      <c r="I63" s="365"/>
      <c r="J63" s="365"/>
      <c r="K63" s="365"/>
      <c r="L63" s="363"/>
      <c r="M63" s="363"/>
      <c r="N63" s="363"/>
      <c r="O63" s="30"/>
    </row>
    <row r="64" spans="1:15" s="561" customFormat="1" ht="15" customHeight="1" x14ac:dyDescent="0.2">
      <c r="A64" s="958">
        <v>64</v>
      </c>
      <c r="B64" s="250"/>
      <c r="C64" s="365"/>
      <c r="D64" s="365"/>
      <c r="E64" s="365"/>
      <c r="F64" s="365"/>
      <c r="G64" s="365"/>
      <c r="H64" s="365"/>
      <c r="I64" s="365"/>
      <c r="J64" s="365"/>
      <c r="K64" s="365"/>
      <c r="L64" s="773" t="s">
        <v>46</v>
      </c>
      <c r="M64" s="773"/>
      <c r="N64" s="363"/>
      <c r="O64" s="30"/>
    </row>
    <row r="65" spans="1:16" ht="15" customHeight="1" x14ac:dyDescent="0.2">
      <c r="A65" s="958">
        <v>65</v>
      </c>
      <c r="B65" s="250"/>
      <c r="C65" s="364"/>
      <c r="D65" s="364"/>
      <c r="E65" s="508" t="s">
        <v>214</v>
      </c>
      <c r="F65" s="364"/>
      <c r="G65" s="167"/>
      <c r="H65" s="167"/>
      <c r="I65" s="167"/>
      <c r="J65" s="167"/>
      <c r="K65" s="250"/>
      <c r="L65" s="582" t="s">
        <v>77</v>
      </c>
      <c r="M65" s="582" t="s">
        <v>196</v>
      </c>
      <c r="N65" s="363"/>
      <c r="O65" s="30"/>
    </row>
    <row r="66" spans="1:16" ht="15" customHeight="1" x14ac:dyDescent="0.2">
      <c r="A66" s="958">
        <v>66</v>
      </c>
      <c r="B66" s="250"/>
      <c r="C66" s="365"/>
      <c r="D66" s="365"/>
      <c r="E66" s="365"/>
      <c r="F66" s="509" t="s">
        <v>212</v>
      </c>
      <c r="G66" s="167"/>
      <c r="H66" s="615"/>
      <c r="I66" s="360"/>
      <c r="J66" s="250"/>
      <c r="K66" s="167" t="s">
        <v>199</v>
      </c>
      <c r="L66" s="616"/>
      <c r="M66" s="617"/>
      <c r="N66" s="363"/>
      <c r="O66" s="30"/>
    </row>
    <row r="67" spans="1:16" ht="15" customHeight="1" thickBot="1" x14ac:dyDescent="0.25">
      <c r="A67" s="958">
        <v>67</v>
      </c>
      <c r="B67" s="250"/>
      <c r="C67" s="365"/>
      <c r="D67" s="365"/>
      <c r="E67" s="365"/>
      <c r="F67" s="509" t="s">
        <v>200</v>
      </c>
      <c r="G67" s="167"/>
      <c r="H67" s="615"/>
      <c r="I67" s="360"/>
      <c r="J67" s="167"/>
      <c r="K67" s="167" t="s">
        <v>201</v>
      </c>
      <c r="L67" s="618"/>
      <c r="M67" s="619"/>
      <c r="N67" s="363"/>
      <c r="O67" s="30"/>
    </row>
    <row r="68" spans="1:16" ht="15" customHeight="1" thickBot="1" x14ac:dyDescent="0.25">
      <c r="A68" s="958">
        <v>68</v>
      </c>
      <c r="B68" s="250"/>
      <c r="C68" s="365"/>
      <c r="D68" s="365"/>
      <c r="E68" s="365"/>
      <c r="F68" s="509" t="s">
        <v>202</v>
      </c>
      <c r="G68" s="167"/>
      <c r="H68" s="615"/>
      <c r="I68" s="311"/>
      <c r="J68" s="250"/>
      <c r="K68" s="167" t="s">
        <v>203</v>
      </c>
      <c r="L68" s="510">
        <f>L66-L67</f>
        <v>0</v>
      </c>
      <c r="M68" s="510">
        <f>M66-M67</f>
        <v>0</v>
      </c>
      <c r="N68" s="363"/>
      <c r="O68" s="30"/>
    </row>
    <row r="69" spans="1:16" ht="15" customHeight="1" x14ac:dyDescent="0.2">
      <c r="A69" s="958">
        <v>69</v>
      </c>
      <c r="B69" s="250"/>
      <c r="C69" s="365"/>
      <c r="D69" s="365"/>
      <c r="E69" s="365"/>
      <c r="F69" s="365"/>
      <c r="G69" s="365"/>
      <c r="H69" s="365"/>
      <c r="I69" s="365"/>
      <c r="J69" s="365"/>
      <c r="K69" s="256"/>
      <c r="L69" s="291"/>
      <c r="M69" s="291"/>
      <c r="N69" s="363"/>
      <c r="O69" s="30"/>
    </row>
    <row r="70" spans="1:16" x14ac:dyDescent="0.2">
      <c r="A70" s="958">
        <v>70</v>
      </c>
      <c r="B70" s="250"/>
      <c r="C70" s="365"/>
      <c r="D70" s="365"/>
      <c r="E70" s="365"/>
      <c r="F70" s="509" t="s">
        <v>204</v>
      </c>
      <c r="G70" s="167"/>
      <c r="H70" s="1186"/>
      <c r="I70" s="1187"/>
      <c r="J70" s="1187"/>
      <c r="K70" s="1187"/>
      <c r="L70" s="1187"/>
      <c r="M70" s="1188"/>
      <c r="N70" s="363"/>
      <c r="O70" s="30"/>
    </row>
    <row r="71" spans="1:16" x14ac:dyDescent="0.2">
      <c r="A71" s="958">
        <v>71</v>
      </c>
      <c r="B71" s="250"/>
      <c r="C71" s="365"/>
      <c r="D71" s="365"/>
      <c r="E71" s="365"/>
      <c r="F71" s="365"/>
      <c r="G71" s="167"/>
      <c r="H71" s="1189"/>
      <c r="I71" s="1190"/>
      <c r="J71" s="1190"/>
      <c r="K71" s="1190"/>
      <c r="L71" s="1190"/>
      <c r="M71" s="1191"/>
      <c r="N71" s="363"/>
      <c r="O71" s="30"/>
    </row>
    <row r="72" spans="1:16" s="1071" customFormat="1" ht="15" customHeight="1" x14ac:dyDescent="0.2">
      <c r="A72" s="1069">
        <v>72</v>
      </c>
      <c r="B72" s="499"/>
      <c r="C72" s="500"/>
      <c r="D72" s="500"/>
      <c r="E72" s="500"/>
      <c r="F72" s="500"/>
      <c r="G72" s="500"/>
      <c r="H72" s="500"/>
      <c r="I72" s="500"/>
      <c r="J72" s="500"/>
      <c r="K72" s="500"/>
      <c r="L72" s="500"/>
      <c r="M72" s="500"/>
      <c r="N72" s="501"/>
      <c r="O72" s="502"/>
      <c r="P72" s="1070" t="s">
        <v>755</v>
      </c>
    </row>
    <row r="73" spans="1:16" ht="15" customHeight="1" x14ac:dyDescent="0.2">
      <c r="A73" s="958">
        <v>73</v>
      </c>
      <c r="B73" s="250"/>
      <c r="C73" s="1183" t="s">
        <v>307</v>
      </c>
      <c r="D73" s="1184"/>
      <c r="E73" s="1184"/>
      <c r="F73" s="1184"/>
      <c r="G73" s="1184"/>
      <c r="H73" s="1184"/>
      <c r="I73" s="1184"/>
      <c r="J73" s="1184"/>
      <c r="K73" s="1184"/>
      <c r="L73" s="1184"/>
      <c r="M73" s="1184"/>
      <c r="N73" s="1184"/>
      <c r="O73" s="30"/>
    </row>
    <row r="74" spans="1:16" ht="15" customHeight="1" x14ac:dyDescent="0.2">
      <c r="A74" s="958">
        <v>74</v>
      </c>
      <c r="B74" s="250"/>
      <c r="C74" s="777" t="s">
        <v>587</v>
      </c>
      <c r="D74" s="778"/>
      <c r="E74" s="778"/>
      <c r="F74" s="778"/>
      <c r="G74" s="520"/>
      <c r="H74" s="520"/>
      <c r="I74" s="520"/>
      <c r="J74" s="520"/>
      <c r="K74" s="520"/>
      <c r="L74" s="520"/>
      <c r="M74" s="520"/>
      <c r="N74" s="520"/>
      <c r="O74" s="30"/>
    </row>
    <row r="75" spans="1:16" ht="12.75" customHeight="1" x14ac:dyDescent="0.2">
      <c r="A75" s="187"/>
      <c r="B75" s="876"/>
      <c r="C75" s="874"/>
      <c r="D75" s="874"/>
      <c r="E75" s="874"/>
      <c r="F75" s="874"/>
      <c r="G75" s="874"/>
      <c r="H75" s="874"/>
      <c r="I75" s="874"/>
      <c r="J75" s="874"/>
      <c r="K75" s="874"/>
      <c r="L75" s="876"/>
      <c r="M75" s="874"/>
      <c r="N75" s="876"/>
      <c r="O75" s="900"/>
    </row>
  </sheetData>
  <sheetProtection sheet="1" objects="1" formatRows="0" insertRows="0"/>
  <mergeCells count="12">
    <mergeCell ref="L2:N2"/>
    <mergeCell ref="L3:N3"/>
    <mergeCell ref="C8:G9"/>
    <mergeCell ref="J8:M8"/>
    <mergeCell ref="N8:N9"/>
    <mergeCell ref="A5:N5"/>
    <mergeCell ref="C73:N73"/>
    <mergeCell ref="J35:M35"/>
    <mergeCell ref="N35:N36"/>
    <mergeCell ref="H52:M53"/>
    <mergeCell ref="H61:M62"/>
    <mergeCell ref="H70:M71"/>
  </mergeCells>
  <dataValidations count="3">
    <dataValidation allowBlank="1" showInputMessage="1" showErrorMessage="1" prompt="Please enter text" sqref="J57:J59 J66:J68 J48:J50 H61 H52 H48:H50 H57:H59 H66:H68 H70"/>
    <dataValidation allowBlank="1" prompt="Please enter text" sqref="I57:I59 I48:I50 I66:I68"/>
    <dataValidation allowBlank="1" showErrorMessage="1" sqref="G72:M72"/>
  </dataValidations>
  <pageMargins left="0.70866141732283472" right="0.70866141732283472" top="0.74803149606299213" bottom="0.74803149606299213" header="0.31496062992125984" footer="0.31496062992125984"/>
  <pageSetup paperSize="9" scale="58" fitToHeight="2" orientation="landscape" r:id="rId1"/>
  <headerFooter>
    <oddHeader>&amp;CCommerce Commission Information Disclosure Template</oddHeader>
    <oddFooter>&amp;L&amp;F&amp;C&amp;P&amp;R&amp;A</oddFooter>
  </headerFooter>
  <rowBreaks count="1" manualBreakCount="1">
    <brk id="34" max="14"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9CCFF"/>
    <pageSetUpPr fitToPage="1"/>
  </sheetPr>
  <dimension ref="A1:O74"/>
  <sheetViews>
    <sheetView showGridLines="0" view="pageBreakPreview" topLeftCell="A40" zoomScaleNormal="100" zoomScaleSheetLayoutView="100" workbookViewId="0"/>
  </sheetViews>
  <sheetFormatPr defaultRowHeight="12.75" x14ac:dyDescent="0.2"/>
  <cols>
    <col min="1" max="1" width="4.7109375" style="6" customWidth="1"/>
    <col min="2" max="2" width="3.140625" style="156" customWidth="1"/>
    <col min="3" max="3" width="6.140625" style="156" customWidth="1"/>
    <col min="4" max="5" width="2.28515625" style="6" customWidth="1"/>
    <col min="6" max="6" width="27.85546875" style="156" customWidth="1"/>
    <col min="7" max="7" width="10.5703125" style="156" customWidth="1"/>
    <col min="8" max="8" width="40.7109375" style="6" customWidth="1"/>
    <col min="9" max="9" width="9" style="6" customWidth="1"/>
    <col min="10" max="10" width="12" style="156" customWidth="1"/>
    <col min="11" max="11" width="19.28515625" style="6" customWidth="1"/>
    <col min="12" max="12" width="16.140625" style="6" customWidth="1"/>
    <col min="13" max="13" width="21" style="6" customWidth="1"/>
    <col min="14" max="14" width="2.7109375" style="6" customWidth="1"/>
    <col min="15" max="15" width="15.140625" style="479" customWidth="1"/>
  </cols>
  <sheetData>
    <row r="1" spans="1:15" ht="18.75" x14ac:dyDescent="0.3">
      <c r="A1" s="881"/>
      <c r="B1" s="873"/>
      <c r="C1" s="873"/>
      <c r="D1" s="873"/>
      <c r="E1" s="873"/>
      <c r="F1" s="873"/>
      <c r="G1" s="873"/>
      <c r="H1" s="873"/>
      <c r="I1" s="873"/>
      <c r="J1" s="873"/>
      <c r="K1" s="873"/>
      <c r="L1" s="873"/>
      <c r="M1" s="873"/>
      <c r="N1" s="921"/>
    </row>
    <row r="2" spans="1:15" ht="18" customHeight="1" x14ac:dyDescent="0.3">
      <c r="A2" s="882"/>
      <c r="B2" s="17"/>
      <c r="C2" s="17"/>
      <c r="D2" s="83"/>
      <c r="E2" s="17"/>
      <c r="F2" s="17"/>
      <c r="G2" s="17"/>
      <c r="H2" s="17"/>
      <c r="I2" s="17"/>
      <c r="J2" s="154" t="s">
        <v>5</v>
      </c>
      <c r="K2" s="1169" t="str">
        <f>IF(NOT(ISBLANK(CoverSheet!$C$8)),CoverSheet!$C$8,"")</f>
        <v/>
      </c>
      <c r="L2" s="1169"/>
      <c r="M2" s="1169"/>
      <c r="N2" s="84"/>
    </row>
    <row r="3" spans="1:15" ht="18" customHeight="1" x14ac:dyDescent="0.3">
      <c r="A3" s="882"/>
      <c r="B3" s="17"/>
      <c r="C3" s="17"/>
      <c r="D3" s="83"/>
      <c r="E3" s="17"/>
      <c r="F3" s="17"/>
      <c r="G3" s="17"/>
      <c r="H3" s="17"/>
      <c r="I3" s="17"/>
      <c r="J3" s="154" t="s">
        <v>3</v>
      </c>
      <c r="K3" s="1154" t="str">
        <f>IF(ISNUMBER(CoverSheet!$C$12),CoverSheet!$C$12,"")</f>
        <v/>
      </c>
      <c r="L3" s="1154"/>
      <c r="M3" s="1154"/>
      <c r="N3" s="84"/>
    </row>
    <row r="4" spans="1:15" ht="21" x14ac:dyDescent="0.35">
      <c r="A4" s="883" t="s">
        <v>445</v>
      </c>
      <c r="B4" s="155"/>
      <c r="C4" s="155"/>
      <c r="D4" s="17"/>
      <c r="E4" s="17"/>
      <c r="F4" s="17"/>
      <c r="G4" s="17"/>
      <c r="H4" s="17"/>
      <c r="I4" s="17"/>
      <c r="J4" s="17"/>
      <c r="K4" s="17"/>
      <c r="L4" s="17"/>
      <c r="M4" s="17"/>
      <c r="N4" s="18"/>
    </row>
    <row r="5" spans="1:15" ht="52.5" customHeight="1" x14ac:dyDescent="0.2">
      <c r="A5" s="1155" t="s">
        <v>446</v>
      </c>
      <c r="B5" s="1156"/>
      <c r="C5" s="1156"/>
      <c r="D5" s="1156"/>
      <c r="E5" s="1156"/>
      <c r="F5" s="1156"/>
      <c r="G5" s="1156"/>
      <c r="H5" s="1156"/>
      <c r="I5" s="1156"/>
      <c r="J5" s="1156"/>
      <c r="K5" s="1156"/>
      <c r="L5" s="1156"/>
      <c r="M5" s="1156"/>
      <c r="N5" s="247"/>
      <c r="O5" s="486"/>
    </row>
    <row r="6" spans="1:15" x14ac:dyDescent="0.2">
      <c r="A6" s="884" t="s">
        <v>543</v>
      </c>
      <c r="B6" s="19"/>
      <c r="C6" s="179"/>
      <c r="D6" s="19"/>
      <c r="E6" s="19"/>
      <c r="F6" s="19"/>
      <c r="G6" s="19"/>
      <c r="H6" s="19"/>
      <c r="I6" s="17"/>
      <c r="J6" s="17"/>
      <c r="K6" s="17"/>
      <c r="L6" s="17"/>
      <c r="M6" s="17"/>
      <c r="N6" s="18"/>
    </row>
    <row r="7" spans="1:15" ht="30" customHeight="1" x14ac:dyDescent="0.3">
      <c r="A7" s="956">
        <v>7</v>
      </c>
      <c r="B7" s="343"/>
      <c r="C7" s="246" t="s">
        <v>756</v>
      </c>
      <c r="D7" s="259"/>
      <c r="E7" s="233"/>
      <c r="F7" s="233"/>
      <c r="G7" s="233"/>
      <c r="H7" s="311"/>
      <c r="I7" s="312"/>
      <c r="J7" s="312"/>
      <c r="K7" s="312"/>
      <c r="L7" s="312"/>
      <c r="M7" s="110"/>
      <c r="N7" s="111"/>
    </row>
    <row r="8" spans="1:15" ht="36" customHeight="1" x14ac:dyDescent="0.2">
      <c r="A8" s="956">
        <v>8</v>
      </c>
      <c r="B8" s="343"/>
      <c r="C8" s="343"/>
      <c r="D8" s="312"/>
      <c r="E8" s="1194"/>
      <c r="F8" s="1194"/>
      <c r="G8" s="1194"/>
      <c r="H8" s="1194"/>
      <c r="I8" s="366"/>
      <c r="J8" s="366"/>
      <c r="K8" s="367" t="s">
        <v>186</v>
      </c>
      <c r="L8" s="366"/>
      <c r="M8" s="86"/>
      <c r="N8" s="111"/>
    </row>
    <row r="9" spans="1:15" ht="25.5" customHeight="1" x14ac:dyDescent="0.2">
      <c r="A9" s="956">
        <v>9</v>
      </c>
      <c r="B9" s="343"/>
      <c r="C9" s="343"/>
      <c r="D9" s="312"/>
      <c r="E9" s="1194"/>
      <c r="F9" s="1194"/>
      <c r="G9" s="1194"/>
      <c r="H9" s="1194"/>
      <c r="I9" s="312"/>
      <c r="J9" s="312"/>
      <c r="K9" s="367" t="s">
        <v>189</v>
      </c>
      <c r="L9" s="366"/>
      <c r="M9" s="86"/>
      <c r="N9" s="111"/>
    </row>
    <row r="10" spans="1:15" ht="18" customHeight="1" x14ac:dyDescent="0.25">
      <c r="A10" s="956">
        <v>10</v>
      </c>
      <c r="B10" s="343"/>
      <c r="C10" s="343"/>
      <c r="D10" s="220" t="s">
        <v>24</v>
      </c>
      <c r="E10" s="359"/>
      <c r="F10" s="359"/>
      <c r="G10" s="359"/>
      <c r="H10" s="359"/>
      <c r="I10" s="312"/>
      <c r="J10" s="312"/>
      <c r="K10" s="312"/>
      <c r="L10" s="312"/>
      <c r="M10" s="110"/>
      <c r="N10" s="111"/>
    </row>
    <row r="11" spans="1:15" ht="15" customHeight="1" x14ac:dyDescent="0.2">
      <c r="A11" s="956">
        <v>11</v>
      </c>
      <c r="B11" s="343"/>
      <c r="C11" s="343"/>
      <c r="D11" s="312"/>
      <c r="E11" s="360"/>
      <c r="F11" s="237" t="s">
        <v>191</v>
      </c>
      <c r="G11" s="237"/>
      <c r="H11" s="237"/>
      <c r="I11" s="237"/>
      <c r="J11" s="312"/>
      <c r="K11" s="590"/>
      <c r="L11" s="312"/>
      <c r="M11" s="16"/>
      <c r="N11" s="111"/>
    </row>
    <row r="12" spans="1:15" ht="15" customHeight="1" x14ac:dyDescent="0.2">
      <c r="A12" s="956">
        <v>12</v>
      </c>
      <c r="B12" s="343"/>
      <c r="C12" s="343"/>
      <c r="D12" s="312"/>
      <c r="E12" s="360"/>
      <c r="F12" s="237" t="s">
        <v>192</v>
      </c>
      <c r="G12" s="237"/>
      <c r="H12" s="237"/>
      <c r="I12" s="237"/>
      <c r="J12" s="312"/>
      <c r="K12" s="590"/>
      <c r="L12" s="312"/>
      <c r="M12" s="16"/>
      <c r="N12" s="111"/>
    </row>
    <row r="13" spans="1:15" ht="15" customHeight="1" x14ac:dyDescent="0.2">
      <c r="A13" s="956">
        <v>13</v>
      </c>
      <c r="B13" s="343"/>
      <c r="C13" s="343"/>
      <c r="D13" s="312"/>
      <c r="E13" s="235" t="s">
        <v>193</v>
      </c>
      <c r="F13" s="360"/>
      <c r="G13" s="360"/>
      <c r="H13" s="360"/>
      <c r="I13" s="360"/>
      <c r="J13" s="312"/>
      <c r="K13" s="448">
        <f>SUM(K11:K12)</f>
        <v>0</v>
      </c>
      <c r="L13" s="312"/>
      <c r="M13" s="16"/>
      <c r="N13" s="111"/>
    </row>
    <row r="14" spans="1:15" ht="18" customHeight="1" x14ac:dyDescent="0.25">
      <c r="A14" s="956">
        <v>14</v>
      </c>
      <c r="B14" s="343"/>
      <c r="C14" s="343"/>
      <c r="D14" s="220" t="s">
        <v>22</v>
      </c>
      <c r="E14" s="359"/>
      <c r="F14" s="359"/>
      <c r="G14" s="359"/>
      <c r="H14" s="359"/>
      <c r="I14" s="359"/>
      <c r="J14" s="312"/>
      <c r="K14" s="427"/>
      <c r="L14" s="312"/>
      <c r="M14" s="16"/>
      <c r="N14" s="111"/>
    </row>
    <row r="15" spans="1:15" ht="15" customHeight="1" x14ac:dyDescent="0.2">
      <c r="A15" s="956">
        <v>15</v>
      </c>
      <c r="B15" s="343"/>
      <c r="C15" s="343"/>
      <c r="D15" s="312"/>
      <c r="E15" s="360"/>
      <c r="F15" s="237" t="s">
        <v>191</v>
      </c>
      <c r="G15" s="237"/>
      <c r="H15" s="237"/>
      <c r="I15" s="237"/>
      <c r="J15" s="312"/>
      <c r="K15" s="590"/>
      <c r="L15" s="312"/>
      <c r="M15" s="16"/>
      <c r="N15" s="111"/>
    </row>
    <row r="16" spans="1:15" ht="15" customHeight="1" x14ac:dyDescent="0.2">
      <c r="A16" s="956">
        <v>16</v>
      </c>
      <c r="B16" s="343"/>
      <c r="C16" s="343"/>
      <c r="D16" s="312"/>
      <c r="E16" s="360"/>
      <c r="F16" s="237" t="s">
        <v>192</v>
      </c>
      <c r="G16" s="237"/>
      <c r="H16" s="237"/>
      <c r="I16" s="237"/>
      <c r="J16" s="312"/>
      <c r="K16" s="590"/>
      <c r="L16" s="312"/>
      <c r="M16" s="16"/>
      <c r="N16" s="111"/>
    </row>
    <row r="17" spans="1:14" ht="15" customHeight="1" x14ac:dyDescent="0.2">
      <c r="A17" s="956">
        <v>17</v>
      </c>
      <c r="B17" s="343"/>
      <c r="C17" s="343"/>
      <c r="D17" s="312"/>
      <c r="E17" s="235" t="s">
        <v>193</v>
      </c>
      <c r="F17" s="360"/>
      <c r="G17" s="360"/>
      <c r="H17" s="360"/>
      <c r="I17" s="360"/>
      <c r="J17" s="312"/>
      <c r="K17" s="448">
        <f>SUM(K15:K16)</f>
        <v>0</v>
      </c>
      <c r="L17" s="312"/>
      <c r="M17" s="16"/>
      <c r="N17" s="111"/>
    </row>
    <row r="18" spans="1:14" ht="18" customHeight="1" x14ac:dyDescent="0.25">
      <c r="A18" s="956">
        <v>18</v>
      </c>
      <c r="B18" s="343"/>
      <c r="C18" s="343"/>
      <c r="D18" s="220" t="s">
        <v>36</v>
      </c>
      <c r="E18" s="359"/>
      <c r="F18" s="359"/>
      <c r="G18" s="359"/>
      <c r="H18" s="359"/>
      <c r="I18" s="359"/>
      <c r="J18" s="312"/>
      <c r="K18" s="427"/>
      <c r="L18" s="312"/>
      <c r="M18" s="16"/>
      <c r="N18" s="111"/>
    </row>
    <row r="19" spans="1:14" ht="15" customHeight="1" x14ac:dyDescent="0.2">
      <c r="A19" s="956">
        <v>19</v>
      </c>
      <c r="B19" s="343"/>
      <c r="C19" s="343"/>
      <c r="D19" s="312"/>
      <c r="E19" s="360"/>
      <c r="F19" s="237" t="s">
        <v>191</v>
      </c>
      <c r="G19" s="237"/>
      <c r="H19" s="237"/>
      <c r="I19" s="237"/>
      <c r="J19" s="312"/>
      <c r="K19" s="590"/>
      <c r="L19" s="312"/>
      <c r="M19" s="16"/>
      <c r="N19" s="111"/>
    </row>
    <row r="20" spans="1:14" ht="15" customHeight="1" x14ac:dyDescent="0.2">
      <c r="A20" s="956">
        <v>20</v>
      </c>
      <c r="B20" s="343"/>
      <c r="C20" s="343"/>
      <c r="D20" s="312"/>
      <c r="E20" s="360"/>
      <c r="F20" s="237" t="s">
        <v>192</v>
      </c>
      <c r="G20" s="237"/>
      <c r="H20" s="237"/>
      <c r="I20" s="237"/>
      <c r="J20" s="312"/>
      <c r="K20" s="590"/>
      <c r="L20" s="312"/>
      <c r="M20" s="16"/>
      <c r="N20" s="111"/>
    </row>
    <row r="21" spans="1:14" ht="15" customHeight="1" x14ac:dyDescent="0.2">
      <c r="A21" s="956">
        <v>21</v>
      </c>
      <c r="B21" s="343"/>
      <c r="C21" s="343"/>
      <c r="D21" s="312"/>
      <c r="E21" s="235" t="s">
        <v>193</v>
      </c>
      <c r="F21" s="360"/>
      <c r="G21" s="360"/>
      <c r="H21" s="360"/>
      <c r="I21" s="360"/>
      <c r="J21" s="312"/>
      <c r="K21" s="448">
        <f>SUM(K19:K20)</f>
        <v>0</v>
      </c>
      <c r="L21" s="312"/>
      <c r="M21" s="16"/>
      <c r="N21" s="111"/>
    </row>
    <row r="22" spans="1:14" ht="18" customHeight="1" x14ac:dyDescent="0.25">
      <c r="A22" s="956">
        <v>22</v>
      </c>
      <c r="B22" s="343"/>
      <c r="C22" s="343"/>
      <c r="D22" s="220" t="s">
        <v>221</v>
      </c>
      <c r="E22" s="359"/>
      <c r="F22" s="359"/>
      <c r="G22" s="359"/>
      <c r="H22" s="359"/>
      <c r="I22" s="359"/>
      <c r="J22" s="312"/>
      <c r="K22" s="427"/>
      <c r="L22" s="312"/>
      <c r="M22" s="16"/>
      <c r="N22" s="111"/>
    </row>
    <row r="23" spans="1:14" ht="15" customHeight="1" x14ac:dyDescent="0.2">
      <c r="A23" s="956">
        <v>23</v>
      </c>
      <c r="B23" s="343"/>
      <c r="C23" s="343"/>
      <c r="D23" s="312"/>
      <c r="E23" s="360"/>
      <c r="F23" s="237" t="s">
        <v>191</v>
      </c>
      <c r="G23" s="237"/>
      <c r="H23" s="237"/>
      <c r="I23" s="237"/>
      <c r="J23" s="312"/>
      <c r="K23" s="590"/>
      <c r="L23" s="312"/>
      <c r="M23" s="16"/>
      <c r="N23" s="111"/>
    </row>
    <row r="24" spans="1:14" ht="15" customHeight="1" x14ac:dyDescent="0.2">
      <c r="A24" s="956">
        <v>24</v>
      </c>
      <c r="B24" s="343"/>
      <c r="C24" s="343"/>
      <c r="D24" s="312"/>
      <c r="E24" s="360"/>
      <c r="F24" s="237" t="s">
        <v>192</v>
      </c>
      <c r="G24" s="237"/>
      <c r="H24" s="237"/>
      <c r="I24" s="237"/>
      <c r="J24" s="312"/>
      <c r="K24" s="590"/>
      <c r="L24" s="312"/>
      <c r="M24" s="16"/>
      <c r="N24" s="111"/>
    </row>
    <row r="25" spans="1:14" ht="15" customHeight="1" x14ac:dyDescent="0.2">
      <c r="A25" s="956">
        <v>25</v>
      </c>
      <c r="B25" s="343"/>
      <c r="C25" s="343"/>
      <c r="D25" s="312"/>
      <c r="E25" s="235" t="s">
        <v>193</v>
      </c>
      <c r="F25" s="360"/>
      <c r="G25" s="360"/>
      <c r="H25" s="360"/>
      <c r="I25" s="360"/>
      <c r="J25" s="312"/>
      <c r="K25" s="448">
        <f>SUM(K23:K24)</f>
        <v>0</v>
      </c>
      <c r="L25" s="312"/>
      <c r="M25" s="16"/>
      <c r="N25" s="111"/>
    </row>
    <row r="26" spans="1:14" ht="18" customHeight="1" x14ac:dyDescent="0.25">
      <c r="A26" s="956">
        <v>26</v>
      </c>
      <c r="B26" s="343"/>
      <c r="C26" s="343"/>
      <c r="D26" s="220" t="s">
        <v>23</v>
      </c>
      <c r="E26" s="359"/>
      <c r="F26" s="359"/>
      <c r="G26" s="359"/>
      <c r="H26" s="359"/>
      <c r="I26" s="359"/>
      <c r="J26" s="312"/>
      <c r="K26" s="427"/>
      <c r="L26" s="312"/>
      <c r="M26" s="16"/>
      <c r="N26" s="111"/>
    </row>
    <row r="27" spans="1:14" ht="15" customHeight="1" x14ac:dyDescent="0.2">
      <c r="A27" s="956">
        <v>27</v>
      </c>
      <c r="B27" s="343"/>
      <c r="C27" s="343"/>
      <c r="D27" s="312"/>
      <c r="E27" s="360"/>
      <c r="F27" s="237" t="s">
        <v>191</v>
      </c>
      <c r="G27" s="237"/>
      <c r="H27" s="237"/>
      <c r="I27" s="237"/>
      <c r="J27" s="312"/>
      <c r="K27" s="590"/>
      <c r="L27" s="312"/>
      <c r="M27" s="16"/>
      <c r="N27" s="111"/>
    </row>
    <row r="28" spans="1:14" ht="15" customHeight="1" x14ac:dyDescent="0.2">
      <c r="A28" s="956">
        <v>28</v>
      </c>
      <c r="B28" s="343"/>
      <c r="C28" s="343"/>
      <c r="D28" s="312"/>
      <c r="E28" s="360"/>
      <c r="F28" s="237" t="s">
        <v>192</v>
      </c>
      <c r="G28" s="237"/>
      <c r="H28" s="237"/>
      <c r="I28" s="237"/>
      <c r="J28" s="312"/>
      <c r="K28" s="590"/>
      <c r="L28" s="312"/>
      <c r="M28" s="16"/>
      <c r="N28" s="111"/>
    </row>
    <row r="29" spans="1:14" ht="15" customHeight="1" x14ac:dyDescent="0.2">
      <c r="A29" s="956">
        <v>29</v>
      </c>
      <c r="B29" s="343"/>
      <c r="C29" s="343"/>
      <c r="D29" s="312"/>
      <c r="E29" s="235" t="s">
        <v>193</v>
      </c>
      <c r="F29" s="360"/>
      <c r="G29" s="360"/>
      <c r="H29" s="360"/>
      <c r="I29" s="360"/>
      <c r="J29" s="312"/>
      <c r="K29" s="448">
        <f>SUM(K27:K28)</f>
        <v>0</v>
      </c>
      <c r="L29" s="312"/>
      <c r="M29" s="16"/>
      <c r="N29" s="111"/>
    </row>
    <row r="30" spans="1:14" ht="18" customHeight="1" x14ac:dyDescent="0.25">
      <c r="A30" s="956">
        <v>30</v>
      </c>
      <c r="B30" s="343"/>
      <c r="C30" s="343"/>
      <c r="D30" s="220" t="s">
        <v>336</v>
      </c>
      <c r="E30" s="359"/>
      <c r="F30" s="359"/>
      <c r="G30" s="359"/>
      <c r="H30" s="359"/>
      <c r="I30" s="359"/>
      <c r="J30" s="312"/>
      <c r="K30" s="427"/>
      <c r="L30" s="312"/>
      <c r="M30" s="16"/>
      <c r="N30" s="111"/>
    </row>
    <row r="31" spans="1:14" ht="15" customHeight="1" x14ac:dyDescent="0.2">
      <c r="A31" s="956">
        <v>31</v>
      </c>
      <c r="B31" s="343"/>
      <c r="C31" s="343"/>
      <c r="D31" s="312"/>
      <c r="E31" s="360"/>
      <c r="F31" s="237" t="s">
        <v>191</v>
      </c>
      <c r="G31" s="237"/>
      <c r="H31" s="237"/>
      <c r="I31" s="237"/>
      <c r="J31" s="312"/>
      <c r="K31" s="590"/>
      <c r="L31" s="312"/>
      <c r="M31" s="16"/>
      <c r="N31" s="111"/>
    </row>
    <row r="32" spans="1:14" ht="15" customHeight="1" x14ac:dyDescent="0.2">
      <c r="A32" s="956">
        <v>32</v>
      </c>
      <c r="B32" s="343"/>
      <c r="C32" s="343"/>
      <c r="D32" s="312"/>
      <c r="E32" s="360"/>
      <c r="F32" s="237" t="s">
        <v>192</v>
      </c>
      <c r="G32" s="237"/>
      <c r="H32" s="237"/>
      <c r="I32" s="237"/>
      <c r="J32" s="312"/>
      <c r="K32" s="590"/>
      <c r="L32" s="312"/>
      <c r="M32" s="16"/>
      <c r="N32" s="111"/>
    </row>
    <row r="33" spans="1:15" ht="15" customHeight="1" x14ac:dyDescent="0.2">
      <c r="A33" s="956">
        <v>33</v>
      </c>
      <c r="B33" s="343"/>
      <c r="C33" s="343"/>
      <c r="D33" s="312"/>
      <c r="E33" s="235" t="s">
        <v>193</v>
      </c>
      <c r="F33" s="360"/>
      <c r="G33" s="360"/>
      <c r="H33" s="360"/>
      <c r="I33" s="360"/>
      <c r="J33" s="312"/>
      <c r="K33" s="448">
        <f>SUM(K31:K32)</f>
        <v>0</v>
      </c>
      <c r="L33" s="312"/>
      <c r="M33" s="16"/>
      <c r="N33" s="111"/>
    </row>
    <row r="34" spans="1:15" ht="18" customHeight="1" x14ac:dyDescent="0.25">
      <c r="A34" s="956">
        <v>34</v>
      </c>
      <c r="B34" s="343"/>
      <c r="C34" s="343"/>
      <c r="D34" s="220" t="s">
        <v>355</v>
      </c>
      <c r="E34" s="359"/>
      <c r="F34" s="359"/>
      <c r="G34" s="359"/>
      <c r="H34" s="359"/>
      <c r="I34" s="359"/>
      <c r="J34" s="312"/>
      <c r="K34" s="427"/>
      <c r="L34" s="312"/>
      <c r="M34" s="16"/>
      <c r="N34" s="111"/>
    </row>
    <row r="35" spans="1:15" ht="15" customHeight="1" x14ac:dyDescent="0.2">
      <c r="A35" s="956">
        <v>35</v>
      </c>
      <c r="B35" s="343"/>
      <c r="C35" s="343"/>
      <c r="D35" s="312"/>
      <c r="E35" s="360"/>
      <c r="F35" s="237" t="s">
        <v>191</v>
      </c>
      <c r="G35" s="237"/>
      <c r="H35" s="237"/>
      <c r="I35" s="237"/>
      <c r="J35" s="312"/>
      <c r="K35" s="590"/>
      <c r="L35" s="312"/>
      <c r="M35" s="16"/>
      <c r="N35" s="111"/>
    </row>
    <row r="36" spans="1:15" ht="15" customHeight="1" x14ac:dyDescent="0.2">
      <c r="A36" s="956">
        <v>36</v>
      </c>
      <c r="B36" s="343"/>
      <c r="C36" s="343"/>
      <c r="D36" s="312"/>
      <c r="E36" s="360"/>
      <c r="F36" s="237" t="s">
        <v>192</v>
      </c>
      <c r="G36" s="237"/>
      <c r="H36" s="237"/>
      <c r="I36" s="237"/>
      <c r="J36" s="312"/>
      <c r="K36" s="590"/>
      <c r="L36" s="312"/>
      <c r="M36" s="16"/>
      <c r="N36" s="111"/>
    </row>
    <row r="37" spans="1:15" ht="15" customHeight="1" x14ac:dyDescent="0.2">
      <c r="A37" s="956">
        <v>37</v>
      </c>
      <c r="B37" s="343"/>
      <c r="C37" s="343"/>
      <c r="D37" s="312"/>
      <c r="E37" s="235" t="s">
        <v>193</v>
      </c>
      <c r="F37" s="235"/>
      <c r="G37" s="235"/>
      <c r="H37" s="360"/>
      <c r="I37" s="360"/>
      <c r="J37" s="312"/>
      <c r="K37" s="448">
        <f>SUM(K35:K36)</f>
        <v>0</v>
      </c>
      <c r="L37" s="312"/>
      <c r="M37" s="16"/>
      <c r="N37" s="111"/>
    </row>
    <row r="38" spans="1:15" ht="13.5" thickBot="1" x14ac:dyDescent="0.25">
      <c r="A38" s="956">
        <v>38</v>
      </c>
      <c r="B38" s="343"/>
      <c r="C38" s="343"/>
      <c r="D38" s="312"/>
      <c r="E38" s="361"/>
      <c r="F38" s="361"/>
      <c r="G38" s="361"/>
      <c r="H38" s="361"/>
      <c r="I38" s="312"/>
      <c r="J38" s="312"/>
      <c r="K38" s="427"/>
      <c r="L38" s="312"/>
      <c r="M38" s="110"/>
      <c r="N38" s="111"/>
    </row>
    <row r="39" spans="1:15" ht="15" customHeight="1" thickBot="1" x14ac:dyDescent="0.25">
      <c r="A39" s="956">
        <v>39</v>
      </c>
      <c r="B39" s="343"/>
      <c r="C39" s="343"/>
      <c r="D39" s="254" t="s">
        <v>194</v>
      </c>
      <c r="E39" s="361"/>
      <c r="F39" s="361"/>
      <c r="G39" s="361"/>
      <c r="H39" s="361"/>
      <c r="I39" s="312"/>
      <c r="J39" s="312"/>
      <c r="K39" s="444">
        <f>SUM(K11,K15,K19,K23,K27,K31,K35)</f>
        <v>0</v>
      </c>
      <c r="L39" s="312"/>
      <c r="M39" s="110"/>
      <c r="N39" s="111"/>
    </row>
    <row r="40" spans="1:15" ht="15" customHeight="1" thickBot="1" x14ac:dyDescent="0.25">
      <c r="A40" s="956">
        <v>40</v>
      </c>
      <c r="B40" s="343"/>
      <c r="C40" s="343"/>
      <c r="D40" s="254" t="s">
        <v>195</v>
      </c>
      <c r="E40" s="361"/>
      <c r="F40" s="361"/>
      <c r="G40" s="361"/>
      <c r="H40" s="361"/>
      <c r="I40" s="312"/>
      <c r="J40" s="312"/>
      <c r="K40" s="444">
        <f>SUM(K12,K16,K20,K24,K28,K32,K36)</f>
        <v>0</v>
      </c>
      <c r="L40" s="312"/>
      <c r="M40" s="110"/>
      <c r="N40" s="111"/>
    </row>
    <row r="41" spans="1:15" ht="15" customHeight="1" thickBot="1" x14ac:dyDescent="0.25">
      <c r="A41" s="956">
        <v>41</v>
      </c>
      <c r="B41" s="343"/>
      <c r="C41" s="343"/>
      <c r="D41" s="254" t="s">
        <v>93</v>
      </c>
      <c r="E41" s="361"/>
      <c r="F41" s="361"/>
      <c r="G41" s="361"/>
      <c r="H41" s="361"/>
      <c r="I41" s="312"/>
      <c r="J41" s="312"/>
      <c r="K41" s="444">
        <f>K39+K40</f>
        <v>0</v>
      </c>
      <c r="L41" s="291"/>
      <c r="M41" s="110"/>
      <c r="N41" s="111"/>
      <c r="O41" s="581" t="s">
        <v>532</v>
      </c>
    </row>
    <row r="42" spans="1:15" x14ac:dyDescent="0.2">
      <c r="A42" s="959">
        <v>42</v>
      </c>
      <c r="B42" s="343"/>
      <c r="C42" s="343"/>
      <c r="D42" s="254"/>
      <c r="E42" s="361"/>
      <c r="F42" s="361"/>
      <c r="G42" s="361"/>
      <c r="H42" s="361"/>
      <c r="I42" s="312"/>
      <c r="J42" s="312"/>
      <c r="K42" s="312"/>
      <c r="L42" s="291"/>
      <c r="M42" s="110"/>
      <c r="N42" s="111"/>
    </row>
    <row r="43" spans="1:15" ht="30" customHeight="1" x14ac:dyDescent="0.3">
      <c r="A43" s="956">
        <v>43</v>
      </c>
      <c r="B43" s="343"/>
      <c r="C43" s="747" t="s">
        <v>589</v>
      </c>
      <c r="D43" s="781"/>
      <c r="E43" s="748"/>
      <c r="F43" s="748"/>
      <c r="G43" s="748"/>
      <c r="H43" s="311"/>
      <c r="I43" s="312"/>
      <c r="J43" s="312"/>
      <c r="K43" s="167"/>
      <c r="L43" s="167"/>
      <c r="M43" s="167"/>
      <c r="N43" s="111"/>
    </row>
    <row r="44" spans="1:15" s="561" customFormat="1" ht="15" customHeight="1" x14ac:dyDescent="0.2">
      <c r="A44" s="956">
        <v>44</v>
      </c>
      <c r="B44" s="343"/>
      <c r="C44" s="343"/>
      <c r="D44" s="250"/>
      <c r="E44" s="365"/>
      <c r="F44" s="365"/>
      <c r="G44" s="365"/>
      <c r="H44" s="370"/>
      <c r="I44" s="370"/>
      <c r="J44" s="370"/>
      <c r="K44" s="369"/>
      <c r="L44" s="291"/>
      <c r="M44" s="291"/>
      <c r="N44" s="111"/>
      <c r="O44" s="560"/>
    </row>
    <row r="45" spans="1:15" x14ac:dyDescent="0.2">
      <c r="A45" s="959">
        <v>45</v>
      </c>
      <c r="B45" s="343"/>
      <c r="C45" s="343"/>
      <c r="D45" s="250"/>
      <c r="E45" s="235" t="s">
        <v>197</v>
      </c>
      <c r="F45" s="364"/>
      <c r="G45" s="364"/>
      <c r="H45" s="167"/>
      <c r="I45" s="167"/>
      <c r="J45" s="167"/>
      <c r="K45" s="250"/>
      <c r="L45" s="784" t="s">
        <v>46</v>
      </c>
      <c r="M45" s="785"/>
      <c r="N45" s="111"/>
    </row>
    <row r="46" spans="1:15" ht="18.75" customHeight="1" x14ac:dyDescent="0.2">
      <c r="A46" s="956">
        <v>46</v>
      </c>
      <c r="B46" s="343"/>
      <c r="C46" s="343"/>
      <c r="D46" s="250"/>
      <c r="E46" s="364"/>
      <c r="F46" s="364"/>
      <c r="G46" s="364"/>
      <c r="H46" s="167"/>
      <c r="I46" s="167"/>
      <c r="J46" s="167"/>
      <c r="K46" s="250"/>
      <c r="L46" s="368" t="s">
        <v>77</v>
      </c>
      <c r="M46" s="368" t="s">
        <v>196</v>
      </c>
      <c r="N46" s="111"/>
    </row>
    <row r="47" spans="1:15" ht="15" customHeight="1" x14ac:dyDescent="0.2">
      <c r="A47" s="956">
        <v>47</v>
      </c>
      <c r="B47" s="343"/>
      <c r="C47" s="343"/>
      <c r="D47" s="250"/>
      <c r="E47" s="409"/>
      <c r="F47" s="409" t="s">
        <v>198</v>
      </c>
      <c r="G47" s="365"/>
      <c r="H47" s="610"/>
      <c r="I47" s="167"/>
      <c r="J47" s="312"/>
      <c r="K47" s="369" t="s">
        <v>199</v>
      </c>
      <c r="L47" s="620"/>
      <c r="M47" s="592"/>
      <c r="N47" s="111"/>
    </row>
    <row r="48" spans="1:15" ht="15" customHeight="1" x14ac:dyDescent="0.2">
      <c r="A48" s="959">
        <v>48</v>
      </c>
      <c r="B48" s="343"/>
      <c r="C48" s="343"/>
      <c r="D48" s="250"/>
      <c r="E48" s="409"/>
      <c r="F48" s="409" t="s">
        <v>200</v>
      </c>
      <c r="G48" s="365"/>
      <c r="H48" s="610"/>
      <c r="I48" s="167"/>
      <c r="J48" s="167"/>
      <c r="K48" s="369" t="s">
        <v>201</v>
      </c>
      <c r="L48" s="975"/>
      <c r="M48" s="976"/>
      <c r="N48" s="111"/>
    </row>
    <row r="49" spans="1:15" ht="15" customHeight="1" x14ac:dyDescent="0.2">
      <c r="A49" s="956">
        <v>49</v>
      </c>
      <c r="B49" s="343"/>
      <c r="C49" s="343"/>
      <c r="D49" s="250"/>
      <c r="E49" s="409"/>
      <c r="F49" s="409" t="s">
        <v>202</v>
      </c>
      <c r="G49" s="365"/>
      <c r="H49" s="610"/>
      <c r="I49" s="167"/>
      <c r="J49" s="167"/>
      <c r="K49" s="369" t="s">
        <v>203</v>
      </c>
      <c r="L49" s="979">
        <f>L47-L48</f>
        <v>0</v>
      </c>
      <c r="M49" s="979">
        <f>M47-M48</f>
        <v>0</v>
      </c>
      <c r="N49" s="111"/>
    </row>
    <row r="50" spans="1:15" x14ac:dyDescent="0.2">
      <c r="A50" s="956">
        <v>50</v>
      </c>
      <c r="B50" s="343"/>
      <c r="C50" s="343"/>
      <c r="D50" s="250"/>
      <c r="E50" s="365"/>
      <c r="F50" s="365"/>
      <c r="G50" s="365"/>
      <c r="H50" s="370"/>
      <c r="I50" s="370"/>
      <c r="J50" s="167"/>
      <c r="K50" s="369"/>
      <c r="L50" s="291"/>
      <c r="M50" s="291"/>
      <c r="N50" s="111"/>
    </row>
    <row r="51" spans="1:15" ht="15" customHeight="1" x14ac:dyDescent="0.2">
      <c r="A51" s="959">
        <v>51</v>
      </c>
      <c r="B51" s="343"/>
      <c r="C51" s="343"/>
      <c r="D51" s="250"/>
      <c r="E51" s="409"/>
      <c r="F51" s="409" t="s">
        <v>204</v>
      </c>
      <c r="G51" s="365"/>
      <c r="H51" s="1186"/>
      <c r="I51" s="1197"/>
      <c r="J51" s="1197"/>
      <c r="K51" s="1197"/>
      <c r="L51" s="1197"/>
      <c r="M51" s="1198"/>
      <c r="N51" s="111"/>
    </row>
    <row r="52" spans="1:15" ht="15" customHeight="1" x14ac:dyDescent="0.2">
      <c r="A52" s="956">
        <v>52</v>
      </c>
      <c r="B52" s="343"/>
      <c r="C52" s="343"/>
      <c r="D52" s="250"/>
      <c r="E52" s="365"/>
      <c r="F52" s="365"/>
      <c r="G52" s="365"/>
      <c r="H52" s="1199"/>
      <c r="I52" s="1200"/>
      <c r="J52" s="1200"/>
      <c r="K52" s="1200"/>
      <c r="L52" s="1200"/>
      <c r="M52" s="1201"/>
      <c r="N52" s="111"/>
    </row>
    <row r="53" spans="1:15" s="561" customFormat="1" x14ac:dyDescent="0.2">
      <c r="A53" s="956">
        <v>53</v>
      </c>
      <c r="B53" s="343"/>
      <c r="C53" s="343"/>
      <c r="D53" s="250"/>
      <c r="E53" s="365"/>
      <c r="F53" s="365"/>
      <c r="G53" s="365"/>
      <c r="H53" s="370"/>
      <c r="I53" s="370"/>
      <c r="J53" s="167"/>
      <c r="K53" s="369"/>
      <c r="L53" s="291"/>
      <c r="M53" s="291"/>
      <c r="N53" s="111"/>
      <c r="O53" s="560"/>
    </row>
    <row r="54" spans="1:15" ht="15" customHeight="1" x14ac:dyDescent="0.2">
      <c r="A54" s="959">
        <v>54</v>
      </c>
      <c r="B54" s="343"/>
      <c r="C54" s="343"/>
      <c r="D54" s="250"/>
      <c r="E54" s="365"/>
      <c r="F54" s="365"/>
      <c r="G54" s="365"/>
      <c r="H54" s="365"/>
      <c r="I54" s="365"/>
      <c r="J54" s="365"/>
      <c r="K54" s="365"/>
      <c r="L54" s="784" t="s">
        <v>46</v>
      </c>
      <c r="M54" s="785"/>
      <c r="N54" s="111"/>
    </row>
    <row r="55" spans="1:15" ht="15" customHeight="1" x14ac:dyDescent="0.2">
      <c r="A55" s="956">
        <v>55</v>
      </c>
      <c r="B55" s="343"/>
      <c r="C55" s="343"/>
      <c r="D55" s="250"/>
      <c r="E55" s="235" t="s">
        <v>205</v>
      </c>
      <c r="F55" s="364"/>
      <c r="G55" s="364"/>
      <c r="H55" s="371"/>
      <c r="I55" s="371"/>
      <c r="J55" s="312"/>
      <c r="K55" s="371"/>
      <c r="L55" s="786" t="s">
        <v>77</v>
      </c>
      <c r="M55" s="786" t="s">
        <v>196</v>
      </c>
      <c r="N55" s="111"/>
    </row>
    <row r="56" spans="1:15" ht="15" customHeight="1" x14ac:dyDescent="0.2">
      <c r="A56" s="956">
        <v>56</v>
      </c>
      <c r="B56" s="343"/>
      <c r="C56" s="343"/>
      <c r="D56" s="250"/>
      <c r="E56" s="409"/>
      <c r="F56" s="409" t="s">
        <v>198</v>
      </c>
      <c r="G56" s="365"/>
      <c r="H56" s="610"/>
      <c r="I56" s="167"/>
      <c r="J56" s="167"/>
      <c r="K56" s="369" t="s">
        <v>199</v>
      </c>
      <c r="L56" s="620"/>
      <c r="M56" s="592"/>
      <c r="N56" s="111"/>
    </row>
    <row r="57" spans="1:15" ht="15" customHeight="1" x14ac:dyDescent="0.2">
      <c r="A57" s="959">
        <v>57</v>
      </c>
      <c r="B57" s="343"/>
      <c r="C57" s="343"/>
      <c r="D57" s="250"/>
      <c r="E57" s="409"/>
      <c r="F57" s="409" t="s">
        <v>200</v>
      </c>
      <c r="G57" s="365"/>
      <c r="H57" s="610"/>
      <c r="I57" s="167"/>
      <c r="J57" s="167"/>
      <c r="K57" s="369" t="s">
        <v>201</v>
      </c>
      <c r="L57" s="975"/>
      <c r="M57" s="976"/>
      <c r="N57" s="111"/>
    </row>
    <row r="58" spans="1:15" ht="15" customHeight="1" x14ac:dyDescent="0.2">
      <c r="A58" s="956">
        <v>58</v>
      </c>
      <c r="B58" s="343"/>
      <c r="C58" s="343"/>
      <c r="D58" s="250"/>
      <c r="E58" s="409"/>
      <c r="F58" s="409" t="s">
        <v>202</v>
      </c>
      <c r="G58" s="365"/>
      <c r="H58" s="610"/>
      <c r="I58" s="167"/>
      <c r="J58" s="167"/>
      <c r="K58" s="369" t="s">
        <v>203</v>
      </c>
      <c r="L58" s="979">
        <f>L56-L57</f>
        <v>0</v>
      </c>
      <c r="M58" s="979">
        <f>M56-M57</f>
        <v>0</v>
      </c>
      <c r="N58" s="111"/>
    </row>
    <row r="59" spans="1:15" ht="15" customHeight="1" x14ac:dyDescent="0.2">
      <c r="A59" s="956">
        <v>59</v>
      </c>
      <c r="B59" s="343"/>
      <c r="C59" s="343"/>
      <c r="D59" s="250"/>
      <c r="E59" s="365"/>
      <c r="F59" s="365"/>
      <c r="G59" s="365"/>
      <c r="H59" s="370"/>
      <c r="I59" s="370"/>
      <c r="J59" s="370"/>
      <c r="K59" s="369"/>
      <c r="L59" s="291"/>
      <c r="M59" s="291"/>
      <c r="N59" s="111"/>
    </row>
    <row r="60" spans="1:15" ht="15" customHeight="1" x14ac:dyDescent="0.2">
      <c r="A60" s="959">
        <v>60</v>
      </c>
      <c r="B60" s="343"/>
      <c r="C60" s="343"/>
      <c r="D60" s="250"/>
      <c r="E60" s="409"/>
      <c r="F60" s="409" t="s">
        <v>204</v>
      </c>
      <c r="G60" s="365"/>
      <c r="H60" s="1186"/>
      <c r="I60" s="1197"/>
      <c r="J60" s="1197"/>
      <c r="K60" s="1197"/>
      <c r="L60" s="1197"/>
      <c r="M60" s="1198"/>
      <c r="N60" s="111"/>
    </row>
    <row r="61" spans="1:15" ht="15" customHeight="1" x14ac:dyDescent="0.2">
      <c r="A61" s="956">
        <v>61</v>
      </c>
      <c r="B61" s="343"/>
      <c r="C61" s="343"/>
      <c r="D61" s="250"/>
      <c r="E61" s="365"/>
      <c r="F61" s="365"/>
      <c r="G61" s="365"/>
      <c r="H61" s="1199"/>
      <c r="I61" s="1200"/>
      <c r="J61" s="1200"/>
      <c r="K61" s="1200"/>
      <c r="L61" s="1200"/>
      <c r="M61" s="1201"/>
      <c r="N61" s="111"/>
    </row>
    <row r="62" spans="1:15" s="561" customFormat="1" x14ac:dyDescent="0.2">
      <c r="A62" s="956">
        <v>62</v>
      </c>
      <c r="B62" s="343"/>
      <c r="C62" s="343"/>
      <c r="D62" s="250"/>
      <c r="E62" s="365"/>
      <c r="F62" s="365"/>
      <c r="G62" s="365"/>
      <c r="H62" s="370"/>
      <c r="I62" s="370"/>
      <c r="J62" s="167"/>
      <c r="K62" s="369"/>
      <c r="L62" s="291"/>
      <c r="M62" s="291"/>
      <c r="N62" s="111"/>
      <c r="O62" s="560"/>
    </row>
    <row r="63" spans="1:15" ht="15" customHeight="1" x14ac:dyDescent="0.2">
      <c r="A63" s="959">
        <v>63</v>
      </c>
      <c r="B63" s="343"/>
      <c r="C63" s="343"/>
      <c r="D63" s="250"/>
      <c r="E63" s="365"/>
      <c r="F63" s="365"/>
      <c r="G63" s="365"/>
      <c r="H63" s="250"/>
      <c r="I63" s="365"/>
      <c r="J63" s="365"/>
      <c r="K63" s="365"/>
      <c r="L63" s="784" t="s">
        <v>46</v>
      </c>
      <c r="M63" s="785"/>
      <c r="N63" s="111"/>
      <c r="O63" s="511"/>
    </row>
    <row r="64" spans="1:15" ht="15" customHeight="1" x14ac:dyDescent="0.2">
      <c r="A64" s="956">
        <v>64</v>
      </c>
      <c r="B64" s="343"/>
      <c r="C64" s="343"/>
      <c r="D64" s="250"/>
      <c r="E64" s="508" t="s">
        <v>206</v>
      </c>
      <c r="F64" s="364"/>
      <c r="G64" s="364"/>
      <c r="H64" s="371"/>
      <c r="I64" s="371"/>
      <c r="J64" s="312"/>
      <c r="K64" s="371"/>
      <c r="L64" s="786" t="s">
        <v>77</v>
      </c>
      <c r="M64" s="786" t="s">
        <v>196</v>
      </c>
      <c r="N64" s="111"/>
      <c r="O64" s="511"/>
    </row>
    <row r="65" spans="1:15" ht="15" customHeight="1" x14ac:dyDescent="0.2">
      <c r="A65" s="956">
        <v>65</v>
      </c>
      <c r="B65" s="343"/>
      <c r="C65" s="343"/>
      <c r="D65" s="250"/>
      <c r="E65" s="409"/>
      <c r="F65" s="409" t="s">
        <v>198</v>
      </c>
      <c r="G65" s="365"/>
      <c r="H65" s="615"/>
      <c r="I65" s="167"/>
      <c r="J65" s="167"/>
      <c r="K65" s="369" t="s">
        <v>199</v>
      </c>
      <c r="L65" s="621"/>
      <c r="M65" s="622"/>
      <c r="N65" s="111"/>
      <c r="O65" s="511"/>
    </row>
    <row r="66" spans="1:15" ht="15" customHeight="1" x14ac:dyDescent="0.2">
      <c r="A66" s="959">
        <v>66</v>
      </c>
      <c r="B66" s="343"/>
      <c r="C66" s="343"/>
      <c r="D66" s="250"/>
      <c r="E66" s="409"/>
      <c r="F66" s="409" t="s">
        <v>200</v>
      </c>
      <c r="G66" s="365"/>
      <c r="H66" s="615"/>
      <c r="I66" s="167"/>
      <c r="J66" s="167"/>
      <c r="K66" s="369" t="s">
        <v>201</v>
      </c>
      <c r="L66" s="977"/>
      <c r="M66" s="978"/>
      <c r="N66" s="111"/>
      <c r="O66" s="511"/>
    </row>
    <row r="67" spans="1:15" ht="15" customHeight="1" x14ac:dyDescent="0.2">
      <c r="A67" s="956">
        <v>67</v>
      </c>
      <c r="B67" s="343"/>
      <c r="C67" s="343"/>
      <c r="D67" s="250"/>
      <c r="E67" s="409"/>
      <c r="F67" s="409" t="s">
        <v>202</v>
      </c>
      <c r="G67" s="365"/>
      <c r="H67" s="615"/>
      <c r="I67" s="167"/>
      <c r="J67" s="167"/>
      <c r="K67" s="369" t="s">
        <v>203</v>
      </c>
      <c r="L67" s="980">
        <f>L65-L66</f>
        <v>0</v>
      </c>
      <c r="M67" s="980">
        <f>M65-M66</f>
        <v>0</v>
      </c>
      <c r="N67" s="111"/>
      <c r="O67" s="511"/>
    </row>
    <row r="68" spans="1:15" ht="15" customHeight="1" x14ac:dyDescent="0.2">
      <c r="A68" s="956">
        <v>68</v>
      </c>
      <c r="B68" s="343"/>
      <c r="C68" s="343"/>
      <c r="D68" s="250"/>
      <c r="E68" s="365"/>
      <c r="F68" s="365"/>
      <c r="G68" s="365"/>
      <c r="H68" s="370"/>
      <c r="I68" s="370"/>
      <c r="J68" s="370"/>
      <c r="K68" s="369"/>
      <c r="L68" s="291"/>
      <c r="M68" s="291"/>
      <c r="N68" s="111"/>
      <c r="O68" s="511"/>
    </row>
    <row r="69" spans="1:15" ht="15" customHeight="1" x14ac:dyDescent="0.2">
      <c r="A69" s="959">
        <v>69</v>
      </c>
      <c r="B69" s="343"/>
      <c r="C69" s="343"/>
      <c r="D69" s="343"/>
      <c r="E69" s="343"/>
      <c r="F69" s="409" t="s">
        <v>204</v>
      </c>
      <c r="G69" s="365"/>
      <c r="H69" s="1202"/>
      <c r="I69" s="1203"/>
      <c r="J69" s="1203"/>
      <c r="K69" s="1203"/>
      <c r="L69" s="1203"/>
      <c r="M69" s="1204"/>
      <c r="N69" s="111"/>
      <c r="O69" s="511"/>
    </row>
    <row r="70" spans="1:15" ht="15" customHeight="1" x14ac:dyDescent="0.2">
      <c r="A70" s="956">
        <v>70</v>
      </c>
      <c r="B70" s="343"/>
      <c r="C70" s="250"/>
      <c r="D70" s="250"/>
      <c r="E70" s="343"/>
      <c r="F70" s="250"/>
      <c r="G70" s="513"/>
      <c r="H70" s="1205"/>
      <c r="I70" s="1206"/>
      <c r="J70" s="1206"/>
      <c r="K70" s="1206"/>
      <c r="L70" s="1206"/>
      <c r="M70" s="1207"/>
      <c r="N70" s="111"/>
      <c r="O70" s="511"/>
    </row>
    <row r="71" spans="1:15" s="1071" customFormat="1" ht="15" customHeight="1" x14ac:dyDescent="0.2">
      <c r="A71" s="1072">
        <v>71</v>
      </c>
      <c r="B71" s="518"/>
      <c r="C71" s="499"/>
      <c r="D71" s="499"/>
      <c r="E71" s="518"/>
      <c r="F71" s="499"/>
      <c r="G71" s="500"/>
      <c r="H71" s="499"/>
      <c r="I71" s="499"/>
      <c r="J71" s="518"/>
      <c r="K71" s="499"/>
      <c r="L71" s="500"/>
      <c r="M71" s="500"/>
      <c r="N71" s="436"/>
      <c r="O71" s="1070" t="s">
        <v>755</v>
      </c>
    </row>
    <row r="72" spans="1:15" ht="15" customHeight="1" x14ac:dyDescent="0.2">
      <c r="A72" s="959">
        <v>72</v>
      </c>
      <c r="B72" s="517"/>
      <c r="C72" s="1196" t="s">
        <v>207</v>
      </c>
      <c r="D72" s="1196"/>
      <c r="E72" s="1196"/>
      <c r="F72" s="1196"/>
      <c r="G72" s="1196"/>
      <c r="H72" s="1196"/>
      <c r="I72" s="1196"/>
      <c r="J72" s="1196"/>
      <c r="K72" s="1196"/>
      <c r="L72" s="1196"/>
      <c r="M72" s="1196"/>
      <c r="N72" s="436"/>
      <c r="O72" s="496"/>
    </row>
    <row r="73" spans="1:15" ht="15" customHeight="1" x14ac:dyDescent="0.2">
      <c r="A73" s="956">
        <v>73</v>
      </c>
      <c r="B73" s="518"/>
      <c r="C73" s="782" t="s">
        <v>587</v>
      </c>
      <c r="D73" s="783"/>
      <c r="E73" s="783"/>
      <c r="F73" s="783"/>
      <c r="G73" s="519"/>
      <c r="H73" s="519"/>
      <c r="I73" s="519"/>
      <c r="J73" s="519"/>
      <c r="K73" s="519"/>
      <c r="L73" s="519"/>
      <c r="M73" s="519"/>
      <c r="N73" s="436"/>
      <c r="O73" s="496"/>
    </row>
    <row r="74" spans="1:15" x14ac:dyDescent="0.2">
      <c r="A74" s="189"/>
      <c r="B74" s="916"/>
      <c r="C74" s="916"/>
      <c r="D74" s="876"/>
      <c r="E74" s="874"/>
      <c r="F74" s="874"/>
      <c r="G74" s="874"/>
      <c r="H74" s="874"/>
      <c r="I74" s="874"/>
      <c r="J74" s="874"/>
      <c r="K74" s="874"/>
      <c r="L74" s="876"/>
      <c r="M74" s="874"/>
      <c r="N74" s="922"/>
    </row>
  </sheetData>
  <sheetProtection sheet="1" objects="1" formatRows="0" insertRows="0"/>
  <mergeCells count="8">
    <mergeCell ref="C72:M72"/>
    <mergeCell ref="H51:M52"/>
    <mergeCell ref="H60:M61"/>
    <mergeCell ref="K2:M2"/>
    <mergeCell ref="K3:M3"/>
    <mergeCell ref="A5:M5"/>
    <mergeCell ref="H69:M70"/>
    <mergeCell ref="E8:H9"/>
  </mergeCells>
  <dataValidations xWindow="480" yWindow="615" count="4">
    <dataValidation allowBlank="1" showInputMessage="1" showErrorMessage="1" prompt="Please enter text" sqref="H65:H67 H63 H47:H49 H56:H58 H54 J54:K54 H69:M70 J63:K63 H51:M52 H60:M61"/>
    <dataValidation allowBlank="1" prompt="Please enter text" sqref="I47:I49 H71:M71"/>
    <dataValidation allowBlank="1" showErrorMessage="1" sqref="I56:I58"/>
    <dataValidation allowBlank="1" sqref="I54 I63:I68"/>
  </dataValidations>
  <pageMargins left="0.70866141732283472" right="0.70866141732283472" top="0.74803149606299213" bottom="0.74803149606299213" header="0.31496062992125984" footer="0.31496062992125984"/>
  <pageSetup paperSize="9" scale="51" orientation="portrait" r:id="rId1"/>
  <headerFooter>
    <oddHeader>&amp;CCommerce Commission Information Disclosure Template</oddHeader>
    <oddFooter>&amp;L&amp;F&amp;C&amp;P&amp;R&amp;A</oddFooter>
  </headerFooter>
  <rowBreaks count="1" manualBreakCount="1">
    <brk id="42"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tint="-0.749992370372631"/>
  </sheetPr>
  <dimension ref="A1:M146"/>
  <sheetViews>
    <sheetView showGridLines="0" view="pageBreakPreview" topLeftCell="A4" zoomScaleNormal="100" zoomScaleSheetLayoutView="100" workbookViewId="0">
      <selection activeCell="J117" sqref="J117"/>
    </sheetView>
  </sheetViews>
  <sheetFormatPr defaultRowHeight="12.75" x14ac:dyDescent="0.2"/>
  <cols>
    <col min="1" max="1" width="4.5703125" customWidth="1"/>
    <col min="2" max="2" width="3.140625" customWidth="1"/>
    <col min="3" max="3" width="5.5703125" customWidth="1"/>
    <col min="4" max="4" width="0.85546875" customWidth="1"/>
    <col min="5" max="5" width="1.5703125" customWidth="1"/>
    <col min="6" max="6" width="2.7109375" customWidth="1"/>
    <col min="7" max="7" width="62.42578125" style="561" customWidth="1"/>
    <col min="8" max="8" width="24.7109375" customWidth="1"/>
    <col min="9" max="9" width="9.7109375" customWidth="1"/>
    <col min="10" max="11" width="16.140625" customWidth="1"/>
    <col min="12" max="12" width="2.7109375" customWidth="1"/>
    <col min="13" max="13" width="27.42578125" customWidth="1"/>
  </cols>
  <sheetData>
    <row r="1" spans="1:13" s="8" customFormat="1" ht="12.75" customHeight="1" x14ac:dyDescent="0.2">
      <c r="A1" s="881"/>
      <c r="B1" s="873"/>
      <c r="C1" s="873"/>
      <c r="D1" s="873"/>
      <c r="E1" s="873"/>
      <c r="F1" s="873"/>
      <c r="G1" s="873"/>
      <c r="H1" s="875"/>
      <c r="I1" s="875"/>
      <c r="J1" s="873"/>
      <c r="K1" s="873"/>
      <c r="L1" s="923"/>
      <c r="M1" s="479"/>
    </row>
    <row r="2" spans="1:13" s="8" customFormat="1" ht="18" customHeight="1" x14ac:dyDescent="0.3">
      <c r="A2" s="882"/>
      <c r="B2" s="17"/>
      <c r="C2" s="17"/>
      <c r="D2" s="17"/>
      <c r="E2" s="17"/>
      <c r="F2" s="131"/>
      <c r="G2" s="131"/>
      <c r="H2" s="131" t="s">
        <v>5</v>
      </c>
      <c r="I2" s="1211" t="str">
        <f>IF(NOT(ISBLANK(CoverSheet!$C$8)),CoverSheet!$C$8,"")</f>
        <v/>
      </c>
      <c r="J2" s="1212"/>
      <c r="K2" s="1213"/>
      <c r="L2" s="68"/>
      <c r="M2" s="479"/>
    </row>
    <row r="3" spans="1:13" s="8" customFormat="1" ht="18" customHeight="1" x14ac:dyDescent="0.25">
      <c r="A3" s="882"/>
      <c r="B3" s="17"/>
      <c r="C3" s="17"/>
      <c r="D3" s="17"/>
      <c r="E3" s="17"/>
      <c r="F3" s="131"/>
      <c r="G3" s="131"/>
      <c r="H3" s="131" t="s">
        <v>3</v>
      </c>
      <c r="I3" s="1214" t="str">
        <f>IF(ISNUMBER(CoverSheet!$C$12),CoverSheet!$C$12,"")</f>
        <v/>
      </c>
      <c r="J3" s="1215"/>
      <c r="K3" s="1216"/>
      <c r="L3" s="68"/>
      <c r="M3" s="479"/>
    </row>
    <row r="4" spans="1:13" s="8" customFormat="1" ht="20.25" customHeight="1" x14ac:dyDescent="0.35">
      <c r="A4" s="883" t="s">
        <v>429</v>
      </c>
      <c r="B4" s="53"/>
      <c r="C4" s="17"/>
      <c r="D4" s="17"/>
      <c r="E4" s="17"/>
      <c r="F4" s="17"/>
      <c r="G4" s="17"/>
      <c r="H4" s="67"/>
      <c r="I4" s="67"/>
      <c r="J4" s="17"/>
      <c r="K4" s="17"/>
      <c r="L4" s="68"/>
      <c r="M4" s="479"/>
    </row>
    <row r="5" spans="1:13" s="118" customFormat="1" ht="66" customHeight="1" x14ac:dyDescent="0.2">
      <c r="A5" s="1208" t="s">
        <v>453</v>
      </c>
      <c r="B5" s="1209"/>
      <c r="C5" s="1209"/>
      <c r="D5" s="1209"/>
      <c r="E5" s="1209"/>
      <c r="F5" s="1209"/>
      <c r="G5" s="1209"/>
      <c r="H5" s="1209"/>
      <c r="I5" s="1209"/>
      <c r="J5" s="1209"/>
      <c r="K5" s="1209"/>
      <c r="L5" s="68"/>
      <c r="M5" s="479"/>
    </row>
    <row r="6" spans="1:13" s="8" customFormat="1" ht="15.75" customHeight="1" x14ac:dyDescent="0.2">
      <c r="A6" s="884" t="s">
        <v>543</v>
      </c>
      <c r="B6" s="26"/>
      <c r="C6" s="19"/>
      <c r="D6" s="19"/>
      <c r="E6" s="19"/>
      <c r="F6" s="17"/>
      <c r="G6" s="17"/>
      <c r="H6" s="67"/>
      <c r="I6" s="67"/>
      <c r="J6" s="17"/>
      <c r="K6" s="17"/>
      <c r="L6" s="68"/>
      <c r="M6" s="479"/>
    </row>
    <row r="7" spans="1:13" s="8" customFormat="1" ht="30" customHeight="1" x14ac:dyDescent="0.3">
      <c r="A7" s="953">
        <v>7</v>
      </c>
      <c r="B7" s="43"/>
      <c r="C7" s="173" t="s">
        <v>460</v>
      </c>
      <c r="D7" s="173"/>
      <c r="E7" s="173"/>
      <c r="F7" s="47"/>
      <c r="G7" s="1008"/>
      <c r="H7" s="990"/>
      <c r="I7" s="990"/>
      <c r="J7" s="141" t="s">
        <v>46</v>
      </c>
      <c r="K7" s="31" t="s">
        <v>46</v>
      </c>
      <c r="L7" s="69"/>
      <c r="M7" s="481"/>
    </row>
    <row r="8" spans="1:13" s="8" customFormat="1" ht="15" customHeight="1" x14ac:dyDescent="0.2">
      <c r="A8" s="953">
        <v>8</v>
      </c>
      <c r="B8" s="43"/>
      <c r="C8" s="49"/>
      <c r="D8" s="49"/>
      <c r="E8" s="190"/>
      <c r="F8" s="190" t="s">
        <v>330</v>
      </c>
      <c r="G8" s="1009"/>
      <c r="H8" s="990"/>
      <c r="I8" s="990"/>
      <c r="J8" s="990"/>
      <c r="K8" s="453">
        <f>K36</f>
        <v>0</v>
      </c>
      <c r="L8" s="69"/>
      <c r="M8" s="479" t="s">
        <v>533</v>
      </c>
    </row>
    <row r="9" spans="1:13" s="8" customFormat="1" ht="15" customHeight="1" x14ac:dyDescent="0.2">
      <c r="A9" s="953">
        <v>9</v>
      </c>
      <c r="B9" s="43"/>
      <c r="C9" s="49"/>
      <c r="D9" s="49"/>
      <c r="E9" s="191"/>
      <c r="F9" s="191" t="s">
        <v>68</v>
      </c>
      <c r="G9" s="1010"/>
      <c r="H9" s="990"/>
      <c r="I9" s="990"/>
      <c r="J9" s="990"/>
      <c r="K9" s="453">
        <f>J70</f>
        <v>0</v>
      </c>
      <c r="L9" s="69"/>
      <c r="M9" s="479" t="s">
        <v>534</v>
      </c>
    </row>
    <row r="10" spans="1:13" s="8" customFormat="1" ht="15" customHeight="1" x14ac:dyDescent="0.2">
      <c r="A10" s="953">
        <v>10</v>
      </c>
      <c r="B10" s="43"/>
      <c r="C10" s="49"/>
      <c r="D10" s="49"/>
      <c r="E10" s="191"/>
      <c r="F10" s="191" t="s">
        <v>69</v>
      </c>
      <c r="G10" s="1010"/>
      <c r="H10" s="990"/>
      <c r="I10" s="990"/>
      <c r="J10" s="990"/>
      <c r="K10" s="453">
        <f>K70</f>
        <v>0</v>
      </c>
      <c r="L10" s="69"/>
      <c r="M10" s="479" t="s">
        <v>534</v>
      </c>
    </row>
    <row r="11" spans="1:13" s="8" customFormat="1" ht="15" customHeight="1" x14ac:dyDescent="0.2">
      <c r="A11" s="953">
        <v>11</v>
      </c>
      <c r="B11" s="43"/>
      <c r="C11" s="49"/>
      <c r="D11" s="49"/>
      <c r="E11" s="191"/>
      <c r="F11" s="191" t="s">
        <v>70</v>
      </c>
      <c r="G11" s="1010"/>
      <c r="H11" s="990"/>
      <c r="I11" s="990"/>
      <c r="J11" s="990"/>
      <c r="K11" s="453">
        <f>K82</f>
        <v>0</v>
      </c>
      <c r="L11" s="69"/>
      <c r="M11" s="479" t="s">
        <v>535</v>
      </c>
    </row>
    <row r="12" spans="1:13" s="8" customFormat="1" ht="15" customHeight="1" x14ac:dyDescent="0.2">
      <c r="A12" s="953">
        <v>12</v>
      </c>
      <c r="B12" s="43"/>
      <c r="C12" s="49"/>
      <c r="D12" s="49"/>
      <c r="E12" s="191"/>
      <c r="F12" s="191" t="s">
        <v>233</v>
      </c>
      <c r="G12" s="1010"/>
      <c r="H12" s="990"/>
      <c r="I12" s="990"/>
      <c r="J12" s="990"/>
      <c r="K12" s="48"/>
      <c r="L12" s="69"/>
      <c r="M12" s="479"/>
    </row>
    <row r="13" spans="1:13" s="8" customFormat="1" ht="15" customHeight="1" x14ac:dyDescent="0.2">
      <c r="A13" s="953">
        <v>13</v>
      </c>
      <c r="B13" s="43"/>
      <c r="C13" s="49"/>
      <c r="D13" s="49"/>
      <c r="E13" s="93"/>
      <c r="F13" s="470" t="s">
        <v>16</v>
      </c>
      <c r="G13" s="470"/>
      <c r="H13" s="990"/>
      <c r="I13" s="990"/>
      <c r="J13" s="453">
        <f>K94</f>
        <v>0</v>
      </c>
      <c r="K13" s="217"/>
      <c r="L13" s="69"/>
      <c r="M13" s="479" t="s">
        <v>536</v>
      </c>
    </row>
    <row r="14" spans="1:13" s="8" customFormat="1" ht="15" customHeight="1" x14ac:dyDescent="0.2">
      <c r="A14" s="953">
        <v>14</v>
      </c>
      <c r="B14" s="43"/>
      <c r="C14" s="49"/>
      <c r="D14" s="49"/>
      <c r="E14" s="25"/>
      <c r="F14" s="470" t="s">
        <v>71</v>
      </c>
      <c r="G14" s="470"/>
      <c r="H14" s="990"/>
      <c r="I14" s="990"/>
      <c r="J14" s="453">
        <f>K107</f>
        <v>0</v>
      </c>
      <c r="K14" s="217"/>
      <c r="L14" s="69"/>
      <c r="M14" s="479" t="s">
        <v>537</v>
      </c>
    </row>
    <row r="15" spans="1:13" s="8" customFormat="1" ht="15" customHeight="1" thickBot="1" x14ac:dyDescent="0.25">
      <c r="A15" s="953">
        <v>15</v>
      </c>
      <c r="B15" s="43"/>
      <c r="C15" s="49"/>
      <c r="D15" s="49"/>
      <c r="E15" s="25"/>
      <c r="F15" s="286" t="s">
        <v>237</v>
      </c>
      <c r="G15" s="286"/>
      <c r="H15" s="990"/>
      <c r="I15" s="990"/>
      <c r="J15" s="453">
        <f>K120</f>
        <v>0</v>
      </c>
      <c r="K15" s="217"/>
      <c r="L15" s="69"/>
      <c r="M15" s="479" t="s">
        <v>538</v>
      </c>
    </row>
    <row r="16" spans="1:13" s="8" customFormat="1" ht="15" customHeight="1" thickBot="1" x14ac:dyDescent="0.25">
      <c r="A16" s="953">
        <v>16</v>
      </c>
      <c r="B16" s="43"/>
      <c r="C16" s="49"/>
      <c r="D16" s="49"/>
      <c r="E16" s="158"/>
      <c r="F16" s="158" t="s">
        <v>232</v>
      </c>
      <c r="G16" s="1011"/>
      <c r="H16" s="990"/>
      <c r="I16" s="990"/>
      <c r="J16" s="995"/>
      <c r="K16" s="454">
        <f>SUM(J13:J15)</f>
        <v>0</v>
      </c>
      <c r="L16" s="69"/>
      <c r="M16" s="479"/>
    </row>
    <row r="17" spans="1:13" s="8" customFormat="1" ht="15" customHeight="1" thickBot="1" x14ac:dyDescent="0.25">
      <c r="A17" s="953">
        <v>17</v>
      </c>
      <c r="B17" s="43"/>
      <c r="C17" s="49"/>
      <c r="D17" s="49"/>
      <c r="E17" s="216" t="s">
        <v>471</v>
      </c>
      <c r="F17" s="48"/>
      <c r="G17" s="990"/>
      <c r="H17" s="990"/>
      <c r="I17" s="990"/>
      <c r="J17" s="990"/>
      <c r="K17" s="454">
        <f>K8+K9+K10+K11+K16</f>
        <v>0</v>
      </c>
      <c r="L17" s="69"/>
      <c r="M17" s="479"/>
    </row>
    <row r="18" spans="1:13" s="8" customFormat="1" ht="15" customHeight="1" x14ac:dyDescent="0.2">
      <c r="A18" s="953">
        <v>18</v>
      </c>
      <c r="B18" s="43"/>
      <c r="C18" s="49"/>
      <c r="D18" s="49"/>
      <c r="E18" s="191"/>
      <c r="F18" s="787" t="s">
        <v>640</v>
      </c>
      <c r="G18" s="1003"/>
      <c r="H18" s="990"/>
      <c r="I18" s="990"/>
      <c r="J18" s="990"/>
      <c r="K18" s="453">
        <f>K145</f>
        <v>0</v>
      </c>
      <c r="L18" s="69"/>
      <c r="M18" s="479" t="s">
        <v>539</v>
      </c>
    </row>
    <row r="19" spans="1:13" s="172" customFormat="1" ht="12.75" customHeight="1" thickBot="1" x14ac:dyDescent="0.25">
      <c r="A19" s="953">
        <v>19</v>
      </c>
      <c r="B19" s="43"/>
      <c r="C19" s="49"/>
      <c r="D19" s="49"/>
      <c r="E19" s="49"/>
      <c r="F19" s="217"/>
      <c r="G19" s="1012"/>
      <c r="H19" s="990"/>
      <c r="I19" s="990"/>
      <c r="J19" s="990"/>
      <c r="K19" s="48"/>
      <c r="L19" s="69"/>
      <c r="M19" s="479"/>
    </row>
    <row r="20" spans="1:13" s="8" customFormat="1" ht="15" customHeight="1" thickBot="1" x14ac:dyDescent="0.25">
      <c r="A20" s="953">
        <v>20</v>
      </c>
      <c r="B20" s="43"/>
      <c r="C20" s="49"/>
      <c r="D20" s="160"/>
      <c r="E20" s="198" t="s">
        <v>454</v>
      </c>
      <c r="F20" s="197"/>
      <c r="G20" s="1013"/>
      <c r="H20" s="990"/>
      <c r="I20" s="990"/>
      <c r="J20" s="990"/>
      <c r="K20" s="454">
        <f>K17+K18</f>
        <v>0</v>
      </c>
      <c r="L20" s="69"/>
      <c r="M20" s="479"/>
    </row>
    <row r="21" spans="1:13" s="8" customFormat="1" ht="15" customHeight="1" x14ac:dyDescent="0.2">
      <c r="A21" s="953">
        <v>21</v>
      </c>
      <c r="B21" s="43"/>
      <c r="C21" s="49"/>
      <c r="D21" s="208" t="s">
        <v>85</v>
      </c>
      <c r="E21" s="49"/>
      <c r="F21" s="215" t="s">
        <v>455</v>
      </c>
      <c r="G21" s="1014"/>
      <c r="H21" s="990"/>
      <c r="I21" s="990"/>
      <c r="J21" s="990"/>
      <c r="K21" s="623"/>
      <c r="L21" s="69"/>
      <c r="M21" s="479"/>
    </row>
    <row r="22" spans="1:13" s="8" customFormat="1" ht="15" customHeight="1" x14ac:dyDescent="0.2">
      <c r="A22" s="953">
        <v>22</v>
      </c>
      <c r="B22" s="43"/>
      <c r="C22" s="49"/>
      <c r="D22" s="209" t="s">
        <v>89</v>
      </c>
      <c r="E22" s="49"/>
      <c r="F22" s="190" t="s">
        <v>482</v>
      </c>
      <c r="G22" s="1009"/>
      <c r="H22" s="990"/>
      <c r="I22" s="990"/>
      <c r="J22" s="990"/>
      <c r="K22" s="453">
        <f>J38+J83+J71+K71+J95+J108+J121</f>
        <v>0</v>
      </c>
      <c r="L22" s="69"/>
      <c r="M22" s="479"/>
    </row>
    <row r="23" spans="1:13" s="8" customFormat="1" ht="15" customHeight="1" x14ac:dyDescent="0.2">
      <c r="A23" s="953">
        <v>23</v>
      </c>
      <c r="B23" s="43"/>
      <c r="C23" s="49"/>
      <c r="D23" s="208" t="s">
        <v>85</v>
      </c>
      <c r="E23" s="49"/>
      <c r="F23" s="195" t="s">
        <v>456</v>
      </c>
      <c r="G23" s="1015"/>
      <c r="H23" s="990"/>
      <c r="I23" s="990"/>
      <c r="J23" s="990"/>
      <c r="K23" s="623"/>
      <c r="L23" s="69"/>
      <c r="M23" s="479"/>
    </row>
    <row r="24" spans="1:13" s="172" customFormat="1" ht="12.75" customHeight="1" thickBot="1" x14ac:dyDescent="0.25">
      <c r="A24" s="953">
        <v>24</v>
      </c>
      <c r="B24" s="43"/>
      <c r="C24" s="49"/>
      <c r="D24" s="49"/>
      <c r="E24" s="217"/>
      <c r="F24" s="48"/>
      <c r="G24" s="990"/>
      <c r="H24" s="990"/>
      <c r="I24" s="990"/>
      <c r="J24" s="990"/>
      <c r="K24" s="48"/>
      <c r="L24" s="69"/>
      <c r="M24" s="479"/>
    </row>
    <row r="25" spans="1:13" s="8" customFormat="1" ht="15" customHeight="1" thickBot="1" x14ac:dyDescent="0.25">
      <c r="A25" s="953">
        <v>25</v>
      </c>
      <c r="B25" s="43"/>
      <c r="C25" s="49"/>
      <c r="D25" s="160"/>
      <c r="E25" s="207" t="s">
        <v>171</v>
      </c>
      <c r="F25" s="71"/>
      <c r="G25" s="1016"/>
      <c r="H25" s="990"/>
      <c r="I25" s="990"/>
      <c r="J25" s="990"/>
      <c r="K25" s="454">
        <f>K20+K21-K22+K23</f>
        <v>0</v>
      </c>
      <c r="L25" s="69"/>
      <c r="M25" s="479" t="s">
        <v>532</v>
      </c>
    </row>
    <row r="26" spans="1:13" s="8" customFormat="1" ht="30" customHeight="1" x14ac:dyDescent="0.3">
      <c r="A26" s="953">
        <v>26</v>
      </c>
      <c r="B26" s="43"/>
      <c r="C26" s="173" t="s">
        <v>457</v>
      </c>
      <c r="D26" s="173"/>
      <c r="E26" s="193"/>
      <c r="F26" s="50"/>
      <c r="G26" s="1017"/>
      <c r="H26" s="990"/>
      <c r="I26" s="990"/>
      <c r="J26" s="1026"/>
      <c r="K26" s="140" t="s">
        <v>46</v>
      </c>
      <c r="L26" s="69"/>
      <c r="M26" s="481"/>
    </row>
    <row r="27" spans="1:13" s="8" customFormat="1" ht="15" customHeight="1" x14ac:dyDescent="0.2">
      <c r="A27" s="953">
        <v>27</v>
      </c>
      <c r="B27" s="43"/>
      <c r="C27" s="49"/>
      <c r="D27" s="49"/>
      <c r="E27" s="49"/>
      <c r="F27" s="49"/>
      <c r="G27" s="93" t="s">
        <v>220</v>
      </c>
      <c r="H27" s="990"/>
      <c r="I27" s="990"/>
      <c r="J27" s="1026"/>
      <c r="K27" s="623"/>
      <c r="L27" s="69"/>
      <c r="M27" s="479" t="s">
        <v>540</v>
      </c>
    </row>
    <row r="28" spans="1:13" s="8" customFormat="1" ht="30" customHeight="1" x14ac:dyDescent="0.3">
      <c r="A28" s="953">
        <v>28</v>
      </c>
      <c r="B28" s="72"/>
      <c r="C28" s="173" t="s">
        <v>430</v>
      </c>
      <c r="D28" s="173"/>
      <c r="E28" s="173"/>
      <c r="F28" s="73"/>
      <c r="G28" s="1018"/>
      <c r="H28" s="991"/>
      <c r="I28" s="991"/>
      <c r="J28" s="1027"/>
      <c r="K28" s="103"/>
      <c r="L28" s="104"/>
      <c r="M28" s="479"/>
    </row>
    <row r="29" spans="1:13" s="8" customFormat="1" ht="15" customHeight="1" x14ac:dyDescent="0.2">
      <c r="A29" s="953">
        <v>29</v>
      </c>
      <c r="B29" s="72"/>
      <c r="C29" s="75"/>
      <c r="D29" s="75"/>
      <c r="E29" s="75"/>
      <c r="F29" s="75"/>
      <c r="G29" s="205" t="s">
        <v>410</v>
      </c>
      <c r="H29" s="990"/>
      <c r="I29" s="990"/>
      <c r="J29" s="27" t="s">
        <v>46</v>
      </c>
      <c r="K29" s="27" t="s">
        <v>46</v>
      </c>
      <c r="L29" s="104"/>
      <c r="M29" s="481"/>
    </row>
    <row r="30" spans="1:13" s="8" customFormat="1" ht="15" customHeight="1" x14ac:dyDescent="0.25">
      <c r="A30" s="953">
        <v>30</v>
      </c>
      <c r="B30" s="72"/>
      <c r="C30" s="76"/>
      <c r="D30" s="76"/>
      <c r="E30" s="76"/>
      <c r="F30" s="76"/>
      <c r="G30" s="624" t="s">
        <v>332</v>
      </c>
      <c r="H30" s="990"/>
      <c r="I30" s="990"/>
      <c r="J30" s="623"/>
      <c r="K30" s="217"/>
      <c r="L30" s="104"/>
      <c r="M30" s="479"/>
    </row>
    <row r="31" spans="1:13" s="8" customFormat="1" ht="15" customHeight="1" x14ac:dyDescent="0.25">
      <c r="A31" s="953">
        <v>31</v>
      </c>
      <c r="B31" s="72"/>
      <c r="C31" s="76"/>
      <c r="D31" s="76"/>
      <c r="E31" s="76"/>
      <c r="F31" s="76"/>
      <c r="G31" s="624" t="s">
        <v>332</v>
      </c>
      <c r="H31" s="990"/>
      <c r="I31" s="990"/>
      <c r="J31" s="623"/>
      <c r="K31" s="217"/>
      <c r="L31" s="104"/>
      <c r="M31" s="479"/>
    </row>
    <row r="32" spans="1:13" s="8" customFormat="1" ht="15" customHeight="1" x14ac:dyDescent="0.25">
      <c r="A32" s="953">
        <v>32</v>
      </c>
      <c r="B32" s="72"/>
      <c r="C32" s="76"/>
      <c r="D32" s="76"/>
      <c r="E32" s="76"/>
      <c r="F32" s="76"/>
      <c r="G32" s="624" t="s">
        <v>332</v>
      </c>
      <c r="H32" s="990"/>
      <c r="I32" s="990"/>
      <c r="J32" s="623"/>
      <c r="K32" s="217"/>
      <c r="L32" s="104"/>
      <c r="M32" s="479"/>
    </row>
    <row r="33" spans="1:13" s="8" customFormat="1" ht="15" customHeight="1" x14ac:dyDescent="0.25">
      <c r="A33" s="953">
        <v>33</v>
      </c>
      <c r="B33" s="72"/>
      <c r="C33" s="76"/>
      <c r="D33" s="76"/>
      <c r="E33" s="76"/>
      <c r="F33" s="76"/>
      <c r="G33" s="624" t="s">
        <v>332</v>
      </c>
      <c r="H33" s="990"/>
      <c r="I33" s="990"/>
      <c r="J33" s="623"/>
      <c r="K33" s="217"/>
      <c r="L33" s="104"/>
      <c r="M33" s="479"/>
    </row>
    <row r="34" spans="1:13" s="8" customFormat="1" ht="15" customHeight="1" x14ac:dyDescent="0.25">
      <c r="A34" s="953">
        <v>34</v>
      </c>
      <c r="B34" s="72"/>
      <c r="C34" s="76"/>
      <c r="D34" s="76"/>
      <c r="E34" s="76"/>
      <c r="F34" s="76"/>
      <c r="G34" s="624" t="s">
        <v>332</v>
      </c>
      <c r="H34" s="990"/>
      <c r="I34" s="990"/>
      <c r="J34" s="623"/>
      <c r="K34" s="217"/>
      <c r="L34" s="104"/>
      <c r="M34" s="479"/>
    </row>
    <row r="35" spans="1:13" s="8" customFormat="1" ht="15" customHeight="1" thickBot="1" x14ac:dyDescent="0.25">
      <c r="A35" s="953">
        <v>35</v>
      </c>
      <c r="B35" s="43"/>
      <c r="C35" s="49"/>
      <c r="D35" s="49"/>
      <c r="E35" s="49"/>
      <c r="F35" s="49"/>
      <c r="G35" s="206" t="s">
        <v>578</v>
      </c>
      <c r="H35" s="990"/>
      <c r="I35" s="990"/>
      <c r="J35" s="990"/>
      <c r="K35" s="48"/>
      <c r="L35" s="66"/>
      <c r="M35" s="479"/>
    </row>
    <row r="36" spans="1:13" s="8" customFormat="1" ht="15" customHeight="1" thickBot="1" x14ac:dyDescent="0.25">
      <c r="A36" s="953">
        <v>36</v>
      </c>
      <c r="B36" s="43"/>
      <c r="C36" s="49"/>
      <c r="D36" s="49"/>
      <c r="E36" s="49"/>
      <c r="F36" s="169" t="s">
        <v>458</v>
      </c>
      <c r="G36" s="1019"/>
      <c r="H36" s="990"/>
      <c r="I36" s="990"/>
      <c r="J36" s="1026"/>
      <c r="K36" s="981">
        <f>SUM(J30:J34)</f>
        <v>0</v>
      </c>
      <c r="L36" s="66"/>
      <c r="M36" s="479" t="s">
        <v>523</v>
      </c>
    </row>
    <row r="37" spans="1:13" s="8" customFormat="1" ht="9.9499999999999993" customHeight="1" x14ac:dyDescent="0.2">
      <c r="A37" s="953">
        <v>37</v>
      </c>
      <c r="B37" s="116"/>
      <c r="C37" s="78"/>
      <c r="D37" s="210"/>
      <c r="E37" s="78"/>
      <c r="F37" s="74"/>
      <c r="G37" s="991"/>
      <c r="H37" s="991"/>
      <c r="I37" s="991"/>
      <c r="J37" s="991"/>
      <c r="K37" s="74"/>
      <c r="L37" s="37"/>
      <c r="M37" s="479"/>
    </row>
    <row r="38" spans="1:13" s="8" customFormat="1" ht="15" customHeight="1" thickBot="1" x14ac:dyDescent="0.25">
      <c r="A38" s="953">
        <v>38</v>
      </c>
      <c r="B38" s="43"/>
      <c r="C38" s="49"/>
      <c r="D38" s="209" t="s">
        <v>89</v>
      </c>
      <c r="E38" s="49"/>
      <c r="F38" s="49"/>
      <c r="G38" s="787" t="s">
        <v>706</v>
      </c>
      <c r="H38" s="992"/>
      <c r="I38" s="992"/>
      <c r="J38" s="623"/>
      <c r="K38" s="217"/>
      <c r="L38" s="66"/>
      <c r="M38" s="479"/>
    </row>
    <row r="39" spans="1:13" s="8" customFormat="1" ht="15" customHeight="1" thickBot="1" x14ac:dyDescent="0.25">
      <c r="A39" s="953">
        <v>39</v>
      </c>
      <c r="B39" s="43"/>
      <c r="C39" s="49"/>
      <c r="D39" s="49"/>
      <c r="E39" s="49"/>
      <c r="F39" s="194" t="s">
        <v>333</v>
      </c>
      <c r="G39" s="999"/>
      <c r="H39" s="992"/>
      <c r="I39" s="992"/>
      <c r="J39" s="1026"/>
      <c r="K39" s="454">
        <f>K36-J38</f>
        <v>0</v>
      </c>
      <c r="L39" s="66"/>
      <c r="M39" s="479"/>
    </row>
    <row r="40" spans="1:13" s="172" customFormat="1" ht="15" customHeight="1" x14ac:dyDescent="0.2">
      <c r="A40" s="953">
        <v>40</v>
      </c>
      <c r="B40" s="43"/>
      <c r="C40" s="49"/>
      <c r="D40" s="49"/>
      <c r="E40" s="194"/>
      <c r="F40" s="24"/>
      <c r="G40" s="999"/>
      <c r="H40" s="992"/>
      <c r="I40" s="992"/>
      <c r="J40" s="1026"/>
      <c r="K40" s="199"/>
      <c r="L40" s="66"/>
      <c r="M40" s="479"/>
    </row>
    <row r="41" spans="1:13" s="8" customFormat="1" ht="30" customHeight="1" x14ac:dyDescent="0.3">
      <c r="A41" s="952">
        <v>41</v>
      </c>
      <c r="B41" s="72"/>
      <c r="C41" s="173" t="s">
        <v>431</v>
      </c>
      <c r="D41" s="173"/>
      <c r="E41" s="173"/>
      <c r="F41" s="21"/>
      <c r="G41" s="992"/>
      <c r="H41" s="992"/>
      <c r="I41" s="992"/>
      <c r="J41" s="1028"/>
      <c r="K41" s="1210" t="s">
        <v>178</v>
      </c>
      <c r="L41" s="104"/>
      <c r="M41" s="479"/>
    </row>
    <row r="42" spans="1:13" s="8" customFormat="1" ht="24.75" customHeight="1" x14ac:dyDescent="0.2">
      <c r="A42" s="952">
        <v>42</v>
      </c>
      <c r="B42" s="72"/>
      <c r="C42" s="49"/>
      <c r="D42" s="49"/>
      <c r="E42" s="49"/>
      <c r="F42" s="24"/>
      <c r="G42" s="999"/>
      <c r="H42" s="992"/>
      <c r="I42" s="992"/>
      <c r="J42" s="94" t="s">
        <v>179</v>
      </c>
      <c r="K42" s="1210"/>
      <c r="L42" s="104"/>
      <c r="M42" s="479"/>
    </row>
    <row r="43" spans="1:13" s="8" customFormat="1" ht="12.75" customHeight="1" x14ac:dyDescent="0.2">
      <c r="A43" s="952">
        <v>43</v>
      </c>
      <c r="B43" s="72"/>
      <c r="C43" s="49"/>
      <c r="D43" s="49"/>
      <c r="E43" s="49"/>
      <c r="F43" s="24"/>
      <c r="G43" s="999"/>
      <c r="H43" s="992"/>
      <c r="I43" s="992"/>
      <c r="J43" s="31" t="s">
        <v>46</v>
      </c>
      <c r="K43" s="31" t="s">
        <v>46</v>
      </c>
      <c r="L43" s="104"/>
      <c r="M43" s="481"/>
    </row>
    <row r="44" spans="1:13" s="8" customFormat="1" ht="12.75" customHeight="1" x14ac:dyDescent="0.2">
      <c r="A44" s="952">
        <v>44</v>
      </c>
      <c r="B44" s="72"/>
      <c r="C44" s="75"/>
      <c r="D44" s="75"/>
      <c r="E44" s="75"/>
      <c r="F44" s="122" t="s">
        <v>11</v>
      </c>
      <c r="G44" s="993"/>
      <c r="H44" s="993"/>
      <c r="I44" s="991"/>
      <c r="J44" s="74"/>
      <c r="K44" s="74"/>
      <c r="L44" s="104"/>
      <c r="M44" s="479"/>
    </row>
    <row r="45" spans="1:13" s="8" customFormat="1" ht="15" customHeight="1" x14ac:dyDescent="0.2">
      <c r="A45" s="952">
        <v>45</v>
      </c>
      <c r="B45" s="72"/>
      <c r="C45" s="75"/>
      <c r="D45" s="75"/>
      <c r="E45" s="75"/>
      <c r="F45" s="75"/>
      <c r="G45" s="28" t="s">
        <v>24</v>
      </c>
      <c r="H45" s="994"/>
      <c r="I45" s="992"/>
      <c r="J45" s="623"/>
      <c r="K45" s="623"/>
      <c r="L45" s="104"/>
      <c r="M45" s="479"/>
    </row>
    <row r="46" spans="1:13" s="8" customFormat="1" ht="15" customHeight="1" x14ac:dyDescent="0.2">
      <c r="A46" s="952">
        <v>46</v>
      </c>
      <c r="B46" s="72"/>
      <c r="C46" s="75"/>
      <c r="D46" s="75"/>
      <c r="E46" s="75"/>
      <c r="F46" s="75"/>
      <c r="G46" s="23" t="s">
        <v>22</v>
      </c>
      <c r="H46" s="995"/>
      <c r="I46" s="992"/>
      <c r="J46" s="623"/>
      <c r="K46" s="623"/>
      <c r="L46" s="104"/>
      <c r="M46" s="479"/>
    </row>
    <row r="47" spans="1:13" s="8" customFormat="1" ht="15" customHeight="1" x14ac:dyDescent="0.2">
      <c r="A47" s="952">
        <v>47</v>
      </c>
      <c r="B47" s="72"/>
      <c r="C47" s="75"/>
      <c r="D47" s="75"/>
      <c r="E47" s="75"/>
      <c r="F47" s="75"/>
      <c r="G47" s="23" t="s">
        <v>36</v>
      </c>
      <c r="H47" s="995"/>
      <c r="I47" s="992"/>
      <c r="J47" s="623"/>
      <c r="K47" s="623"/>
      <c r="L47" s="104"/>
      <c r="M47" s="479"/>
    </row>
    <row r="48" spans="1:13" s="8" customFormat="1" ht="15" customHeight="1" x14ac:dyDescent="0.2">
      <c r="A48" s="952">
        <v>48</v>
      </c>
      <c r="B48" s="72"/>
      <c r="C48" s="75"/>
      <c r="D48" s="75"/>
      <c r="E48" s="75"/>
      <c r="F48" s="75"/>
      <c r="G48" s="23" t="s">
        <v>221</v>
      </c>
      <c r="H48" s="995"/>
      <c r="I48" s="992"/>
      <c r="J48" s="623"/>
      <c r="K48" s="623"/>
      <c r="L48" s="104"/>
      <c r="M48" s="479"/>
    </row>
    <row r="49" spans="1:13" s="8" customFormat="1" ht="15" customHeight="1" x14ac:dyDescent="0.2">
      <c r="A49" s="952">
        <v>49</v>
      </c>
      <c r="B49" s="72"/>
      <c r="C49" s="75"/>
      <c r="D49" s="75"/>
      <c r="E49" s="75"/>
      <c r="F49" s="75"/>
      <c r="G49" s="23" t="s">
        <v>23</v>
      </c>
      <c r="H49" s="995"/>
      <c r="I49" s="992"/>
      <c r="J49" s="623"/>
      <c r="K49" s="623"/>
      <c r="L49" s="104"/>
      <c r="M49" s="479"/>
    </row>
    <row r="50" spans="1:13" s="8" customFormat="1" ht="15" customHeight="1" x14ac:dyDescent="0.2">
      <c r="A50" s="952">
        <v>50</v>
      </c>
      <c r="B50" s="72"/>
      <c r="C50" s="75"/>
      <c r="D50" s="75"/>
      <c r="E50" s="75"/>
      <c r="F50" s="192" t="s">
        <v>180</v>
      </c>
      <c r="G50" s="993"/>
      <c r="H50" s="993"/>
      <c r="I50" s="992"/>
      <c r="J50" s="453">
        <f>SUM(J45:J49)</f>
        <v>0</v>
      </c>
      <c r="K50" s="453">
        <f>SUM(K45:K49)</f>
        <v>0</v>
      </c>
      <c r="L50" s="104"/>
      <c r="M50" s="479"/>
    </row>
    <row r="51" spans="1:13" s="8" customFormat="1" ht="20.100000000000001" customHeight="1" x14ac:dyDescent="0.2">
      <c r="A51" s="952">
        <v>51</v>
      </c>
      <c r="B51" s="72"/>
      <c r="C51" s="75"/>
      <c r="D51" s="75"/>
      <c r="E51" s="75"/>
      <c r="F51" s="192" t="s">
        <v>20</v>
      </c>
      <c r="G51" s="993"/>
      <c r="H51" s="993"/>
      <c r="I51" s="992"/>
      <c r="J51" s="992"/>
      <c r="K51" s="21"/>
      <c r="L51" s="104"/>
      <c r="M51" s="479"/>
    </row>
    <row r="52" spans="1:13" s="8" customFormat="1" ht="15" customHeight="1" x14ac:dyDescent="0.2">
      <c r="A52" s="952">
        <v>52</v>
      </c>
      <c r="B52" s="72"/>
      <c r="C52" s="75"/>
      <c r="D52" s="75"/>
      <c r="E52" s="75"/>
      <c r="F52" s="75"/>
      <c r="G52" s="23" t="s">
        <v>24</v>
      </c>
      <c r="H52" s="995"/>
      <c r="I52" s="992"/>
      <c r="J52" s="623"/>
      <c r="K52" s="623"/>
      <c r="L52" s="104"/>
      <c r="M52" s="479"/>
    </row>
    <row r="53" spans="1:13" s="8" customFormat="1" ht="15" customHeight="1" x14ac:dyDescent="0.2">
      <c r="A53" s="952">
        <v>53</v>
      </c>
      <c r="B53" s="72"/>
      <c r="C53" s="75"/>
      <c r="D53" s="75"/>
      <c r="E53" s="75"/>
      <c r="F53" s="75"/>
      <c r="G53" s="23" t="s">
        <v>22</v>
      </c>
      <c r="H53" s="995"/>
      <c r="I53" s="992"/>
      <c r="J53" s="623"/>
      <c r="K53" s="623"/>
      <c r="L53" s="104"/>
      <c r="M53" s="479"/>
    </row>
    <row r="54" spans="1:13" s="8" customFormat="1" ht="15" customHeight="1" x14ac:dyDescent="0.2">
      <c r="A54" s="952">
        <v>54</v>
      </c>
      <c r="B54" s="72"/>
      <c r="C54" s="75"/>
      <c r="D54" s="75"/>
      <c r="E54" s="75"/>
      <c r="F54" s="75"/>
      <c r="G54" s="23" t="s">
        <v>36</v>
      </c>
      <c r="H54" s="995"/>
      <c r="I54" s="992"/>
      <c r="J54" s="623"/>
      <c r="K54" s="623"/>
      <c r="L54" s="104"/>
      <c r="M54" s="479"/>
    </row>
    <row r="55" spans="1:13" s="8" customFormat="1" ht="15" customHeight="1" x14ac:dyDescent="0.25">
      <c r="A55" s="952">
        <v>55</v>
      </c>
      <c r="B55" s="72"/>
      <c r="C55" s="76"/>
      <c r="D55" s="76"/>
      <c r="E55" s="76"/>
      <c r="F55" s="76"/>
      <c r="G55" s="23" t="s">
        <v>221</v>
      </c>
      <c r="H55" s="995"/>
      <c r="I55" s="992"/>
      <c r="J55" s="623"/>
      <c r="K55" s="623"/>
      <c r="L55" s="104"/>
      <c r="M55" s="479"/>
    </row>
    <row r="56" spans="1:13" s="8" customFormat="1" ht="15" customHeight="1" x14ac:dyDescent="0.2">
      <c r="A56" s="952">
        <v>56</v>
      </c>
      <c r="B56" s="72"/>
      <c r="C56" s="75"/>
      <c r="D56" s="75"/>
      <c r="E56" s="75"/>
      <c r="F56" s="75"/>
      <c r="G56" s="23" t="s">
        <v>23</v>
      </c>
      <c r="H56" s="995"/>
      <c r="I56" s="992"/>
      <c r="J56" s="623"/>
      <c r="K56" s="623"/>
      <c r="L56" s="104"/>
      <c r="M56" s="479"/>
    </row>
    <row r="57" spans="1:13" s="8" customFormat="1" ht="15" customHeight="1" x14ac:dyDescent="0.2">
      <c r="A57" s="952">
        <v>57</v>
      </c>
      <c r="B57" s="116"/>
      <c r="C57" s="78"/>
      <c r="D57" s="78"/>
      <c r="E57" s="78"/>
      <c r="F57" s="192" t="s">
        <v>181</v>
      </c>
      <c r="G57" s="993"/>
      <c r="H57" s="993"/>
      <c r="I57" s="992"/>
      <c r="J57" s="453">
        <f>SUM(J52:J56)</f>
        <v>0</v>
      </c>
      <c r="K57" s="453">
        <f>SUM(K52:K56)</f>
        <v>0</v>
      </c>
      <c r="L57" s="104"/>
      <c r="M57" s="479"/>
    </row>
    <row r="58" spans="1:13" s="8" customFormat="1" ht="20.25" customHeight="1" x14ac:dyDescent="0.2">
      <c r="A58" s="952">
        <v>58</v>
      </c>
      <c r="B58" s="116"/>
      <c r="C58" s="78"/>
      <c r="D58" s="78"/>
      <c r="E58" s="78"/>
      <c r="F58" s="192" t="s">
        <v>34</v>
      </c>
      <c r="G58" s="993"/>
      <c r="H58" s="993"/>
      <c r="I58" s="992"/>
      <c r="J58" s="992"/>
      <c r="K58" s="21"/>
      <c r="L58" s="104"/>
      <c r="M58" s="479"/>
    </row>
    <row r="59" spans="1:13" s="8" customFormat="1" ht="15" customHeight="1" x14ac:dyDescent="0.2">
      <c r="A59" s="952">
        <v>59</v>
      </c>
      <c r="B59" s="116"/>
      <c r="C59" s="78"/>
      <c r="D59" s="78"/>
      <c r="E59" s="78"/>
      <c r="F59" s="78"/>
      <c r="G59" s="28" t="s">
        <v>24</v>
      </c>
      <c r="H59" s="994"/>
      <c r="I59" s="992"/>
      <c r="J59" s="623"/>
      <c r="K59" s="623"/>
      <c r="L59" s="104"/>
      <c r="M59" s="479"/>
    </row>
    <row r="60" spans="1:13" s="8" customFormat="1" ht="15" customHeight="1" x14ac:dyDescent="0.2">
      <c r="A60" s="952">
        <v>60</v>
      </c>
      <c r="B60" s="72"/>
      <c r="C60" s="75"/>
      <c r="D60" s="75"/>
      <c r="E60" s="75"/>
      <c r="F60" s="75"/>
      <c r="G60" s="23" t="s">
        <v>22</v>
      </c>
      <c r="H60" s="995"/>
      <c r="I60" s="992"/>
      <c r="J60" s="623"/>
      <c r="K60" s="623"/>
      <c r="L60" s="104"/>
      <c r="M60" s="479"/>
    </row>
    <row r="61" spans="1:13" s="8" customFormat="1" ht="15" customHeight="1" x14ac:dyDescent="0.2">
      <c r="A61" s="952">
        <v>61</v>
      </c>
      <c r="B61" s="72"/>
      <c r="C61" s="75"/>
      <c r="D61" s="75"/>
      <c r="E61" s="75"/>
      <c r="F61" s="75"/>
      <c r="G61" s="23" t="s">
        <v>221</v>
      </c>
      <c r="H61" s="995"/>
      <c r="I61" s="992"/>
      <c r="J61" s="623"/>
      <c r="K61" s="623"/>
      <c r="L61" s="104"/>
      <c r="M61" s="479"/>
    </row>
    <row r="62" spans="1:13" s="8" customFormat="1" ht="15" customHeight="1" x14ac:dyDescent="0.2">
      <c r="A62" s="952">
        <v>62</v>
      </c>
      <c r="B62" s="72"/>
      <c r="C62" s="75"/>
      <c r="D62" s="75"/>
      <c r="E62" s="75"/>
      <c r="F62" s="75"/>
      <c r="G62" s="23" t="s">
        <v>23</v>
      </c>
      <c r="H62" s="995"/>
      <c r="I62" s="992"/>
      <c r="J62" s="623"/>
      <c r="K62" s="623"/>
      <c r="L62" s="104"/>
      <c r="M62" s="479"/>
    </row>
    <row r="63" spans="1:13" s="8" customFormat="1" ht="15" customHeight="1" x14ac:dyDescent="0.25">
      <c r="A63" s="952">
        <v>63</v>
      </c>
      <c r="B63" s="116"/>
      <c r="C63" s="76"/>
      <c r="D63" s="76"/>
      <c r="E63" s="76"/>
      <c r="F63" s="192" t="s">
        <v>182</v>
      </c>
      <c r="G63" s="993"/>
      <c r="H63" s="993"/>
      <c r="I63" s="992"/>
      <c r="J63" s="453">
        <f>SUM(J59:J62)</f>
        <v>0</v>
      </c>
      <c r="K63" s="453">
        <f>SUM(K59:K62)</f>
        <v>0</v>
      </c>
      <c r="L63" s="104"/>
      <c r="M63" s="479"/>
    </row>
    <row r="64" spans="1:13" s="8" customFormat="1" ht="20.100000000000001" customHeight="1" x14ac:dyDescent="0.2">
      <c r="A64" s="952">
        <v>64</v>
      </c>
      <c r="B64" s="116"/>
      <c r="C64" s="79"/>
      <c r="D64" s="79"/>
      <c r="E64" s="79"/>
      <c r="F64" s="192" t="s">
        <v>336</v>
      </c>
      <c r="G64" s="993"/>
      <c r="H64" s="993"/>
      <c r="I64" s="991"/>
      <c r="J64" s="1000"/>
      <c r="K64" s="115"/>
      <c r="L64" s="104"/>
      <c r="M64" s="479"/>
    </row>
    <row r="65" spans="1:13" s="8" customFormat="1" ht="15" customHeight="1" x14ac:dyDescent="0.2">
      <c r="A65" s="952">
        <v>65</v>
      </c>
      <c r="B65" s="116"/>
      <c r="C65" s="78"/>
      <c r="D65" s="78"/>
      <c r="E65" s="78"/>
      <c r="F65" s="78"/>
      <c r="G65" s="23" t="s">
        <v>25</v>
      </c>
      <c r="H65" s="995"/>
      <c r="I65" s="992"/>
      <c r="J65" s="623"/>
      <c r="K65" s="623"/>
      <c r="L65" s="104"/>
      <c r="M65" s="479"/>
    </row>
    <row r="66" spans="1:13" s="8" customFormat="1" ht="15" customHeight="1" x14ac:dyDescent="0.2">
      <c r="A66" s="952">
        <v>66</v>
      </c>
      <c r="B66" s="116"/>
      <c r="C66" s="78"/>
      <c r="D66" s="78"/>
      <c r="E66" s="78"/>
      <c r="F66" s="78"/>
      <c r="G66" s="23" t="s">
        <v>26</v>
      </c>
      <c r="H66" s="995"/>
      <c r="I66" s="992"/>
      <c r="J66" s="623"/>
      <c r="K66" s="623"/>
      <c r="L66" s="104"/>
      <c r="M66" s="479"/>
    </row>
    <row r="67" spans="1:13" s="172" customFormat="1" ht="15" customHeight="1" x14ac:dyDescent="0.2">
      <c r="A67" s="952">
        <v>67</v>
      </c>
      <c r="B67" s="116"/>
      <c r="C67" s="78"/>
      <c r="D67" s="78"/>
      <c r="E67" s="78"/>
      <c r="F67" s="788"/>
      <c r="G67" s="698" t="s">
        <v>597</v>
      </c>
      <c r="H67" s="996"/>
      <c r="I67" s="992"/>
      <c r="J67" s="623"/>
      <c r="K67" s="623"/>
      <c r="L67" s="104"/>
      <c r="M67" s="479"/>
    </row>
    <row r="68" spans="1:13" s="8" customFormat="1" ht="15" customHeight="1" x14ac:dyDescent="0.2">
      <c r="A68" s="952">
        <v>68</v>
      </c>
      <c r="B68" s="116"/>
      <c r="C68" s="78"/>
      <c r="D68" s="78"/>
      <c r="E68" s="78"/>
      <c r="F68" s="192" t="s">
        <v>337</v>
      </c>
      <c r="G68" s="993"/>
      <c r="H68" s="993"/>
      <c r="I68" s="992"/>
      <c r="J68" s="453">
        <f>SUM(J65:J67)</f>
        <v>0</v>
      </c>
      <c r="K68" s="453">
        <f>SUM(K65:K67)</f>
        <v>0</v>
      </c>
      <c r="L68" s="104"/>
      <c r="M68" s="479"/>
    </row>
    <row r="69" spans="1:13" s="8" customFormat="1" ht="15" customHeight="1" thickBot="1" x14ac:dyDescent="0.25">
      <c r="A69" s="952">
        <v>69</v>
      </c>
      <c r="B69" s="116"/>
      <c r="C69" s="78"/>
      <c r="D69" s="78"/>
      <c r="E69" s="78"/>
      <c r="F69" s="78"/>
      <c r="G69" s="991"/>
      <c r="H69" s="991"/>
      <c r="I69" s="991"/>
      <c r="J69" s="991"/>
      <c r="K69" s="74"/>
      <c r="L69" s="37"/>
      <c r="M69" s="479"/>
    </row>
    <row r="70" spans="1:13" s="8" customFormat="1" ht="15" customHeight="1" thickBot="1" x14ac:dyDescent="0.25">
      <c r="A70" s="952">
        <v>70</v>
      </c>
      <c r="B70" s="116"/>
      <c r="C70" s="78"/>
      <c r="D70" s="78"/>
      <c r="E70" s="78"/>
      <c r="F70" s="158" t="s">
        <v>459</v>
      </c>
      <c r="G70" s="997"/>
      <c r="H70" s="997"/>
      <c r="I70" s="992"/>
      <c r="J70" s="455">
        <f>J50+J57+J63+J68</f>
        <v>0</v>
      </c>
      <c r="K70" s="455">
        <f>K50+K57+K63+K68</f>
        <v>0</v>
      </c>
      <c r="L70" s="37"/>
      <c r="M70" s="479" t="s">
        <v>524</v>
      </c>
    </row>
    <row r="71" spans="1:13" s="172" customFormat="1" ht="15" customHeight="1" thickBot="1" x14ac:dyDescent="0.25">
      <c r="A71" s="952">
        <v>71</v>
      </c>
      <c r="B71" s="43"/>
      <c r="C71" s="49"/>
      <c r="D71" s="135" t="s">
        <v>89</v>
      </c>
      <c r="E71" s="135"/>
      <c r="F71" s="174"/>
      <c r="G71" s="174" t="s">
        <v>377</v>
      </c>
      <c r="H71" s="998"/>
      <c r="I71" s="992"/>
      <c r="J71" s="623"/>
      <c r="K71" s="623"/>
      <c r="L71" s="66"/>
      <c r="M71" s="479"/>
    </row>
    <row r="72" spans="1:13" s="172" customFormat="1" ht="15" customHeight="1" thickBot="1" x14ac:dyDescent="0.25">
      <c r="A72" s="952">
        <v>72</v>
      </c>
      <c r="B72" s="43"/>
      <c r="C72" s="49"/>
      <c r="D72" s="49"/>
      <c r="E72" s="49"/>
      <c r="F72" s="194" t="s">
        <v>350</v>
      </c>
      <c r="G72" s="999"/>
      <c r="H72" s="999"/>
      <c r="I72" s="992"/>
      <c r="J72" s="798">
        <f>J70-J71</f>
        <v>0</v>
      </c>
      <c r="K72" s="454">
        <f>K70-K71</f>
        <v>0</v>
      </c>
      <c r="L72" s="66"/>
      <c r="M72" s="479"/>
    </row>
    <row r="73" spans="1:13" s="6" customFormat="1" ht="30" customHeight="1" x14ac:dyDescent="0.3">
      <c r="A73" s="952">
        <v>73</v>
      </c>
      <c r="B73" s="41"/>
      <c r="C73" s="173" t="s">
        <v>432</v>
      </c>
      <c r="D73" s="173"/>
      <c r="E73" s="173"/>
      <c r="F73" s="115"/>
      <c r="G73" s="1000"/>
      <c r="H73" s="1000"/>
      <c r="I73" s="1000"/>
      <c r="J73" s="1000"/>
      <c r="K73" s="115"/>
      <c r="L73" s="104"/>
      <c r="M73" s="479"/>
    </row>
    <row r="74" spans="1:13" s="6" customFormat="1" ht="15" customHeight="1" x14ac:dyDescent="0.2">
      <c r="A74" s="952">
        <v>74</v>
      </c>
      <c r="B74" s="41"/>
      <c r="C74" s="115"/>
      <c r="D74" s="115"/>
      <c r="E74" s="115"/>
      <c r="F74" s="115"/>
      <c r="G74" s="213" t="s">
        <v>411</v>
      </c>
      <c r="H74" s="1001"/>
      <c r="I74" s="992"/>
      <c r="J74" s="31" t="s">
        <v>46</v>
      </c>
      <c r="K74" s="31" t="s">
        <v>46</v>
      </c>
      <c r="L74" s="104"/>
      <c r="M74" s="481"/>
    </row>
    <row r="75" spans="1:13" s="6" customFormat="1" ht="15" customHeight="1" x14ac:dyDescent="0.2">
      <c r="A75" s="952">
        <v>75</v>
      </c>
      <c r="B75" s="41"/>
      <c r="C75" s="115"/>
      <c r="D75" s="115"/>
      <c r="E75" s="115"/>
      <c r="F75" s="115"/>
      <c r="G75" s="624" t="s">
        <v>215</v>
      </c>
      <c r="H75" s="1001"/>
      <c r="I75" s="992"/>
      <c r="J75" s="623"/>
      <c r="K75" s="23"/>
      <c r="L75" s="104"/>
      <c r="M75" s="479"/>
    </row>
    <row r="76" spans="1:13" s="6" customFormat="1" ht="15" customHeight="1" x14ac:dyDescent="0.2">
      <c r="A76" s="952">
        <v>76</v>
      </c>
      <c r="B76" s="41"/>
      <c r="C76" s="115"/>
      <c r="D76" s="115"/>
      <c r="E76" s="115"/>
      <c r="F76" s="115"/>
      <c r="G76" s="624" t="s">
        <v>215</v>
      </c>
      <c r="H76" s="1001"/>
      <c r="I76" s="991"/>
      <c r="J76" s="623"/>
      <c r="K76" s="23"/>
      <c r="L76" s="104"/>
      <c r="M76" s="479"/>
    </row>
    <row r="77" spans="1:13" s="6" customFormat="1" ht="15" customHeight="1" x14ac:dyDescent="0.2">
      <c r="A77" s="952">
        <v>77</v>
      </c>
      <c r="B77" s="41"/>
      <c r="C77" s="115"/>
      <c r="D77" s="115"/>
      <c r="E77" s="115"/>
      <c r="F77" s="115"/>
      <c r="G77" s="624" t="s">
        <v>215</v>
      </c>
      <c r="H77" s="1001"/>
      <c r="I77" s="992"/>
      <c r="J77" s="623"/>
      <c r="K77" s="217"/>
      <c r="L77" s="104"/>
      <c r="M77" s="479"/>
    </row>
    <row r="78" spans="1:13" s="6" customFormat="1" ht="15" customHeight="1" x14ac:dyDescent="0.2">
      <c r="A78" s="952">
        <v>78</v>
      </c>
      <c r="B78" s="41"/>
      <c r="C78" s="115"/>
      <c r="D78" s="115"/>
      <c r="E78" s="115"/>
      <c r="F78" s="115"/>
      <c r="G78" s="624" t="s">
        <v>215</v>
      </c>
      <c r="H78" s="1001"/>
      <c r="I78" s="1000"/>
      <c r="J78" s="623"/>
      <c r="K78" s="54"/>
      <c r="L78" s="104"/>
      <c r="M78" s="481"/>
    </row>
    <row r="79" spans="1:13" s="6" customFormat="1" ht="15" customHeight="1" x14ac:dyDescent="0.2">
      <c r="A79" s="952">
        <v>79</v>
      </c>
      <c r="B79" s="41"/>
      <c r="C79" s="115"/>
      <c r="D79" s="115"/>
      <c r="E79" s="115"/>
      <c r="F79" s="115"/>
      <c r="G79" s="624" t="s">
        <v>215</v>
      </c>
      <c r="H79" s="1001"/>
      <c r="I79" s="992"/>
      <c r="J79" s="623"/>
      <c r="K79" s="23"/>
      <c r="L79" s="104"/>
      <c r="M79" s="479"/>
    </row>
    <row r="80" spans="1:13" s="6" customFormat="1" ht="15" customHeight="1" x14ac:dyDescent="0.2">
      <c r="A80" s="952">
        <v>80</v>
      </c>
      <c r="B80" s="41"/>
      <c r="C80" s="115"/>
      <c r="D80" s="115"/>
      <c r="E80" s="115"/>
      <c r="F80" s="115"/>
      <c r="G80" s="206" t="s">
        <v>578</v>
      </c>
      <c r="H80" s="1002"/>
      <c r="I80" s="990"/>
      <c r="J80" s="990"/>
      <c r="K80" s="48"/>
      <c r="L80" s="104"/>
      <c r="M80" s="479"/>
    </row>
    <row r="81" spans="1:13" s="6" customFormat="1" ht="15" customHeight="1" thickBot="1" x14ac:dyDescent="0.25">
      <c r="A81" s="952">
        <v>81</v>
      </c>
      <c r="B81" s="41"/>
      <c r="C81" s="115"/>
      <c r="D81" s="115"/>
      <c r="E81" s="115"/>
      <c r="F81" s="115"/>
      <c r="G81" s="787" t="s">
        <v>618</v>
      </c>
      <c r="H81" s="1003"/>
      <c r="I81" s="992"/>
      <c r="J81" s="623"/>
      <c r="K81" s="23"/>
      <c r="L81" s="104"/>
      <c r="M81" s="479"/>
    </row>
    <row r="82" spans="1:13" s="6" customFormat="1" ht="15" customHeight="1" thickBot="1" x14ac:dyDescent="0.25">
      <c r="A82" s="952">
        <v>82</v>
      </c>
      <c r="B82" s="41"/>
      <c r="C82" s="115"/>
      <c r="D82" s="115"/>
      <c r="E82" s="115"/>
      <c r="F82" s="158" t="s">
        <v>461</v>
      </c>
      <c r="G82" s="1004"/>
      <c r="H82" s="1004"/>
      <c r="I82" s="992"/>
      <c r="J82" s="992"/>
      <c r="K82" s="455">
        <f>SUM(J75:J79)+J81</f>
        <v>0</v>
      </c>
      <c r="L82" s="104"/>
      <c r="M82" s="479" t="s">
        <v>525</v>
      </c>
    </row>
    <row r="83" spans="1:13" s="6" customFormat="1" ht="15" customHeight="1" thickBot="1" x14ac:dyDescent="0.25">
      <c r="A83" s="952">
        <v>83</v>
      </c>
      <c r="B83" s="41"/>
      <c r="C83" s="49"/>
      <c r="D83" s="789" t="s">
        <v>89</v>
      </c>
      <c r="E83" s="790"/>
      <c r="F83" s="787" t="s">
        <v>559</v>
      </c>
      <c r="G83" s="1003"/>
      <c r="H83" s="992"/>
      <c r="I83" s="992"/>
      <c r="J83" s="623"/>
      <c r="K83" s="23"/>
      <c r="L83" s="104"/>
      <c r="M83" s="479"/>
    </row>
    <row r="84" spans="1:13" s="6" customFormat="1" ht="15" customHeight="1" thickBot="1" x14ac:dyDescent="0.25">
      <c r="A84" s="952">
        <v>84</v>
      </c>
      <c r="B84" s="41"/>
      <c r="C84" s="115"/>
      <c r="D84" s="115"/>
      <c r="E84" s="29" t="s">
        <v>222</v>
      </c>
      <c r="F84" s="29"/>
      <c r="G84" s="1004"/>
      <c r="H84" s="992"/>
      <c r="I84" s="992"/>
      <c r="J84" s="1026"/>
      <c r="K84" s="455">
        <f>K82-J83</f>
        <v>0</v>
      </c>
      <c r="L84" s="104"/>
      <c r="M84" s="479"/>
    </row>
    <row r="85" spans="1:13" s="6" customFormat="1" ht="30" customHeight="1" x14ac:dyDescent="0.3">
      <c r="A85" s="952">
        <v>85</v>
      </c>
      <c r="B85" s="116"/>
      <c r="C85" s="173" t="s">
        <v>433</v>
      </c>
      <c r="D85" s="173"/>
      <c r="E85" s="173"/>
      <c r="F85" s="115"/>
      <c r="G85" s="1000"/>
      <c r="H85" s="1000"/>
      <c r="I85" s="1000"/>
      <c r="J85" s="1000"/>
      <c r="K85" s="115"/>
      <c r="L85" s="104"/>
      <c r="M85" s="479"/>
    </row>
    <row r="86" spans="1:13" s="6" customFormat="1" ht="12.75" customHeight="1" x14ac:dyDescent="0.2">
      <c r="A86" s="952">
        <v>86</v>
      </c>
      <c r="B86" s="41"/>
      <c r="C86" s="115"/>
      <c r="D86" s="115"/>
      <c r="E86" s="115"/>
      <c r="F86" s="115"/>
      <c r="G86" s="213" t="s">
        <v>411</v>
      </c>
      <c r="H86" s="992"/>
      <c r="I86" s="992"/>
      <c r="J86" s="31" t="s">
        <v>46</v>
      </c>
      <c r="K86" s="31" t="s">
        <v>46</v>
      </c>
      <c r="L86" s="104"/>
      <c r="M86" s="481"/>
    </row>
    <row r="87" spans="1:13" s="6" customFormat="1" ht="15" customHeight="1" x14ac:dyDescent="0.2">
      <c r="A87" s="952">
        <v>87</v>
      </c>
      <c r="B87" s="41"/>
      <c r="C87" s="115"/>
      <c r="D87" s="115"/>
      <c r="E87" s="115"/>
      <c r="F87" s="115"/>
      <c r="G87" s="624" t="s">
        <v>215</v>
      </c>
      <c r="H87" s="992"/>
      <c r="I87" s="992"/>
      <c r="J87" s="623"/>
      <c r="K87" s="23"/>
      <c r="L87" s="104"/>
      <c r="M87" s="479"/>
    </row>
    <row r="88" spans="1:13" s="6" customFormat="1" ht="15" customHeight="1" x14ac:dyDescent="0.2">
      <c r="A88" s="952">
        <v>88</v>
      </c>
      <c r="B88" s="41"/>
      <c r="C88" s="115"/>
      <c r="D88" s="115"/>
      <c r="E88" s="115"/>
      <c r="F88" s="115"/>
      <c r="G88" s="624" t="s">
        <v>215</v>
      </c>
      <c r="H88" s="991"/>
      <c r="I88" s="991"/>
      <c r="J88" s="623"/>
      <c r="K88" s="23"/>
      <c r="L88" s="104"/>
      <c r="M88" s="479"/>
    </row>
    <row r="89" spans="1:13" s="6" customFormat="1" ht="15" customHeight="1" x14ac:dyDescent="0.2">
      <c r="A89" s="952">
        <v>89</v>
      </c>
      <c r="B89" s="41"/>
      <c r="C89" s="115"/>
      <c r="D89" s="115"/>
      <c r="E89" s="115"/>
      <c r="F89" s="115"/>
      <c r="G89" s="624" t="s">
        <v>215</v>
      </c>
      <c r="H89" s="992"/>
      <c r="I89" s="992"/>
      <c r="J89" s="623"/>
      <c r="K89" s="217"/>
      <c r="L89" s="104"/>
      <c r="M89" s="479"/>
    </row>
    <row r="90" spans="1:13" s="6" customFormat="1" ht="15" customHeight="1" x14ac:dyDescent="0.2">
      <c r="A90" s="952">
        <v>90</v>
      </c>
      <c r="B90" s="41"/>
      <c r="C90" s="115"/>
      <c r="D90" s="115"/>
      <c r="E90" s="115"/>
      <c r="F90" s="115"/>
      <c r="G90" s="624" t="s">
        <v>215</v>
      </c>
      <c r="H90" s="1000"/>
      <c r="I90" s="1000"/>
      <c r="J90" s="623"/>
      <c r="K90" s="54"/>
      <c r="L90" s="104"/>
      <c r="M90" s="481"/>
    </row>
    <row r="91" spans="1:13" s="6" customFormat="1" ht="15" customHeight="1" x14ac:dyDescent="0.2">
      <c r="A91" s="952">
        <v>91</v>
      </c>
      <c r="B91" s="41"/>
      <c r="C91" s="115"/>
      <c r="D91" s="115"/>
      <c r="E91" s="115"/>
      <c r="F91" s="115"/>
      <c r="G91" s="624" t="s">
        <v>215</v>
      </c>
      <c r="H91" s="992"/>
      <c r="I91" s="992"/>
      <c r="J91" s="623"/>
      <c r="K91" s="23"/>
      <c r="L91" s="104"/>
      <c r="M91" s="479"/>
    </row>
    <row r="92" spans="1:13" s="9" customFormat="1" ht="15" customHeight="1" x14ac:dyDescent="0.2">
      <c r="A92" s="952">
        <v>92</v>
      </c>
      <c r="B92" s="41"/>
      <c r="C92" s="115"/>
      <c r="D92" s="115"/>
      <c r="E92" s="115"/>
      <c r="F92" s="115"/>
      <c r="G92" s="206" t="s">
        <v>578</v>
      </c>
      <c r="H92" s="990"/>
      <c r="I92" s="990"/>
      <c r="J92" s="990"/>
      <c r="K92" s="48"/>
      <c r="L92" s="104"/>
      <c r="M92" s="479"/>
    </row>
    <row r="93" spans="1:13" s="9" customFormat="1" ht="15" customHeight="1" thickBot="1" x14ac:dyDescent="0.25">
      <c r="A93" s="952">
        <v>93</v>
      </c>
      <c r="B93" s="41"/>
      <c r="C93" s="115"/>
      <c r="D93" s="791"/>
      <c r="E93" s="791"/>
      <c r="F93" s="791"/>
      <c r="G93" s="792" t="s">
        <v>617</v>
      </c>
      <c r="H93" s="992"/>
      <c r="I93" s="992"/>
      <c r="J93" s="623"/>
      <c r="K93" s="23"/>
      <c r="L93" s="104"/>
      <c r="M93" s="479"/>
    </row>
    <row r="94" spans="1:13" s="6" customFormat="1" ht="15" customHeight="1" thickBot="1" x14ac:dyDescent="0.25">
      <c r="A94" s="952">
        <v>94</v>
      </c>
      <c r="B94" s="41"/>
      <c r="C94" s="115"/>
      <c r="D94" s="791"/>
      <c r="E94" s="791"/>
      <c r="F94" s="712" t="s">
        <v>462</v>
      </c>
      <c r="G94" s="1020"/>
      <c r="H94" s="992"/>
      <c r="I94" s="992"/>
      <c r="J94" s="992"/>
      <c r="K94" s="455">
        <f>SUM(J87:J91)+J93</f>
        <v>0</v>
      </c>
      <c r="L94" s="104"/>
      <c r="M94" s="479" t="s">
        <v>522</v>
      </c>
    </row>
    <row r="95" spans="1:13" s="172" customFormat="1" ht="15" customHeight="1" thickBot="1" x14ac:dyDescent="0.25">
      <c r="A95" s="952">
        <v>95</v>
      </c>
      <c r="B95" s="43"/>
      <c r="C95" s="49"/>
      <c r="D95" s="208" t="s">
        <v>89</v>
      </c>
      <c r="E95" s="49"/>
      <c r="F95" s="49"/>
      <c r="G95" s="190" t="s">
        <v>348</v>
      </c>
      <c r="H95" s="992"/>
      <c r="I95" s="992"/>
      <c r="J95" s="623"/>
      <c r="K95" s="217"/>
      <c r="L95" s="66"/>
      <c r="M95" s="479"/>
    </row>
    <row r="96" spans="1:13" s="172" customFormat="1" ht="15" customHeight="1" thickBot="1" x14ac:dyDescent="0.25">
      <c r="A96" s="952">
        <v>96</v>
      </c>
      <c r="B96" s="43"/>
      <c r="C96" s="49"/>
      <c r="D96" s="49"/>
      <c r="E96" s="49"/>
      <c r="F96" s="169" t="s">
        <v>349</v>
      </c>
      <c r="G96" s="999"/>
      <c r="H96" s="992"/>
      <c r="I96" s="992"/>
      <c r="J96" s="1026"/>
      <c r="K96" s="454">
        <f>K94-J95</f>
        <v>0</v>
      </c>
      <c r="L96" s="66"/>
      <c r="M96" s="479"/>
    </row>
    <row r="97" spans="1:13" s="172" customFormat="1" ht="15" customHeight="1" x14ac:dyDescent="0.2">
      <c r="A97" s="952">
        <v>97</v>
      </c>
      <c r="B97" s="43"/>
      <c r="C97" s="49"/>
      <c r="D97" s="49"/>
      <c r="E97" s="169"/>
      <c r="F97" s="24"/>
      <c r="G97" s="999"/>
      <c r="H97" s="992"/>
      <c r="I97" s="992"/>
      <c r="J97" s="1026"/>
      <c r="K97" s="199"/>
      <c r="L97" s="66"/>
      <c r="M97" s="479"/>
    </row>
    <row r="98" spans="1:13" s="6" customFormat="1" ht="30" customHeight="1" x14ac:dyDescent="0.3">
      <c r="A98" s="952">
        <v>98</v>
      </c>
      <c r="B98" s="41"/>
      <c r="C98" s="173" t="s">
        <v>434</v>
      </c>
      <c r="D98" s="173"/>
      <c r="E98" s="173"/>
      <c r="F98" s="21"/>
      <c r="G98" s="992"/>
      <c r="H98" s="992"/>
      <c r="I98" s="992"/>
      <c r="J98" s="995"/>
      <c r="K98" s="23"/>
      <c r="L98" s="104"/>
      <c r="M98" s="479"/>
    </row>
    <row r="99" spans="1:13" s="9" customFormat="1" ht="15" customHeight="1" x14ac:dyDescent="0.2">
      <c r="A99" s="952">
        <v>99</v>
      </c>
      <c r="B99" s="41"/>
      <c r="C99" s="38"/>
      <c r="D99" s="38"/>
      <c r="E99" s="38"/>
      <c r="F99" s="38"/>
      <c r="G99" s="213" t="s">
        <v>411</v>
      </c>
      <c r="H99" s="992"/>
      <c r="I99" s="992"/>
      <c r="J99" s="31" t="s">
        <v>46</v>
      </c>
      <c r="K99" s="31" t="s">
        <v>46</v>
      </c>
      <c r="L99" s="104"/>
      <c r="M99" s="481"/>
    </row>
    <row r="100" spans="1:13" s="9" customFormat="1" ht="15" customHeight="1" x14ac:dyDescent="0.2">
      <c r="A100" s="952">
        <v>100</v>
      </c>
      <c r="B100" s="41"/>
      <c r="C100" s="42"/>
      <c r="D100" s="42"/>
      <c r="E100" s="42"/>
      <c r="F100" s="42"/>
      <c r="G100" s="624" t="s">
        <v>215</v>
      </c>
      <c r="H100" s="992"/>
      <c r="I100" s="992"/>
      <c r="J100" s="623"/>
      <c r="K100" s="23"/>
      <c r="L100" s="104"/>
      <c r="M100" s="479"/>
    </row>
    <row r="101" spans="1:13" s="6" customFormat="1" ht="15" customHeight="1" x14ac:dyDescent="0.2">
      <c r="A101" s="952">
        <v>101</v>
      </c>
      <c r="B101" s="41"/>
      <c r="C101" s="42"/>
      <c r="D101" s="42"/>
      <c r="E101" s="42"/>
      <c r="F101" s="42"/>
      <c r="G101" s="624" t="s">
        <v>215</v>
      </c>
      <c r="H101" s="991"/>
      <c r="I101" s="991"/>
      <c r="J101" s="623"/>
      <c r="K101" s="23"/>
      <c r="L101" s="104"/>
      <c r="M101" s="479"/>
    </row>
    <row r="102" spans="1:13" s="6" customFormat="1" ht="15" customHeight="1" x14ac:dyDescent="0.2">
      <c r="A102" s="952">
        <v>102</v>
      </c>
      <c r="B102" s="41"/>
      <c r="C102" s="42"/>
      <c r="D102" s="42"/>
      <c r="E102" s="42"/>
      <c r="F102" s="42"/>
      <c r="G102" s="624" t="s">
        <v>215</v>
      </c>
      <c r="H102" s="992"/>
      <c r="I102" s="992"/>
      <c r="J102" s="623"/>
      <c r="K102" s="23"/>
      <c r="L102" s="104"/>
      <c r="M102" s="479"/>
    </row>
    <row r="103" spans="1:13" s="6" customFormat="1" ht="15" customHeight="1" x14ac:dyDescent="0.2">
      <c r="A103" s="952">
        <v>103</v>
      </c>
      <c r="B103" s="41"/>
      <c r="C103" s="42"/>
      <c r="D103" s="42"/>
      <c r="E103" s="42"/>
      <c r="F103" s="42"/>
      <c r="G103" s="624" t="s">
        <v>215</v>
      </c>
      <c r="H103" s="1000"/>
      <c r="I103" s="1000"/>
      <c r="J103" s="623"/>
      <c r="K103" s="54"/>
      <c r="L103" s="104"/>
      <c r="M103" s="481"/>
    </row>
    <row r="104" spans="1:13" s="6" customFormat="1" ht="15" customHeight="1" x14ac:dyDescent="0.2">
      <c r="A104" s="952">
        <v>104</v>
      </c>
      <c r="B104" s="41"/>
      <c r="C104" s="23"/>
      <c r="D104" s="23"/>
      <c r="E104" s="23"/>
      <c r="F104" s="23"/>
      <c r="G104" s="624" t="s">
        <v>215</v>
      </c>
      <c r="H104" s="992"/>
      <c r="I104" s="992"/>
      <c r="J104" s="623"/>
      <c r="K104" s="23"/>
      <c r="L104" s="104"/>
      <c r="M104" s="479"/>
    </row>
    <row r="105" spans="1:13" s="6" customFormat="1" ht="15" customHeight="1" x14ac:dyDescent="0.2">
      <c r="A105" s="952">
        <v>105</v>
      </c>
      <c r="B105" s="41"/>
      <c r="C105" s="49"/>
      <c r="D105" s="49"/>
      <c r="E105" s="49"/>
      <c r="F105" s="49"/>
      <c r="G105" s="206" t="s">
        <v>578</v>
      </c>
      <c r="H105" s="990"/>
      <c r="I105" s="990"/>
      <c r="J105" s="990"/>
      <c r="K105" s="48"/>
      <c r="L105" s="104"/>
      <c r="M105" s="479"/>
    </row>
    <row r="106" spans="1:13" s="6" customFormat="1" ht="15" customHeight="1" thickBot="1" x14ac:dyDescent="0.25">
      <c r="A106" s="952">
        <v>106</v>
      </c>
      <c r="B106" s="41"/>
      <c r="C106" s="793"/>
      <c r="D106" s="793"/>
      <c r="E106" s="793"/>
      <c r="F106" s="793"/>
      <c r="G106" s="794" t="s">
        <v>619</v>
      </c>
      <c r="H106" s="992"/>
      <c r="I106" s="992"/>
      <c r="J106" s="623"/>
      <c r="K106" s="23"/>
      <c r="L106" s="104"/>
      <c r="M106" s="479"/>
    </row>
    <row r="107" spans="1:13" s="6" customFormat="1" ht="15" customHeight="1" thickBot="1" x14ac:dyDescent="0.25">
      <c r="A107" s="952">
        <v>107</v>
      </c>
      <c r="B107" s="41"/>
      <c r="C107" s="23"/>
      <c r="D107" s="23"/>
      <c r="E107" s="23"/>
      <c r="F107" s="194" t="s">
        <v>463</v>
      </c>
      <c r="G107" s="1021"/>
      <c r="H107" s="992"/>
      <c r="I107" s="992"/>
      <c r="J107" s="992"/>
      <c r="K107" s="455">
        <f>SUM(J100:J104)+J106</f>
        <v>0</v>
      </c>
      <c r="L107" s="104"/>
      <c r="M107" s="479" t="s">
        <v>526</v>
      </c>
    </row>
    <row r="108" spans="1:13" s="172" customFormat="1" ht="15" customHeight="1" thickBot="1" x14ac:dyDescent="0.25">
      <c r="A108" s="952">
        <v>108</v>
      </c>
      <c r="B108" s="43"/>
      <c r="C108" s="49"/>
      <c r="D108" s="208" t="s">
        <v>89</v>
      </c>
      <c r="E108" s="208"/>
      <c r="F108" s="49"/>
      <c r="G108" s="195" t="s">
        <v>346</v>
      </c>
      <c r="H108" s="992"/>
      <c r="I108" s="992"/>
      <c r="J108" s="623"/>
      <c r="K108" s="217"/>
      <c r="L108" s="66"/>
      <c r="M108" s="479"/>
    </row>
    <row r="109" spans="1:13" s="172" customFormat="1" ht="15" customHeight="1" thickBot="1" x14ac:dyDescent="0.25">
      <c r="A109" s="952">
        <v>109</v>
      </c>
      <c r="B109" s="43"/>
      <c r="C109" s="49"/>
      <c r="D109" s="49"/>
      <c r="E109" s="49"/>
      <c r="F109" s="169" t="s">
        <v>347</v>
      </c>
      <c r="G109" s="999"/>
      <c r="H109" s="992"/>
      <c r="I109" s="992"/>
      <c r="J109" s="1026"/>
      <c r="K109" s="454">
        <f>K107-J108</f>
        <v>0</v>
      </c>
      <c r="L109" s="66"/>
      <c r="M109" s="479"/>
    </row>
    <row r="110" spans="1:13" s="157" customFormat="1" ht="15" customHeight="1" x14ac:dyDescent="0.2">
      <c r="A110" s="952">
        <v>110</v>
      </c>
      <c r="B110" s="41"/>
      <c r="C110" s="23"/>
      <c r="D110" s="23"/>
      <c r="E110" s="80"/>
      <c r="F110" s="80"/>
      <c r="G110" s="1021"/>
      <c r="H110" s="992"/>
      <c r="I110" s="992"/>
      <c r="J110" s="992"/>
      <c r="K110" s="21"/>
      <c r="L110" s="104"/>
      <c r="M110" s="479"/>
    </row>
    <row r="111" spans="1:13" s="92" customFormat="1" ht="30" customHeight="1" x14ac:dyDescent="0.3">
      <c r="A111" s="952">
        <v>111</v>
      </c>
      <c r="B111" s="41"/>
      <c r="C111" s="173" t="s">
        <v>435</v>
      </c>
      <c r="D111" s="173"/>
      <c r="E111" s="173"/>
      <c r="F111" s="21"/>
      <c r="G111" s="992"/>
      <c r="H111" s="992"/>
      <c r="I111" s="992"/>
      <c r="J111" s="995"/>
      <c r="K111" s="23"/>
      <c r="L111" s="104"/>
      <c r="M111" s="479"/>
    </row>
    <row r="112" spans="1:13" s="9" customFormat="1" ht="15" customHeight="1" x14ac:dyDescent="0.2">
      <c r="A112" s="952">
        <v>112</v>
      </c>
      <c r="B112" s="41"/>
      <c r="C112" s="38"/>
      <c r="D112" s="38"/>
      <c r="E112" s="38"/>
      <c r="F112" s="38"/>
      <c r="G112" s="213" t="s">
        <v>411</v>
      </c>
      <c r="H112" s="992"/>
      <c r="I112" s="992"/>
      <c r="J112" s="31" t="s">
        <v>46</v>
      </c>
      <c r="K112" s="31" t="s">
        <v>46</v>
      </c>
      <c r="L112" s="104"/>
      <c r="M112" s="481"/>
    </row>
    <row r="113" spans="1:13" s="9" customFormat="1" ht="15" customHeight="1" x14ac:dyDescent="0.2">
      <c r="A113" s="952">
        <v>113</v>
      </c>
      <c r="B113" s="41"/>
      <c r="C113" s="42"/>
      <c r="D113" s="42"/>
      <c r="E113" s="42"/>
      <c r="F113" s="42"/>
      <c r="G113" s="624" t="s">
        <v>215</v>
      </c>
      <c r="H113" s="990"/>
      <c r="I113" s="990"/>
      <c r="J113" s="623"/>
      <c r="K113" s="23"/>
      <c r="L113" s="104"/>
      <c r="M113" s="479"/>
    </row>
    <row r="114" spans="1:13" s="92" customFormat="1" ht="15" customHeight="1" x14ac:dyDescent="0.2">
      <c r="A114" s="952">
        <v>114</v>
      </c>
      <c r="B114" s="41"/>
      <c r="C114" s="42"/>
      <c r="D114" s="42"/>
      <c r="E114" s="42"/>
      <c r="F114" s="42"/>
      <c r="G114" s="624" t="s">
        <v>215</v>
      </c>
      <c r="H114" s="992"/>
      <c r="I114" s="992"/>
      <c r="J114" s="623"/>
      <c r="K114" s="23"/>
      <c r="L114" s="104"/>
      <c r="M114" s="479"/>
    </row>
    <row r="115" spans="1:13" s="92" customFormat="1" ht="15" customHeight="1" x14ac:dyDescent="0.2">
      <c r="A115" s="952">
        <v>115</v>
      </c>
      <c r="B115" s="41"/>
      <c r="C115" s="42"/>
      <c r="D115" s="42"/>
      <c r="E115" s="42"/>
      <c r="F115" s="42"/>
      <c r="G115" s="624" t="s">
        <v>215</v>
      </c>
      <c r="H115" s="992"/>
      <c r="I115" s="992"/>
      <c r="J115" s="623"/>
      <c r="K115" s="23"/>
      <c r="L115" s="104"/>
      <c r="M115" s="479"/>
    </row>
    <row r="116" spans="1:13" s="92" customFormat="1" ht="15" customHeight="1" x14ac:dyDescent="0.2">
      <c r="A116" s="952">
        <v>116</v>
      </c>
      <c r="B116" s="41"/>
      <c r="C116" s="42"/>
      <c r="D116" s="42"/>
      <c r="E116" s="42"/>
      <c r="F116" s="42"/>
      <c r="G116" s="624" t="s">
        <v>215</v>
      </c>
      <c r="H116" s="992"/>
      <c r="I116" s="992"/>
      <c r="J116" s="623"/>
      <c r="K116" s="54"/>
      <c r="L116" s="104"/>
      <c r="M116" s="481"/>
    </row>
    <row r="117" spans="1:13" s="92" customFormat="1" ht="15" customHeight="1" x14ac:dyDescent="0.2">
      <c r="A117" s="952">
        <v>117</v>
      </c>
      <c r="B117" s="41"/>
      <c r="C117" s="23"/>
      <c r="D117" s="23"/>
      <c r="E117" s="23"/>
      <c r="F117" s="23"/>
      <c r="G117" s="624" t="s">
        <v>215</v>
      </c>
      <c r="H117" s="992"/>
      <c r="I117" s="992"/>
      <c r="J117" s="623"/>
      <c r="K117" s="23"/>
      <c r="L117" s="104"/>
      <c r="M117" s="479"/>
    </row>
    <row r="118" spans="1:13" s="92" customFormat="1" ht="15" customHeight="1" x14ac:dyDescent="0.2">
      <c r="A118" s="952">
        <v>118</v>
      </c>
      <c r="B118" s="41"/>
      <c r="C118" s="49"/>
      <c r="D118" s="49"/>
      <c r="E118" s="49"/>
      <c r="F118" s="49"/>
      <c r="G118" s="206" t="s">
        <v>578</v>
      </c>
      <c r="H118" s="992"/>
      <c r="I118" s="992"/>
      <c r="J118" s="990"/>
      <c r="K118" s="48"/>
      <c r="L118" s="104"/>
      <c r="M118" s="479"/>
    </row>
    <row r="119" spans="1:13" s="92" customFormat="1" ht="15" customHeight="1" thickBot="1" x14ac:dyDescent="0.25">
      <c r="A119" s="952">
        <v>119</v>
      </c>
      <c r="B119" s="41"/>
      <c r="C119" s="23"/>
      <c r="D119" s="793"/>
      <c r="E119" s="793"/>
      <c r="F119" s="793"/>
      <c r="G119" s="795" t="s">
        <v>620</v>
      </c>
      <c r="H119" s="1005"/>
      <c r="I119" s="990"/>
      <c r="J119" s="623"/>
      <c r="K119" s="23"/>
      <c r="L119" s="104"/>
      <c r="M119" s="479"/>
    </row>
    <row r="120" spans="1:13" s="92" customFormat="1" ht="15" customHeight="1" thickBot="1" x14ac:dyDescent="0.25">
      <c r="A120" s="952">
        <v>120</v>
      </c>
      <c r="B120" s="41"/>
      <c r="C120" s="23"/>
      <c r="D120" s="23"/>
      <c r="E120" s="23"/>
      <c r="F120" s="153" t="s">
        <v>464</v>
      </c>
      <c r="G120" s="1022"/>
      <c r="H120" s="992"/>
      <c r="I120" s="992"/>
      <c r="J120" s="992"/>
      <c r="K120" s="981">
        <f>SUM(J113:J117)+J119</f>
        <v>0</v>
      </c>
      <c r="L120" s="104"/>
      <c r="M120" s="479" t="s">
        <v>527</v>
      </c>
    </row>
    <row r="121" spans="1:13" s="172" customFormat="1" ht="15" customHeight="1" thickBot="1" x14ac:dyDescent="0.25">
      <c r="A121" s="952">
        <v>121</v>
      </c>
      <c r="B121" s="43"/>
      <c r="C121" s="49"/>
      <c r="D121" s="208" t="s">
        <v>89</v>
      </c>
      <c r="E121" s="49"/>
      <c r="F121" s="49"/>
      <c r="G121" s="195" t="s">
        <v>369</v>
      </c>
      <c r="H121" s="992"/>
      <c r="I121" s="992"/>
      <c r="J121" s="623"/>
      <c r="K121" s="217"/>
      <c r="L121" s="66"/>
      <c r="M121" s="479"/>
    </row>
    <row r="122" spans="1:13" s="172" customFormat="1" ht="15" customHeight="1" thickBot="1" x14ac:dyDescent="0.25">
      <c r="A122" s="952">
        <v>122</v>
      </c>
      <c r="B122" s="43"/>
      <c r="C122" s="49"/>
      <c r="D122" s="49"/>
      <c r="E122" s="49"/>
      <c r="F122" s="158" t="s">
        <v>351</v>
      </c>
      <c r="G122" s="999"/>
      <c r="H122" s="992"/>
      <c r="I122" s="992"/>
      <c r="J122" s="1026"/>
      <c r="K122" s="454">
        <f>K120-J121</f>
        <v>0</v>
      </c>
      <c r="L122" s="66"/>
      <c r="M122" s="479"/>
    </row>
    <row r="123" spans="1:13" ht="30" customHeight="1" x14ac:dyDescent="0.3">
      <c r="A123" s="952">
        <v>123</v>
      </c>
      <c r="B123" s="41"/>
      <c r="C123" s="173" t="s">
        <v>465</v>
      </c>
      <c r="D123" s="173"/>
      <c r="E123" s="173"/>
      <c r="F123" s="71"/>
      <c r="G123" s="1016"/>
      <c r="H123" s="992"/>
      <c r="I123" s="992"/>
      <c r="J123" s="992"/>
      <c r="K123" s="77"/>
      <c r="L123" s="104"/>
      <c r="M123" s="479"/>
    </row>
    <row r="124" spans="1:13" ht="15" customHeight="1" x14ac:dyDescent="0.25">
      <c r="A124" s="952">
        <v>124</v>
      </c>
      <c r="B124" s="41"/>
      <c r="C124" s="20"/>
      <c r="D124" s="20"/>
      <c r="E124" s="175" t="s">
        <v>17</v>
      </c>
      <c r="F124" s="161"/>
      <c r="G124" s="1023"/>
      <c r="H124" s="992"/>
      <c r="I124" s="992"/>
      <c r="J124" s="77"/>
      <c r="K124" s="77"/>
      <c r="L124" s="104"/>
      <c r="M124" s="479"/>
    </row>
    <row r="125" spans="1:13" ht="15" customHeight="1" x14ac:dyDescent="0.25">
      <c r="A125" s="952">
        <v>125</v>
      </c>
      <c r="B125" s="41"/>
      <c r="C125" s="20"/>
      <c r="D125" s="20"/>
      <c r="E125" s="20"/>
      <c r="F125" s="20"/>
      <c r="G125" s="213" t="s">
        <v>411</v>
      </c>
      <c r="H125" s="992"/>
      <c r="I125" s="992"/>
      <c r="J125" s="31" t="s">
        <v>46</v>
      </c>
      <c r="K125" s="31" t="s">
        <v>46</v>
      </c>
      <c r="L125" s="104"/>
      <c r="M125" s="481"/>
    </row>
    <row r="126" spans="1:13" ht="15" customHeight="1" x14ac:dyDescent="0.25">
      <c r="A126" s="952">
        <v>126</v>
      </c>
      <c r="B126" s="41"/>
      <c r="C126" s="20"/>
      <c r="D126" s="20"/>
      <c r="E126" s="20"/>
      <c r="F126" s="20"/>
      <c r="G126" s="624" t="s">
        <v>215</v>
      </c>
      <c r="H126" s="992"/>
      <c r="I126" s="992"/>
      <c r="J126" s="623"/>
      <c r="K126" s="77"/>
      <c r="L126" s="104"/>
      <c r="M126" s="479"/>
    </row>
    <row r="127" spans="1:13" s="92" customFormat="1" ht="15" customHeight="1" x14ac:dyDescent="0.25">
      <c r="A127" s="952">
        <v>127</v>
      </c>
      <c r="B127" s="41"/>
      <c r="C127" s="20"/>
      <c r="D127" s="20"/>
      <c r="E127" s="20"/>
      <c r="F127" s="20"/>
      <c r="G127" s="624" t="s">
        <v>215</v>
      </c>
      <c r="H127" s="992"/>
      <c r="I127" s="992"/>
      <c r="J127" s="623"/>
      <c r="K127" s="77"/>
      <c r="L127" s="104"/>
      <c r="M127" s="479"/>
    </row>
    <row r="128" spans="1:13" s="92" customFormat="1" ht="15" customHeight="1" x14ac:dyDescent="0.25">
      <c r="A128" s="952">
        <v>128</v>
      </c>
      <c r="B128" s="41"/>
      <c r="C128" s="20"/>
      <c r="D128" s="20"/>
      <c r="E128" s="20"/>
      <c r="F128" s="20"/>
      <c r="G128" s="624" t="s">
        <v>215</v>
      </c>
      <c r="H128" s="990"/>
      <c r="I128" s="990"/>
      <c r="J128" s="623"/>
      <c r="K128" s="77"/>
      <c r="L128" s="104"/>
      <c r="M128" s="479"/>
    </row>
    <row r="129" spans="1:13" s="92" customFormat="1" ht="15" customHeight="1" x14ac:dyDescent="0.25">
      <c r="A129" s="952">
        <v>129</v>
      </c>
      <c r="B129" s="41"/>
      <c r="C129" s="20"/>
      <c r="D129" s="20"/>
      <c r="E129" s="20"/>
      <c r="F129" s="20"/>
      <c r="G129" s="624" t="s">
        <v>215</v>
      </c>
      <c r="H129" s="992"/>
      <c r="I129" s="992"/>
      <c r="J129" s="623"/>
      <c r="K129" s="77"/>
      <c r="L129" s="104"/>
      <c r="M129" s="479"/>
    </row>
    <row r="130" spans="1:13" ht="15" customHeight="1" x14ac:dyDescent="0.25">
      <c r="A130" s="952">
        <v>130</v>
      </c>
      <c r="B130" s="41"/>
      <c r="C130" s="20"/>
      <c r="D130" s="20"/>
      <c r="E130" s="20"/>
      <c r="F130" s="20"/>
      <c r="G130" s="624" t="s">
        <v>215</v>
      </c>
      <c r="H130" s="992"/>
      <c r="I130" s="992"/>
      <c r="J130" s="623"/>
      <c r="K130" s="77"/>
      <c r="L130" s="104"/>
      <c r="M130" s="479"/>
    </row>
    <row r="131" spans="1:13" ht="15" customHeight="1" x14ac:dyDescent="0.2">
      <c r="A131" s="952">
        <v>131</v>
      </c>
      <c r="B131" s="41"/>
      <c r="C131" s="49"/>
      <c r="D131" s="49"/>
      <c r="E131" s="49"/>
      <c r="F131" s="49"/>
      <c r="G131" s="206" t="s">
        <v>578</v>
      </c>
      <c r="H131" s="990"/>
      <c r="I131" s="990"/>
      <c r="J131" s="990"/>
      <c r="K131" s="48"/>
      <c r="L131" s="104"/>
      <c r="M131" s="479"/>
    </row>
    <row r="132" spans="1:13" ht="15" customHeight="1" thickBot="1" x14ac:dyDescent="0.25">
      <c r="A132" s="952">
        <v>132</v>
      </c>
      <c r="B132" s="41"/>
      <c r="C132" s="23"/>
      <c r="D132" s="793"/>
      <c r="E132" s="793"/>
      <c r="F132" s="793"/>
      <c r="G132" s="787" t="s">
        <v>622</v>
      </c>
      <c r="H132" s="1006"/>
      <c r="I132" s="992"/>
      <c r="J132" s="623"/>
      <c r="K132" s="23"/>
      <c r="L132" s="104"/>
      <c r="M132" s="479"/>
    </row>
    <row r="133" spans="1:13" ht="15" customHeight="1" thickBot="1" x14ac:dyDescent="0.25">
      <c r="A133" s="952">
        <v>133</v>
      </c>
      <c r="B133" s="41"/>
      <c r="C133" s="23"/>
      <c r="D133" s="23"/>
      <c r="E133" s="23"/>
      <c r="F133" s="153" t="s">
        <v>17</v>
      </c>
      <c r="G133" s="1022"/>
      <c r="H133" s="992"/>
      <c r="I133" s="992"/>
      <c r="J133" s="990"/>
      <c r="K133" s="981">
        <f>SUM(J126:J130)+J132</f>
        <v>0</v>
      </c>
      <c r="L133" s="104"/>
      <c r="M133" s="479"/>
    </row>
    <row r="134" spans="1:13" ht="22.5" customHeight="1" x14ac:dyDescent="0.25">
      <c r="A134" s="952">
        <v>134</v>
      </c>
      <c r="B134" s="41"/>
      <c r="C134" s="20"/>
      <c r="D134" s="20"/>
      <c r="E134" s="175" t="s">
        <v>18</v>
      </c>
      <c r="F134" s="161"/>
      <c r="G134" s="1023"/>
      <c r="H134" s="992"/>
      <c r="I134" s="992"/>
      <c r="J134" s="992"/>
      <c r="K134" s="77"/>
      <c r="L134" s="104"/>
      <c r="M134" s="479"/>
    </row>
    <row r="135" spans="1:13" ht="15" customHeight="1" x14ac:dyDescent="0.25">
      <c r="A135" s="952">
        <v>135</v>
      </c>
      <c r="B135" s="41"/>
      <c r="C135" s="20"/>
      <c r="D135" s="20"/>
      <c r="E135" s="20"/>
      <c r="F135" s="20"/>
      <c r="G135" s="213" t="s">
        <v>411</v>
      </c>
      <c r="H135" s="992"/>
      <c r="I135" s="992"/>
      <c r="J135" s="31" t="s">
        <v>46</v>
      </c>
      <c r="K135" s="31" t="s">
        <v>46</v>
      </c>
      <c r="L135" s="104"/>
      <c r="M135" s="481"/>
    </row>
    <row r="136" spans="1:13" ht="15" customHeight="1" x14ac:dyDescent="0.25">
      <c r="A136" s="952">
        <v>136</v>
      </c>
      <c r="B136" s="41"/>
      <c r="C136" s="20"/>
      <c r="D136" s="20"/>
      <c r="E136" s="20"/>
      <c r="F136" s="20"/>
      <c r="G136" s="624" t="s">
        <v>215</v>
      </c>
      <c r="H136" s="992"/>
      <c r="I136" s="992"/>
      <c r="J136" s="623"/>
      <c r="K136" s="77"/>
      <c r="L136" s="104"/>
      <c r="M136" s="479"/>
    </row>
    <row r="137" spans="1:13" s="92" customFormat="1" ht="15" customHeight="1" x14ac:dyDescent="0.25">
      <c r="A137" s="952">
        <v>137</v>
      </c>
      <c r="B137" s="41"/>
      <c r="C137" s="20"/>
      <c r="D137" s="20"/>
      <c r="E137" s="20"/>
      <c r="F137" s="20"/>
      <c r="G137" s="624" t="s">
        <v>215</v>
      </c>
      <c r="H137" s="992"/>
      <c r="I137" s="992"/>
      <c r="J137" s="623"/>
      <c r="K137" s="77"/>
      <c r="L137" s="104"/>
      <c r="M137" s="479"/>
    </row>
    <row r="138" spans="1:13" s="92" customFormat="1" ht="15" customHeight="1" x14ac:dyDescent="0.25">
      <c r="A138" s="952">
        <v>138</v>
      </c>
      <c r="B138" s="41"/>
      <c r="C138" s="20"/>
      <c r="D138" s="20"/>
      <c r="E138" s="20"/>
      <c r="F138" s="20"/>
      <c r="G138" s="624" t="s">
        <v>215</v>
      </c>
      <c r="H138" s="990"/>
      <c r="I138" s="990"/>
      <c r="J138" s="623"/>
      <c r="K138" s="77"/>
      <c r="L138" s="104"/>
      <c r="M138" s="479"/>
    </row>
    <row r="139" spans="1:13" s="92" customFormat="1" ht="15" customHeight="1" x14ac:dyDescent="0.25">
      <c r="A139" s="952">
        <v>139</v>
      </c>
      <c r="B139" s="41"/>
      <c r="C139" s="20"/>
      <c r="D139" s="20"/>
      <c r="E139" s="20"/>
      <c r="F139" s="20"/>
      <c r="G139" s="624" t="s">
        <v>215</v>
      </c>
      <c r="H139" s="992"/>
      <c r="I139" s="992"/>
      <c r="J139" s="623"/>
      <c r="K139" s="77"/>
      <c r="L139" s="104"/>
      <c r="M139" s="479"/>
    </row>
    <row r="140" spans="1:13" ht="15" customHeight="1" x14ac:dyDescent="0.25">
      <c r="A140" s="952">
        <v>140</v>
      </c>
      <c r="B140" s="41"/>
      <c r="C140" s="20"/>
      <c r="D140" s="20"/>
      <c r="E140" s="20"/>
      <c r="F140" s="20"/>
      <c r="G140" s="624" t="s">
        <v>215</v>
      </c>
      <c r="H140" s="992"/>
      <c r="I140" s="992"/>
      <c r="J140" s="623"/>
      <c r="K140" s="77"/>
      <c r="L140" s="104"/>
      <c r="M140" s="479"/>
    </row>
    <row r="141" spans="1:13" ht="15" customHeight="1" x14ac:dyDescent="0.2">
      <c r="A141" s="952">
        <v>141</v>
      </c>
      <c r="B141" s="41"/>
      <c r="C141" s="49"/>
      <c r="D141" s="49"/>
      <c r="E141" s="49"/>
      <c r="F141" s="49"/>
      <c r="G141" s="206" t="s">
        <v>578</v>
      </c>
      <c r="H141" s="992"/>
      <c r="I141" s="992"/>
      <c r="J141" s="990"/>
      <c r="K141" s="48"/>
      <c r="L141" s="104"/>
      <c r="M141" s="479"/>
    </row>
    <row r="142" spans="1:13" ht="15" customHeight="1" thickBot="1" x14ac:dyDescent="0.3">
      <c r="A142" s="952">
        <v>142</v>
      </c>
      <c r="B142" s="41"/>
      <c r="C142" s="20"/>
      <c r="D142" s="20"/>
      <c r="E142" s="796"/>
      <c r="F142" s="796"/>
      <c r="G142" s="797" t="s">
        <v>623</v>
      </c>
      <c r="H142" s="992"/>
      <c r="I142" s="992"/>
      <c r="J142" s="623"/>
      <c r="K142" s="77"/>
      <c r="L142" s="104"/>
      <c r="M142" s="479"/>
    </row>
    <row r="143" spans="1:13" ht="15" customHeight="1" thickBot="1" x14ac:dyDescent="0.3">
      <c r="A143" s="952">
        <v>143</v>
      </c>
      <c r="B143" s="41"/>
      <c r="C143" s="20"/>
      <c r="D143" s="20"/>
      <c r="E143" s="20"/>
      <c r="F143" s="153" t="s">
        <v>18</v>
      </c>
      <c r="G143" s="1022"/>
      <c r="H143" s="992"/>
      <c r="I143" s="992"/>
      <c r="J143" s="992"/>
      <c r="K143" s="981">
        <f>SUM(J136:J140)+J142</f>
        <v>0</v>
      </c>
      <c r="L143" s="104"/>
      <c r="M143" s="479"/>
    </row>
    <row r="144" spans="1:13" s="156" customFormat="1" ht="15" customHeight="1" thickBot="1" x14ac:dyDescent="0.3">
      <c r="A144" s="952">
        <v>144</v>
      </c>
      <c r="B144" s="41"/>
      <c r="C144" s="20"/>
      <c r="D144" s="20"/>
      <c r="E144" s="153"/>
      <c r="F144" s="153"/>
      <c r="G144" s="1022"/>
      <c r="H144" s="992"/>
      <c r="I144" s="992"/>
      <c r="J144" s="992"/>
      <c r="K144" s="162"/>
      <c r="L144" s="104"/>
      <c r="M144" s="479"/>
    </row>
    <row r="145" spans="1:13" s="6" customFormat="1" ht="15" customHeight="1" thickBot="1" x14ac:dyDescent="0.3">
      <c r="A145" s="952">
        <v>145</v>
      </c>
      <c r="B145" s="41"/>
      <c r="C145" s="20"/>
      <c r="D145" s="20"/>
      <c r="E145" s="725"/>
      <c r="F145" s="725" t="s">
        <v>640</v>
      </c>
      <c r="G145" s="1024"/>
      <c r="H145" s="992"/>
      <c r="I145" s="992"/>
      <c r="J145" s="992"/>
      <c r="K145" s="455">
        <f>K133+K143</f>
        <v>0</v>
      </c>
      <c r="L145" s="104"/>
      <c r="M145" s="479" t="s">
        <v>516</v>
      </c>
    </row>
    <row r="146" spans="1:13" s="6" customFormat="1" x14ac:dyDescent="0.2">
      <c r="A146" s="188"/>
      <c r="B146" s="887"/>
      <c r="C146" s="874"/>
      <c r="D146" s="874"/>
      <c r="E146" s="874"/>
      <c r="F146" s="874"/>
      <c r="G146" s="1025"/>
      <c r="H146" s="1007"/>
      <c r="I146" s="1007"/>
      <c r="J146" s="1007"/>
      <c r="K146" s="876"/>
      <c r="L146" s="900"/>
      <c r="M146" s="479"/>
    </row>
  </sheetData>
  <sheetProtection sheet="1" objects="1" formatRows="0" insertRows="0"/>
  <mergeCells count="4">
    <mergeCell ref="A5:K5"/>
    <mergeCell ref="K41:K42"/>
    <mergeCell ref="I2:K2"/>
    <mergeCell ref="I3:K3"/>
  </mergeCells>
  <dataValidations count="2">
    <dataValidation type="custom" allowBlank="1" showInputMessage="1" showErrorMessage="1" error="Decimal values larger than or equal to 0 and text &quot;N/A&quot; are accepted" prompt="Please enter a number larger than or equal to 0. _x000a_Enter &quot;N/A&quot; if this does not apply." sqref="K27">
      <formula1>OR(AND(ISNUMBER(K27),K27&gt;=0),AND(ISTEXT(K27),K27="N/A"))</formula1>
    </dataValidation>
    <dataValidation allowBlank="1" showInputMessage="1" showErrorMessage="1" prompt="Please enter text" sqref="G30:G34 G126:G130 G113:G117 G100:G104 G87:G91 G75:G79 G136:G140"/>
  </dataValidations>
  <pageMargins left="0.70866141732283472" right="0.70866141732283472" top="0.74803149606299213" bottom="0.74803149606299213" header="0.31496062992125984" footer="0.31496062992125984"/>
  <pageSetup paperSize="9" scale="62" fitToHeight="3" orientation="portrait" r:id="rId1"/>
  <headerFooter>
    <oddHeader>&amp;CCommerce Commission Information Disclosure Template</oddHeader>
    <oddFooter>&amp;L&amp;F&amp;C&amp;P&amp;R&amp;A</oddFooter>
  </headerFooter>
  <rowBreaks count="2" manualBreakCount="2">
    <brk id="39" max="11" man="1"/>
    <brk id="84" max="11" man="1"/>
  </rowBreaks>
  <ignoredErrors>
    <ignoredError sqref="J7 K7 K26"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6" tint="-0.749992370372631"/>
    <pageSetUpPr fitToPage="1"/>
  </sheetPr>
  <dimension ref="A1:U20"/>
  <sheetViews>
    <sheetView showGridLines="0" view="pageBreakPreview" zoomScaleNormal="100" zoomScaleSheetLayoutView="100" workbookViewId="0"/>
  </sheetViews>
  <sheetFormatPr defaultRowHeight="12.75" x14ac:dyDescent="0.2"/>
  <cols>
    <col min="1" max="1" width="3.7109375" customWidth="1"/>
    <col min="2" max="2" width="3.140625" customWidth="1"/>
    <col min="3" max="3" width="6.140625" customWidth="1"/>
    <col min="4" max="5" width="2.28515625" customWidth="1"/>
    <col min="6" max="6" width="62.42578125" customWidth="1"/>
    <col min="7" max="15" width="2.5703125" style="561" customWidth="1"/>
    <col min="16" max="16" width="3.28515625" customWidth="1"/>
    <col min="17" max="19" width="16.140625" customWidth="1"/>
    <col min="20" max="20" width="2.7109375" customWidth="1"/>
    <col min="21" max="21" width="13.28515625" bestFit="1" customWidth="1"/>
  </cols>
  <sheetData>
    <row r="1" spans="1:21" ht="12.75" customHeight="1" x14ac:dyDescent="0.2">
      <c r="A1" s="881"/>
      <c r="B1" s="873"/>
      <c r="C1" s="873"/>
      <c r="D1" s="873"/>
      <c r="E1" s="875"/>
      <c r="F1" s="875"/>
      <c r="G1" s="875"/>
      <c r="H1" s="875"/>
      <c r="I1" s="875"/>
      <c r="J1" s="875"/>
      <c r="K1" s="875"/>
      <c r="L1" s="875"/>
      <c r="M1" s="875"/>
      <c r="N1" s="875"/>
      <c r="O1" s="875"/>
      <c r="P1" s="875"/>
      <c r="Q1" s="875"/>
      <c r="R1" s="873"/>
      <c r="S1" s="873"/>
      <c r="T1" s="923"/>
      <c r="U1" s="479"/>
    </row>
    <row r="2" spans="1:21" ht="18" customHeight="1" x14ac:dyDescent="0.3">
      <c r="A2" s="882"/>
      <c r="B2" s="17"/>
      <c r="C2" s="17"/>
      <c r="D2" s="17"/>
      <c r="E2" s="154"/>
      <c r="F2" s="154"/>
      <c r="G2" s="154"/>
      <c r="H2" s="154"/>
      <c r="I2" s="154"/>
      <c r="J2" s="154"/>
      <c r="K2" s="154"/>
      <c r="L2" s="154"/>
      <c r="M2" s="154"/>
      <c r="N2" s="154"/>
      <c r="O2" s="154"/>
      <c r="P2" s="154" t="s">
        <v>5</v>
      </c>
      <c r="Q2" s="1169" t="str">
        <f>IF(NOT(ISBLANK(CoverSheet!$C$8)),CoverSheet!$C$8,"")</f>
        <v/>
      </c>
      <c r="R2" s="1169"/>
      <c r="S2" s="1169"/>
      <c r="T2" s="68"/>
      <c r="U2" s="479"/>
    </row>
    <row r="3" spans="1:21" ht="18" customHeight="1" x14ac:dyDescent="0.25">
      <c r="A3" s="882"/>
      <c r="B3" s="17"/>
      <c r="C3" s="17"/>
      <c r="D3" s="17"/>
      <c r="E3" s="154"/>
      <c r="F3" s="154"/>
      <c r="G3" s="154"/>
      <c r="H3" s="154"/>
      <c r="I3" s="154"/>
      <c r="J3" s="154"/>
      <c r="K3" s="154"/>
      <c r="L3" s="154"/>
      <c r="M3" s="154"/>
      <c r="N3" s="154"/>
      <c r="O3" s="154"/>
      <c r="P3" s="154" t="s">
        <v>3</v>
      </c>
      <c r="Q3" s="1154" t="str">
        <f>IF(ISNUMBER(CoverSheet!$C$12),CoverSheet!$C$12,"")</f>
        <v/>
      </c>
      <c r="R3" s="1154"/>
      <c r="S3" s="1154"/>
      <c r="T3" s="68"/>
      <c r="U3" s="479"/>
    </row>
    <row r="4" spans="1:21" ht="20.25" customHeight="1" x14ac:dyDescent="0.35">
      <c r="A4" s="883" t="s">
        <v>426</v>
      </c>
      <c r="B4" s="53"/>
      <c r="C4" s="17"/>
      <c r="D4" s="17"/>
      <c r="E4" s="67"/>
      <c r="F4" s="67"/>
      <c r="G4" s="67"/>
      <c r="H4" s="67"/>
      <c r="I4" s="67"/>
      <c r="J4" s="67"/>
      <c r="K4" s="67"/>
      <c r="L4" s="67"/>
      <c r="M4" s="67"/>
      <c r="N4" s="67"/>
      <c r="O4" s="67"/>
      <c r="P4" s="67"/>
      <c r="Q4" s="67"/>
      <c r="R4" s="17"/>
      <c r="S4" s="17"/>
      <c r="T4" s="68"/>
      <c r="U4" s="479"/>
    </row>
    <row r="5" spans="1:21" ht="73.5" customHeight="1" x14ac:dyDescent="0.2">
      <c r="A5" s="1217" t="s">
        <v>712</v>
      </c>
      <c r="B5" s="1218"/>
      <c r="C5" s="1218"/>
      <c r="D5" s="1218"/>
      <c r="E5" s="1218"/>
      <c r="F5" s="1218"/>
      <c r="G5" s="1218"/>
      <c r="H5" s="1218"/>
      <c r="I5" s="1218"/>
      <c r="J5" s="1218"/>
      <c r="K5" s="1218"/>
      <c r="L5" s="1218"/>
      <c r="M5" s="1218"/>
      <c r="N5" s="1218"/>
      <c r="O5" s="1218"/>
      <c r="P5" s="1218"/>
      <c r="Q5" s="1218"/>
      <c r="R5" s="1218"/>
      <c r="S5" s="1218"/>
      <c r="T5" s="471"/>
      <c r="U5" s="479"/>
    </row>
    <row r="6" spans="1:21" x14ac:dyDescent="0.2">
      <c r="A6" s="884" t="s">
        <v>543</v>
      </c>
      <c r="B6" s="26"/>
      <c r="C6" s="19"/>
      <c r="D6" s="17"/>
      <c r="E6" s="67"/>
      <c r="F6" s="67"/>
      <c r="G6" s="67"/>
      <c r="H6" s="67"/>
      <c r="I6" s="67"/>
      <c r="J6" s="67"/>
      <c r="K6" s="67"/>
      <c r="L6" s="67"/>
      <c r="M6" s="67"/>
      <c r="N6" s="67"/>
      <c r="O6" s="67"/>
      <c r="P6" s="67"/>
      <c r="Q6" s="67"/>
      <c r="R6" s="17"/>
      <c r="S6" s="17"/>
      <c r="T6" s="68"/>
      <c r="U6" s="479"/>
    </row>
    <row r="7" spans="1:21" ht="24.95" customHeight="1" x14ac:dyDescent="0.3">
      <c r="A7" s="951">
        <v>7</v>
      </c>
      <c r="B7" s="116"/>
      <c r="C7" s="173" t="s">
        <v>427</v>
      </c>
      <c r="D7" s="21"/>
      <c r="E7" s="21"/>
      <c r="F7" s="21"/>
      <c r="G7" s="992"/>
      <c r="H7" s="992"/>
      <c r="I7" s="992"/>
      <c r="J7" s="992"/>
      <c r="K7" s="992"/>
      <c r="L7" s="992"/>
      <c r="M7" s="992"/>
      <c r="N7" s="992"/>
      <c r="O7" s="992"/>
      <c r="P7" s="992"/>
      <c r="Q7" s="992"/>
      <c r="R7" s="31" t="s">
        <v>46</v>
      </c>
      <c r="S7" s="31" t="s">
        <v>46</v>
      </c>
      <c r="T7" s="1032"/>
      <c r="U7" s="481"/>
    </row>
    <row r="8" spans="1:21" ht="15" customHeight="1" x14ac:dyDescent="0.2">
      <c r="A8" s="951">
        <v>8</v>
      </c>
      <c r="B8" s="116"/>
      <c r="C8" s="42"/>
      <c r="D8" s="70"/>
      <c r="E8" s="21"/>
      <c r="F8" s="217" t="s">
        <v>44</v>
      </c>
      <c r="G8" s="1012"/>
      <c r="H8" s="1012"/>
      <c r="I8" s="1012"/>
      <c r="J8" s="1012"/>
      <c r="K8" s="1012"/>
      <c r="L8" s="1012"/>
      <c r="M8" s="1012"/>
      <c r="N8" s="1012"/>
      <c r="O8" s="1012"/>
      <c r="P8" s="1029"/>
      <c r="Q8" s="992"/>
      <c r="R8" s="623"/>
      <c r="S8" s="995"/>
      <c r="T8" s="1032"/>
      <c r="U8" s="479" t="s">
        <v>540</v>
      </c>
    </row>
    <row r="9" spans="1:21" ht="15" customHeight="1" x14ac:dyDescent="0.2">
      <c r="A9" s="951">
        <v>9</v>
      </c>
      <c r="B9" s="116"/>
      <c r="C9" s="79"/>
      <c r="D9" s="70"/>
      <c r="E9" s="21"/>
      <c r="F9" s="217" t="s">
        <v>45</v>
      </c>
      <c r="G9" s="1012"/>
      <c r="H9" s="1012"/>
      <c r="I9" s="1012"/>
      <c r="J9" s="1012"/>
      <c r="K9" s="1012"/>
      <c r="L9" s="1012"/>
      <c r="M9" s="1012"/>
      <c r="N9" s="1012"/>
      <c r="O9" s="1012"/>
      <c r="P9" s="1029"/>
      <c r="Q9" s="992"/>
      <c r="R9" s="623"/>
      <c r="S9" s="995"/>
      <c r="T9" s="1032"/>
      <c r="U9" s="479" t="s">
        <v>540</v>
      </c>
    </row>
    <row r="10" spans="1:21" ht="15" customHeight="1" x14ac:dyDescent="0.2">
      <c r="A10" s="951">
        <v>10</v>
      </c>
      <c r="B10" s="115"/>
      <c r="C10" s="115"/>
      <c r="D10" s="139"/>
      <c r="E10" s="21"/>
      <c r="F10" s="217" t="s">
        <v>69</v>
      </c>
      <c r="G10" s="1012"/>
      <c r="H10" s="1012"/>
      <c r="I10" s="1012"/>
      <c r="J10" s="1012"/>
      <c r="K10" s="1012"/>
      <c r="L10" s="1012"/>
      <c r="M10" s="1012"/>
      <c r="N10" s="1012"/>
      <c r="O10" s="1012"/>
      <c r="P10" s="1030"/>
      <c r="Q10" s="992"/>
      <c r="R10" s="623"/>
      <c r="S10" s="995"/>
      <c r="T10" s="1033"/>
      <c r="U10" s="479" t="s">
        <v>540</v>
      </c>
    </row>
    <row r="11" spans="1:21" ht="15" customHeight="1" x14ac:dyDescent="0.2">
      <c r="A11" s="951">
        <v>11</v>
      </c>
      <c r="B11" s="116"/>
      <c r="C11" s="103"/>
      <c r="D11" s="29"/>
      <c r="E11" s="373" t="s">
        <v>364</v>
      </c>
      <c r="F11" s="211"/>
      <c r="G11" s="1031"/>
      <c r="H11" s="1031"/>
      <c r="I11" s="1031"/>
      <c r="J11" s="1031"/>
      <c r="K11" s="1031"/>
      <c r="L11" s="1031"/>
      <c r="M11" s="1031"/>
      <c r="N11" s="1031"/>
      <c r="O11" s="1031"/>
      <c r="P11" s="992"/>
      <c r="Q11" s="992"/>
      <c r="R11" s="992"/>
      <c r="S11" s="456">
        <f>SUM(R8:R10)</f>
        <v>0</v>
      </c>
      <c r="T11" s="1032"/>
      <c r="U11" s="479"/>
    </row>
    <row r="12" spans="1:21" ht="15" customHeight="1" x14ac:dyDescent="0.2">
      <c r="A12" s="951">
        <v>12</v>
      </c>
      <c r="B12" s="116"/>
      <c r="C12" s="79"/>
      <c r="D12" s="70"/>
      <c r="E12" s="21"/>
      <c r="F12" s="217" t="s">
        <v>223</v>
      </c>
      <c r="G12" s="1012"/>
      <c r="H12" s="1012"/>
      <c r="I12" s="1012"/>
      <c r="J12" s="1012"/>
      <c r="K12" s="1012"/>
      <c r="L12" s="1012"/>
      <c r="M12" s="1012"/>
      <c r="N12" s="1012"/>
      <c r="O12" s="1012"/>
      <c r="P12" s="1029"/>
      <c r="Q12" s="992"/>
      <c r="R12" s="623"/>
      <c r="S12" s="995"/>
      <c r="T12" s="1032"/>
      <c r="U12" s="479" t="s">
        <v>540</v>
      </c>
    </row>
    <row r="13" spans="1:21" ht="15" customHeight="1" x14ac:dyDescent="0.2">
      <c r="A13" s="951">
        <v>13</v>
      </c>
      <c r="B13" s="116"/>
      <c r="C13" s="103"/>
      <c r="D13" s="70"/>
      <c r="E13" s="21"/>
      <c r="F13" s="217" t="s">
        <v>21</v>
      </c>
      <c r="G13" s="1012"/>
      <c r="H13" s="1012"/>
      <c r="I13" s="1012"/>
      <c r="J13" s="1012"/>
      <c r="K13" s="1012"/>
      <c r="L13" s="1012"/>
      <c r="M13" s="1012"/>
      <c r="N13" s="1012"/>
      <c r="O13" s="1012"/>
      <c r="P13" s="1029"/>
      <c r="Q13" s="992"/>
      <c r="R13" s="623"/>
      <c r="S13" s="995"/>
      <c r="T13" s="1032"/>
      <c r="U13" s="479" t="s">
        <v>540</v>
      </c>
    </row>
    <row r="14" spans="1:21" ht="15" customHeight="1" x14ac:dyDescent="0.2">
      <c r="A14" s="951">
        <v>14</v>
      </c>
      <c r="B14" s="116"/>
      <c r="C14" s="103"/>
      <c r="D14" s="29"/>
      <c r="E14" s="373" t="s">
        <v>365</v>
      </c>
      <c r="F14" s="211"/>
      <c r="G14" s="1031"/>
      <c r="H14" s="1031"/>
      <c r="I14" s="1031"/>
      <c r="J14" s="1031"/>
      <c r="K14" s="1031"/>
      <c r="L14" s="1031"/>
      <c r="M14" s="1031"/>
      <c r="N14" s="1031"/>
      <c r="O14" s="1031"/>
      <c r="P14" s="992"/>
      <c r="Q14" s="992"/>
      <c r="R14" s="992"/>
      <c r="S14" s="456">
        <f>SUM(R12:R13)</f>
        <v>0</v>
      </c>
      <c r="T14" s="1032"/>
      <c r="U14" s="479"/>
    </row>
    <row r="15" spans="1:21" ht="15" customHeight="1" thickBot="1" x14ac:dyDescent="0.25">
      <c r="A15" s="951">
        <v>15</v>
      </c>
      <c r="B15" s="116"/>
      <c r="C15" s="79"/>
      <c r="D15" s="70"/>
      <c r="E15" s="21"/>
      <c r="F15" s="70"/>
      <c r="G15" s="1029"/>
      <c r="H15" s="1029"/>
      <c r="I15" s="1029"/>
      <c r="J15" s="1029"/>
      <c r="K15" s="1029"/>
      <c r="L15" s="1029"/>
      <c r="M15" s="1029"/>
      <c r="N15" s="1029"/>
      <c r="O15" s="1029"/>
      <c r="P15" s="1029"/>
      <c r="Q15" s="1029"/>
      <c r="R15" s="1029"/>
      <c r="S15" s="1029"/>
      <c r="T15" s="1032"/>
      <c r="U15" s="479"/>
    </row>
    <row r="16" spans="1:21" ht="15" customHeight="1" thickBot="1" x14ac:dyDescent="0.25">
      <c r="A16" s="951">
        <v>16</v>
      </c>
      <c r="B16" s="116"/>
      <c r="C16" s="103"/>
      <c r="D16" s="29"/>
      <c r="E16" s="29" t="s">
        <v>106</v>
      </c>
      <c r="F16" s="21"/>
      <c r="G16" s="992"/>
      <c r="H16" s="992"/>
      <c r="I16" s="992"/>
      <c r="J16" s="992"/>
      <c r="K16" s="992"/>
      <c r="L16" s="992"/>
      <c r="M16" s="992"/>
      <c r="N16" s="992"/>
      <c r="O16" s="992"/>
      <c r="P16" s="992"/>
      <c r="Q16" s="992"/>
      <c r="R16" s="992"/>
      <c r="S16" s="455">
        <f>S11+S14</f>
        <v>0</v>
      </c>
      <c r="T16" s="1032"/>
      <c r="U16" s="479" t="s">
        <v>531</v>
      </c>
    </row>
    <row r="17" spans="1:21" ht="30" customHeight="1" x14ac:dyDescent="0.3">
      <c r="A17" s="951">
        <v>17</v>
      </c>
      <c r="B17" s="116"/>
      <c r="C17" s="173" t="s">
        <v>428</v>
      </c>
      <c r="D17" s="29"/>
      <c r="E17" s="21"/>
      <c r="F17" s="21"/>
      <c r="G17" s="992"/>
      <c r="H17" s="992"/>
      <c r="I17" s="992"/>
      <c r="J17" s="992"/>
      <c r="K17" s="992"/>
      <c r="L17" s="992"/>
      <c r="M17" s="992"/>
      <c r="N17" s="992"/>
      <c r="O17" s="992"/>
      <c r="P17" s="992"/>
      <c r="Q17" s="992"/>
      <c r="R17" s="992"/>
      <c r="S17" s="995"/>
      <c r="T17" s="1034"/>
      <c r="U17" s="479"/>
    </row>
    <row r="18" spans="1:21" ht="15" customHeight="1" x14ac:dyDescent="0.25">
      <c r="A18" s="951">
        <v>18</v>
      </c>
      <c r="B18" s="116"/>
      <c r="C18" s="20"/>
      <c r="D18" s="70"/>
      <c r="E18" s="21"/>
      <c r="F18" s="70" t="s">
        <v>234</v>
      </c>
      <c r="G18" s="1029"/>
      <c r="H18" s="1029"/>
      <c r="I18" s="1029"/>
      <c r="J18" s="1029"/>
      <c r="K18" s="1029"/>
      <c r="L18" s="1029"/>
      <c r="M18" s="1029"/>
      <c r="N18" s="1029"/>
      <c r="O18" s="1029"/>
      <c r="P18" s="992"/>
      <c r="Q18" s="992"/>
      <c r="R18" s="992"/>
      <c r="S18" s="623"/>
      <c r="T18" s="1034"/>
      <c r="U18" s="479" t="s">
        <v>540</v>
      </c>
    </row>
    <row r="19" spans="1:21" ht="15" customHeight="1" x14ac:dyDescent="0.2">
      <c r="A19" s="951">
        <v>19</v>
      </c>
      <c r="B19" s="116"/>
      <c r="C19" s="103"/>
      <c r="D19" s="70"/>
      <c r="E19" s="21"/>
      <c r="F19" s="70" t="s">
        <v>245</v>
      </c>
      <c r="G19" s="1029"/>
      <c r="H19" s="1029"/>
      <c r="I19" s="1029"/>
      <c r="J19" s="1029"/>
      <c r="K19" s="1029"/>
      <c r="L19" s="1029"/>
      <c r="M19" s="1029"/>
      <c r="N19" s="1029"/>
      <c r="O19" s="1029"/>
      <c r="P19" s="992"/>
      <c r="Q19" s="992"/>
      <c r="R19" s="992"/>
      <c r="S19" s="623"/>
      <c r="T19" s="1032"/>
      <c r="U19" s="479" t="s">
        <v>540</v>
      </c>
    </row>
    <row r="20" spans="1:21" x14ac:dyDescent="0.2">
      <c r="A20" s="187"/>
      <c r="B20" s="887"/>
      <c r="C20" s="874"/>
      <c r="D20" s="874"/>
      <c r="E20" s="876"/>
      <c r="F20" s="876"/>
      <c r="G20" s="1007"/>
      <c r="H20" s="1007"/>
      <c r="I20" s="1007"/>
      <c r="J20" s="1007"/>
      <c r="K20" s="1007"/>
      <c r="L20" s="1007"/>
      <c r="M20" s="1007"/>
      <c r="N20" s="1007"/>
      <c r="O20" s="1007"/>
      <c r="P20" s="1007"/>
      <c r="Q20" s="1007"/>
      <c r="R20" s="1007"/>
      <c r="S20" s="1007"/>
      <c r="T20" s="1035"/>
      <c r="U20" s="479"/>
    </row>
  </sheetData>
  <sheetProtection sheet="1" objects="1" formatRows="0" insertRows="0"/>
  <mergeCells count="3">
    <mergeCell ref="Q2:S2"/>
    <mergeCell ref="Q3:S3"/>
    <mergeCell ref="A5:S5"/>
  </mergeCells>
  <dataValidations count="2">
    <dataValidation type="custom" allowBlank="1" showInputMessage="1" showErrorMessage="1" error="Decimal values larger than or equal to 0 and text &quot;N/A&quot; are accepted" prompt="Please enter a number larger than or equal to 0. _x000a_Enter &quot;N/A&quot; if this does not apply" sqref="S18:S19">
      <formula1>OR(AND(ISNUMBER(S18),S18&gt;=0),AND(ISTEXT(S18),S18="N/A"))</formula1>
    </dataValidation>
    <dataValidation operator="greaterThanOrEqual" allowBlank="1" sqref="R8:R10 R12:R13"/>
  </dataValidations>
  <pageMargins left="0.70866141732283472" right="0.70866141732283472" top="0.74803149606299213" bottom="0.74803149606299213" header="0.31496062992125984" footer="0.31496062992125984"/>
  <pageSetup paperSize="9" scale="87" orientation="landscape" r:id="rId1"/>
  <headerFooter>
    <oddHeader>&amp;CCommerce Commission Information Disclosure Template</oddHeader>
    <oddFooter>&amp;L&amp;F&amp;C&amp;P&amp;R&amp;A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003870"/>
    <pageSetUpPr fitToPage="1"/>
  </sheetPr>
  <dimension ref="A1:L39"/>
  <sheetViews>
    <sheetView showGridLines="0" view="pageBreakPreview" zoomScaleNormal="100" zoomScaleSheetLayoutView="100" workbookViewId="0"/>
  </sheetViews>
  <sheetFormatPr defaultRowHeight="12.75" x14ac:dyDescent="0.2"/>
  <cols>
    <col min="1" max="3" width="3.7109375" customWidth="1"/>
    <col min="4" max="4" width="2.42578125" customWidth="1"/>
    <col min="5" max="5" width="4.28515625" customWidth="1"/>
    <col min="6" max="6" width="60.7109375" customWidth="1"/>
    <col min="7" max="7" width="3.85546875" customWidth="1"/>
    <col min="8" max="10" width="15.7109375" customWidth="1"/>
    <col min="11" max="11" width="2.7109375" customWidth="1"/>
    <col min="12" max="12" width="11.85546875" customWidth="1"/>
  </cols>
  <sheetData>
    <row r="1" spans="1:12" ht="12.75" customHeight="1" x14ac:dyDescent="0.2">
      <c r="A1" s="881"/>
      <c r="B1" s="873"/>
      <c r="C1" s="873"/>
      <c r="D1" s="873"/>
      <c r="E1" s="873"/>
      <c r="F1" s="873"/>
      <c r="G1" s="873"/>
      <c r="H1" s="873"/>
      <c r="I1" s="873"/>
      <c r="J1" s="873"/>
      <c r="K1" s="885"/>
      <c r="L1" s="487"/>
    </row>
    <row r="2" spans="1:12" ht="18" customHeight="1" x14ac:dyDescent="0.3">
      <c r="A2" s="882"/>
      <c r="B2" s="17"/>
      <c r="C2" s="17"/>
      <c r="D2" s="17"/>
      <c r="E2" s="17"/>
      <c r="F2" s="17"/>
      <c r="G2" s="131" t="s">
        <v>5</v>
      </c>
      <c r="H2" s="1169" t="str">
        <f>IF(NOT(ISBLANK(CoverSheet!$C$8)),CoverSheet!$C$8,"")</f>
        <v/>
      </c>
      <c r="I2" s="1169"/>
      <c r="J2" s="1169"/>
      <c r="K2" s="18"/>
      <c r="L2" s="487"/>
    </row>
    <row r="3" spans="1:12" ht="18" customHeight="1" x14ac:dyDescent="0.25">
      <c r="A3" s="882"/>
      <c r="B3" s="17"/>
      <c r="C3" s="17"/>
      <c r="D3" s="17"/>
      <c r="E3" s="17"/>
      <c r="F3" s="17"/>
      <c r="G3" s="131" t="s">
        <v>3</v>
      </c>
      <c r="H3" s="1176" t="str">
        <f>IF(ISNUMBER(CoverSheet!$C$12),CoverSheet!$C$12,"")</f>
        <v/>
      </c>
      <c r="I3" s="1177"/>
      <c r="J3" s="1178"/>
      <c r="K3" s="18"/>
      <c r="L3" s="487"/>
    </row>
    <row r="4" spans="1:12" ht="20.25" customHeight="1" x14ac:dyDescent="0.35">
      <c r="A4" s="883" t="s">
        <v>417</v>
      </c>
      <c r="B4" s="155"/>
      <c r="C4" s="17"/>
      <c r="D4" s="17"/>
      <c r="E4" s="17"/>
      <c r="F4" s="17"/>
      <c r="G4" s="17"/>
      <c r="H4" s="17"/>
      <c r="I4" s="17"/>
      <c r="J4" s="17"/>
      <c r="K4" s="18"/>
      <c r="L4" s="487"/>
    </row>
    <row r="5" spans="1:12" ht="28.5" customHeight="1" x14ac:dyDescent="0.2">
      <c r="A5" s="1155" t="s">
        <v>301</v>
      </c>
      <c r="B5" s="1156"/>
      <c r="C5" s="1219"/>
      <c r="D5" s="1219"/>
      <c r="E5" s="1219"/>
      <c r="F5" s="1219"/>
      <c r="G5" s="1219"/>
      <c r="H5" s="1219"/>
      <c r="I5" s="1219"/>
      <c r="J5" s="1219"/>
      <c r="K5" s="148"/>
      <c r="L5" s="488"/>
    </row>
    <row r="6" spans="1:12" ht="58.5" customHeight="1" x14ac:dyDescent="0.2">
      <c r="A6" s="1155" t="s">
        <v>480</v>
      </c>
      <c r="B6" s="1156"/>
      <c r="C6" s="1219"/>
      <c r="D6" s="1219"/>
      <c r="E6" s="1219"/>
      <c r="F6" s="1219"/>
      <c r="G6" s="1219"/>
      <c r="H6" s="1219"/>
      <c r="I6" s="1219"/>
      <c r="J6" s="1219"/>
      <c r="K6" s="180"/>
      <c r="L6" s="487"/>
    </row>
    <row r="7" spans="1:12" ht="14.25" customHeight="1" x14ac:dyDescent="0.2">
      <c r="A7" s="884" t="s">
        <v>543</v>
      </c>
      <c r="B7" s="19"/>
      <c r="C7" s="19"/>
      <c r="D7" s="19"/>
      <c r="E7" s="19"/>
      <c r="F7" s="17"/>
      <c r="G7" s="17"/>
      <c r="H7" s="17"/>
      <c r="I7" s="17"/>
      <c r="J7" s="17"/>
      <c r="K7" s="18"/>
      <c r="L7" s="487"/>
    </row>
    <row r="8" spans="1:12" ht="45" customHeight="1" x14ac:dyDescent="0.3">
      <c r="A8" s="951">
        <v>8</v>
      </c>
      <c r="B8" s="116"/>
      <c r="C8" s="173" t="s">
        <v>418</v>
      </c>
      <c r="D8" s="173"/>
      <c r="E8" s="175"/>
      <c r="F8" s="23"/>
      <c r="G8" s="23"/>
      <c r="H8" s="203" t="s">
        <v>372</v>
      </c>
      <c r="I8" s="203" t="s">
        <v>370</v>
      </c>
      <c r="J8" s="200" t="s">
        <v>183</v>
      </c>
      <c r="K8" s="30"/>
      <c r="L8" s="479"/>
    </row>
    <row r="9" spans="1:12" ht="15" customHeight="1" x14ac:dyDescent="0.3">
      <c r="A9" s="951">
        <v>9</v>
      </c>
      <c r="B9" s="116"/>
      <c r="C9" s="173"/>
      <c r="D9" s="173"/>
      <c r="E9" s="107" t="s">
        <v>371</v>
      </c>
      <c r="F9" s="23"/>
      <c r="G9" s="23"/>
      <c r="H9" s="625"/>
      <c r="I9" s="457">
        <f>'S8.Billed Quantities+Revenues'!G51</f>
        <v>0</v>
      </c>
      <c r="J9" s="465">
        <f>IF(H9=0,0,(I9-H9)/H9)</f>
        <v>0</v>
      </c>
      <c r="K9" s="30"/>
      <c r="L9" s="479" t="s">
        <v>501</v>
      </c>
    </row>
    <row r="10" spans="1:12" ht="51.75" customHeight="1" x14ac:dyDescent="0.3">
      <c r="A10" s="951">
        <v>10</v>
      </c>
      <c r="B10" s="116"/>
      <c r="C10" s="173" t="s">
        <v>466</v>
      </c>
      <c r="D10" s="175"/>
      <c r="E10" s="175"/>
      <c r="F10" s="58"/>
      <c r="G10" s="58"/>
      <c r="H10" s="203" t="s">
        <v>373</v>
      </c>
      <c r="I10" s="203" t="s">
        <v>370</v>
      </c>
      <c r="J10" s="200" t="s">
        <v>183</v>
      </c>
      <c r="K10" s="30"/>
      <c r="L10" s="479"/>
    </row>
    <row r="11" spans="1:12" ht="15" customHeight="1" x14ac:dyDescent="0.2">
      <c r="A11" s="951">
        <v>11</v>
      </c>
      <c r="B11" s="116"/>
      <c r="C11" s="23"/>
      <c r="D11" s="23"/>
      <c r="E11" s="107" t="s">
        <v>330</v>
      </c>
      <c r="F11" s="23"/>
      <c r="G11" s="23"/>
      <c r="H11" s="625"/>
      <c r="I11" s="457">
        <f>'S6a.Actual Expenditure Capex'!K8</f>
        <v>0</v>
      </c>
      <c r="J11" s="465">
        <f>IF(H11=0,0,(I11-H11)/H11)</f>
        <v>0</v>
      </c>
      <c r="K11" s="30"/>
      <c r="L11" s="479" t="s">
        <v>513</v>
      </c>
    </row>
    <row r="12" spans="1:12" ht="15" customHeight="1" x14ac:dyDescent="0.2">
      <c r="A12" s="951">
        <v>12</v>
      </c>
      <c r="B12" s="116"/>
      <c r="C12" s="39"/>
      <c r="D12" s="39"/>
      <c r="E12" s="23" t="s">
        <v>68</v>
      </c>
      <c r="F12" s="25"/>
      <c r="G12" s="25"/>
      <c r="H12" s="625"/>
      <c r="I12" s="457">
        <f>'S6a.Actual Expenditure Capex'!K9</f>
        <v>0</v>
      </c>
      <c r="J12" s="465">
        <f>IF(H12=0,0,(I12-H12)/H12)</f>
        <v>0</v>
      </c>
      <c r="K12" s="30"/>
      <c r="L12" s="479" t="s">
        <v>513</v>
      </c>
    </row>
    <row r="13" spans="1:12" ht="15" customHeight="1" x14ac:dyDescent="0.2">
      <c r="A13" s="951">
        <v>13</v>
      </c>
      <c r="B13" s="116"/>
      <c r="C13" s="39"/>
      <c r="D13" s="39"/>
      <c r="E13" s="23" t="s">
        <v>69</v>
      </c>
      <c r="F13" s="25"/>
      <c r="G13" s="25"/>
      <c r="H13" s="625"/>
      <c r="I13" s="457">
        <f>'S6a.Actual Expenditure Capex'!K10</f>
        <v>0</v>
      </c>
      <c r="J13" s="465">
        <f>IF(H13=0,0,(I13-H13)/H13)</f>
        <v>0</v>
      </c>
      <c r="K13" s="30"/>
      <c r="L13" s="479" t="s">
        <v>513</v>
      </c>
    </row>
    <row r="14" spans="1:12" ht="15" customHeight="1" x14ac:dyDescent="0.2">
      <c r="A14" s="951">
        <v>14</v>
      </c>
      <c r="B14" s="116"/>
      <c r="C14" s="39"/>
      <c r="D14" s="39"/>
      <c r="E14" s="23" t="s">
        <v>70</v>
      </c>
      <c r="F14" s="25"/>
      <c r="G14" s="25"/>
      <c r="H14" s="625"/>
      <c r="I14" s="457">
        <f>'S6a.Actual Expenditure Capex'!K11</f>
        <v>0</v>
      </c>
      <c r="J14" s="465">
        <f>IF(H14=0,0,(I14-H14)/H14)</f>
        <v>0</v>
      </c>
      <c r="K14" s="30"/>
      <c r="L14" s="479" t="s">
        <v>513</v>
      </c>
    </row>
    <row r="15" spans="1:12" ht="15" customHeight="1" x14ac:dyDescent="0.2">
      <c r="A15" s="953">
        <v>15</v>
      </c>
      <c r="B15" s="41"/>
      <c r="C15" s="23"/>
      <c r="D15" s="23"/>
      <c r="E15" s="167" t="s">
        <v>233</v>
      </c>
      <c r="F15" s="167"/>
      <c r="G15" s="96"/>
      <c r="H15" s="416"/>
      <c r="I15" s="416"/>
      <c r="J15" s="416"/>
      <c r="K15" s="113"/>
      <c r="L15" s="479"/>
    </row>
    <row r="16" spans="1:12" ht="15" customHeight="1" x14ac:dyDescent="0.2">
      <c r="A16" s="951">
        <v>16</v>
      </c>
      <c r="B16" s="116"/>
      <c r="C16" s="39"/>
      <c r="D16" s="39"/>
      <c r="E16" s="93"/>
      <c r="F16" s="28" t="s">
        <v>16</v>
      </c>
      <c r="G16" s="28"/>
      <c r="H16" s="625"/>
      <c r="I16" s="458">
        <f>'S6a.Actual Expenditure Capex'!J13</f>
        <v>0</v>
      </c>
      <c r="J16" s="467">
        <f t="shared" ref="J16:J22" si="0">IF(H16=0,0,(I16-H16)/H16)</f>
        <v>0</v>
      </c>
      <c r="K16" s="30"/>
      <c r="L16" s="479" t="s">
        <v>513</v>
      </c>
    </row>
    <row r="17" spans="1:12" ht="15" customHeight="1" x14ac:dyDescent="0.2">
      <c r="A17" s="951">
        <v>17</v>
      </c>
      <c r="B17" s="116"/>
      <c r="C17" s="39"/>
      <c r="D17" s="39"/>
      <c r="E17" s="25"/>
      <c r="F17" s="23" t="s">
        <v>71</v>
      </c>
      <c r="G17" s="28"/>
      <c r="H17" s="625"/>
      <c r="I17" s="457">
        <f>'S6a.Actual Expenditure Capex'!J14</f>
        <v>0</v>
      </c>
      <c r="J17" s="466">
        <f t="shared" si="0"/>
        <v>0</v>
      </c>
      <c r="K17" s="30"/>
      <c r="L17" s="479" t="s">
        <v>513</v>
      </c>
    </row>
    <row r="18" spans="1:12" ht="15" customHeight="1" thickBot="1" x14ac:dyDescent="0.25">
      <c r="A18" s="951">
        <v>18</v>
      </c>
      <c r="B18" s="116"/>
      <c r="C18" s="39"/>
      <c r="D18" s="39"/>
      <c r="E18" s="25"/>
      <c r="F18" s="165" t="s">
        <v>237</v>
      </c>
      <c r="G18" s="28"/>
      <c r="H18" s="625"/>
      <c r="I18" s="457">
        <f>'S6a.Actual Expenditure Capex'!J15</f>
        <v>0</v>
      </c>
      <c r="J18" s="465">
        <f t="shared" si="0"/>
        <v>0</v>
      </c>
      <c r="K18" s="30"/>
      <c r="L18" s="479" t="s">
        <v>513</v>
      </c>
    </row>
    <row r="19" spans="1:12" ht="15" customHeight="1" thickBot="1" x14ac:dyDescent="0.25">
      <c r="A19" s="953">
        <v>19</v>
      </c>
      <c r="B19" s="41"/>
      <c r="C19" s="23"/>
      <c r="D19" s="212"/>
      <c r="E19" s="212" t="s">
        <v>232</v>
      </c>
      <c r="F19" s="25"/>
      <c r="G19" s="25"/>
      <c r="H19" s="522">
        <f>SUM(H16:H18)</f>
        <v>0</v>
      </c>
      <c r="I19" s="454">
        <f>SUM(I16:I18)</f>
        <v>0</v>
      </c>
      <c r="J19" s="468">
        <f t="shared" si="0"/>
        <v>0</v>
      </c>
      <c r="K19" s="30"/>
      <c r="L19" s="479"/>
    </row>
    <row r="20" spans="1:12" ht="15" customHeight="1" thickBot="1" x14ac:dyDescent="0.25">
      <c r="A20" s="953"/>
      <c r="B20" s="41"/>
      <c r="C20" s="23"/>
      <c r="D20" s="212" t="s">
        <v>471</v>
      </c>
      <c r="E20" s="212"/>
      <c r="F20" s="25"/>
      <c r="G20" s="25"/>
      <c r="H20" s="522">
        <f>H11+H12+H13+H14+H19</f>
        <v>0</v>
      </c>
      <c r="I20" s="454">
        <f>I11+I12+I13+I14+I19</f>
        <v>0</v>
      </c>
      <c r="J20" s="468">
        <f t="shared" si="0"/>
        <v>0</v>
      </c>
      <c r="K20" s="30"/>
      <c r="L20" s="479"/>
    </row>
    <row r="21" spans="1:12" ht="15" customHeight="1" thickBot="1" x14ac:dyDescent="0.25">
      <c r="A21" s="951">
        <v>21</v>
      </c>
      <c r="B21" s="116"/>
      <c r="C21" s="39"/>
      <c r="D21" s="39"/>
      <c r="E21" s="698" t="s">
        <v>640</v>
      </c>
      <c r="F21" s="799"/>
      <c r="G21" s="25"/>
      <c r="H21" s="625"/>
      <c r="I21" s="459">
        <f>'S6a.Actual Expenditure Capex'!K18</f>
        <v>0</v>
      </c>
      <c r="J21" s="465">
        <f t="shared" si="0"/>
        <v>0</v>
      </c>
      <c r="K21" s="30"/>
      <c r="L21" s="479" t="s">
        <v>513</v>
      </c>
    </row>
    <row r="22" spans="1:12" ht="15" customHeight="1" thickBot="1" x14ac:dyDescent="0.25">
      <c r="A22" s="951">
        <v>22</v>
      </c>
      <c r="B22" s="116"/>
      <c r="C22" s="39"/>
      <c r="D22" s="194" t="s">
        <v>454</v>
      </c>
      <c r="E22" s="29"/>
      <c r="F22" s="25"/>
      <c r="G22" s="25"/>
      <c r="H22" s="523">
        <f>H20+H21</f>
        <v>0</v>
      </c>
      <c r="I22" s="455">
        <f>I20+I21</f>
        <v>0</v>
      </c>
      <c r="J22" s="469">
        <f t="shared" si="0"/>
        <v>0</v>
      </c>
      <c r="K22" s="30"/>
      <c r="L22" s="479"/>
    </row>
    <row r="23" spans="1:12" ht="30" customHeight="1" x14ac:dyDescent="0.3">
      <c r="A23" s="951">
        <v>23</v>
      </c>
      <c r="B23" s="116"/>
      <c r="C23" s="173" t="s">
        <v>419</v>
      </c>
      <c r="D23" s="39"/>
      <c r="E23" s="175"/>
      <c r="F23" s="25"/>
      <c r="G23" s="25"/>
      <c r="H23" s="417"/>
      <c r="I23" s="417"/>
      <c r="J23" s="417"/>
      <c r="K23" s="30"/>
      <c r="L23" s="479"/>
    </row>
    <row r="24" spans="1:12" ht="15" customHeight="1" x14ac:dyDescent="0.2">
      <c r="A24" s="951">
        <v>24</v>
      </c>
      <c r="B24" s="116"/>
      <c r="C24" s="39"/>
      <c r="D24" s="39"/>
      <c r="E24" s="23" t="s">
        <v>44</v>
      </c>
      <c r="F24" s="25"/>
      <c r="G24" s="25"/>
      <c r="H24" s="625"/>
      <c r="I24" s="459">
        <f>'S6b.Actual Expenditure Opex'!R8</f>
        <v>0</v>
      </c>
      <c r="J24" s="465">
        <f t="shared" ref="J24:J31" si="1">IF(H24=0,0,(I24-H24)/H24)</f>
        <v>0</v>
      </c>
      <c r="K24" s="30"/>
      <c r="L24" s="479" t="s">
        <v>509</v>
      </c>
    </row>
    <row r="25" spans="1:12" ht="15" customHeight="1" x14ac:dyDescent="0.2">
      <c r="A25" s="951">
        <v>25</v>
      </c>
      <c r="B25" s="116"/>
      <c r="C25" s="39"/>
      <c r="D25" s="39"/>
      <c r="E25" s="23" t="s">
        <v>45</v>
      </c>
      <c r="F25" s="25"/>
      <c r="G25" s="25"/>
      <c r="H25" s="625"/>
      <c r="I25" s="459">
        <f>'S6b.Actual Expenditure Opex'!R9</f>
        <v>0</v>
      </c>
      <c r="J25" s="465">
        <f t="shared" si="1"/>
        <v>0</v>
      </c>
      <c r="K25" s="30"/>
      <c r="L25" s="479" t="s">
        <v>509</v>
      </c>
    </row>
    <row r="26" spans="1:12" ht="15" customHeight="1" thickBot="1" x14ac:dyDescent="0.25">
      <c r="A26" s="951">
        <v>26</v>
      </c>
      <c r="B26" s="116"/>
      <c r="C26" s="39"/>
      <c r="D26" s="39"/>
      <c r="E26" s="23" t="s">
        <v>69</v>
      </c>
      <c r="F26" s="25"/>
      <c r="G26" s="25"/>
      <c r="H26" s="625"/>
      <c r="I26" s="459">
        <f>'S6b.Actual Expenditure Opex'!R10</f>
        <v>0</v>
      </c>
      <c r="J26" s="465">
        <f t="shared" si="1"/>
        <v>0</v>
      </c>
      <c r="K26" s="30"/>
      <c r="L26" s="479" t="s">
        <v>509</v>
      </c>
    </row>
    <row r="27" spans="1:12" ht="15" customHeight="1" thickBot="1" x14ac:dyDescent="0.25">
      <c r="A27" s="951">
        <v>27</v>
      </c>
      <c r="B27" s="116"/>
      <c r="C27" s="39"/>
      <c r="D27" s="194" t="s">
        <v>364</v>
      </c>
      <c r="E27" s="29"/>
      <c r="F27" s="23"/>
      <c r="G27" s="23"/>
      <c r="H27" s="523">
        <f>SUM(H24:H26)</f>
        <v>0</v>
      </c>
      <c r="I27" s="455">
        <f>SUM(I24:I26)</f>
        <v>0</v>
      </c>
      <c r="J27" s="469">
        <f t="shared" si="1"/>
        <v>0</v>
      </c>
      <c r="K27" s="30"/>
      <c r="L27" s="479"/>
    </row>
    <row r="28" spans="1:12" ht="15" customHeight="1" x14ac:dyDescent="0.2">
      <c r="A28" s="951">
        <v>28</v>
      </c>
      <c r="B28" s="116"/>
      <c r="C28" s="39"/>
      <c r="D28" s="39"/>
      <c r="E28" s="191" t="s">
        <v>223</v>
      </c>
      <c r="F28" s="25"/>
      <c r="G28" s="25"/>
      <c r="H28" s="625"/>
      <c r="I28" s="459">
        <f>'S6b.Actual Expenditure Opex'!R12</f>
        <v>0</v>
      </c>
      <c r="J28" s="465">
        <f t="shared" si="1"/>
        <v>0</v>
      </c>
      <c r="K28" s="30"/>
      <c r="L28" s="479" t="s">
        <v>509</v>
      </c>
    </row>
    <row r="29" spans="1:12" ht="15" customHeight="1" thickBot="1" x14ac:dyDescent="0.25">
      <c r="A29" s="951">
        <v>29</v>
      </c>
      <c r="B29" s="116"/>
      <c r="C29" s="39"/>
      <c r="D29" s="39"/>
      <c r="E29" s="23" t="s">
        <v>21</v>
      </c>
      <c r="F29" s="25"/>
      <c r="G29" s="25"/>
      <c r="H29" s="625"/>
      <c r="I29" s="459">
        <f>'S6b.Actual Expenditure Opex'!R13</f>
        <v>0</v>
      </c>
      <c r="J29" s="465">
        <f t="shared" si="1"/>
        <v>0</v>
      </c>
      <c r="K29" s="30"/>
      <c r="L29" s="479" t="s">
        <v>509</v>
      </c>
    </row>
    <row r="30" spans="1:12" ht="15" customHeight="1" thickBot="1" x14ac:dyDescent="0.25">
      <c r="A30" s="951">
        <v>30</v>
      </c>
      <c r="B30" s="116"/>
      <c r="C30" s="39"/>
      <c r="D30" s="194" t="s">
        <v>365</v>
      </c>
      <c r="E30" s="29"/>
      <c r="F30" s="23"/>
      <c r="G30" s="23"/>
      <c r="H30" s="523">
        <f>SUM(H28:H29)</f>
        <v>0</v>
      </c>
      <c r="I30" s="455">
        <f>SUM(I28:I29)</f>
        <v>0</v>
      </c>
      <c r="J30" s="469">
        <f t="shared" si="1"/>
        <v>0</v>
      </c>
      <c r="K30" s="30"/>
      <c r="L30" s="479"/>
    </row>
    <row r="31" spans="1:12" ht="15" customHeight="1" thickBot="1" x14ac:dyDescent="0.25">
      <c r="A31" s="951">
        <v>31</v>
      </c>
      <c r="B31" s="116"/>
      <c r="C31" s="39"/>
      <c r="D31" s="194" t="s">
        <v>106</v>
      </c>
      <c r="E31" s="29"/>
      <c r="F31" s="23"/>
      <c r="G31" s="23"/>
      <c r="H31" s="523">
        <f>H27+H30</f>
        <v>0</v>
      </c>
      <c r="I31" s="455">
        <f>I27+I30</f>
        <v>0</v>
      </c>
      <c r="J31" s="469">
        <f t="shared" si="1"/>
        <v>0</v>
      </c>
      <c r="K31" s="30"/>
      <c r="L31" s="479"/>
    </row>
    <row r="32" spans="1:12" ht="30" customHeight="1" x14ac:dyDescent="0.3">
      <c r="A32" s="951">
        <v>32</v>
      </c>
      <c r="B32" s="116"/>
      <c r="C32" s="173" t="s">
        <v>467</v>
      </c>
      <c r="D32" s="39"/>
      <c r="E32" s="175"/>
      <c r="F32" s="23"/>
      <c r="G32" s="23"/>
      <c r="H32" s="418"/>
      <c r="I32" s="419"/>
      <c r="J32" s="419"/>
      <c r="K32" s="30"/>
      <c r="L32" s="479"/>
    </row>
    <row r="33" spans="1:12" ht="15" customHeight="1" x14ac:dyDescent="0.2">
      <c r="A33" s="951">
        <v>33</v>
      </c>
      <c r="B33" s="116"/>
      <c r="C33" s="115"/>
      <c r="D33" s="115"/>
      <c r="E33" s="191" t="s">
        <v>220</v>
      </c>
      <c r="F33" s="23"/>
      <c r="G33" s="23"/>
      <c r="H33" s="625"/>
      <c r="I33" s="459">
        <f>'S6a.Actual Expenditure Capex'!K27</f>
        <v>0</v>
      </c>
      <c r="J33" s="465">
        <f>IF(H33="N/A",0,IF(H33=0,0,(I33-H33)/H33))</f>
        <v>0</v>
      </c>
      <c r="K33" s="30"/>
      <c r="L33" s="479" t="s">
        <v>513</v>
      </c>
    </row>
    <row r="34" spans="1:12" ht="30" customHeight="1" x14ac:dyDescent="0.3">
      <c r="A34" s="951">
        <v>34</v>
      </c>
      <c r="B34" s="116"/>
      <c r="C34" s="173" t="s">
        <v>468</v>
      </c>
      <c r="D34" s="39"/>
      <c r="E34" s="175"/>
      <c r="F34" s="23"/>
      <c r="G34" s="23"/>
      <c r="H34" s="418"/>
      <c r="I34" s="419"/>
      <c r="J34" s="419"/>
      <c r="K34" s="30"/>
      <c r="L34" s="479"/>
    </row>
    <row r="35" spans="1:12" ht="15" customHeight="1" x14ac:dyDescent="0.2">
      <c r="A35" s="951">
        <v>35</v>
      </c>
      <c r="B35" s="116"/>
      <c r="C35" s="39"/>
      <c r="D35" s="39"/>
      <c r="E35" s="191" t="s">
        <v>220</v>
      </c>
      <c r="F35" s="23"/>
      <c r="G35" s="23"/>
      <c r="H35" s="625"/>
      <c r="I35" s="459">
        <f>'S6b.Actual Expenditure Opex'!S18</f>
        <v>0</v>
      </c>
      <c r="J35" s="465">
        <f>IF(H35="N/A",0,IF(H35=0,0,(I35-H35)/H35))</f>
        <v>0</v>
      </c>
      <c r="K35" s="30"/>
      <c r="L35" s="479" t="s">
        <v>509</v>
      </c>
    </row>
    <row r="36" spans="1:12" ht="15" customHeight="1" x14ac:dyDescent="0.2">
      <c r="A36" s="951">
        <v>36</v>
      </c>
      <c r="B36" s="116"/>
      <c r="C36" s="39"/>
      <c r="D36" s="39"/>
      <c r="E36" s="190" t="s">
        <v>245</v>
      </c>
      <c r="F36" s="23"/>
      <c r="G36" s="23"/>
      <c r="H36" s="625"/>
      <c r="I36" s="459">
        <f>'S6b.Actual Expenditure Opex'!S19</f>
        <v>0</v>
      </c>
      <c r="J36" s="465">
        <f>IF(H36="N/A",0,IF(H36=0,0,(I36-H36)/H36))</f>
        <v>0</v>
      </c>
      <c r="K36" s="30"/>
      <c r="L36" s="479" t="s">
        <v>509</v>
      </c>
    </row>
    <row r="37" spans="1:12" ht="23.25" customHeight="1" x14ac:dyDescent="0.25">
      <c r="A37" s="951">
        <v>37</v>
      </c>
      <c r="B37" s="196"/>
      <c r="C37" s="800" t="s">
        <v>676</v>
      </c>
      <c r="D37" s="801"/>
      <c r="E37" s="802"/>
      <c r="F37" s="802"/>
      <c r="G37" s="802"/>
      <c r="H37" s="802"/>
      <c r="I37" s="802"/>
      <c r="J37" s="802"/>
      <c r="K37" s="150"/>
      <c r="L37" s="479"/>
    </row>
    <row r="38" spans="1:12" ht="27" customHeight="1" x14ac:dyDescent="0.2">
      <c r="A38" s="951">
        <v>38</v>
      </c>
      <c r="B38" s="196"/>
      <c r="C38" s="1168" t="s">
        <v>710</v>
      </c>
      <c r="D38" s="1168"/>
      <c r="E38" s="1168"/>
      <c r="F38" s="1168"/>
      <c r="G38" s="1168"/>
      <c r="H38" s="1168"/>
      <c r="I38" s="1168"/>
      <c r="J38" s="1168"/>
      <c r="K38" s="150"/>
      <c r="L38" s="479"/>
    </row>
    <row r="39" spans="1:12" ht="15.75" customHeight="1" x14ac:dyDescent="0.25">
      <c r="A39" s="188"/>
      <c r="B39" s="925"/>
      <c r="C39" s="926"/>
      <c r="D39" s="926"/>
      <c r="E39" s="927"/>
      <c r="F39" s="927"/>
      <c r="G39" s="927"/>
      <c r="H39" s="927"/>
      <c r="I39" s="927"/>
      <c r="J39" s="927"/>
      <c r="K39" s="924"/>
      <c r="L39" s="479"/>
    </row>
  </sheetData>
  <sheetProtection sheet="1" objects="1" formatRows="0" insertRows="0"/>
  <mergeCells count="5">
    <mergeCell ref="A5:J5"/>
    <mergeCell ref="A6:J6"/>
    <mergeCell ref="H2:J2"/>
    <mergeCell ref="H3:J3"/>
    <mergeCell ref="C38:J38"/>
  </mergeCells>
  <dataValidations count="2">
    <dataValidation type="custom" allowBlank="1" showInputMessage="1" showErrorMessage="1" error="Decimal values larger than or equal to 0 and text &quot;N/A&quot; are accepted" prompt="Please enter a number larger than or equal to 0. _x000a_Enter &quot;N/A&quot; if this does not apply" sqref="H35:H36 H33">
      <formula1>OR(AND(ISNUMBER(H33),H33&gt;=0),AND(ISTEXT(H33),H33="N/A"))</formula1>
    </dataValidation>
    <dataValidation operator="greaterThanOrEqual" allowBlank="1" sqref="H9 H28:H29 H24:H26 H21 H16:H18 H11:H14"/>
  </dataValidations>
  <pageMargins left="0.70866141732283472" right="0.70866141732283472" top="0.74803149606299213" bottom="0.74803149606299213" header="0.31496062992125984" footer="0.31496062992125984"/>
  <pageSetup paperSize="9" scale="73" orientation="portrait" r:id="rId1"/>
  <headerFooter>
    <oddHeader>&amp;CCommerce Commission Information Disclosure Template</oddHeader>
    <oddFooter>&amp;L&amp;F&amp;C&amp;P&amp;R&amp;A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57"/>
    <pageSetUpPr fitToPage="1"/>
  </sheetPr>
  <dimension ref="A1:U52"/>
  <sheetViews>
    <sheetView showGridLines="0" view="pageBreakPreview" topLeftCell="A4" zoomScale="90" zoomScaleNormal="100" zoomScaleSheetLayoutView="90" zoomScalePageLayoutView="55" workbookViewId="0"/>
  </sheetViews>
  <sheetFormatPr defaultRowHeight="12.75" x14ac:dyDescent="0.2"/>
  <cols>
    <col min="1" max="1" width="4.7109375" customWidth="1"/>
    <col min="2" max="2" width="4.140625" style="145" customWidth="1"/>
    <col min="3" max="3" width="2.28515625" customWidth="1"/>
    <col min="4" max="4" width="33" customWidth="1"/>
    <col min="5" max="5" width="36.28515625" style="166" customWidth="1"/>
    <col min="6" max="6" width="29" style="171" customWidth="1"/>
    <col min="7" max="7" width="20.7109375" customWidth="1"/>
    <col min="8" max="8" width="21.42578125" customWidth="1"/>
    <col min="9" max="9" width="0.7109375" customWidth="1"/>
    <col min="10" max="10" width="5.85546875" customWidth="1"/>
    <col min="11" max="11" width="0.7109375" customWidth="1"/>
    <col min="12" max="12" width="19" customWidth="1"/>
    <col min="13" max="16" width="16.140625" customWidth="1"/>
    <col min="17" max="18" width="16.140625" style="102" customWidth="1"/>
    <col min="19" max="19" width="2.7109375" customWidth="1"/>
    <col min="20" max="20" width="7.42578125" style="480" customWidth="1"/>
  </cols>
  <sheetData>
    <row r="1" spans="1:20" ht="12.75" customHeight="1" x14ac:dyDescent="0.2">
      <c r="A1" s="928"/>
      <c r="B1" s="932"/>
      <c r="C1" s="932"/>
      <c r="D1" s="932"/>
      <c r="E1" s="932"/>
      <c r="F1" s="932"/>
      <c r="G1" s="932"/>
      <c r="H1" s="932"/>
      <c r="I1" s="932"/>
      <c r="J1" s="932"/>
      <c r="K1" s="932"/>
      <c r="L1" s="932"/>
      <c r="M1" s="932"/>
      <c r="N1" s="871"/>
      <c r="O1" s="871"/>
      <c r="P1" s="871"/>
      <c r="Q1" s="871"/>
      <c r="R1" s="871"/>
      <c r="S1" s="930"/>
      <c r="T1" s="489"/>
    </row>
    <row r="2" spans="1:20" ht="18" customHeight="1" x14ac:dyDescent="0.3">
      <c r="A2" s="929"/>
      <c r="B2" s="88"/>
      <c r="C2" s="88"/>
      <c r="D2" s="88"/>
      <c r="E2" s="88"/>
      <c r="F2" s="88"/>
      <c r="G2" s="88"/>
      <c r="H2" s="87"/>
      <c r="I2" s="87"/>
      <c r="J2" s="88"/>
      <c r="K2" s="88"/>
      <c r="L2" s="88"/>
      <c r="M2" s="88"/>
      <c r="N2" s="131" t="s">
        <v>5</v>
      </c>
      <c r="O2" s="1169" t="str">
        <f>IF(NOT(ISBLANK(CoverSheet!$C$8)),CoverSheet!$C$8,"")</f>
        <v/>
      </c>
      <c r="P2" s="1169"/>
      <c r="Q2" s="1169"/>
      <c r="R2" s="1169"/>
      <c r="S2" s="56"/>
      <c r="T2" s="490"/>
    </row>
    <row r="3" spans="1:20" ht="18" customHeight="1" x14ac:dyDescent="0.25">
      <c r="A3" s="929"/>
      <c r="B3" s="88"/>
      <c r="C3" s="88"/>
      <c r="D3" s="88"/>
      <c r="E3" s="88"/>
      <c r="F3" s="88"/>
      <c r="G3" s="88"/>
      <c r="H3" s="87"/>
      <c r="I3" s="87"/>
      <c r="J3" s="88"/>
      <c r="K3" s="88"/>
      <c r="L3" s="88"/>
      <c r="M3" s="88"/>
      <c r="N3" s="131" t="s">
        <v>3</v>
      </c>
      <c r="O3" s="1176" t="str">
        <f>IF(ISNUMBER(CoverSheet!$C$12),CoverSheet!$C$12,"")</f>
        <v/>
      </c>
      <c r="P3" s="1177"/>
      <c r="Q3" s="1177"/>
      <c r="R3" s="1178"/>
      <c r="S3" s="56"/>
      <c r="T3" s="490"/>
    </row>
    <row r="4" spans="1:20" ht="18" customHeight="1" x14ac:dyDescent="0.25">
      <c r="A4" s="929"/>
      <c r="B4" s="88"/>
      <c r="C4" s="88"/>
      <c r="D4" s="88"/>
      <c r="E4" s="88"/>
      <c r="F4" s="88"/>
      <c r="G4" s="88"/>
      <c r="H4" s="87"/>
      <c r="I4" s="87"/>
      <c r="J4" s="88"/>
      <c r="K4" s="88"/>
      <c r="L4" s="88"/>
      <c r="M4" s="88"/>
      <c r="N4" s="131" t="s">
        <v>361</v>
      </c>
      <c r="O4" s="1222"/>
      <c r="P4" s="1222"/>
      <c r="Q4" s="1222"/>
      <c r="R4" s="1222"/>
      <c r="S4" s="56"/>
      <c r="T4" s="490"/>
    </row>
    <row r="5" spans="1:20" ht="20.25" customHeight="1" x14ac:dyDescent="0.35">
      <c r="A5" s="898" t="s">
        <v>483</v>
      </c>
      <c r="B5" s="155"/>
      <c r="C5" s="120"/>
      <c r="D5" s="120"/>
      <c r="E5" s="120"/>
      <c r="F5" s="120"/>
      <c r="G5" s="120"/>
      <c r="H5" s="120"/>
      <c r="I5" s="120"/>
      <c r="J5" s="120"/>
      <c r="K5" s="120"/>
      <c r="L5" s="120"/>
      <c r="M5" s="120"/>
      <c r="N5" s="121"/>
      <c r="O5" s="121"/>
      <c r="P5" s="121"/>
      <c r="Q5" s="121"/>
      <c r="R5" s="121"/>
      <c r="S5" s="146"/>
      <c r="T5" s="491"/>
    </row>
    <row r="6" spans="1:20" s="306" customFormat="1" ht="38.25" customHeight="1" x14ac:dyDescent="0.2">
      <c r="A6" s="1158" t="s">
        <v>472</v>
      </c>
      <c r="B6" s="1159"/>
      <c r="C6" s="1159"/>
      <c r="D6" s="1159"/>
      <c r="E6" s="1159"/>
      <c r="F6" s="1159"/>
      <c r="G6" s="1159"/>
      <c r="H6" s="1159"/>
      <c r="I6" s="1159"/>
      <c r="J6" s="1159"/>
      <c r="K6" s="1159"/>
      <c r="L6" s="1159"/>
      <c r="M6" s="1159"/>
      <c r="N6" s="1159"/>
      <c r="O6" s="1159"/>
      <c r="P6" s="1159"/>
      <c r="Q6" s="374"/>
      <c r="R6" s="375"/>
      <c r="S6" s="376"/>
      <c r="T6" s="492"/>
    </row>
    <row r="7" spans="1:20" ht="12.75" customHeight="1" x14ac:dyDescent="0.2">
      <c r="A7" s="884" t="s">
        <v>543</v>
      </c>
      <c r="B7" s="19"/>
      <c r="C7" s="19"/>
      <c r="D7" s="19"/>
      <c r="E7" s="19"/>
      <c r="F7" s="19"/>
      <c r="G7" s="88"/>
      <c r="H7" s="88"/>
      <c r="I7" s="88"/>
      <c r="J7" s="88"/>
      <c r="K7" s="88"/>
      <c r="L7" s="88"/>
      <c r="M7" s="88"/>
      <c r="N7" s="32"/>
      <c r="O7" s="32"/>
      <c r="P7" s="32"/>
      <c r="Q7" s="32"/>
      <c r="R7" s="32"/>
      <c r="S7" s="56"/>
      <c r="T7" s="490"/>
    </row>
    <row r="8" spans="1:20" ht="26.25" customHeight="1" x14ac:dyDescent="0.3">
      <c r="A8" s="951">
        <v>8</v>
      </c>
      <c r="B8" s="249"/>
      <c r="C8" s="246" t="s">
        <v>413</v>
      </c>
      <c r="D8" s="377"/>
      <c r="E8" s="377"/>
      <c r="F8" s="377"/>
      <c r="G8" s="378"/>
      <c r="H8" s="378"/>
      <c r="I8" s="378"/>
      <c r="J8" s="378"/>
      <c r="K8" s="378"/>
      <c r="L8" s="378"/>
      <c r="M8" s="378"/>
      <c r="N8" s="378"/>
      <c r="O8" s="378"/>
      <c r="P8" s="378"/>
      <c r="Q8" s="378"/>
      <c r="R8" s="378"/>
      <c r="S8" s="147"/>
      <c r="T8" s="493"/>
    </row>
    <row r="9" spans="1:20" s="171" customFormat="1" ht="17.25" customHeight="1" x14ac:dyDescent="0.2">
      <c r="A9" s="951">
        <v>9</v>
      </c>
      <c r="B9" s="249"/>
      <c r="C9" s="379"/>
      <c r="D9" s="168"/>
      <c r="E9" s="168"/>
      <c r="F9" s="168"/>
      <c r="G9" s="168"/>
      <c r="H9" s="168"/>
      <c r="I9" s="168"/>
      <c r="J9" s="168"/>
      <c r="K9" s="378"/>
      <c r="L9" s="124"/>
      <c r="M9" s="184" t="s">
        <v>412</v>
      </c>
      <c r="N9" s="124"/>
      <c r="O9" s="184"/>
      <c r="P9" s="124"/>
      <c r="Q9" s="124"/>
      <c r="R9" s="1220" t="s">
        <v>354</v>
      </c>
      <c r="S9" s="147"/>
      <c r="T9" s="494"/>
    </row>
    <row r="10" spans="1:20" s="171" customFormat="1" ht="62.25" customHeight="1" x14ac:dyDescent="0.2">
      <c r="A10" s="951">
        <v>10</v>
      </c>
      <c r="B10" s="249"/>
      <c r="C10" s="379"/>
      <c r="D10" s="168"/>
      <c r="E10" s="168"/>
      <c r="F10" s="168"/>
      <c r="G10" s="168"/>
      <c r="H10" s="168"/>
      <c r="I10" s="168"/>
      <c r="J10" s="168"/>
      <c r="K10" s="378"/>
      <c r="L10" s="380" t="s">
        <v>362</v>
      </c>
      <c r="M10" s="626"/>
      <c r="N10" s="626"/>
      <c r="O10" s="626"/>
      <c r="P10" s="626"/>
      <c r="Q10" s="626"/>
      <c r="R10" s="1220"/>
      <c r="S10" s="147"/>
      <c r="T10" s="494"/>
    </row>
    <row r="11" spans="1:20" s="171" customFormat="1" ht="62.25" customHeight="1" x14ac:dyDescent="0.2">
      <c r="A11" s="951">
        <v>11</v>
      </c>
      <c r="B11" s="249"/>
      <c r="C11" s="379"/>
      <c r="D11" s="168" t="s">
        <v>329</v>
      </c>
      <c r="E11" s="168" t="s">
        <v>469</v>
      </c>
      <c r="F11" s="168" t="s">
        <v>474</v>
      </c>
      <c r="G11" s="803" t="s">
        <v>569</v>
      </c>
      <c r="H11" s="804" t="s">
        <v>605</v>
      </c>
      <c r="I11" s="168"/>
      <c r="J11" s="168"/>
      <c r="K11" s="378"/>
      <c r="L11" s="380" t="s">
        <v>473</v>
      </c>
      <c r="M11" s="626"/>
      <c r="N11" s="626"/>
      <c r="O11" s="626"/>
      <c r="P11" s="626"/>
      <c r="Q11" s="626"/>
      <c r="R11" s="1220"/>
      <c r="S11" s="147"/>
      <c r="T11" s="494"/>
    </row>
    <row r="12" spans="1:20" ht="14.25" customHeight="1" x14ac:dyDescent="0.2">
      <c r="A12" s="951">
        <v>12</v>
      </c>
      <c r="B12" s="249"/>
      <c r="C12" s="379"/>
      <c r="D12" s="168"/>
      <c r="E12" s="168"/>
      <c r="F12" s="168"/>
      <c r="G12" s="378"/>
      <c r="H12" s="381"/>
      <c r="I12" s="168"/>
      <c r="J12" s="168"/>
      <c r="K12" s="378"/>
      <c r="L12" s="168"/>
      <c r="M12" s="168"/>
      <c r="N12" s="168"/>
      <c r="O12" s="382"/>
      <c r="P12" s="382"/>
      <c r="Q12" s="382"/>
      <c r="R12" s="1220"/>
      <c r="S12" s="147"/>
      <c r="T12" s="493"/>
    </row>
    <row r="13" spans="1:20" ht="15" customHeight="1" x14ac:dyDescent="0.2">
      <c r="A13" s="951">
        <v>13</v>
      </c>
      <c r="B13" s="249"/>
      <c r="C13" s="379"/>
      <c r="D13" s="627"/>
      <c r="E13" s="627"/>
      <c r="F13" s="627" t="s">
        <v>303</v>
      </c>
      <c r="G13" s="628"/>
      <c r="H13" s="628"/>
      <c r="I13" s="168"/>
      <c r="J13" s="168"/>
      <c r="K13" s="378"/>
      <c r="L13" s="168"/>
      <c r="M13" s="628"/>
      <c r="N13" s="628"/>
      <c r="O13" s="628"/>
      <c r="P13" s="628"/>
      <c r="Q13" s="628"/>
      <c r="R13" s="378"/>
      <c r="S13" s="147"/>
      <c r="T13" s="493"/>
    </row>
    <row r="14" spans="1:20" ht="15" customHeight="1" x14ac:dyDescent="0.2">
      <c r="A14" s="951">
        <v>14</v>
      </c>
      <c r="B14" s="249"/>
      <c r="C14" s="383"/>
      <c r="D14" s="627"/>
      <c r="E14" s="627"/>
      <c r="F14" s="627" t="s">
        <v>303</v>
      </c>
      <c r="G14" s="628"/>
      <c r="H14" s="628"/>
      <c r="I14" s="168"/>
      <c r="J14" s="168"/>
      <c r="K14" s="378"/>
      <c r="L14" s="168"/>
      <c r="M14" s="628"/>
      <c r="N14" s="628"/>
      <c r="O14" s="628"/>
      <c r="P14" s="628"/>
      <c r="Q14" s="628"/>
      <c r="R14" s="378"/>
      <c r="S14" s="147"/>
      <c r="T14" s="493"/>
    </row>
    <row r="15" spans="1:20" ht="15" customHeight="1" x14ac:dyDescent="0.2">
      <c r="A15" s="951">
        <v>15</v>
      </c>
      <c r="B15" s="249"/>
      <c r="C15" s="383"/>
      <c r="D15" s="627"/>
      <c r="E15" s="627"/>
      <c r="F15" s="627" t="s">
        <v>303</v>
      </c>
      <c r="G15" s="628"/>
      <c r="H15" s="628"/>
      <c r="I15" s="168"/>
      <c r="J15" s="168"/>
      <c r="K15" s="378"/>
      <c r="L15" s="168"/>
      <c r="M15" s="628"/>
      <c r="N15" s="628"/>
      <c r="O15" s="628"/>
      <c r="P15" s="628"/>
      <c r="Q15" s="628"/>
      <c r="R15" s="378"/>
      <c r="S15" s="147"/>
      <c r="T15" s="493"/>
    </row>
    <row r="16" spans="1:20" ht="15" customHeight="1" x14ac:dyDescent="0.2">
      <c r="A16" s="951">
        <v>16</v>
      </c>
      <c r="B16" s="249"/>
      <c r="C16" s="383"/>
      <c r="D16" s="627"/>
      <c r="E16" s="627"/>
      <c r="F16" s="627" t="s">
        <v>303</v>
      </c>
      <c r="G16" s="628"/>
      <c r="H16" s="628"/>
      <c r="I16" s="168"/>
      <c r="J16" s="168"/>
      <c r="K16" s="378"/>
      <c r="L16" s="168"/>
      <c r="M16" s="628"/>
      <c r="N16" s="628"/>
      <c r="O16" s="628"/>
      <c r="P16" s="628"/>
      <c r="Q16" s="628"/>
      <c r="R16" s="378"/>
      <c r="S16" s="147"/>
      <c r="T16" s="493"/>
    </row>
    <row r="17" spans="1:21" ht="15" customHeight="1" x14ac:dyDescent="0.2">
      <c r="A17" s="951">
        <v>17</v>
      </c>
      <c r="B17" s="249"/>
      <c r="C17" s="383"/>
      <c r="D17" s="627"/>
      <c r="E17" s="627"/>
      <c r="F17" s="627" t="s">
        <v>303</v>
      </c>
      <c r="G17" s="628"/>
      <c r="H17" s="628"/>
      <c r="I17" s="168"/>
      <c r="J17" s="168"/>
      <c r="K17" s="378"/>
      <c r="L17" s="168"/>
      <c r="M17" s="628"/>
      <c r="N17" s="628"/>
      <c r="O17" s="628"/>
      <c r="P17" s="628"/>
      <c r="Q17" s="628"/>
      <c r="R17" s="378"/>
      <c r="S17" s="147"/>
      <c r="T17" s="493"/>
    </row>
    <row r="18" spans="1:21" ht="15" customHeight="1" x14ac:dyDescent="0.2">
      <c r="A18" s="951">
        <v>18</v>
      </c>
      <c r="B18" s="249"/>
      <c r="C18" s="383"/>
      <c r="D18" s="627"/>
      <c r="E18" s="627"/>
      <c r="F18" s="627" t="s">
        <v>303</v>
      </c>
      <c r="G18" s="628"/>
      <c r="H18" s="628"/>
      <c r="I18" s="168"/>
      <c r="J18" s="168"/>
      <c r="K18" s="378"/>
      <c r="L18" s="168"/>
      <c r="M18" s="628"/>
      <c r="N18" s="628"/>
      <c r="O18" s="628"/>
      <c r="P18" s="628"/>
      <c r="Q18" s="628"/>
      <c r="R18" s="378"/>
      <c r="S18" s="147"/>
      <c r="T18" s="493"/>
    </row>
    <row r="19" spans="1:21" ht="15" customHeight="1" x14ac:dyDescent="0.2">
      <c r="A19" s="951">
        <v>19</v>
      </c>
      <c r="B19" s="249"/>
      <c r="C19" s="383"/>
      <c r="D19" s="627"/>
      <c r="E19" s="627"/>
      <c r="F19" s="627" t="s">
        <v>303</v>
      </c>
      <c r="G19" s="628"/>
      <c r="H19" s="628"/>
      <c r="I19" s="168"/>
      <c r="J19" s="168"/>
      <c r="K19" s="378"/>
      <c r="L19" s="168"/>
      <c r="M19" s="628"/>
      <c r="N19" s="628"/>
      <c r="O19" s="628"/>
      <c r="P19" s="628"/>
      <c r="Q19" s="628"/>
      <c r="R19" s="378"/>
      <c r="S19" s="147"/>
      <c r="T19" s="493"/>
    </row>
    <row r="20" spans="1:21" ht="15" customHeight="1" x14ac:dyDescent="0.2">
      <c r="A20" s="951">
        <v>20</v>
      </c>
      <c r="B20" s="249"/>
      <c r="C20" s="383"/>
      <c r="D20" s="627"/>
      <c r="E20" s="627"/>
      <c r="F20" s="627" t="s">
        <v>303</v>
      </c>
      <c r="G20" s="628"/>
      <c r="H20" s="628"/>
      <c r="I20" s="168"/>
      <c r="J20" s="168"/>
      <c r="K20" s="378"/>
      <c r="L20" s="168"/>
      <c r="M20" s="628"/>
      <c r="N20" s="628"/>
      <c r="O20" s="628"/>
      <c r="P20" s="628"/>
      <c r="Q20" s="628"/>
      <c r="R20" s="378"/>
      <c r="S20" s="147"/>
      <c r="T20" s="493"/>
    </row>
    <row r="21" spans="1:21" ht="15" customHeight="1" x14ac:dyDescent="0.2">
      <c r="A21" s="951">
        <v>21</v>
      </c>
      <c r="B21" s="249"/>
      <c r="C21" s="383"/>
      <c r="D21" s="627"/>
      <c r="E21" s="627"/>
      <c r="F21" s="627" t="s">
        <v>303</v>
      </c>
      <c r="G21" s="628"/>
      <c r="H21" s="628"/>
      <c r="I21" s="168"/>
      <c r="J21" s="168"/>
      <c r="K21" s="378"/>
      <c r="L21" s="168"/>
      <c r="M21" s="628"/>
      <c r="N21" s="628"/>
      <c r="O21" s="628"/>
      <c r="P21" s="628"/>
      <c r="Q21" s="628"/>
      <c r="R21" s="378"/>
      <c r="S21" s="147"/>
      <c r="T21" s="493"/>
    </row>
    <row r="22" spans="1:21" ht="15" customHeight="1" x14ac:dyDescent="0.2">
      <c r="A22" s="951">
        <v>22</v>
      </c>
      <c r="B22" s="249"/>
      <c r="C22" s="383"/>
      <c r="D22" s="627"/>
      <c r="E22" s="627"/>
      <c r="F22" s="627" t="s">
        <v>303</v>
      </c>
      <c r="G22" s="628"/>
      <c r="H22" s="628"/>
      <c r="I22" s="168"/>
      <c r="J22" s="168"/>
      <c r="K22" s="378"/>
      <c r="L22" s="168"/>
      <c r="M22" s="628"/>
      <c r="N22" s="628"/>
      <c r="O22" s="628"/>
      <c r="P22" s="628"/>
      <c r="Q22" s="628"/>
      <c r="R22" s="378"/>
      <c r="S22" s="147"/>
      <c r="T22" s="493"/>
    </row>
    <row r="23" spans="1:21" ht="15" customHeight="1" x14ac:dyDescent="0.2">
      <c r="A23" s="951">
        <v>23</v>
      </c>
      <c r="B23" s="249"/>
      <c r="C23" s="383"/>
      <c r="D23" s="627"/>
      <c r="E23" s="627"/>
      <c r="F23" s="627" t="s">
        <v>303</v>
      </c>
      <c r="G23" s="628"/>
      <c r="H23" s="628"/>
      <c r="I23" s="168"/>
      <c r="J23" s="168"/>
      <c r="K23" s="378"/>
      <c r="L23" s="168"/>
      <c r="M23" s="628"/>
      <c r="N23" s="628"/>
      <c r="O23" s="628"/>
      <c r="P23" s="628"/>
      <c r="Q23" s="628"/>
      <c r="R23" s="378"/>
      <c r="S23" s="147"/>
      <c r="T23" s="493"/>
    </row>
    <row r="24" spans="1:21" ht="15" customHeight="1" x14ac:dyDescent="0.2">
      <c r="A24" s="951">
        <v>24</v>
      </c>
      <c r="B24" s="249"/>
      <c r="C24" s="383"/>
      <c r="D24" s="627"/>
      <c r="E24" s="627"/>
      <c r="F24" s="627" t="s">
        <v>303</v>
      </c>
      <c r="G24" s="628"/>
      <c r="H24" s="628"/>
      <c r="I24" s="168"/>
      <c r="J24" s="168"/>
      <c r="K24" s="378"/>
      <c r="L24" s="168"/>
      <c r="M24" s="628"/>
      <c r="N24" s="628"/>
      <c r="O24" s="628"/>
      <c r="P24" s="628"/>
      <c r="Q24" s="628"/>
      <c r="R24" s="378"/>
      <c r="S24" s="147"/>
      <c r="T24" s="493"/>
    </row>
    <row r="25" spans="1:21" ht="15" customHeight="1" x14ac:dyDescent="0.2">
      <c r="A25" s="951">
        <v>25</v>
      </c>
      <c r="B25" s="249"/>
      <c r="C25" s="383"/>
      <c r="D25" s="528" t="s">
        <v>358</v>
      </c>
      <c r="E25" s="528"/>
      <c r="F25" s="528"/>
      <c r="G25" s="529"/>
      <c r="H25" s="530"/>
      <c r="I25" s="378"/>
      <c r="J25" s="378"/>
      <c r="K25" s="378"/>
      <c r="L25" s="378"/>
      <c r="M25" s="384"/>
      <c r="N25" s="385"/>
      <c r="O25" s="385"/>
      <c r="P25" s="385"/>
      <c r="Q25" s="385"/>
      <c r="R25" s="378"/>
      <c r="S25" s="147"/>
      <c r="T25" s="493"/>
    </row>
    <row r="26" spans="1:21" ht="15" customHeight="1" x14ac:dyDescent="0.2">
      <c r="A26" s="951">
        <v>26</v>
      </c>
      <c r="B26" s="249"/>
      <c r="C26" s="383"/>
      <c r="D26" s="527"/>
      <c r="E26" s="527"/>
      <c r="F26" s="527" t="s">
        <v>238</v>
      </c>
      <c r="G26" s="549">
        <f>SUMIF($F$13:$F$24,"Standard",G$13:G$24)</f>
        <v>0</v>
      </c>
      <c r="H26" s="549">
        <f>SUMIF($F$13:$F$24,"Standard",H$13:H$24)</f>
        <v>0</v>
      </c>
      <c r="I26" s="168"/>
      <c r="J26" s="168"/>
      <c r="K26" s="378"/>
      <c r="L26" s="168"/>
      <c r="M26" s="473">
        <f>SUMIF($F$13:$F$24,"Standard",M$13:M$24)</f>
        <v>0</v>
      </c>
      <c r="N26" s="473">
        <f t="shared" ref="N26:Q26" si="0">SUMIF($F$13:$F$24,"Standard",N$13:N$24)</f>
        <v>0</v>
      </c>
      <c r="O26" s="473">
        <f t="shared" si="0"/>
        <v>0</v>
      </c>
      <c r="P26" s="473">
        <f t="shared" si="0"/>
        <v>0</v>
      </c>
      <c r="Q26" s="473">
        <f t="shared" si="0"/>
        <v>0</v>
      </c>
      <c r="R26" s="378"/>
      <c r="S26" s="147"/>
      <c r="T26" s="493"/>
    </row>
    <row r="27" spans="1:21" s="100" customFormat="1" ht="15" customHeight="1" thickBot="1" x14ac:dyDescent="0.25">
      <c r="A27" s="951">
        <v>27</v>
      </c>
      <c r="B27" s="249"/>
      <c r="C27" s="383"/>
      <c r="D27" s="527"/>
      <c r="E27" s="527"/>
      <c r="F27" s="527" t="s">
        <v>243</v>
      </c>
      <c r="G27" s="982">
        <f>SUMIF($F$13:$F$24,"Non-standard",G$13:G$24)</f>
        <v>0</v>
      </c>
      <c r="H27" s="982">
        <f>SUMIF($F$13:$F$24,"Non-standard",H$13:H$24)</f>
        <v>0</v>
      </c>
      <c r="I27" s="168"/>
      <c r="J27" s="168"/>
      <c r="K27" s="378"/>
      <c r="L27" s="168"/>
      <c r="M27" s="473">
        <f>SUMIF($F$13:$F$24,"Non-standard",M$13:M$24)</f>
        <v>0</v>
      </c>
      <c r="N27" s="473">
        <f t="shared" ref="N27:Q27" si="1">SUMIF($F$13:$F$24,"Non-standard",N$13:N$24)</f>
        <v>0</v>
      </c>
      <c r="O27" s="473">
        <f t="shared" si="1"/>
        <v>0</v>
      </c>
      <c r="P27" s="473">
        <f t="shared" si="1"/>
        <v>0</v>
      </c>
      <c r="Q27" s="473">
        <f t="shared" si="1"/>
        <v>0</v>
      </c>
      <c r="R27" s="378"/>
      <c r="S27" s="147"/>
      <c r="T27" s="493"/>
    </row>
    <row r="28" spans="1:21" s="100" customFormat="1" ht="15" customHeight="1" thickBot="1" x14ac:dyDescent="0.25">
      <c r="A28" s="951">
        <v>28</v>
      </c>
      <c r="B28" s="249"/>
      <c r="C28" s="383"/>
      <c r="D28" s="527"/>
      <c r="E28" s="527"/>
      <c r="F28" s="527" t="s">
        <v>242</v>
      </c>
      <c r="G28" s="983">
        <f>SUM(G26:G27)</f>
        <v>0</v>
      </c>
      <c r="H28" s="983">
        <f>SUM(H26:H27)</f>
        <v>0</v>
      </c>
      <c r="I28" s="168"/>
      <c r="J28" s="168"/>
      <c r="K28" s="378"/>
      <c r="L28" s="168"/>
      <c r="M28" s="473">
        <f>SUM(M26:M27)</f>
        <v>0</v>
      </c>
      <c r="N28" s="473">
        <f>SUM(N26:N27)</f>
        <v>0</v>
      </c>
      <c r="O28" s="473">
        <f>SUM(O26:O27)</f>
        <v>0</v>
      </c>
      <c r="P28" s="473">
        <f>SUM(P26:P27)</f>
        <v>0</v>
      </c>
      <c r="Q28" s="473">
        <f>SUM(Q26:Q27)</f>
        <v>0</v>
      </c>
      <c r="R28" s="378"/>
      <c r="S28" s="147"/>
      <c r="T28" s="479" t="s">
        <v>514</v>
      </c>
    </row>
    <row r="29" spans="1:21" s="100" customFormat="1" ht="12" customHeight="1" x14ac:dyDescent="0.25">
      <c r="A29" s="951">
        <v>29</v>
      </c>
      <c r="B29" s="116"/>
      <c r="C29" s="98"/>
      <c r="D29" s="98"/>
      <c r="E29" s="98"/>
      <c r="F29" s="540"/>
      <c r="G29" s="527"/>
      <c r="H29" s="16"/>
      <c r="I29" s="99"/>
      <c r="J29" s="99"/>
      <c r="K29" s="97"/>
      <c r="L29" s="97"/>
      <c r="M29" s="16"/>
      <c r="N29" s="531"/>
      <c r="O29" s="535"/>
      <c r="P29" s="532"/>
      <c r="Q29" s="16"/>
      <c r="R29" s="543"/>
      <c r="S29" s="544"/>
      <c r="T29" s="495"/>
    </row>
    <row r="30" spans="1:21" s="171" customFormat="1" ht="12" customHeight="1" x14ac:dyDescent="0.25">
      <c r="A30" s="952">
        <v>30</v>
      </c>
      <c r="B30" s="116"/>
      <c r="C30" s="98"/>
      <c r="D30" s="98"/>
      <c r="E30" s="98"/>
      <c r="F30" s="540"/>
      <c r="G30" s="527"/>
      <c r="H30" s="16"/>
      <c r="I30" s="531"/>
      <c r="J30" s="531"/>
      <c r="K30" s="532"/>
      <c r="L30" s="532"/>
      <c r="M30" s="16"/>
      <c r="N30" s="531"/>
      <c r="O30" s="535"/>
      <c r="P30" s="532"/>
      <c r="Q30" s="16"/>
      <c r="R30" s="543"/>
      <c r="S30" s="544"/>
      <c r="T30" s="495"/>
    </row>
    <row r="31" spans="1:21" ht="25.5" customHeight="1" x14ac:dyDescent="0.3">
      <c r="A31" s="952">
        <v>31</v>
      </c>
      <c r="B31" s="249"/>
      <c r="C31" s="246" t="s">
        <v>414</v>
      </c>
      <c r="D31" s="386"/>
      <c r="E31" s="386"/>
      <c r="F31" s="541"/>
      <c r="G31" s="535"/>
      <c r="H31" s="534"/>
      <c r="I31" s="533"/>
      <c r="J31" s="533"/>
      <c r="K31" s="534"/>
      <c r="L31" s="533"/>
      <c r="M31" s="533"/>
      <c r="N31" s="533"/>
      <c r="O31" s="535"/>
      <c r="P31" s="535"/>
      <c r="Q31" s="535"/>
      <c r="R31" s="535"/>
      <c r="S31" s="545"/>
      <c r="T31" s="546"/>
      <c r="U31" s="507"/>
    </row>
    <row r="32" spans="1:21" s="171" customFormat="1" ht="14.25" customHeight="1" x14ac:dyDescent="0.2">
      <c r="A32" s="952">
        <v>32</v>
      </c>
      <c r="B32" s="249"/>
      <c r="C32" s="383"/>
      <c r="D32" s="168"/>
      <c r="E32" s="168"/>
      <c r="F32" s="539"/>
      <c r="G32" s="537"/>
      <c r="H32" s="542"/>
      <c r="I32" s="535"/>
      <c r="J32" s="536"/>
      <c r="K32" s="534"/>
      <c r="L32" s="537"/>
      <c r="M32" s="125" t="s">
        <v>593</v>
      </c>
      <c r="N32" s="124"/>
      <c r="O32" s="125"/>
      <c r="P32" s="124"/>
      <c r="Q32" s="168"/>
      <c r="R32" s="1221" t="s">
        <v>357</v>
      </c>
      <c r="S32" s="545"/>
      <c r="T32" s="546"/>
      <c r="U32" s="507"/>
    </row>
    <row r="33" spans="1:21" s="171" customFormat="1" ht="50.1" customHeight="1" x14ac:dyDescent="0.2">
      <c r="A33" s="952">
        <v>33</v>
      </c>
      <c r="B33" s="249"/>
      <c r="C33" s="383"/>
      <c r="D33" s="168"/>
      <c r="E33" s="168"/>
      <c r="F33" s="539"/>
      <c r="G33" s="537"/>
      <c r="H33" s="542"/>
      <c r="I33" s="535"/>
      <c r="J33" s="536"/>
      <c r="K33" s="534"/>
      <c r="L33" s="538" t="s">
        <v>363</v>
      </c>
      <c r="M33" s="626"/>
      <c r="N33" s="626"/>
      <c r="O33" s="626"/>
      <c r="P33" s="626"/>
      <c r="Q33" s="626"/>
      <c r="R33" s="1221"/>
      <c r="S33" s="545"/>
      <c r="T33" s="546"/>
      <c r="U33" s="507"/>
    </row>
    <row r="34" spans="1:21" s="171" customFormat="1" ht="50.1" customHeight="1" x14ac:dyDescent="0.2">
      <c r="A34" s="952">
        <v>34</v>
      </c>
      <c r="B34" s="249"/>
      <c r="C34" s="383"/>
      <c r="D34" s="168" t="s">
        <v>329</v>
      </c>
      <c r="E34" s="168" t="s">
        <v>469</v>
      </c>
      <c r="F34" s="168" t="s">
        <v>474</v>
      </c>
      <c r="G34" s="124" t="s">
        <v>356</v>
      </c>
      <c r="H34" s="805" t="s">
        <v>627</v>
      </c>
      <c r="I34" s="535"/>
      <c r="J34" s="536"/>
      <c r="K34" s="534"/>
      <c r="L34" s="806" t="s">
        <v>601</v>
      </c>
      <c r="M34" s="626"/>
      <c r="N34" s="626"/>
      <c r="O34" s="626"/>
      <c r="P34" s="626"/>
      <c r="Q34" s="626"/>
      <c r="R34" s="1221"/>
      <c r="S34" s="545"/>
      <c r="T34" s="546"/>
      <c r="U34" s="507"/>
    </row>
    <row r="35" spans="1:21" ht="15" customHeight="1" x14ac:dyDescent="0.2">
      <c r="A35" s="952">
        <v>35</v>
      </c>
      <c r="B35" s="249"/>
      <c r="C35" s="383"/>
      <c r="D35" s="168"/>
      <c r="E35" s="168"/>
      <c r="F35" s="168"/>
      <c r="G35" s="378"/>
      <c r="H35" s="168"/>
      <c r="I35" s="539"/>
      <c r="J35" s="536"/>
      <c r="K35" s="534"/>
      <c r="L35" s="539"/>
      <c r="M35" s="168"/>
      <c r="N35" s="168"/>
      <c r="O35" s="168"/>
      <c r="P35" s="168"/>
      <c r="Q35" s="168"/>
      <c r="R35" s="1221"/>
      <c r="S35" s="545"/>
      <c r="T35" s="546"/>
      <c r="U35" s="507"/>
    </row>
    <row r="36" spans="1:21" ht="15" customHeight="1" x14ac:dyDescent="0.2">
      <c r="A36" s="952">
        <v>36</v>
      </c>
      <c r="B36" s="249"/>
      <c r="C36" s="383"/>
      <c r="D36" s="627"/>
      <c r="E36" s="627"/>
      <c r="F36" s="627" t="s">
        <v>303</v>
      </c>
      <c r="G36" s="474">
        <f t="shared" ref="G36:G47" si="2">SUM(M36:Q36)</f>
        <v>0</v>
      </c>
      <c r="H36" s="629"/>
      <c r="I36" s="539"/>
      <c r="J36" s="536"/>
      <c r="K36" s="534"/>
      <c r="L36" s="539"/>
      <c r="M36" s="629"/>
      <c r="N36" s="629"/>
      <c r="O36" s="629"/>
      <c r="P36" s="629"/>
      <c r="Q36" s="629"/>
      <c r="R36" s="535"/>
      <c r="S36" s="545"/>
      <c r="T36" s="546"/>
      <c r="U36" s="507"/>
    </row>
    <row r="37" spans="1:21" ht="15" customHeight="1" x14ac:dyDescent="0.2">
      <c r="A37" s="952">
        <v>37</v>
      </c>
      <c r="B37" s="249"/>
      <c r="C37" s="383"/>
      <c r="D37" s="627"/>
      <c r="E37" s="627"/>
      <c r="F37" s="627" t="s">
        <v>303</v>
      </c>
      <c r="G37" s="474">
        <f t="shared" si="2"/>
        <v>0</v>
      </c>
      <c r="H37" s="629"/>
      <c r="I37" s="539"/>
      <c r="J37" s="536"/>
      <c r="K37" s="534"/>
      <c r="L37" s="539"/>
      <c r="M37" s="629"/>
      <c r="N37" s="629"/>
      <c r="O37" s="629"/>
      <c r="P37" s="629"/>
      <c r="Q37" s="629"/>
      <c r="R37" s="535"/>
      <c r="S37" s="545"/>
      <c r="T37" s="546"/>
      <c r="U37" s="507"/>
    </row>
    <row r="38" spans="1:21" ht="15" customHeight="1" x14ac:dyDescent="0.2">
      <c r="A38" s="952">
        <v>38</v>
      </c>
      <c r="B38" s="249"/>
      <c r="C38" s="383"/>
      <c r="D38" s="627"/>
      <c r="E38" s="627"/>
      <c r="F38" s="627" t="s">
        <v>303</v>
      </c>
      <c r="G38" s="474">
        <f t="shared" si="2"/>
        <v>0</v>
      </c>
      <c r="H38" s="629"/>
      <c r="I38" s="539"/>
      <c r="J38" s="536"/>
      <c r="K38" s="534"/>
      <c r="L38" s="539"/>
      <c r="M38" s="629"/>
      <c r="N38" s="629"/>
      <c r="O38" s="629"/>
      <c r="P38" s="629"/>
      <c r="Q38" s="629"/>
      <c r="R38" s="535"/>
      <c r="S38" s="545"/>
      <c r="T38" s="546"/>
      <c r="U38" s="507"/>
    </row>
    <row r="39" spans="1:21" ht="15" customHeight="1" x14ac:dyDescent="0.2">
      <c r="A39" s="952">
        <v>39</v>
      </c>
      <c r="B39" s="249"/>
      <c r="C39" s="383"/>
      <c r="D39" s="627"/>
      <c r="E39" s="627"/>
      <c r="F39" s="627" t="s">
        <v>303</v>
      </c>
      <c r="G39" s="474">
        <f t="shared" si="2"/>
        <v>0</v>
      </c>
      <c r="H39" s="629"/>
      <c r="I39" s="539"/>
      <c r="J39" s="536"/>
      <c r="K39" s="534"/>
      <c r="L39" s="539"/>
      <c r="M39" s="629"/>
      <c r="N39" s="629"/>
      <c r="O39" s="629"/>
      <c r="P39" s="629"/>
      <c r="Q39" s="629"/>
      <c r="R39" s="535"/>
      <c r="S39" s="545"/>
      <c r="T39" s="546"/>
      <c r="U39" s="507"/>
    </row>
    <row r="40" spans="1:21" ht="15" customHeight="1" x14ac:dyDescent="0.2">
      <c r="A40" s="952">
        <v>40</v>
      </c>
      <c r="B40" s="249"/>
      <c r="C40" s="383"/>
      <c r="D40" s="627"/>
      <c r="E40" s="627"/>
      <c r="F40" s="627" t="s">
        <v>303</v>
      </c>
      <c r="G40" s="474">
        <f t="shared" si="2"/>
        <v>0</v>
      </c>
      <c r="H40" s="629"/>
      <c r="I40" s="539"/>
      <c r="J40" s="536"/>
      <c r="K40" s="534"/>
      <c r="L40" s="539"/>
      <c r="M40" s="629"/>
      <c r="N40" s="629"/>
      <c r="O40" s="629"/>
      <c r="P40" s="629"/>
      <c r="Q40" s="629"/>
      <c r="R40" s="535"/>
      <c r="S40" s="545"/>
      <c r="T40" s="546"/>
      <c r="U40" s="507"/>
    </row>
    <row r="41" spans="1:21" ht="15" customHeight="1" x14ac:dyDescent="0.2">
      <c r="A41" s="952">
        <v>41</v>
      </c>
      <c r="B41" s="249"/>
      <c r="C41" s="383"/>
      <c r="D41" s="627"/>
      <c r="E41" s="627"/>
      <c r="F41" s="627" t="s">
        <v>303</v>
      </c>
      <c r="G41" s="474">
        <f t="shared" si="2"/>
        <v>0</v>
      </c>
      <c r="H41" s="629"/>
      <c r="I41" s="539"/>
      <c r="J41" s="536"/>
      <c r="K41" s="534"/>
      <c r="L41" s="539"/>
      <c r="M41" s="629"/>
      <c r="N41" s="629"/>
      <c r="O41" s="629"/>
      <c r="P41" s="629"/>
      <c r="Q41" s="629"/>
      <c r="R41" s="535"/>
      <c r="S41" s="545"/>
      <c r="T41" s="546"/>
      <c r="U41" s="507"/>
    </row>
    <row r="42" spans="1:21" ht="15" customHeight="1" x14ac:dyDescent="0.2">
      <c r="A42" s="952">
        <v>42</v>
      </c>
      <c r="B42" s="249"/>
      <c r="C42" s="383"/>
      <c r="D42" s="627"/>
      <c r="E42" s="627"/>
      <c r="F42" s="627" t="s">
        <v>303</v>
      </c>
      <c r="G42" s="474">
        <f t="shared" si="2"/>
        <v>0</v>
      </c>
      <c r="H42" s="629"/>
      <c r="I42" s="539"/>
      <c r="J42" s="536"/>
      <c r="K42" s="534"/>
      <c r="L42" s="539"/>
      <c r="M42" s="629"/>
      <c r="N42" s="629"/>
      <c r="O42" s="629"/>
      <c r="P42" s="629"/>
      <c r="Q42" s="629"/>
      <c r="R42" s="535"/>
      <c r="S42" s="545"/>
      <c r="T42" s="546"/>
      <c r="U42" s="507"/>
    </row>
    <row r="43" spans="1:21" ht="15" customHeight="1" x14ac:dyDescent="0.2">
      <c r="A43" s="952">
        <v>43</v>
      </c>
      <c r="B43" s="249"/>
      <c r="C43" s="383"/>
      <c r="D43" s="627"/>
      <c r="E43" s="627"/>
      <c r="F43" s="627" t="s">
        <v>303</v>
      </c>
      <c r="G43" s="474">
        <f t="shared" si="2"/>
        <v>0</v>
      </c>
      <c r="H43" s="629"/>
      <c r="I43" s="539"/>
      <c r="J43" s="536"/>
      <c r="K43" s="534"/>
      <c r="L43" s="539"/>
      <c r="M43" s="629"/>
      <c r="N43" s="629"/>
      <c r="O43" s="629"/>
      <c r="P43" s="629"/>
      <c r="Q43" s="629"/>
      <c r="R43" s="535"/>
      <c r="S43" s="545"/>
      <c r="T43" s="546"/>
      <c r="U43" s="507"/>
    </row>
    <row r="44" spans="1:21" ht="15" customHeight="1" x14ac:dyDescent="0.2">
      <c r="A44" s="952">
        <v>44</v>
      </c>
      <c r="B44" s="249"/>
      <c r="C44" s="383"/>
      <c r="D44" s="627"/>
      <c r="E44" s="627"/>
      <c r="F44" s="627" t="s">
        <v>303</v>
      </c>
      <c r="G44" s="474">
        <f t="shared" si="2"/>
        <v>0</v>
      </c>
      <c r="H44" s="629"/>
      <c r="I44" s="539"/>
      <c r="J44" s="536"/>
      <c r="K44" s="534"/>
      <c r="L44" s="539"/>
      <c r="M44" s="629"/>
      <c r="N44" s="629"/>
      <c r="O44" s="629"/>
      <c r="P44" s="629"/>
      <c r="Q44" s="629"/>
      <c r="R44" s="535"/>
      <c r="S44" s="545"/>
      <c r="T44" s="546"/>
      <c r="U44" s="507"/>
    </row>
    <row r="45" spans="1:21" ht="15" customHeight="1" x14ac:dyDescent="0.2">
      <c r="A45" s="952">
        <v>45</v>
      </c>
      <c r="B45" s="249"/>
      <c r="C45" s="383"/>
      <c r="D45" s="627"/>
      <c r="E45" s="627"/>
      <c r="F45" s="627" t="s">
        <v>303</v>
      </c>
      <c r="G45" s="474">
        <f t="shared" si="2"/>
        <v>0</v>
      </c>
      <c r="H45" s="629"/>
      <c r="I45" s="539"/>
      <c r="J45" s="536"/>
      <c r="K45" s="534"/>
      <c r="L45" s="539"/>
      <c r="M45" s="629"/>
      <c r="N45" s="629"/>
      <c r="O45" s="629"/>
      <c r="P45" s="629"/>
      <c r="Q45" s="629"/>
      <c r="R45" s="535"/>
      <c r="S45" s="545"/>
      <c r="T45" s="546"/>
      <c r="U45" s="507"/>
    </row>
    <row r="46" spans="1:21" ht="15" customHeight="1" x14ac:dyDescent="0.2">
      <c r="A46" s="952">
        <v>46</v>
      </c>
      <c r="B46" s="249"/>
      <c r="C46" s="383"/>
      <c r="D46" s="627"/>
      <c r="E46" s="627"/>
      <c r="F46" s="627" t="s">
        <v>303</v>
      </c>
      <c r="G46" s="474">
        <f t="shared" si="2"/>
        <v>0</v>
      </c>
      <c r="H46" s="629"/>
      <c r="I46" s="539"/>
      <c r="J46" s="536"/>
      <c r="K46" s="534"/>
      <c r="L46" s="539"/>
      <c r="M46" s="629"/>
      <c r="N46" s="629"/>
      <c r="O46" s="629"/>
      <c r="P46" s="629"/>
      <c r="Q46" s="629"/>
      <c r="R46" s="535"/>
      <c r="S46" s="545"/>
      <c r="T46" s="546"/>
      <c r="U46" s="507"/>
    </row>
    <row r="47" spans="1:21" ht="15" customHeight="1" x14ac:dyDescent="0.2">
      <c r="A47" s="952">
        <v>47</v>
      </c>
      <c r="B47" s="249"/>
      <c r="C47" s="383"/>
      <c r="D47" s="627"/>
      <c r="E47" s="627"/>
      <c r="F47" s="627" t="s">
        <v>303</v>
      </c>
      <c r="G47" s="474">
        <f t="shared" si="2"/>
        <v>0</v>
      </c>
      <c r="H47" s="629"/>
      <c r="I47" s="539"/>
      <c r="J47" s="536"/>
      <c r="K47" s="534"/>
      <c r="L47" s="539"/>
      <c r="M47" s="629"/>
      <c r="N47" s="629"/>
      <c r="O47" s="629"/>
      <c r="P47" s="629"/>
      <c r="Q47" s="629"/>
      <c r="R47" s="535"/>
      <c r="S47" s="545"/>
      <c r="T47" s="546"/>
      <c r="U47" s="507"/>
    </row>
    <row r="48" spans="1:21" ht="15" customHeight="1" x14ac:dyDescent="0.2">
      <c r="A48" s="952">
        <v>48</v>
      </c>
      <c r="B48" s="249"/>
      <c r="C48" s="383"/>
      <c r="D48" s="528" t="s">
        <v>358</v>
      </c>
      <c r="E48" s="528"/>
      <c r="F48" s="528"/>
      <c r="G48" s="529"/>
      <c r="H48" s="547"/>
      <c r="I48" s="534"/>
      <c r="J48" s="536"/>
      <c r="K48" s="534"/>
      <c r="L48" s="534"/>
      <c r="M48" s="530"/>
      <c r="N48" s="385"/>
      <c r="O48" s="385"/>
      <c r="P48" s="385"/>
      <c r="Q48" s="385"/>
      <c r="R48" s="535"/>
      <c r="S48" s="545"/>
      <c r="T48" s="546"/>
      <c r="U48" s="507"/>
    </row>
    <row r="49" spans="1:21" ht="15" customHeight="1" x14ac:dyDescent="0.2">
      <c r="A49" s="952">
        <v>49</v>
      </c>
      <c r="B49" s="249"/>
      <c r="C49" s="387"/>
      <c r="D49" s="527"/>
      <c r="E49" s="527"/>
      <c r="F49" s="527" t="s">
        <v>238</v>
      </c>
      <c r="G49" s="550">
        <f>SUMIF($F$36:$F$47,"Standard",G$36:G$47)</f>
        <v>0</v>
      </c>
      <c r="H49" s="550">
        <f>SUMIF($F$36:$F$47,"Standard",H$36:H$47)</f>
        <v>0</v>
      </c>
      <c r="I49" s="536"/>
      <c r="J49" s="536"/>
      <c r="K49" s="534"/>
      <c r="L49" s="539"/>
      <c r="M49" s="474">
        <f>SUMIF($F$36:$F$47,"Standard",M$36:M$47)</f>
        <v>0</v>
      </c>
      <c r="N49" s="474">
        <f>SUMIF($F$36:$F$47,"Standard",N$36:N$47)</f>
        <v>0</v>
      </c>
      <c r="O49" s="474">
        <f>SUMIF($F$36:$F$47,"Standard",O$36:O$47)</f>
        <v>0</v>
      </c>
      <c r="P49" s="474">
        <f>SUMIF($F$36:$F$47,"Standard",P$36:P$47)</f>
        <v>0</v>
      </c>
      <c r="Q49" s="474">
        <f>SUMIF($F$36:$F$47,"Standard",Q$36:Q$47)</f>
        <v>0</v>
      </c>
      <c r="R49" s="535"/>
      <c r="S49" s="545"/>
      <c r="T49" s="546"/>
      <c r="U49" s="507"/>
    </row>
    <row r="50" spans="1:21" s="101" customFormat="1" ht="15" customHeight="1" thickBot="1" x14ac:dyDescent="0.25">
      <c r="A50" s="952">
        <v>50</v>
      </c>
      <c r="B50" s="249"/>
      <c r="C50" s="387"/>
      <c r="D50" s="527"/>
      <c r="E50" s="527"/>
      <c r="F50" s="527" t="s">
        <v>243</v>
      </c>
      <c r="G50" s="984">
        <f>SUMIF($F$36:$F$47,"Non-standard",G$36:G$47)</f>
        <v>0</v>
      </c>
      <c r="H50" s="984">
        <f>SUMIF($F$36:$F$47,"Non-standard",H$36:H$47)</f>
        <v>0</v>
      </c>
      <c r="I50" s="536"/>
      <c r="J50" s="536"/>
      <c r="K50" s="534"/>
      <c r="L50" s="539"/>
      <c r="M50" s="474">
        <f>SUMIF($F$36:$F$47,"Non-standard",M$36:M$47)</f>
        <v>0</v>
      </c>
      <c r="N50" s="474">
        <f>SUMIF($F$36:$F$47,"Non-standard",N$36:N$47)</f>
        <v>0</v>
      </c>
      <c r="O50" s="474">
        <f>SUMIF($F$36:$F$47,"Non-standard",O$36:O$47)</f>
        <v>0</v>
      </c>
      <c r="P50" s="474">
        <f>SUMIF($F$36:$F$47,"Non-standard",P$36:P$47)</f>
        <v>0</v>
      </c>
      <c r="Q50" s="474">
        <f>SUMIF($F$36:$F$47,"Non-standard",Q$36:Q$47)</f>
        <v>0</v>
      </c>
      <c r="R50" s="535"/>
      <c r="S50" s="545"/>
      <c r="T50" s="546"/>
      <c r="U50" s="507"/>
    </row>
    <row r="51" spans="1:21" s="101" customFormat="1" ht="15" customHeight="1" thickBot="1" x14ac:dyDescent="0.25">
      <c r="A51" s="952">
        <v>51</v>
      </c>
      <c r="B51" s="249"/>
      <c r="C51" s="387"/>
      <c r="D51" s="527"/>
      <c r="E51" s="527"/>
      <c r="F51" s="548" t="s">
        <v>242</v>
      </c>
      <c r="G51" s="985">
        <f>SUM(G49:G50)</f>
        <v>0</v>
      </c>
      <c r="H51" s="985">
        <f>SUM(H49:H50)</f>
        <v>0</v>
      </c>
      <c r="I51" s="536"/>
      <c r="J51" s="536"/>
      <c r="K51" s="534"/>
      <c r="L51" s="539"/>
      <c r="M51" s="474">
        <f>SUM(M49:M50)</f>
        <v>0</v>
      </c>
      <c r="N51" s="474">
        <f>SUM(N49:N50)</f>
        <v>0</v>
      </c>
      <c r="O51" s="474">
        <f>SUM(O49:O50)</f>
        <v>0</v>
      </c>
      <c r="P51" s="474">
        <f>SUM(P49:P50)</f>
        <v>0</v>
      </c>
      <c r="Q51" s="474">
        <f>SUM(Q49:Q50)</f>
        <v>0</v>
      </c>
      <c r="R51" s="535"/>
      <c r="S51" s="545"/>
      <c r="T51" s="546"/>
      <c r="U51" s="507"/>
    </row>
    <row r="52" spans="1:21" s="101" customFormat="1" ht="23.25" customHeight="1" x14ac:dyDescent="0.2">
      <c r="A52" s="187"/>
      <c r="B52" s="887"/>
      <c r="C52" s="933"/>
      <c r="D52" s="934"/>
      <c r="E52" s="934"/>
      <c r="F52" s="935"/>
      <c r="G52" s="936"/>
      <c r="H52" s="937"/>
      <c r="I52" s="938"/>
      <c r="J52" s="938"/>
      <c r="K52" s="939"/>
      <c r="L52" s="940"/>
      <c r="M52" s="937"/>
      <c r="N52" s="941"/>
      <c r="O52" s="941"/>
      <c r="P52" s="941"/>
      <c r="Q52" s="941"/>
      <c r="R52" s="941"/>
      <c r="S52" s="931"/>
      <c r="T52" s="546"/>
      <c r="U52" s="507"/>
    </row>
  </sheetData>
  <sheetProtection sheet="1" objects="1" formatRows="0" insertColumns="0" insertRows="0"/>
  <mergeCells count="6">
    <mergeCell ref="R9:R12"/>
    <mergeCell ref="A6:P6"/>
    <mergeCell ref="R32:R35"/>
    <mergeCell ref="O2:R2"/>
    <mergeCell ref="O3:R3"/>
    <mergeCell ref="O4:R4"/>
  </mergeCells>
  <dataValidations count="3">
    <dataValidation allowBlank="1" showInputMessage="1" showErrorMessage="1" prompt="Please enter text" sqref="D13:E24 D36:E47 M10:Q11 M33:Q34"/>
    <dataValidation allowBlank="1" showInputMessage="1" showErrorMessage="1" prompt="Please enter Network / Sub-Network Name" sqref="O4:R4"/>
    <dataValidation type="list" allowBlank="1" showInputMessage="1" showErrorMessage="1" prompt="Please select from available drop-down options" sqref="F13:F24 F36:F47">
      <formula1>"Standard,Non-standard,[Select one]"</formula1>
    </dataValidation>
  </dataValidations>
  <printOptions horizontalCentered="1"/>
  <pageMargins left="0.70866141732283472" right="0.70866141732283472" top="0.74803149606299213" bottom="0.74803149606299213" header="0.31496062992125984" footer="0.31496062992125984"/>
  <pageSetup paperSize="9" scale="52" fitToHeight="0" orientation="landscape" r:id="rId1"/>
  <headerFooter>
    <oddHeader>&amp;CCommerce Commission Information Disclosure Template</oddHeader>
    <oddFooter>&amp;L&amp;F&amp;C&amp;P&amp;R&amp;A</oddFooter>
  </headerFooter>
  <rowBreaks count="1" manualBreakCount="1">
    <brk id="29" max="18" man="1"/>
  </rowBreaks>
  <ignoredErrors>
    <ignoredError sqref="G48" unlockedFormula="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9" tint="-0.499984740745262"/>
    <pageSetUpPr fitToPage="1"/>
  </sheetPr>
  <dimension ref="A1:L38"/>
  <sheetViews>
    <sheetView showGridLines="0" view="pageBreakPreview" zoomScaleNormal="100" zoomScaleSheetLayoutView="100" workbookViewId="0">
      <selection sqref="A1:L37"/>
    </sheetView>
  </sheetViews>
  <sheetFormatPr defaultRowHeight="12.75" x14ac:dyDescent="0.2"/>
  <cols>
    <col min="1" max="1" width="4.5703125" customWidth="1"/>
    <col min="2" max="2" width="2.28515625" style="145" customWidth="1"/>
    <col min="3" max="3" width="24.85546875" customWidth="1"/>
    <col min="4" max="4" width="28.85546875" customWidth="1"/>
    <col min="5" max="5" width="28.140625" style="561" customWidth="1"/>
    <col min="6" max="6" width="7" customWidth="1"/>
    <col min="7" max="7" width="6.140625" customWidth="1"/>
    <col min="8" max="9" width="15.7109375" customWidth="1"/>
    <col min="10" max="10" width="15.7109375" style="6" customWidth="1"/>
    <col min="11" max="11" width="15.7109375" customWidth="1"/>
    <col min="12" max="12" width="2.7109375" customWidth="1"/>
  </cols>
  <sheetData>
    <row r="1" spans="1:12" s="6" customFormat="1" x14ac:dyDescent="0.2">
      <c r="A1" s="913"/>
      <c r="B1" s="877"/>
      <c r="C1" s="877"/>
      <c r="D1" s="877"/>
      <c r="E1" s="877"/>
      <c r="F1" s="877"/>
      <c r="G1" s="877"/>
      <c r="H1" s="877"/>
      <c r="I1" s="877"/>
      <c r="J1" s="877"/>
      <c r="K1" s="877"/>
      <c r="L1" s="899"/>
    </row>
    <row r="2" spans="1:12" s="6" customFormat="1" ht="18" customHeight="1" x14ac:dyDescent="0.3">
      <c r="A2" s="914"/>
      <c r="B2" s="120"/>
      <c r="C2" s="120"/>
      <c r="D2" s="120"/>
      <c r="E2" s="120"/>
      <c r="F2" s="120"/>
      <c r="G2" s="154" t="s">
        <v>5</v>
      </c>
      <c r="H2" s="1223" t="str">
        <f>IF(NOT(ISBLANK(CoverSheet!$C$8)),CoverSheet!$C$8,"")</f>
        <v/>
      </c>
      <c r="I2" s="1223"/>
      <c r="J2" s="1223"/>
      <c r="K2" s="1223"/>
      <c r="L2" s="117"/>
    </row>
    <row r="3" spans="1:12" s="6" customFormat="1" ht="18" customHeight="1" x14ac:dyDescent="0.25">
      <c r="A3" s="914"/>
      <c r="B3" s="120"/>
      <c r="C3" s="120"/>
      <c r="D3" s="120"/>
      <c r="E3" s="120"/>
      <c r="F3" s="120"/>
      <c r="G3" s="154" t="s">
        <v>3</v>
      </c>
      <c r="H3" s="1193" t="str">
        <f>IF(ISNUMBER(CoverSheet!$C$12),CoverSheet!$C$12,"")</f>
        <v/>
      </c>
      <c r="I3" s="1193"/>
      <c r="J3" s="1193"/>
      <c r="K3" s="1193"/>
      <c r="L3" s="117"/>
    </row>
    <row r="4" spans="1:12" s="164" customFormat="1" ht="18" customHeight="1" x14ac:dyDescent="0.25">
      <c r="A4" s="914"/>
      <c r="B4" s="120"/>
      <c r="C4" s="120"/>
      <c r="D4" s="120"/>
      <c r="E4" s="120"/>
      <c r="F4" s="120"/>
      <c r="G4" s="154" t="s">
        <v>309</v>
      </c>
      <c r="H4" s="1226"/>
      <c r="I4" s="1226"/>
      <c r="J4" s="1226"/>
      <c r="K4" s="1226"/>
      <c r="L4" s="117"/>
    </row>
    <row r="5" spans="1:12" s="6" customFormat="1" ht="21" x14ac:dyDescent="0.35">
      <c r="A5" s="883" t="s">
        <v>285</v>
      </c>
      <c r="B5" s="155"/>
      <c r="C5" s="120"/>
      <c r="D5" s="120"/>
      <c r="E5" s="120"/>
      <c r="F5" s="120"/>
      <c r="G5" s="120"/>
      <c r="H5" s="120"/>
      <c r="I5" s="120"/>
      <c r="J5" s="120"/>
      <c r="K5" s="120"/>
      <c r="L5" s="117"/>
    </row>
    <row r="6" spans="1:12" s="119" customFormat="1" ht="24.75" customHeight="1" x14ac:dyDescent="0.2">
      <c r="A6" s="1224" t="s">
        <v>343</v>
      </c>
      <c r="B6" s="1225"/>
      <c r="C6" s="1225"/>
      <c r="D6" s="1225"/>
      <c r="E6" s="1225"/>
      <c r="F6" s="1225"/>
      <c r="G6" s="1225"/>
      <c r="H6" s="1225"/>
      <c r="I6" s="1225"/>
      <c r="J6" s="120"/>
      <c r="K6" s="120"/>
      <c r="L6" s="117"/>
    </row>
    <row r="7" spans="1:12" s="6" customFormat="1" x14ac:dyDescent="0.2">
      <c r="A7" s="884" t="s">
        <v>543</v>
      </c>
      <c r="B7" s="19"/>
      <c r="C7" s="19"/>
      <c r="D7" s="19"/>
      <c r="E7" s="19"/>
      <c r="F7" s="120"/>
      <c r="G7" s="120"/>
      <c r="H7" s="120"/>
      <c r="I7" s="120"/>
      <c r="J7" s="120"/>
      <c r="K7" s="120"/>
      <c r="L7" s="117"/>
    </row>
    <row r="8" spans="1:12" ht="50.1" customHeight="1" x14ac:dyDescent="0.2">
      <c r="A8" s="951">
        <v>8</v>
      </c>
      <c r="B8" s="116"/>
      <c r="C8" s="163" t="s">
        <v>229</v>
      </c>
      <c r="D8" s="163" t="s">
        <v>28</v>
      </c>
      <c r="E8" s="163" t="s">
        <v>27</v>
      </c>
      <c r="F8" s="879"/>
      <c r="G8" s="202" t="s">
        <v>67</v>
      </c>
      <c r="H8" s="201" t="s">
        <v>217</v>
      </c>
      <c r="I8" s="201" t="s">
        <v>66</v>
      </c>
      <c r="J8" s="159" t="s">
        <v>236</v>
      </c>
      <c r="K8" s="202" t="s">
        <v>65</v>
      </c>
      <c r="L8" s="111"/>
    </row>
    <row r="9" spans="1:12" ht="15" customHeight="1" x14ac:dyDescent="0.2">
      <c r="A9" s="951">
        <v>9</v>
      </c>
      <c r="B9" s="116"/>
      <c r="C9" s="70" t="s">
        <v>47</v>
      </c>
      <c r="D9" s="170" t="s">
        <v>24</v>
      </c>
      <c r="E9" s="514" t="s">
        <v>311</v>
      </c>
      <c r="F9" s="880"/>
      <c r="G9" s="90" t="s">
        <v>29</v>
      </c>
      <c r="H9" s="630"/>
      <c r="I9" s="630"/>
      <c r="J9" s="459">
        <f>I9-H9</f>
        <v>0</v>
      </c>
      <c r="K9" s="631" t="s">
        <v>303</v>
      </c>
      <c r="L9" s="111"/>
    </row>
    <row r="10" spans="1:12" s="6" customFormat="1" ht="15" customHeight="1" x14ac:dyDescent="0.2">
      <c r="A10" s="951">
        <v>10</v>
      </c>
      <c r="B10" s="116"/>
      <c r="C10" s="178" t="s">
        <v>47</v>
      </c>
      <c r="D10" s="170" t="s">
        <v>24</v>
      </c>
      <c r="E10" s="514" t="s">
        <v>312</v>
      </c>
      <c r="F10" s="880"/>
      <c r="G10" s="90" t="s">
        <v>29</v>
      </c>
      <c r="H10" s="630"/>
      <c r="I10" s="630"/>
      <c r="J10" s="459">
        <f t="shared" ref="J10:J36" si="0">I10-H10</f>
        <v>0</v>
      </c>
      <c r="K10" s="631" t="s">
        <v>303</v>
      </c>
      <c r="L10" s="111"/>
    </row>
    <row r="11" spans="1:12" s="6" customFormat="1" ht="15" customHeight="1" x14ac:dyDescent="0.2">
      <c r="A11" s="951">
        <v>11</v>
      </c>
      <c r="B11" s="116"/>
      <c r="C11" s="178" t="s">
        <v>47</v>
      </c>
      <c r="D11" s="170" t="s">
        <v>24</v>
      </c>
      <c r="E11" s="514" t="s">
        <v>313</v>
      </c>
      <c r="F11" s="880"/>
      <c r="G11" s="90" t="s">
        <v>29</v>
      </c>
      <c r="H11" s="630"/>
      <c r="I11" s="630"/>
      <c r="J11" s="459">
        <f t="shared" si="0"/>
        <v>0</v>
      </c>
      <c r="K11" s="631" t="s">
        <v>303</v>
      </c>
      <c r="L11" s="111"/>
    </row>
    <row r="12" spans="1:12" s="6" customFormat="1" ht="15" customHeight="1" x14ac:dyDescent="0.2">
      <c r="A12" s="951">
        <v>12</v>
      </c>
      <c r="B12" s="116"/>
      <c r="C12" s="178" t="s">
        <v>47</v>
      </c>
      <c r="D12" s="170" t="s">
        <v>22</v>
      </c>
      <c r="E12" s="514" t="s">
        <v>314</v>
      </c>
      <c r="F12" s="880"/>
      <c r="G12" s="90" t="s">
        <v>29</v>
      </c>
      <c r="H12" s="630"/>
      <c r="I12" s="630"/>
      <c r="J12" s="459">
        <f t="shared" si="0"/>
        <v>0</v>
      </c>
      <c r="K12" s="631" t="s">
        <v>303</v>
      </c>
      <c r="L12" s="111"/>
    </row>
    <row r="13" spans="1:12" s="6" customFormat="1" ht="15" customHeight="1" x14ac:dyDescent="0.2">
      <c r="A13" s="951">
        <v>13</v>
      </c>
      <c r="B13" s="116"/>
      <c r="C13" s="178" t="s">
        <v>47</v>
      </c>
      <c r="D13" s="170" t="s">
        <v>22</v>
      </c>
      <c r="E13" s="514" t="s">
        <v>315</v>
      </c>
      <c r="F13" s="880"/>
      <c r="G13" s="90" t="s">
        <v>29</v>
      </c>
      <c r="H13" s="630"/>
      <c r="I13" s="630"/>
      <c r="J13" s="459">
        <f t="shared" si="0"/>
        <v>0</v>
      </c>
      <c r="K13" s="631" t="s">
        <v>303</v>
      </c>
      <c r="L13" s="111"/>
    </row>
    <row r="14" spans="1:12" s="6" customFormat="1" ht="15" customHeight="1" x14ac:dyDescent="0.2">
      <c r="A14" s="951">
        <v>14</v>
      </c>
      <c r="B14" s="116"/>
      <c r="C14" s="178" t="s">
        <v>47</v>
      </c>
      <c r="D14" s="170" t="s">
        <v>22</v>
      </c>
      <c r="E14" s="514" t="s">
        <v>316</v>
      </c>
      <c r="F14" s="880"/>
      <c r="G14" s="90" t="s">
        <v>29</v>
      </c>
      <c r="H14" s="630"/>
      <c r="I14" s="630"/>
      <c r="J14" s="459">
        <f t="shared" si="0"/>
        <v>0</v>
      </c>
      <c r="K14" s="631" t="s">
        <v>303</v>
      </c>
      <c r="L14" s="111"/>
    </row>
    <row r="15" spans="1:12" s="6" customFormat="1" ht="15" customHeight="1" x14ac:dyDescent="0.2">
      <c r="A15" s="951">
        <v>15</v>
      </c>
      <c r="B15" s="116"/>
      <c r="C15" s="178" t="s">
        <v>47</v>
      </c>
      <c r="D15" s="178" t="s">
        <v>36</v>
      </c>
      <c r="E15" s="178" t="s">
        <v>37</v>
      </c>
      <c r="F15" s="880"/>
      <c r="G15" s="90" t="s">
        <v>30</v>
      </c>
      <c r="H15" s="630"/>
      <c r="I15" s="630"/>
      <c r="J15" s="459">
        <f t="shared" si="0"/>
        <v>0</v>
      </c>
      <c r="K15" s="631" t="s">
        <v>303</v>
      </c>
      <c r="L15" s="111"/>
    </row>
    <row r="16" spans="1:12" s="6" customFormat="1" ht="15" customHeight="1" x14ac:dyDescent="0.2">
      <c r="A16" s="951">
        <v>16</v>
      </c>
      <c r="B16" s="116"/>
      <c r="C16" s="178" t="s">
        <v>47</v>
      </c>
      <c r="D16" s="185" t="s">
        <v>221</v>
      </c>
      <c r="E16" s="514" t="s">
        <v>340</v>
      </c>
      <c r="F16" s="880"/>
      <c r="G16" s="90" t="s">
        <v>30</v>
      </c>
      <c r="H16" s="630"/>
      <c r="I16" s="630"/>
      <c r="J16" s="459">
        <f t="shared" si="0"/>
        <v>0</v>
      </c>
      <c r="K16" s="631" t="s">
        <v>303</v>
      </c>
      <c r="L16" s="111"/>
    </row>
    <row r="17" spans="1:12" s="6" customFormat="1" ht="15" customHeight="1" x14ac:dyDescent="0.2">
      <c r="A17" s="951">
        <v>17</v>
      </c>
      <c r="B17" s="116"/>
      <c r="C17" s="178" t="s">
        <v>47</v>
      </c>
      <c r="D17" s="178" t="s">
        <v>23</v>
      </c>
      <c r="E17" s="178" t="s">
        <v>49</v>
      </c>
      <c r="F17" s="880"/>
      <c r="G17" s="90" t="s">
        <v>30</v>
      </c>
      <c r="H17" s="630"/>
      <c r="I17" s="630"/>
      <c r="J17" s="459">
        <f t="shared" si="0"/>
        <v>0</v>
      </c>
      <c r="K17" s="631" t="s">
        <v>303</v>
      </c>
      <c r="L17" s="111"/>
    </row>
    <row r="18" spans="1:12" s="6" customFormat="1" ht="15" customHeight="1" x14ac:dyDescent="0.2">
      <c r="A18" s="951">
        <v>18</v>
      </c>
      <c r="B18" s="116"/>
      <c r="C18" s="178" t="s">
        <v>48</v>
      </c>
      <c r="D18" s="178" t="str">
        <f t="shared" ref="D18:D24" si="1">D9</f>
        <v>Main pipe</v>
      </c>
      <c r="E18" s="514" t="s">
        <v>317</v>
      </c>
      <c r="F18" s="880"/>
      <c r="G18" s="90" t="s">
        <v>29</v>
      </c>
      <c r="H18" s="630"/>
      <c r="I18" s="630"/>
      <c r="J18" s="459">
        <f t="shared" si="0"/>
        <v>0</v>
      </c>
      <c r="K18" s="631" t="s">
        <v>303</v>
      </c>
      <c r="L18" s="111"/>
    </row>
    <row r="19" spans="1:12" s="6" customFormat="1" ht="15" customHeight="1" x14ac:dyDescent="0.2">
      <c r="A19" s="951">
        <v>19</v>
      </c>
      <c r="B19" s="116"/>
      <c r="C19" s="178" t="s">
        <v>48</v>
      </c>
      <c r="D19" s="178" t="str">
        <f t="shared" si="1"/>
        <v>Main pipe</v>
      </c>
      <c r="E19" s="514" t="s">
        <v>318</v>
      </c>
      <c r="F19" s="880"/>
      <c r="G19" s="90" t="s">
        <v>29</v>
      </c>
      <c r="H19" s="630"/>
      <c r="I19" s="630"/>
      <c r="J19" s="459">
        <f t="shared" si="0"/>
        <v>0</v>
      </c>
      <c r="K19" s="631" t="s">
        <v>303</v>
      </c>
      <c r="L19" s="111"/>
    </row>
    <row r="20" spans="1:12" s="6" customFormat="1" ht="15" customHeight="1" x14ac:dyDescent="0.2">
      <c r="A20" s="951">
        <v>20</v>
      </c>
      <c r="B20" s="116"/>
      <c r="C20" s="178" t="s">
        <v>48</v>
      </c>
      <c r="D20" s="178" t="str">
        <f t="shared" si="1"/>
        <v>Main pipe</v>
      </c>
      <c r="E20" s="514" t="s">
        <v>319</v>
      </c>
      <c r="F20" s="880"/>
      <c r="G20" s="90" t="s">
        <v>29</v>
      </c>
      <c r="H20" s="630"/>
      <c r="I20" s="630"/>
      <c r="J20" s="459">
        <f t="shared" si="0"/>
        <v>0</v>
      </c>
      <c r="K20" s="631" t="s">
        <v>303</v>
      </c>
      <c r="L20" s="111"/>
    </row>
    <row r="21" spans="1:12" s="6" customFormat="1" ht="15" customHeight="1" x14ac:dyDescent="0.2">
      <c r="A21" s="951">
        <v>21</v>
      </c>
      <c r="B21" s="116"/>
      <c r="C21" s="178" t="s">
        <v>48</v>
      </c>
      <c r="D21" s="178" t="str">
        <f t="shared" si="1"/>
        <v>Service pipe</v>
      </c>
      <c r="E21" s="514" t="s">
        <v>320</v>
      </c>
      <c r="F21" s="880"/>
      <c r="G21" s="90" t="s">
        <v>29</v>
      </c>
      <c r="H21" s="630"/>
      <c r="I21" s="630"/>
      <c r="J21" s="459">
        <f t="shared" si="0"/>
        <v>0</v>
      </c>
      <c r="K21" s="631" t="s">
        <v>303</v>
      </c>
      <c r="L21" s="111"/>
    </row>
    <row r="22" spans="1:12" s="6" customFormat="1" ht="15" customHeight="1" x14ac:dyDescent="0.2">
      <c r="A22" s="951">
        <v>22</v>
      </c>
      <c r="B22" s="116"/>
      <c r="C22" s="178" t="s">
        <v>48</v>
      </c>
      <c r="D22" s="178" t="str">
        <f t="shared" si="1"/>
        <v>Service pipe</v>
      </c>
      <c r="E22" s="514" t="s">
        <v>321</v>
      </c>
      <c r="F22" s="880"/>
      <c r="G22" s="90" t="s">
        <v>29</v>
      </c>
      <c r="H22" s="630"/>
      <c r="I22" s="630"/>
      <c r="J22" s="459">
        <f t="shared" si="0"/>
        <v>0</v>
      </c>
      <c r="K22" s="631" t="s">
        <v>303</v>
      </c>
      <c r="L22" s="111"/>
    </row>
    <row r="23" spans="1:12" s="6" customFormat="1" ht="15" customHeight="1" x14ac:dyDescent="0.2">
      <c r="A23" s="951">
        <v>23</v>
      </c>
      <c r="B23" s="116"/>
      <c r="C23" s="178" t="s">
        <v>48</v>
      </c>
      <c r="D23" s="178" t="str">
        <f t="shared" si="1"/>
        <v>Service pipe</v>
      </c>
      <c r="E23" s="514" t="s">
        <v>322</v>
      </c>
      <c r="F23" s="880"/>
      <c r="G23" s="90" t="s">
        <v>29</v>
      </c>
      <c r="H23" s="630"/>
      <c r="I23" s="630"/>
      <c r="J23" s="459">
        <f t="shared" si="0"/>
        <v>0</v>
      </c>
      <c r="K23" s="631" t="s">
        <v>303</v>
      </c>
      <c r="L23" s="111"/>
    </row>
    <row r="24" spans="1:12" s="6" customFormat="1" ht="15" customHeight="1" x14ac:dyDescent="0.2">
      <c r="A24" s="951">
        <v>24</v>
      </c>
      <c r="B24" s="116"/>
      <c r="C24" s="178" t="s">
        <v>48</v>
      </c>
      <c r="D24" s="178" t="str">
        <f t="shared" si="1"/>
        <v>Stations</v>
      </c>
      <c r="E24" s="178" t="s">
        <v>38</v>
      </c>
      <c r="F24" s="880"/>
      <c r="G24" s="90" t="s">
        <v>30</v>
      </c>
      <c r="H24" s="630"/>
      <c r="I24" s="630"/>
      <c r="J24" s="459">
        <f t="shared" si="0"/>
        <v>0</v>
      </c>
      <c r="K24" s="631" t="s">
        <v>303</v>
      </c>
      <c r="L24" s="111"/>
    </row>
    <row r="25" spans="1:12" s="6" customFormat="1" ht="15" customHeight="1" x14ac:dyDescent="0.2">
      <c r="A25" s="951">
        <v>25</v>
      </c>
      <c r="B25" s="116"/>
      <c r="C25" s="178" t="s">
        <v>48</v>
      </c>
      <c r="D25" s="170" t="s">
        <v>221</v>
      </c>
      <c r="E25" s="514" t="s">
        <v>338</v>
      </c>
      <c r="F25" s="880"/>
      <c r="G25" s="90" t="s">
        <v>30</v>
      </c>
      <c r="H25" s="630"/>
      <c r="I25" s="630"/>
      <c r="J25" s="459">
        <f t="shared" si="0"/>
        <v>0</v>
      </c>
      <c r="K25" s="631" t="s">
        <v>303</v>
      </c>
      <c r="L25" s="111"/>
    </row>
    <row r="26" spans="1:12" s="6" customFormat="1" ht="15" customHeight="1" x14ac:dyDescent="0.2">
      <c r="A26" s="951">
        <v>26</v>
      </c>
      <c r="B26" s="116"/>
      <c r="C26" s="178" t="s">
        <v>48</v>
      </c>
      <c r="D26" s="178" t="s">
        <v>23</v>
      </c>
      <c r="E26" s="178" t="s">
        <v>31</v>
      </c>
      <c r="F26" s="880"/>
      <c r="G26" s="90" t="s">
        <v>30</v>
      </c>
      <c r="H26" s="630"/>
      <c r="I26" s="630"/>
      <c r="J26" s="459">
        <f t="shared" si="0"/>
        <v>0</v>
      </c>
      <c r="K26" s="631" t="s">
        <v>303</v>
      </c>
      <c r="L26" s="111"/>
    </row>
    <row r="27" spans="1:12" s="6" customFormat="1" ht="15" customHeight="1" x14ac:dyDescent="0.2">
      <c r="A27" s="951">
        <v>27</v>
      </c>
      <c r="B27" s="116"/>
      <c r="C27" s="178" t="s">
        <v>19</v>
      </c>
      <c r="D27" s="178" t="str">
        <f t="shared" ref="D27:D32" si="2">D9</f>
        <v>Main pipe</v>
      </c>
      <c r="E27" s="514" t="s">
        <v>323</v>
      </c>
      <c r="F27" s="880"/>
      <c r="G27" s="90" t="s">
        <v>29</v>
      </c>
      <c r="H27" s="630"/>
      <c r="I27" s="630"/>
      <c r="J27" s="459">
        <f t="shared" si="0"/>
        <v>0</v>
      </c>
      <c r="K27" s="631" t="s">
        <v>303</v>
      </c>
      <c r="L27" s="111"/>
    </row>
    <row r="28" spans="1:12" s="6" customFormat="1" ht="15" customHeight="1" x14ac:dyDescent="0.2">
      <c r="A28" s="951">
        <v>28</v>
      </c>
      <c r="B28" s="116"/>
      <c r="C28" s="178" t="s">
        <v>19</v>
      </c>
      <c r="D28" s="178" t="str">
        <f t="shared" si="2"/>
        <v>Main pipe</v>
      </c>
      <c r="E28" s="514" t="s">
        <v>324</v>
      </c>
      <c r="F28" s="880"/>
      <c r="G28" s="90" t="s">
        <v>29</v>
      </c>
      <c r="H28" s="630"/>
      <c r="I28" s="630"/>
      <c r="J28" s="459">
        <f t="shared" si="0"/>
        <v>0</v>
      </c>
      <c r="K28" s="631" t="s">
        <v>303</v>
      </c>
      <c r="L28" s="111"/>
    </row>
    <row r="29" spans="1:12" s="6" customFormat="1" ht="15" customHeight="1" x14ac:dyDescent="0.2">
      <c r="A29" s="951">
        <v>29</v>
      </c>
      <c r="B29" s="116"/>
      <c r="C29" s="178" t="s">
        <v>19</v>
      </c>
      <c r="D29" s="178" t="str">
        <f t="shared" si="2"/>
        <v>Main pipe</v>
      </c>
      <c r="E29" s="514" t="s">
        <v>325</v>
      </c>
      <c r="F29" s="880"/>
      <c r="G29" s="90" t="s">
        <v>29</v>
      </c>
      <c r="H29" s="630"/>
      <c r="I29" s="630"/>
      <c r="J29" s="459">
        <f t="shared" si="0"/>
        <v>0</v>
      </c>
      <c r="K29" s="631" t="s">
        <v>303</v>
      </c>
      <c r="L29" s="111"/>
    </row>
    <row r="30" spans="1:12" s="6" customFormat="1" ht="15" customHeight="1" x14ac:dyDescent="0.2">
      <c r="A30" s="951">
        <v>30</v>
      </c>
      <c r="B30" s="116"/>
      <c r="C30" s="178" t="s">
        <v>19</v>
      </c>
      <c r="D30" s="178" t="str">
        <f t="shared" si="2"/>
        <v>Service pipe</v>
      </c>
      <c r="E30" s="514" t="s">
        <v>326</v>
      </c>
      <c r="F30" s="880"/>
      <c r="G30" s="90" t="s">
        <v>29</v>
      </c>
      <c r="H30" s="630"/>
      <c r="I30" s="630"/>
      <c r="J30" s="459">
        <f t="shared" si="0"/>
        <v>0</v>
      </c>
      <c r="K30" s="631" t="s">
        <v>303</v>
      </c>
      <c r="L30" s="111"/>
    </row>
    <row r="31" spans="1:12" s="6" customFormat="1" ht="15" customHeight="1" x14ac:dyDescent="0.2">
      <c r="A31" s="951">
        <v>31</v>
      </c>
      <c r="B31" s="116"/>
      <c r="C31" s="178" t="s">
        <v>19</v>
      </c>
      <c r="D31" s="178" t="str">
        <f t="shared" si="2"/>
        <v>Service pipe</v>
      </c>
      <c r="E31" s="514" t="s">
        <v>327</v>
      </c>
      <c r="F31" s="880"/>
      <c r="G31" s="90" t="s">
        <v>29</v>
      </c>
      <c r="H31" s="630"/>
      <c r="I31" s="630"/>
      <c r="J31" s="459">
        <f t="shared" si="0"/>
        <v>0</v>
      </c>
      <c r="K31" s="631" t="s">
        <v>303</v>
      </c>
      <c r="L31" s="111"/>
    </row>
    <row r="32" spans="1:12" s="6" customFormat="1" ht="15" customHeight="1" x14ac:dyDescent="0.2">
      <c r="A32" s="951">
        <v>32</v>
      </c>
      <c r="B32" s="116"/>
      <c r="C32" s="178" t="s">
        <v>19</v>
      </c>
      <c r="D32" s="178" t="str">
        <f t="shared" si="2"/>
        <v>Service pipe</v>
      </c>
      <c r="E32" s="514" t="s">
        <v>328</v>
      </c>
      <c r="F32" s="880"/>
      <c r="G32" s="90" t="s">
        <v>29</v>
      </c>
      <c r="H32" s="630"/>
      <c r="I32" s="630"/>
      <c r="J32" s="459">
        <f t="shared" si="0"/>
        <v>0</v>
      </c>
      <c r="K32" s="631" t="s">
        <v>303</v>
      </c>
      <c r="L32" s="111"/>
    </row>
    <row r="33" spans="1:12" s="6" customFormat="1" ht="15" customHeight="1" x14ac:dyDescent="0.2">
      <c r="A33" s="951">
        <v>33</v>
      </c>
      <c r="B33" s="116"/>
      <c r="C33" s="178" t="s">
        <v>19</v>
      </c>
      <c r="D33" s="170" t="s">
        <v>221</v>
      </c>
      <c r="E33" s="514" t="s">
        <v>339</v>
      </c>
      <c r="F33" s="880"/>
      <c r="G33" s="90" t="s">
        <v>30</v>
      </c>
      <c r="H33" s="630"/>
      <c r="I33" s="630"/>
      <c r="J33" s="459">
        <f t="shared" si="0"/>
        <v>0</v>
      </c>
      <c r="K33" s="631" t="s">
        <v>303</v>
      </c>
      <c r="L33" s="111"/>
    </row>
    <row r="34" spans="1:12" s="6" customFormat="1" ht="15" customHeight="1" x14ac:dyDescent="0.2">
      <c r="A34" s="951">
        <v>34</v>
      </c>
      <c r="B34" s="116"/>
      <c r="C34" s="178" t="s">
        <v>19</v>
      </c>
      <c r="D34" s="178" t="s">
        <v>23</v>
      </c>
      <c r="E34" s="178" t="s">
        <v>32</v>
      </c>
      <c r="F34" s="880"/>
      <c r="G34" s="90" t="s">
        <v>30</v>
      </c>
      <c r="H34" s="630"/>
      <c r="I34" s="630"/>
      <c r="J34" s="459">
        <f t="shared" si="0"/>
        <v>0</v>
      </c>
      <c r="K34" s="631" t="s">
        <v>303</v>
      </c>
      <c r="L34" s="111"/>
    </row>
    <row r="35" spans="1:12" s="6" customFormat="1" ht="15" customHeight="1" x14ac:dyDescent="0.2">
      <c r="A35" s="951">
        <v>35</v>
      </c>
      <c r="B35" s="116"/>
      <c r="C35" s="170" t="s">
        <v>308</v>
      </c>
      <c r="D35" s="807" t="s">
        <v>25</v>
      </c>
      <c r="E35" s="178" t="s">
        <v>41</v>
      </c>
      <c r="F35" s="880"/>
      <c r="G35" s="90" t="s">
        <v>30</v>
      </c>
      <c r="H35" s="630"/>
      <c r="I35" s="630"/>
      <c r="J35" s="459">
        <f t="shared" si="0"/>
        <v>0</v>
      </c>
      <c r="K35" s="631" t="s">
        <v>303</v>
      </c>
      <c r="L35" s="111"/>
    </row>
    <row r="36" spans="1:12" s="6" customFormat="1" ht="15" customHeight="1" x14ac:dyDescent="0.2">
      <c r="A36" s="951">
        <v>36</v>
      </c>
      <c r="B36" s="116"/>
      <c r="C36" s="170" t="s">
        <v>308</v>
      </c>
      <c r="D36" s="178" t="s">
        <v>26</v>
      </c>
      <c r="E36" s="178" t="s">
        <v>33</v>
      </c>
      <c r="F36" s="880"/>
      <c r="G36" s="90" t="s">
        <v>30</v>
      </c>
      <c r="H36" s="630"/>
      <c r="I36" s="630"/>
      <c r="J36" s="459">
        <f t="shared" si="0"/>
        <v>0</v>
      </c>
      <c r="K36" s="631" t="s">
        <v>303</v>
      </c>
      <c r="L36" s="111"/>
    </row>
    <row r="37" spans="1:12" s="1081" customFormat="1" ht="15" customHeight="1" x14ac:dyDescent="0.2">
      <c r="A37" s="951"/>
      <c r="B37" s="116"/>
      <c r="C37" s="514"/>
      <c r="D37" s="178"/>
      <c r="E37" s="178"/>
      <c r="F37" s="880"/>
      <c r="G37" s="90"/>
      <c r="H37" s="178"/>
      <c r="I37" s="178"/>
      <c r="J37" s="1080"/>
      <c r="K37" s="1080"/>
      <c r="L37" s="111"/>
    </row>
    <row r="38" spans="1:12" s="1083" customFormat="1" x14ac:dyDescent="0.2">
      <c r="A38" s="1082"/>
      <c r="B38" s="116"/>
      <c r="C38" s="110"/>
      <c r="D38" s="110"/>
      <c r="E38" s="110"/>
      <c r="F38" s="110"/>
      <c r="G38" s="110"/>
      <c r="H38" s="110"/>
      <c r="I38" s="110"/>
      <c r="J38" s="110"/>
      <c r="K38" s="110"/>
      <c r="L38" s="110"/>
    </row>
  </sheetData>
  <sheetProtection formatRows="0" insertRows="0"/>
  <mergeCells count="4">
    <mergeCell ref="H2:K2"/>
    <mergeCell ref="H3:K3"/>
    <mergeCell ref="A6:I6"/>
    <mergeCell ref="H4:K4"/>
  </mergeCells>
  <dataValidations count="3">
    <dataValidation type="custom" allowBlank="1" showInputMessage="1" showErrorMessage="1" error="Decimal values larger than or equal to 0 and text &quot;N/A&quot; are accepted" prompt="Please enter a number larger than or equal to 0. _x000a_Enter &quot;N/A&quot; if this does not apply" sqref="H9:H37">
      <formula1>OR(AND(ISNUMBER(H9),H9&gt;=0),AND(ISTEXT(H9),H9="N/A"))</formula1>
    </dataValidation>
    <dataValidation allowBlank="1" showInputMessage="1" showErrorMessage="1" prompt="Please enter Network / Sub-Network Name" sqref="H4:K4"/>
    <dataValidation type="list" allowBlank="1" showInputMessage="1" showErrorMessage="1" prompt="Please select from available drop-down options" sqref="K9:K37">
      <formula1>"1,2,3,4,N/A,[Select one]"</formula1>
    </dataValidation>
  </dataValidations>
  <pageMargins left="0.70866141732283472" right="0.70866141732283472" top="0.74803149606299213" bottom="0.74803149606299213" header="0.31496062992125989" footer="0.31496062992125989"/>
  <pageSetup paperSize="9" scale="65" orientation="landscape" r:id="rId1"/>
  <headerFooter>
    <oddHeader>&amp;CCommerce Commission Information Disclosure Template</oddHeader>
    <oddFooter>&amp;L&amp;F&amp;C&amp;P&amp;R&amp;A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9" tint="-0.499984740745262"/>
    <pageSetUpPr fitToPage="1"/>
  </sheetPr>
  <dimension ref="A1:AR38"/>
  <sheetViews>
    <sheetView showGridLines="0" view="pageBreakPreview" zoomScale="70" zoomScaleNormal="100" zoomScaleSheetLayoutView="70" workbookViewId="0">
      <selection activeCell="AE9" sqref="AE9"/>
    </sheetView>
  </sheetViews>
  <sheetFormatPr defaultRowHeight="12.75" x14ac:dyDescent="0.2"/>
  <cols>
    <col min="1" max="1" width="4.5703125" customWidth="1"/>
    <col min="2" max="2" width="4.140625" style="145" customWidth="1"/>
    <col min="3" max="3" width="25.140625" style="3" customWidth="1"/>
    <col min="4" max="4" width="28.85546875" style="3" customWidth="1"/>
    <col min="5" max="5" width="22.7109375" style="5" customWidth="1"/>
    <col min="6" max="6" width="6.140625" style="92" customWidth="1"/>
    <col min="7" max="7" width="8.5703125" style="4" customWidth="1"/>
    <col min="8" max="8" width="8.5703125" customWidth="1"/>
    <col min="9" max="10" width="8.5703125" style="6" customWidth="1"/>
    <col min="11" max="11" width="8.5703125" style="171" customWidth="1"/>
    <col min="12" max="19" width="8.5703125" style="6" customWidth="1"/>
    <col min="20" max="28" width="8.5703125" customWidth="1"/>
    <col min="29" max="30" width="8.5703125" style="5" customWidth="1"/>
    <col min="31" max="31" width="8.5703125" customWidth="1"/>
    <col min="32" max="39" width="8.5703125" style="1084" customWidth="1"/>
    <col min="40" max="40" width="11.5703125" customWidth="1"/>
    <col min="41" max="41" width="11.42578125" style="4" customWidth="1"/>
    <col min="42" max="42" width="12.28515625" customWidth="1"/>
    <col min="43" max="43" width="13.7109375" customWidth="1"/>
    <col min="44" max="44" width="2.7109375" customWidth="1"/>
  </cols>
  <sheetData>
    <row r="1" spans="1:44" s="7" customFormat="1" x14ac:dyDescent="0.2">
      <c r="A1" s="913"/>
      <c r="B1" s="877"/>
      <c r="C1" s="877"/>
      <c r="D1" s="877"/>
      <c r="E1" s="877"/>
      <c r="F1" s="877"/>
      <c r="G1" s="944"/>
      <c r="H1" s="944"/>
      <c r="I1" s="944"/>
      <c r="J1" s="944"/>
      <c r="K1" s="944"/>
      <c r="L1" s="944"/>
      <c r="M1" s="944"/>
      <c r="N1" s="944"/>
      <c r="O1" s="944"/>
      <c r="P1" s="944"/>
      <c r="Q1" s="944"/>
      <c r="R1" s="944"/>
      <c r="S1" s="944"/>
      <c r="T1" s="944"/>
      <c r="U1" s="944"/>
      <c r="V1" s="944"/>
      <c r="W1" s="944"/>
      <c r="X1" s="944"/>
      <c r="Y1" s="944"/>
      <c r="Z1" s="944"/>
      <c r="AA1" s="944"/>
      <c r="AB1" s="944"/>
      <c r="AC1" s="944"/>
      <c r="AD1" s="944"/>
      <c r="AE1" s="944"/>
      <c r="AF1" s="944"/>
      <c r="AG1" s="944"/>
      <c r="AH1" s="944"/>
      <c r="AI1" s="944"/>
      <c r="AJ1" s="944"/>
      <c r="AK1" s="944"/>
      <c r="AL1" s="944"/>
      <c r="AM1" s="944"/>
      <c r="AN1" s="944"/>
      <c r="AO1" s="877"/>
      <c r="AP1" s="944"/>
      <c r="AQ1" s="944"/>
      <c r="AR1" s="920"/>
    </row>
    <row r="2" spans="1:44" s="7" customFormat="1" ht="18" customHeight="1" x14ac:dyDescent="0.3">
      <c r="A2" s="914"/>
      <c r="B2" s="120"/>
      <c r="C2" s="120"/>
      <c r="D2" s="120"/>
      <c r="E2" s="120"/>
      <c r="F2" s="91"/>
      <c r="G2" s="91"/>
      <c r="H2" s="91"/>
      <c r="I2" s="91"/>
      <c r="J2" s="91"/>
      <c r="K2" s="91"/>
      <c r="L2" s="91"/>
      <c r="M2" s="91"/>
      <c r="N2" s="91"/>
      <c r="O2" s="91"/>
      <c r="P2" s="91"/>
      <c r="Q2" s="91"/>
      <c r="R2" s="91"/>
      <c r="S2" s="91"/>
      <c r="T2" s="91"/>
      <c r="U2" s="91"/>
      <c r="V2" s="91"/>
      <c r="W2" s="91"/>
      <c r="X2" s="91"/>
      <c r="Y2" s="91"/>
      <c r="Z2" s="91"/>
      <c r="AA2" s="114"/>
      <c r="AB2" s="114"/>
      <c r="AC2" s="114"/>
      <c r="AD2" s="154" t="s">
        <v>5</v>
      </c>
      <c r="AE2" s="1227" t="str">
        <f>IF(NOT(ISBLANK(CoverSheet!$C$8)),CoverSheet!$C$8,"")</f>
        <v/>
      </c>
      <c r="AF2" s="1227"/>
      <c r="AG2" s="1227"/>
      <c r="AH2" s="1227"/>
      <c r="AI2" s="1227"/>
      <c r="AJ2" s="1227"/>
      <c r="AK2" s="1227"/>
      <c r="AL2" s="1227"/>
      <c r="AM2" s="1227"/>
      <c r="AN2" s="1227"/>
      <c r="AO2" s="1227"/>
      <c r="AP2" s="1227"/>
      <c r="AQ2" s="1227"/>
      <c r="AR2" s="85"/>
    </row>
    <row r="3" spans="1:44" s="7" customFormat="1" ht="18" customHeight="1" x14ac:dyDescent="0.25">
      <c r="A3" s="914"/>
      <c r="B3" s="120"/>
      <c r="C3" s="120"/>
      <c r="D3" s="120"/>
      <c r="E3" s="120"/>
      <c r="F3" s="91"/>
      <c r="G3" s="91"/>
      <c r="H3" s="91"/>
      <c r="I3" s="91"/>
      <c r="J3" s="91"/>
      <c r="K3" s="91"/>
      <c r="L3" s="91"/>
      <c r="M3" s="91"/>
      <c r="N3" s="91"/>
      <c r="O3" s="91"/>
      <c r="P3" s="91"/>
      <c r="Q3" s="91"/>
      <c r="R3" s="91"/>
      <c r="S3" s="91"/>
      <c r="T3" s="91"/>
      <c r="U3" s="91"/>
      <c r="V3" s="91"/>
      <c r="W3" s="91"/>
      <c r="X3" s="91"/>
      <c r="Y3" s="91"/>
      <c r="Z3" s="91"/>
      <c r="AA3" s="114"/>
      <c r="AB3" s="114"/>
      <c r="AC3" s="114"/>
      <c r="AD3" s="154" t="s">
        <v>3</v>
      </c>
      <c r="AE3" s="1228" t="str">
        <f>IF(ISNUMBER(CoverSheet!$C$12),CoverSheet!$C$12,"")</f>
        <v/>
      </c>
      <c r="AF3" s="1228"/>
      <c r="AG3" s="1228"/>
      <c r="AH3" s="1228"/>
      <c r="AI3" s="1228"/>
      <c r="AJ3" s="1228"/>
      <c r="AK3" s="1228"/>
      <c r="AL3" s="1228"/>
      <c r="AM3" s="1228"/>
      <c r="AN3" s="1228"/>
      <c r="AO3" s="1228"/>
      <c r="AP3" s="1228"/>
      <c r="AQ3" s="1228"/>
      <c r="AR3" s="85"/>
    </row>
    <row r="4" spans="1:44" s="7" customFormat="1" ht="18" customHeight="1" x14ac:dyDescent="0.35">
      <c r="A4" s="942"/>
      <c r="B4" s="155"/>
      <c r="C4" s="120"/>
      <c r="D4" s="120"/>
      <c r="E4" s="120"/>
      <c r="F4" s="120"/>
      <c r="G4" s="91"/>
      <c r="H4" s="91"/>
      <c r="I4" s="91"/>
      <c r="J4" s="91"/>
      <c r="K4" s="91"/>
      <c r="L4" s="91"/>
      <c r="M4" s="91"/>
      <c r="N4" s="91"/>
      <c r="O4" s="91"/>
      <c r="P4" s="91"/>
      <c r="Q4" s="91"/>
      <c r="R4" s="91"/>
      <c r="S4" s="91"/>
      <c r="T4" s="91"/>
      <c r="U4" s="91"/>
      <c r="V4" s="91"/>
      <c r="W4" s="91"/>
      <c r="X4" s="91"/>
      <c r="Y4" s="91"/>
      <c r="Z4" s="91"/>
      <c r="AA4" s="91"/>
      <c r="AB4" s="91"/>
      <c r="AC4" s="91"/>
      <c r="AD4" s="154" t="s">
        <v>309</v>
      </c>
      <c r="AE4" s="1226"/>
      <c r="AF4" s="1226"/>
      <c r="AG4" s="1226"/>
      <c r="AH4" s="1226"/>
      <c r="AI4" s="1226"/>
      <c r="AJ4" s="1226"/>
      <c r="AK4" s="1226"/>
      <c r="AL4" s="1226"/>
      <c r="AM4" s="1226"/>
      <c r="AN4" s="1226"/>
      <c r="AO4" s="1226"/>
      <c r="AP4" s="1226"/>
      <c r="AQ4" s="1226"/>
      <c r="AR4" s="85"/>
    </row>
    <row r="5" spans="1:44" s="214" customFormat="1" ht="21" x14ac:dyDescent="0.35">
      <c r="A5" s="898" t="s">
        <v>286</v>
      </c>
      <c r="B5" s="155"/>
      <c r="C5" s="120"/>
      <c r="D5" s="120"/>
      <c r="E5" s="120"/>
      <c r="F5" s="120"/>
      <c r="G5" s="91"/>
      <c r="H5" s="91"/>
      <c r="I5" s="91"/>
      <c r="J5" s="91"/>
      <c r="K5" s="91"/>
      <c r="L5" s="91"/>
      <c r="M5" s="91"/>
      <c r="N5" s="91"/>
      <c r="O5" s="91"/>
      <c r="P5" s="91"/>
      <c r="Q5" s="91"/>
      <c r="R5" s="91"/>
      <c r="S5" s="91"/>
      <c r="T5" s="91"/>
      <c r="U5" s="91"/>
      <c r="V5" s="91"/>
      <c r="W5" s="91"/>
      <c r="X5" s="91"/>
      <c r="Y5" s="91"/>
      <c r="Z5" s="91"/>
      <c r="AA5" s="91"/>
      <c r="AB5" s="91"/>
      <c r="AC5" s="91"/>
      <c r="AD5" s="154"/>
      <c r="AE5" s="91"/>
      <c r="AF5" s="91"/>
      <c r="AG5" s="91"/>
      <c r="AH5" s="91"/>
      <c r="AI5" s="91"/>
      <c r="AJ5" s="91"/>
      <c r="AK5" s="91"/>
      <c r="AL5" s="91"/>
      <c r="AM5" s="91"/>
      <c r="AN5" s="91"/>
      <c r="AO5" s="91"/>
      <c r="AP5" s="91"/>
      <c r="AQ5" s="91"/>
      <c r="AR5" s="85"/>
    </row>
    <row r="6" spans="1:44" s="109" customFormat="1" ht="31.5" customHeight="1" x14ac:dyDescent="0.2">
      <c r="A6" s="1147" t="s">
        <v>344</v>
      </c>
      <c r="B6" s="1148"/>
      <c r="C6" s="1148"/>
      <c r="D6" s="1148"/>
      <c r="E6" s="1148"/>
      <c r="F6" s="1148"/>
      <c r="G6" s="1148"/>
      <c r="H6" s="1148"/>
      <c r="I6" s="1148"/>
      <c r="J6" s="1148"/>
      <c r="K6" s="1148"/>
      <c r="L6" s="1148"/>
      <c r="M6" s="1148"/>
      <c r="N6" s="1148"/>
      <c r="O6" s="1148"/>
      <c r="P6" s="1148"/>
      <c r="Q6" s="91"/>
      <c r="R6" s="91"/>
      <c r="S6" s="91"/>
      <c r="T6" s="91"/>
      <c r="U6" s="91"/>
      <c r="V6" s="91"/>
      <c r="W6" s="91"/>
      <c r="X6" s="91"/>
      <c r="Y6" s="91"/>
      <c r="Z6" s="91"/>
      <c r="AA6" s="91"/>
      <c r="AB6" s="91"/>
      <c r="AC6" s="91"/>
      <c r="AD6" s="91"/>
      <c r="AE6" s="91"/>
      <c r="AF6" s="91"/>
      <c r="AG6" s="91"/>
      <c r="AH6" s="91"/>
      <c r="AI6" s="91"/>
      <c r="AJ6" s="91"/>
      <c r="AK6" s="91"/>
      <c r="AL6" s="91"/>
      <c r="AM6" s="91"/>
      <c r="AN6" s="91"/>
      <c r="AO6" s="120"/>
      <c r="AP6" s="91"/>
      <c r="AQ6" s="91"/>
      <c r="AR6" s="85"/>
    </row>
    <row r="7" spans="1:44" s="6" customFormat="1" x14ac:dyDescent="0.2">
      <c r="A7" s="884" t="s">
        <v>543</v>
      </c>
      <c r="B7" s="19"/>
      <c r="C7" s="19"/>
      <c r="D7" s="19"/>
      <c r="E7" s="120"/>
      <c r="F7" s="120"/>
      <c r="G7" s="91"/>
      <c r="H7" s="91"/>
      <c r="I7" s="91"/>
      <c r="J7" s="91"/>
      <c r="K7" s="91"/>
      <c r="L7" s="91"/>
      <c r="M7" s="91"/>
      <c r="N7" s="91"/>
      <c r="O7" s="91"/>
      <c r="P7" s="91"/>
      <c r="Q7" s="91"/>
      <c r="R7" s="91"/>
      <c r="S7" s="91"/>
      <c r="T7" s="91"/>
      <c r="U7" s="91"/>
      <c r="V7" s="91"/>
      <c r="W7" s="91"/>
      <c r="X7" s="91"/>
      <c r="Y7" s="91"/>
      <c r="Z7" s="91"/>
      <c r="AA7" s="91"/>
      <c r="AB7" s="91"/>
      <c r="AC7" s="91"/>
      <c r="AD7" s="91"/>
      <c r="AE7" s="91"/>
      <c r="AF7" s="91"/>
      <c r="AG7" s="91"/>
      <c r="AH7" s="91"/>
      <c r="AI7" s="91"/>
      <c r="AJ7" s="91"/>
      <c r="AK7" s="91"/>
      <c r="AL7" s="91"/>
      <c r="AM7" s="91"/>
      <c r="AN7" s="91"/>
      <c r="AO7" s="120"/>
      <c r="AP7" s="91"/>
      <c r="AQ7" s="91"/>
      <c r="AR7" s="85"/>
    </row>
    <row r="8" spans="1:44" s="166" customFormat="1" ht="15.75" customHeight="1" x14ac:dyDescent="0.2">
      <c r="A8" s="951">
        <v>8</v>
      </c>
      <c r="B8" s="249"/>
      <c r="C8" s="388"/>
      <c r="D8" s="578" t="s">
        <v>7</v>
      </c>
      <c r="E8" s="579" t="str">
        <f>IF(ISNUMBER(CoverSheet!$C$12),CoverSheet!$C$12,"")</f>
        <v/>
      </c>
      <c r="F8" s="389"/>
      <c r="G8" s="1229" t="s">
        <v>552</v>
      </c>
      <c r="H8" s="1229"/>
      <c r="I8" s="1229"/>
      <c r="J8" s="1229"/>
      <c r="K8" s="1229"/>
      <c r="L8" s="1229"/>
      <c r="M8" s="1229"/>
      <c r="N8" s="1229"/>
      <c r="O8" s="1229"/>
      <c r="P8" s="1229"/>
      <c r="Q8" s="1229"/>
      <c r="R8" s="1229"/>
      <c r="S8" s="1229"/>
      <c r="T8" s="1229"/>
      <c r="U8" s="1229"/>
      <c r="V8" s="1229"/>
      <c r="W8" s="1229"/>
      <c r="X8" s="1229"/>
      <c r="Y8" s="1229"/>
      <c r="Z8" s="1229"/>
      <c r="AA8" s="389"/>
      <c r="AB8" s="389"/>
      <c r="AC8" s="389"/>
      <c r="AD8" s="389"/>
      <c r="AE8" s="389"/>
      <c r="AF8" s="1085"/>
      <c r="AG8" s="1085"/>
      <c r="AH8" s="1085"/>
      <c r="AI8" s="1085"/>
      <c r="AJ8" s="1085"/>
      <c r="AK8" s="1085"/>
      <c r="AL8" s="1085"/>
      <c r="AM8" s="1085"/>
      <c r="AN8" s="390"/>
      <c r="AO8" s="390"/>
      <c r="AP8" s="390"/>
      <c r="AQ8" s="391"/>
      <c r="AR8" s="66"/>
    </row>
    <row r="9" spans="1:44" ht="50.1" customHeight="1" x14ac:dyDescent="0.2">
      <c r="A9" s="951">
        <v>9</v>
      </c>
      <c r="B9" s="249"/>
      <c r="C9" s="388" t="s">
        <v>500</v>
      </c>
      <c r="D9" s="388" t="s">
        <v>28</v>
      </c>
      <c r="E9" s="388" t="s">
        <v>27</v>
      </c>
      <c r="F9" s="392" t="s">
        <v>67</v>
      </c>
      <c r="G9" s="393" t="s">
        <v>231</v>
      </c>
      <c r="H9" s="1086" t="s">
        <v>809</v>
      </c>
      <c r="I9" s="1086" t="s">
        <v>810</v>
      </c>
      <c r="J9" s="1086" t="s">
        <v>811</v>
      </c>
      <c r="K9" s="1088" t="s">
        <v>590</v>
      </c>
      <c r="L9" s="1086" t="s">
        <v>218</v>
      </c>
      <c r="M9" s="1086" t="s">
        <v>219</v>
      </c>
      <c r="N9" s="1086">
        <v>2000</v>
      </c>
      <c r="O9" s="1086">
        <v>2001</v>
      </c>
      <c r="P9" s="1086">
        <v>2002</v>
      </c>
      <c r="Q9" s="1086">
        <v>2003</v>
      </c>
      <c r="R9" s="1086">
        <v>2004</v>
      </c>
      <c r="S9" s="1086">
        <v>2005</v>
      </c>
      <c r="T9" s="1086">
        <v>2006</v>
      </c>
      <c r="U9" s="1086">
        <v>2007</v>
      </c>
      <c r="V9" s="1086">
        <v>2008</v>
      </c>
      <c r="W9" s="1086">
        <v>2009</v>
      </c>
      <c r="X9" s="1086">
        <v>2010</v>
      </c>
      <c r="Y9" s="1086">
        <v>2011</v>
      </c>
      <c r="Z9" s="1086">
        <v>2012</v>
      </c>
      <c r="AA9" s="1086">
        <v>2013</v>
      </c>
      <c r="AB9" s="1086">
        <v>2014</v>
      </c>
      <c r="AC9" s="1086">
        <v>2015</v>
      </c>
      <c r="AD9" s="1086">
        <v>2016</v>
      </c>
      <c r="AE9" s="1086">
        <v>2017</v>
      </c>
      <c r="AF9" s="1088">
        <v>2018</v>
      </c>
      <c r="AG9" s="1088">
        <v>2019</v>
      </c>
      <c r="AH9" s="1088">
        <v>2020</v>
      </c>
      <c r="AI9" s="1088">
        <v>2021</v>
      </c>
      <c r="AJ9" s="1088">
        <v>2022</v>
      </c>
      <c r="AK9" s="1088">
        <v>2023</v>
      </c>
      <c r="AL9" s="1088">
        <v>2024</v>
      </c>
      <c r="AM9" s="1088">
        <v>2025</v>
      </c>
      <c r="AN9" s="183" t="s">
        <v>546</v>
      </c>
      <c r="AO9" s="708" t="s">
        <v>66</v>
      </c>
      <c r="AP9" s="183" t="s">
        <v>545</v>
      </c>
      <c r="AQ9" s="393" t="s">
        <v>235</v>
      </c>
      <c r="AR9" s="66"/>
    </row>
    <row r="10" spans="1:44" ht="15" customHeight="1" x14ac:dyDescent="0.25">
      <c r="A10" s="951">
        <v>10</v>
      </c>
      <c r="B10" s="249"/>
      <c r="C10" s="394" t="s">
        <v>47</v>
      </c>
      <c r="D10" s="394" t="s">
        <v>24</v>
      </c>
      <c r="E10" s="394" t="s">
        <v>311</v>
      </c>
      <c r="F10" s="395" t="s">
        <v>29</v>
      </c>
      <c r="G10" s="588"/>
      <c r="H10" s="588"/>
      <c r="I10" s="588"/>
      <c r="J10" s="588"/>
      <c r="K10" s="588"/>
      <c r="L10" s="588"/>
      <c r="M10" s="588"/>
      <c r="N10" s="588"/>
      <c r="O10" s="588"/>
      <c r="P10" s="588"/>
      <c r="Q10" s="588"/>
      <c r="R10" s="588"/>
      <c r="S10" s="588"/>
      <c r="T10" s="588"/>
      <c r="U10" s="588"/>
      <c r="V10" s="588"/>
      <c r="W10" s="588"/>
      <c r="X10" s="588"/>
      <c r="Y10" s="588"/>
      <c r="Z10" s="588"/>
      <c r="AA10" s="588"/>
      <c r="AB10" s="588"/>
      <c r="AC10" s="588"/>
      <c r="AD10" s="588"/>
      <c r="AE10" s="588"/>
      <c r="AF10" s="1087"/>
      <c r="AG10" s="1087"/>
      <c r="AH10" s="1087"/>
      <c r="AI10" s="1087"/>
      <c r="AJ10" s="1087"/>
      <c r="AK10" s="1087"/>
      <c r="AL10" s="1087"/>
      <c r="AM10" s="1087"/>
      <c r="AN10" s="588"/>
      <c r="AO10" s="443">
        <f>SUM(G10:AN10)</f>
        <v>0</v>
      </c>
      <c r="AP10" s="588"/>
      <c r="AQ10" s="632" t="s">
        <v>303</v>
      </c>
      <c r="AR10" s="218"/>
    </row>
    <row r="11" spans="1:44" ht="15" customHeight="1" x14ac:dyDescent="0.25">
      <c r="A11" s="951">
        <v>11</v>
      </c>
      <c r="B11" s="249"/>
      <c r="C11" s="394" t="s">
        <v>47</v>
      </c>
      <c r="D11" s="394" t="s">
        <v>24</v>
      </c>
      <c r="E11" s="394" t="s">
        <v>312</v>
      </c>
      <c r="F11" s="395" t="s">
        <v>29</v>
      </c>
      <c r="G11" s="588"/>
      <c r="H11" s="588"/>
      <c r="I11" s="588"/>
      <c r="J11" s="588"/>
      <c r="K11" s="588"/>
      <c r="L11" s="588"/>
      <c r="M11" s="588"/>
      <c r="N11" s="588"/>
      <c r="O11" s="588"/>
      <c r="P11" s="588"/>
      <c r="Q11" s="588"/>
      <c r="R11" s="588"/>
      <c r="S11" s="588"/>
      <c r="T11" s="588"/>
      <c r="U11" s="588"/>
      <c r="V11" s="588"/>
      <c r="W11" s="588"/>
      <c r="X11" s="588"/>
      <c r="Y11" s="588"/>
      <c r="Z11" s="588"/>
      <c r="AA11" s="588"/>
      <c r="AB11" s="588"/>
      <c r="AC11" s="588"/>
      <c r="AD11" s="588"/>
      <c r="AE11" s="588"/>
      <c r="AF11" s="1087"/>
      <c r="AG11" s="1087"/>
      <c r="AH11" s="1087"/>
      <c r="AI11" s="1087"/>
      <c r="AJ11" s="1087"/>
      <c r="AK11" s="1087"/>
      <c r="AL11" s="1087"/>
      <c r="AM11" s="1087"/>
      <c r="AN11" s="588"/>
      <c r="AO11" s="443">
        <f t="shared" ref="AO11:AO37" si="0">SUM(G11:AN11)</f>
        <v>0</v>
      </c>
      <c r="AP11" s="588"/>
      <c r="AQ11" s="632" t="s">
        <v>303</v>
      </c>
      <c r="AR11" s="218"/>
    </row>
    <row r="12" spans="1:44" s="6" customFormat="1" ht="15" customHeight="1" x14ac:dyDescent="0.25">
      <c r="A12" s="951">
        <v>12</v>
      </c>
      <c r="B12" s="249"/>
      <c r="C12" s="394" t="s">
        <v>47</v>
      </c>
      <c r="D12" s="394" t="s">
        <v>24</v>
      </c>
      <c r="E12" s="394" t="s">
        <v>313</v>
      </c>
      <c r="F12" s="395" t="s">
        <v>29</v>
      </c>
      <c r="G12" s="588"/>
      <c r="H12" s="588"/>
      <c r="I12" s="588"/>
      <c r="J12" s="588"/>
      <c r="K12" s="588"/>
      <c r="L12" s="588"/>
      <c r="M12" s="588"/>
      <c r="N12" s="588"/>
      <c r="O12" s="588"/>
      <c r="P12" s="588"/>
      <c r="Q12" s="588"/>
      <c r="R12" s="588"/>
      <c r="S12" s="588"/>
      <c r="T12" s="588"/>
      <c r="U12" s="588"/>
      <c r="V12" s="588"/>
      <c r="W12" s="588"/>
      <c r="X12" s="588"/>
      <c r="Y12" s="588"/>
      <c r="Z12" s="588"/>
      <c r="AA12" s="588"/>
      <c r="AB12" s="588"/>
      <c r="AC12" s="588"/>
      <c r="AD12" s="588"/>
      <c r="AE12" s="588"/>
      <c r="AF12" s="1087"/>
      <c r="AG12" s="1087"/>
      <c r="AH12" s="1087"/>
      <c r="AI12" s="1087"/>
      <c r="AJ12" s="1087"/>
      <c r="AK12" s="1087"/>
      <c r="AL12" s="1087"/>
      <c r="AM12" s="1087"/>
      <c r="AN12" s="588"/>
      <c r="AO12" s="443">
        <f t="shared" si="0"/>
        <v>0</v>
      </c>
      <c r="AP12" s="588"/>
      <c r="AQ12" s="632" t="s">
        <v>303</v>
      </c>
      <c r="AR12" s="218"/>
    </row>
    <row r="13" spans="1:44" s="6" customFormat="1" ht="15" customHeight="1" x14ac:dyDescent="0.25">
      <c r="A13" s="951">
        <v>13</v>
      </c>
      <c r="B13" s="249"/>
      <c r="C13" s="394" t="s">
        <v>47</v>
      </c>
      <c r="D13" s="394" t="s">
        <v>22</v>
      </c>
      <c r="E13" s="394" t="s">
        <v>314</v>
      </c>
      <c r="F13" s="395" t="s">
        <v>29</v>
      </c>
      <c r="G13" s="588"/>
      <c r="H13" s="588"/>
      <c r="I13" s="588"/>
      <c r="J13" s="588"/>
      <c r="K13" s="588"/>
      <c r="L13" s="588"/>
      <c r="M13" s="588"/>
      <c r="N13" s="588"/>
      <c r="O13" s="588"/>
      <c r="P13" s="588"/>
      <c r="Q13" s="588"/>
      <c r="R13" s="588"/>
      <c r="S13" s="588"/>
      <c r="T13" s="588"/>
      <c r="U13" s="588"/>
      <c r="V13" s="588"/>
      <c r="W13" s="588"/>
      <c r="X13" s="588"/>
      <c r="Y13" s="588"/>
      <c r="Z13" s="588"/>
      <c r="AA13" s="588"/>
      <c r="AB13" s="588"/>
      <c r="AC13" s="588"/>
      <c r="AD13" s="588"/>
      <c r="AE13" s="588"/>
      <c r="AF13" s="1087"/>
      <c r="AG13" s="1087"/>
      <c r="AH13" s="1087"/>
      <c r="AI13" s="1087"/>
      <c r="AJ13" s="1087"/>
      <c r="AK13" s="1087"/>
      <c r="AL13" s="1087"/>
      <c r="AM13" s="1087"/>
      <c r="AN13" s="588"/>
      <c r="AO13" s="443">
        <f t="shared" si="0"/>
        <v>0</v>
      </c>
      <c r="AP13" s="588"/>
      <c r="AQ13" s="632" t="s">
        <v>303</v>
      </c>
      <c r="AR13" s="218"/>
    </row>
    <row r="14" spans="1:44" s="6" customFormat="1" ht="15" customHeight="1" x14ac:dyDescent="0.25">
      <c r="A14" s="951">
        <v>14</v>
      </c>
      <c r="B14" s="249"/>
      <c r="C14" s="394" t="s">
        <v>47</v>
      </c>
      <c r="D14" s="394" t="s">
        <v>22</v>
      </c>
      <c r="E14" s="394" t="s">
        <v>315</v>
      </c>
      <c r="F14" s="395" t="s">
        <v>29</v>
      </c>
      <c r="G14" s="588"/>
      <c r="H14" s="588"/>
      <c r="I14" s="588"/>
      <c r="J14" s="588"/>
      <c r="K14" s="588"/>
      <c r="L14" s="588"/>
      <c r="M14" s="588"/>
      <c r="N14" s="588"/>
      <c r="O14" s="588"/>
      <c r="P14" s="588"/>
      <c r="Q14" s="588"/>
      <c r="R14" s="588"/>
      <c r="S14" s="588"/>
      <c r="T14" s="588"/>
      <c r="U14" s="588"/>
      <c r="V14" s="588"/>
      <c r="W14" s="588"/>
      <c r="X14" s="588"/>
      <c r="Y14" s="588"/>
      <c r="Z14" s="588"/>
      <c r="AA14" s="588"/>
      <c r="AB14" s="588"/>
      <c r="AC14" s="588"/>
      <c r="AD14" s="588"/>
      <c r="AE14" s="588"/>
      <c r="AF14" s="1087"/>
      <c r="AG14" s="1087"/>
      <c r="AH14" s="1087"/>
      <c r="AI14" s="1087"/>
      <c r="AJ14" s="1087"/>
      <c r="AK14" s="1087"/>
      <c r="AL14" s="1087"/>
      <c r="AM14" s="1087"/>
      <c r="AN14" s="588"/>
      <c r="AO14" s="443">
        <f t="shared" si="0"/>
        <v>0</v>
      </c>
      <c r="AP14" s="588"/>
      <c r="AQ14" s="632" t="s">
        <v>303</v>
      </c>
      <c r="AR14" s="218"/>
    </row>
    <row r="15" spans="1:44" s="6" customFormat="1" ht="15" customHeight="1" x14ac:dyDescent="0.25">
      <c r="A15" s="951">
        <v>15</v>
      </c>
      <c r="B15" s="249"/>
      <c r="C15" s="394" t="s">
        <v>47</v>
      </c>
      <c r="D15" s="394" t="s">
        <v>22</v>
      </c>
      <c r="E15" s="394" t="s">
        <v>316</v>
      </c>
      <c r="F15" s="395" t="s">
        <v>29</v>
      </c>
      <c r="G15" s="588"/>
      <c r="H15" s="588"/>
      <c r="I15" s="588"/>
      <c r="J15" s="588"/>
      <c r="K15" s="588"/>
      <c r="L15" s="588"/>
      <c r="M15" s="588"/>
      <c r="N15" s="588"/>
      <c r="O15" s="588"/>
      <c r="P15" s="588"/>
      <c r="Q15" s="588"/>
      <c r="R15" s="588"/>
      <c r="S15" s="588"/>
      <c r="T15" s="588"/>
      <c r="U15" s="588"/>
      <c r="V15" s="588"/>
      <c r="W15" s="588"/>
      <c r="X15" s="588"/>
      <c r="Y15" s="588"/>
      <c r="Z15" s="588"/>
      <c r="AA15" s="588"/>
      <c r="AB15" s="588"/>
      <c r="AC15" s="588"/>
      <c r="AD15" s="588"/>
      <c r="AE15" s="588"/>
      <c r="AF15" s="1087"/>
      <c r="AG15" s="1087"/>
      <c r="AH15" s="1087"/>
      <c r="AI15" s="1087"/>
      <c r="AJ15" s="1087"/>
      <c r="AK15" s="1087"/>
      <c r="AL15" s="1087"/>
      <c r="AM15" s="1087"/>
      <c r="AN15" s="588"/>
      <c r="AO15" s="443">
        <f t="shared" si="0"/>
        <v>0</v>
      </c>
      <c r="AP15" s="588"/>
      <c r="AQ15" s="632" t="s">
        <v>303</v>
      </c>
      <c r="AR15" s="218"/>
    </row>
    <row r="16" spans="1:44" s="6" customFormat="1" ht="15" customHeight="1" x14ac:dyDescent="0.25">
      <c r="A16" s="951">
        <v>16</v>
      </c>
      <c r="B16" s="249"/>
      <c r="C16" s="394" t="s">
        <v>47</v>
      </c>
      <c r="D16" s="394" t="s">
        <v>36</v>
      </c>
      <c r="E16" s="394" t="s">
        <v>37</v>
      </c>
      <c r="F16" s="395" t="s">
        <v>30</v>
      </c>
      <c r="G16" s="588"/>
      <c r="H16" s="588"/>
      <c r="I16" s="588"/>
      <c r="J16" s="588"/>
      <c r="K16" s="588"/>
      <c r="L16" s="588"/>
      <c r="M16" s="588"/>
      <c r="N16" s="588"/>
      <c r="O16" s="588"/>
      <c r="P16" s="588"/>
      <c r="Q16" s="588"/>
      <c r="R16" s="588"/>
      <c r="S16" s="588"/>
      <c r="T16" s="588"/>
      <c r="U16" s="588"/>
      <c r="V16" s="588"/>
      <c r="W16" s="588"/>
      <c r="X16" s="588"/>
      <c r="Y16" s="588"/>
      <c r="Z16" s="588"/>
      <c r="AA16" s="588"/>
      <c r="AB16" s="588"/>
      <c r="AC16" s="588"/>
      <c r="AD16" s="588"/>
      <c r="AE16" s="588"/>
      <c r="AF16" s="1087"/>
      <c r="AG16" s="1087"/>
      <c r="AH16" s="1087"/>
      <c r="AI16" s="1087"/>
      <c r="AJ16" s="1087"/>
      <c r="AK16" s="1087"/>
      <c r="AL16" s="1087"/>
      <c r="AM16" s="1087"/>
      <c r="AN16" s="588"/>
      <c r="AO16" s="443">
        <f t="shared" si="0"/>
        <v>0</v>
      </c>
      <c r="AP16" s="588"/>
      <c r="AQ16" s="632" t="s">
        <v>303</v>
      </c>
      <c r="AR16" s="218"/>
    </row>
    <row r="17" spans="1:44" s="6" customFormat="1" ht="15" customHeight="1" x14ac:dyDescent="0.25">
      <c r="A17" s="951">
        <v>17</v>
      </c>
      <c r="B17" s="249"/>
      <c r="C17" s="394" t="s">
        <v>47</v>
      </c>
      <c r="D17" s="394" t="s">
        <v>221</v>
      </c>
      <c r="E17" s="394" t="s">
        <v>340</v>
      </c>
      <c r="F17" s="395" t="s">
        <v>30</v>
      </c>
      <c r="G17" s="588"/>
      <c r="H17" s="588"/>
      <c r="I17" s="588"/>
      <c r="J17" s="588"/>
      <c r="K17" s="588"/>
      <c r="L17" s="588"/>
      <c r="M17" s="588"/>
      <c r="N17" s="588"/>
      <c r="O17" s="588"/>
      <c r="P17" s="588"/>
      <c r="Q17" s="588"/>
      <c r="R17" s="588"/>
      <c r="S17" s="588"/>
      <c r="T17" s="588"/>
      <c r="U17" s="588"/>
      <c r="V17" s="588"/>
      <c r="W17" s="588"/>
      <c r="X17" s="588"/>
      <c r="Y17" s="588"/>
      <c r="Z17" s="588"/>
      <c r="AA17" s="588"/>
      <c r="AB17" s="588"/>
      <c r="AC17" s="588"/>
      <c r="AD17" s="588"/>
      <c r="AE17" s="588"/>
      <c r="AF17" s="1087"/>
      <c r="AG17" s="1087"/>
      <c r="AH17" s="1087"/>
      <c r="AI17" s="1087"/>
      <c r="AJ17" s="1087"/>
      <c r="AK17" s="1087"/>
      <c r="AL17" s="1087"/>
      <c r="AM17" s="1087"/>
      <c r="AN17" s="588"/>
      <c r="AO17" s="443">
        <f t="shared" si="0"/>
        <v>0</v>
      </c>
      <c r="AP17" s="588"/>
      <c r="AQ17" s="632" t="s">
        <v>303</v>
      </c>
      <c r="AR17" s="218"/>
    </row>
    <row r="18" spans="1:44" s="6" customFormat="1" ht="15" customHeight="1" x14ac:dyDescent="0.25">
      <c r="A18" s="951">
        <v>18</v>
      </c>
      <c r="B18" s="249"/>
      <c r="C18" s="394" t="s">
        <v>47</v>
      </c>
      <c r="D18" s="394" t="s">
        <v>23</v>
      </c>
      <c r="E18" s="394" t="s">
        <v>49</v>
      </c>
      <c r="F18" s="395" t="s">
        <v>30</v>
      </c>
      <c r="G18" s="588"/>
      <c r="H18" s="588"/>
      <c r="I18" s="588"/>
      <c r="J18" s="588"/>
      <c r="K18" s="588"/>
      <c r="L18" s="588"/>
      <c r="M18" s="588"/>
      <c r="N18" s="588"/>
      <c r="O18" s="588"/>
      <c r="P18" s="588"/>
      <c r="Q18" s="588"/>
      <c r="R18" s="588"/>
      <c r="S18" s="588"/>
      <c r="T18" s="588"/>
      <c r="U18" s="588"/>
      <c r="V18" s="588"/>
      <c r="W18" s="588"/>
      <c r="X18" s="588"/>
      <c r="Y18" s="588"/>
      <c r="Z18" s="588"/>
      <c r="AA18" s="588"/>
      <c r="AB18" s="588"/>
      <c r="AC18" s="588"/>
      <c r="AD18" s="588"/>
      <c r="AE18" s="588"/>
      <c r="AF18" s="1087"/>
      <c r="AG18" s="1087"/>
      <c r="AH18" s="1087"/>
      <c r="AI18" s="1087"/>
      <c r="AJ18" s="1087"/>
      <c r="AK18" s="1087"/>
      <c r="AL18" s="1087"/>
      <c r="AM18" s="1087"/>
      <c r="AN18" s="588"/>
      <c r="AO18" s="443">
        <f t="shared" si="0"/>
        <v>0</v>
      </c>
      <c r="AP18" s="588"/>
      <c r="AQ18" s="632" t="s">
        <v>303</v>
      </c>
      <c r="AR18" s="218"/>
    </row>
    <row r="19" spans="1:44" s="6" customFormat="1" ht="15" customHeight="1" x14ac:dyDescent="0.25">
      <c r="A19" s="951">
        <v>19</v>
      </c>
      <c r="B19" s="249"/>
      <c r="C19" s="394" t="s">
        <v>48</v>
      </c>
      <c r="D19" s="394" t="str">
        <f t="shared" ref="D19:D25" si="1">D10</f>
        <v>Main pipe</v>
      </c>
      <c r="E19" s="394" t="s">
        <v>317</v>
      </c>
      <c r="F19" s="395" t="s">
        <v>29</v>
      </c>
      <c r="G19" s="588"/>
      <c r="H19" s="588"/>
      <c r="I19" s="588"/>
      <c r="J19" s="588"/>
      <c r="K19" s="588"/>
      <c r="L19" s="588"/>
      <c r="M19" s="588"/>
      <c r="N19" s="588"/>
      <c r="O19" s="588"/>
      <c r="P19" s="588"/>
      <c r="Q19" s="588"/>
      <c r="R19" s="588"/>
      <c r="S19" s="588"/>
      <c r="T19" s="588"/>
      <c r="U19" s="588"/>
      <c r="V19" s="588"/>
      <c r="W19" s="588"/>
      <c r="X19" s="588"/>
      <c r="Y19" s="588"/>
      <c r="Z19" s="588"/>
      <c r="AA19" s="588"/>
      <c r="AB19" s="588"/>
      <c r="AC19" s="588"/>
      <c r="AD19" s="588"/>
      <c r="AE19" s="588"/>
      <c r="AF19" s="1087"/>
      <c r="AG19" s="1087"/>
      <c r="AH19" s="1087"/>
      <c r="AI19" s="1087"/>
      <c r="AJ19" s="1087"/>
      <c r="AK19" s="1087"/>
      <c r="AL19" s="1087"/>
      <c r="AM19" s="1087"/>
      <c r="AN19" s="588"/>
      <c r="AO19" s="443">
        <f t="shared" si="0"/>
        <v>0</v>
      </c>
      <c r="AP19" s="588"/>
      <c r="AQ19" s="632" t="s">
        <v>303</v>
      </c>
      <c r="AR19" s="218"/>
    </row>
    <row r="20" spans="1:44" s="6" customFormat="1" ht="15" customHeight="1" x14ac:dyDescent="0.25">
      <c r="A20" s="951">
        <v>20</v>
      </c>
      <c r="B20" s="249"/>
      <c r="C20" s="394" t="s">
        <v>48</v>
      </c>
      <c r="D20" s="394" t="str">
        <f t="shared" si="1"/>
        <v>Main pipe</v>
      </c>
      <c r="E20" s="394" t="s">
        <v>318</v>
      </c>
      <c r="F20" s="395" t="s">
        <v>29</v>
      </c>
      <c r="G20" s="588"/>
      <c r="H20" s="588"/>
      <c r="I20" s="588"/>
      <c r="J20" s="588"/>
      <c r="K20" s="588"/>
      <c r="L20" s="588"/>
      <c r="M20" s="588"/>
      <c r="N20" s="588"/>
      <c r="O20" s="588"/>
      <c r="P20" s="588"/>
      <c r="Q20" s="588"/>
      <c r="R20" s="588"/>
      <c r="S20" s="588"/>
      <c r="T20" s="588"/>
      <c r="U20" s="588"/>
      <c r="V20" s="588"/>
      <c r="W20" s="588"/>
      <c r="X20" s="588"/>
      <c r="Y20" s="588"/>
      <c r="Z20" s="588"/>
      <c r="AA20" s="588"/>
      <c r="AB20" s="588"/>
      <c r="AC20" s="588"/>
      <c r="AD20" s="588"/>
      <c r="AE20" s="588"/>
      <c r="AF20" s="1087"/>
      <c r="AG20" s="1087"/>
      <c r="AH20" s="1087"/>
      <c r="AI20" s="1087"/>
      <c r="AJ20" s="1087"/>
      <c r="AK20" s="1087"/>
      <c r="AL20" s="1087"/>
      <c r="AM20" s="1087"/>
      <c r="AN20" s="588"/>
      <c r="AO20" s="443">
        <f t="shared" si="0"/>
        <v>0</v>
      </c>
      <c r="AP20" s="588"/>
      <c r="AQ20" s="632" t="s">
        <v>303</v>
      </c>
      <c r="AR20" s="218"/>
    </row>
    <row r="21" spans="1:44" s="6" customFormat="1" ht="15" customHeight="1" x14ac:dyDescent="0.25">
      <c r="A21" s="951">
        <v>21</v>
      </c>
      <c r="B21" s="249"/>
      <c r="C21" s="394" t="s">
        <v>48</v>
      </c>
      <c r="D21" s="394" t="str">
        <f t="shared" si="1"/>
        <v>Main pipe</v>
      </c>
      <c r="E21" s="394" t="s">
        <v>319</v>
      </c>
      <c r="F21" s="395" t="s">
        <v>29</v>
      </c>
      <c r="G21" s="588"/>
      <c r="H21" s="588"/>
      <c r="I21" s="588"/>
      <c r="J21" s="588"/>
      <c r="K21" s="588"/>
      <c r="L21" s="588"/>
      <c r="M21" s="588"/>
      <c r="N21" s="588"/>
      <c r="O21" s="588"/>
      <c r="P21" s="588"/>
      <c r="Q21" s="588"/>
      <c r="R21" s="588"/>
      <c r="S21" s="588"/>
      <c r="T21" s="588"/>
      <c r="U21" s="588"/>
      <c r="V21" s="588"/>
      <c r="W21" s="588"/>
      <c r="X21" s="588"/>
      <c r="Y21" s="588"/>
      <c r="Z21" s="588"/>
      <c r="AA21" s="588"/>
      <c r="AB21" s="588"/>
      <c r="AC21" s="588"/>
      <c r="AD21" s="588"/>
      <c r="AE21" s="588"/>
      <c r="AF21" s="1087"/>
      <c r="AG21" s="1087"/>
      <c r="AH21" s="1087"/>
      <c r="AI21" s="1087"/>
      <c r="AJ21" s="1087"/>
      <c r="AK21" s="1087"/>
      <c r="AL21" s="1087"/>
      <c r="AM21" s="1087"/>
      <c r="AN21" s="588"/>
      <c r="AO21" s="443">
        <f t="shared" si="0"/>
        <v>0</v>
      </c>
      <c r="AP21" s="588"/>
      <c r="AQ21" s="632" t="s">
        <v>303</v>
      </c>
      <c r="AR21" s="218"/>
    </row>
    <row r="22" spans="1:44" s="6" customFormat="1" ht="15" customHeight="1" x14ac:dyDescent="0.25">
      <c r="A22" s="951">
        <v>22</v>
      </c>
      <c r="B22" s="249"/>
      <c r="C22" s="394" t="s">
        <v>48</v>
      </c>
      <c r="D22" s="394" t="str">
        <f t="shared" si="1"/>
        <v>Service pipe</v>
      </c>
      <c r="E22" s="394" t="s">
        <v>320</v>
      </c>
      <c r="F22" s="395" t="s">
        <v>29</v>
      </c>
      <c r="G22" s="588"/>
      <c r="H22" s="588"/>
      <c r="I22" s="588"/>
      <c r="J22" s="588"/>
      <c r="K22" s="588"/>
      <c r="L22" s="588"/>
      <c r="M22" s="588"/>
      <c r="N22" s="588"/>
      <c r="O22" s="588"/>
      <c r="P22" s="588"/>
      <c r="Q22" s="588"/>
      <c r="R22" s="588"/>
      <c r="S22" s="588"/>
      <c r="T22" s="588"/>
      <c r="U22" s="588"/>
      <c r="V22" s="588"/>
      <c r="W22" s="588"/>
      <c r="X22" s="588"/>
      <c r="Y22" s="588"/>
      <c r="Z22" s="588"/>
      <c r="AA22" s="588"/>
      <c r="AB22" s="588"/>
      <c r="AC22" s="588"/>
      <c r="AD22" s="588"/>
      <c r="AE22" s="588"/>
      <c r="AF22" s="1087"/>
      <c r="AG22" s="1087"/>
      <c r="AH22" s="1087"/>
      <c r="AI22" s="1087"/>
      <c r="AJ22" s="1087"/>
      <c r="AK22" s="1087"/>
      <c r="AL22" s="1087"/>
      <c r="AM22" s="1087"/>
      <c r="AN22" s="588"/>
      <c r="AO22" s="443">
        <f t="shared" si="0"/>
        <v>0</v>
      </c>
      <c r="AP22" s="588"/>
      <c r="AQ22" s="632" t="s">
        <v>303</v>
      </c>
      <c r="AR22" s="218"/>
    </row>
    <row r="23" spans="1:44" s="6" customFormat="1" ht="15" customHeight="1" x14ac:dyDescent="0.25">
      <c r="A23" s="951">
        <v>23</v>
      </c>
      <c r="B23" s="249"/>
      <c r="C23" s="394" t="s">
        <v>48</v>
      </c>
      <c r="D23" s="394" t="str">
        <f t="shared" si="1"/>
        <v>Service pipe</v>
      </c>
      <c r="E23" s="394" t="s">
        <v>321</v>
      </c>
      <c r="F23" s="395" t="s">
        <v>29</v>
      </c>
      <c r="G23" s="588"/>
      <c r="H23" s="588"/>
      <c r="I23" s="588"/>
      <c r="J23" s="588"/>
      <c r="K23" s="588"/>
      <c r="L23" s="588"/>
      <c r="M23" s="588"/>
      <c r="N23" s="588"/>
      <c r="O23" s="588"/>
      <c r="P23" s="588"/>
      <c r="Q23" s="588"/>
      <c r="R23" s="588"/>
      <c r="S23" s="588"/>
      <c r="T23" s="588"/>
      <c r="U23" s="588"/>
      <c r="V23" s="588"/>
      <c r="W23" s="588"/>
      <c r="X23" s="588"/>
      <c r="Y23" s="588"/>
      <c r="Z23" s="588"/>
      <c r="AA23" s="588"/>
      <c r="AB23" s="588"/>
      <c r="AC23" s="588"/>
      <c r="AD23" s="588"/>
      <c r="AE23" s="588"/>
      <c r="AF23" s="1087"/>
      <c r="AG23" s="1087"/>
      <c r="AH23" s="1087"/>
      <c r="AI23" s="1087"/>
      <c r="AJ23" s="1087"/>
      <c r="AK23" s="1087"/>
      <c r="AL23" s="1087"/>
      <c r="AM23" s="1087"/>
      <c r="AN23" s="588"/>
      <c r="AO23" s="443">
        <f t="shared" si="0"/>
        <v>0</v>
      </c>
      <c r="AP23" s="588"/>
      <c r="AQ23" s="632" t="s">
        <v>303</v>
      </c>
      <c r="AR23" s="218"/>
    </row>
    <row r="24" spans="1:44" s="6" customFormat="1" ht="15" customHeight="1" x14ac:dyDescent="0.25">
      <c r="A24" s="951">
        <v>24</v>
      </c>
      <c r="B24" s="249"/>
      <c r="C24" s="394" t="s">
        <v>48</v>
      </c>
      <c r="D24" s="394" t="str">
        <f t="shared" si="1"/>
        <v>Service pipe</v>
      </c>
      <c r="E24" s="394" t="s">
        <v>322</v>
      </c>
      <c r="F24" s="395" t="s">
        <v>29</v>
      </c>
      <c r="G24" s="588"/>
      <c r="H24" s="588"/>
      <c r="I24" s="588"/>
      <c r="J24" s="588"/>
      <c r="K24" s="588"/>
      <c r="L24" s="588"/>
      <c r="M24" s="588"/>
      <c r="N24" s="588"/>
      <c r="O24" s="588"/>
      <c r="P24" s="588"/>
      <c r="Q24" s="588"/>
      <c r="R24" s="588"/>
      <c r="S24" s="588"/>
      <c r="T24" s="588"/>
      <c r="U24" s="588"/>
      <c r="V24" s="588"/>
      <c r="W24" s="588"/>
      <c r="X24" s="588"/>
      <c r="Y24" s="588"/>
      <c r="Z24" s="588"/>
      <c r="AA24" s="588"/>
      <c r="AB24" s="588"/>
      <c r="AC24" s="588"/>
      <c r="AD24" s="588"/>
      <c r="AE24" s="588"/>
      <c r="AF24" s="1087"/>
      <c r="AG24" s="1087"/>
      <c r="AH24" s="1087"/>
      <c r="AI24" s="1087"/>
      <c r="AJ24" s="1087"/>
      <c r="AK24" s="1087"/>
      <c r="AL24" s="1087"/>
      <c r="AM24" s="1087"/>
      <c r="AN24" s="588"/>
      <c r="AO24" s="443">
        <f t="shared" si="0"/>
        <v>0</v>
      </c>
      <c r="AP24" s="588"/>
      <c r="AQ24" s="632" t="s">
        <v>303</v>
      </c>
      <c r="AR24" s="218"/>
    </row>
    <row r="25" spans="1:44" s="6" customFormat="1" ht="15" customHeight="1" x14ac:dyDescent="0.25">
      <c r="A25" s="951">
        <v>25</v>
      </c>
      <c r="B25" s="249"/>
      <c r="C25" s="394" t="s">
        <v>48</v>
      </c>
      <c r="D25" s="394" t="str">
        <f t="shared" si="1"/>
        <v>Stations</v>
      </c>
      <c r="E25" s="394" t="s">
        <v>38</v>
      </c>
      <c r="F25" s="395" t="s">
        <v>30</v>
      </c>
      <c r="G25" s="588"/>
      <c r="H25" s="588"/>
      <c r="I25" s="588"/>
      <c r="J25" s="588"/>
      <c r="K25" s="588"/>
      <c r="L25" s="588"/>
      <c r="M25" s="588"/>
      <c r="N25" s="588"/>
      <c r="O25" s="588"/>
      <c r="P25" s="588"/>
      <c r="Q25" s="588"/>
      <c r="R25" s="588"/>
      <c r="S25" s="588"/>
      <c r="T25" s="588"/>
      <c r="U25" s="588"/>
      <c r="V25" s="588"/>
      <c r="W25" s="588"/>
      <c r="X25" s="588"/>
      <c r="Y25" s="588"/>
      <c r="Z25" s="588"/>
      <c r="AA25" s="588"/>
      <c r="AB25" s="588"/>
      <c r="AC25" s="588"/>
      <c r="AD25" s="588"/>
      <c r="AE25" s="588"/>
      <c r="AF25" s="1087"/>
      <c r="AG25" s="1087"/>
      <c r="AH25" s="1087"/>
      <c r="AI25" s="1087"/>
      <c r="AJ25" s="1087"/>
      <c r="AK25" s="1087"/>
      <c r="AL25" s="1087"/>
      <c r="AM25" s="1087"/>
      <c r="AN25" s="588"/>
      <c r="AO25" s="443">
        <f t="shared" si="0"/>
        <v>0</v>
      </c>
      <c r="AP25" s="588"/>
      <c r="AQ25" s="632" t="s">
        <v>303</v>
      </c>
      <c r="AR25" s="218"/>
    </row>
    <row r="26" spans="1:44" s="6" customFormat="1" ht="15" customHeight="1" x14ac:dyDescent="0.25">
      <c r="A26" s="951">
        <v>26</v>
      </c>
      <c r="B26" s="249"/>
      <c r="C26" s="394" t="s">
        <v>48</v>
      </c>
      <c r="D26" s="394" t="s">
        <v>221</v>
      </c>
      <c r="E26" s="394" t="s">
        <v>338</v>
      </c>
      <c r="F26" s="395" t="s">
        <v>30</v>
      </c>
      <c r="G26" s="588"/>
      <c r="H26" s="588"/>
      <c r="I26" s="588"/>
      <c r="J26" s="588"/>
      <c r="K26" s="588"/>
      <c r="L26" s="588"/>
      <c r="M26" s="588"/>
      <c r="N26" s="588"/>
      <c r="O26" s="588"/>
      <c r="P26" s="588"/>
      <c r="Q26" s="588"/>
      <c r="R26" s="588"/>
      <c r="S26" s="588"/>
      <c r="T26" s="588"/>
      <c r="U26" s="588"/>
      <c r="V26" s="588"/>
      <c r="W26" s="588"/>
      <c r="X26" s="588"/>
      <c r="Y26" s="588"/>
      <c r="Z26" s="588"/>
      <c r="AA26" s="588"/>
      <c r="AB26" s="588"/>
      <c r="AC26" s="588"/>
      <c r="AD26" s="588"/>
      <c r="AE26" s="588"/>
      <c r="AF26" s="1087"/>
      <c r="AG26" s="1087"/>
      <c r="AH26" s="1087"/>
      <c r="AI26" s="1087"/>
      <c r="AJ26" s="1087"/>
      <c r="AK26" s="1087"/>
      <c r="AL26" s="1087"/>
      <c r="AM26" s="1087"/>
      <c r="AN26" s="588"/>
      <c r="AO26" s="443">
        <f t="shared" si="0"/>
        <v>0</v>
      </c>
      <c r="AP26" s="588"/>
      <c r="AQ26" s="632" t="s">
        <v>303</v>
      </c>
      <c r="AR26" s="218"/>
    </row>
    <row r="27" spans="1:44" s="6" customFormat="1" ht="15" customHeight="1" x14ac:dyDescent="0.25">
      <c r="A27" s="951">
        <v>27</v>
      </c>
      <c r="B27" s="249"/>
      <c r="C27" s="394" t="s">
        <v>48</v>
      </c>
      <c r="D27" s="394" t="s">
        <v>23</v>
      </c>
      <c r="E27" s="394" t="s">
        <v>31</v>
      </c>
      <c r="F27" s="395" t="s">
        <v>30</v>
      </c>
      <c r="G27" s="588"/>
      <c r="H27" s="588"/>
      <c r="I27" s="588"/>
      <c r="J27" s="588"/>
      <c r="K27" s="588"/>
      <c r="L27" s="588"/>
      <c r="M27" s="588"/>
      <c r="N27" s="588"/>
      <c r="O27" s="588"/>
      <c r="P27" s="588"/>
      <c r="Q27" s="588"/>
      <c r="R27" s="588"/>
      <c r="S27" s="588"/>
      <c r="T27" s="588"/>
      <c r="U27" s="588"/>
      <c r="V27" s="588"/>
      <c r="W27" s="588"/>
      <c r="X27" s="588"/>
      <c r="Y27" s="588"/>
      <c r="Z27" s="588"/>
      <c r="AA27" s="588"/>
      <c r="AB27" s="588"/>
      <c r="AC27" s="588"/>
      <c r="AD27" s="588"/>
      <c r="AE27" s="588"/>
      <c r="AF27" s="1087"/>
      <c r="AG27" s="1087"/>
      <c r="AH27" s="1087"/>
      <c r="AI27" s="1087"/>
      <c r="AJ27" s="1087"/>
      <c r="AK27" s="1087"/>
      <c r="AL27" s="1087"/>
      <c r="AM27" s="1087"/>
      <c r="AN27" s="588"/>
      <c r="AO27" s="443">
        <f t="shared" si="0"/>
        <v>0</v>
      </c>
      <c r="AP27" s="588"/>
      <c r="AQ27" s="632" t="s">
        <v>303</v>
      </c>
      <c r="AR27" s="218"/>
    </row>
    <row r="28" spans="1:44" s="6" customFormat="1" ht="15" customHeight="1" x14ac:dyDescent="0.25">
      <c r="A28" s="951">
        <v>28</v>
      </c>
      <c r="B28" s="249"/>
      <c r="C28" s="394" t="s">
        <v>19</v>
      </c>
      <c r="D28" s="394" t="str">
        <f t="shared" ref="D28:D33" si="2">D10</f>
        <v>Main pipe</v>
      </c>
      <c r="E28" s="394" t="s">
        <v>323</v>
      </c>
      <c r="F28" s="395" t="s">
        <v>29</v>
      </c>
      <c r="G28" s="588"/>
      <c r="H28" s="588"/>
      <c r="I28" s="588"/>
      <c r="J28" s="588"/>
      <c r="K28" s="588"/>
      <c r="L28" s="588"/>
      <c r="M28" s="588"/>
      <c r="N28" s="588"/>
      <c r="O28" s="588"/>
      <c r="P28" s="588"/>
      <c r="Q28" s="588"/>
      <c r="R28" s="588"/>
      <c r="S28" s="588"/>
      <c r="T28" s="588"/>
      <c r="U28" s="588"/>
      <c r="V28" s="588"/>
      <c r="W28" s="588"/>
      <c r="X28" s="588"/>
      <c r="Y28" s="588"/>
      <c r="Z28" s="588"/>
      <c r="AA28" s="588"/>
      <c r="AB28" s="588"/>
      <c r="AC28" s="588"/>
      <c r="AD28" s="588"/>
      <c r="AE28" s="588"/>
      <c r="AF28" s="1087"/>
      <c r="AG28" s="1087"/>
      <c r="AH28" s="1087"/>
      <c r="AI28" s="1087"/>
      <c r="AJ28" s="1087"/>
      <c r="AK28" s="1087"/>
      <c r="AL28" s="1087"/>
      <c r="AM28" s="1087"/>
      <c r="AN28" s="588"/>
      <c r="AO28" s="443">
        <f t="shared" si="0"/>
        <v>0</v>
      </c>
      <c r="AP28" s="588"/>
      <c r="AQ28" s="632" t="s">
        <v>303</v>
      </c>
      <c r="AR28" s="218"/>
    </row>
    <row r="29" spans="1:44" s="6" customFormat="1" ht="15" customHeight="1" x14ac:dyDescent="0.25">
      <c r="A29" s="951">
        <v>29</v>
      </c>
      <c r="B29" s="249"/>
      <c r="C29" s="394" t="s">
        <v>19</v>
      </c>
      <c r="D29" s="394" t="str">
        <f t="shared" si="2"/>
        <v>Main pipe</v>
      </c>
      <c r="E29" s="394" t="s">
        <v>324</v>
      </c>
      <c r="F29" s="395" t="s">
        <v>29</v>
      </c>
      <c r="G29" s="588"/>
      <c r="H29" s="588"/>
      <c r="I29" s="588"/>
      <c r="J29" s="588"/>
      <c r="K29" s="588"/>
      <c r="L29" s="588"/>
      <c r="M29" s="588"/>
      <c r="N29" s="588"/>
      <c r="O29" s="588"/>
      <c r="P29" s="588"/>
      <c r="Q29" s="588"/>
      <c r="R29" s="588"/>
      <c r="S29" s="588"/>
      <c r="T29" s="588"/>
      <c r="U29" s="588"/>
      <c r="V29" s="588"/>
      <c r="W29" s="588"/>
      <c r="X29" s="588"/>
      <c r="Y29" s="588"/>
      <c r="Z29" s="588"/>
      <c r="AA29" s="588"/>
      <c r="AB29" s="588"/>
      <c r="AC29" s="588"/>
      <c r="AD29" s="588"/>
      <c r="AE29" s="588"/>
      <c r="AF29" s="1087"/>
      <c r="AG29" s="1087"/>
      <c r="AH29" s="1087"/>
      <c r="AI29" s="1087"/>
      <c r="AJ29" s="1087"/>
      <c r="AK29" s="1087"/>
      <c r="AL29" s="1087"/>
      <c r="AM29" s="1087"/>
      <c r="AN29" s="588"/>
      <c r="AO29" s="443">
        <f t="shared" si="0"/>
        <v>0</v>
      </c>
      <c r="AP29" s="588"/>
      <c r="AQ29" s="632" t="s">
        <v>303</v>
      </c>
      <c r="AR29" s="218"/>
    </row>
    <row r="30" spans="1:44" s="6" customFormat="1" ht="15" customHeight="1" x14ac:dyDescent="0.25">
      <c r="A30" s="951">
        <v>30</v>
      </c>
      <c r="B30" s="249"/>
      <c r="C30" s="394" t="s">
        <v>19</v>
      </c>
      <c r="D30" s="394" t="str">
        <f t="shared" si="2"/>
        <v>Main pipe</v>
      </c>
      <c r="E30" s="394" t="s">
        <v>325</v>
      </c>
      <c r="F30" s="395" t="s">
        <v>29</v>
      </c>
      <c r="G30" s="588"/>
      <c r="H30" s="588"/>
      <c r="I30" s="588"/>
      <c r="J30" s="588"/>
      <c r="K30" s="588"/>
      <c r="L30" s="588"/>
      <c r="M30" s="588"/>
      <c r="N30" s="588"/>
      <c r="O30" s="588"/>
      <c r="P30" s="588"/>
      <c r="Q30" s="588"/>
      <c r="R30" s="588"/>
      <c r="S30" s="588"/>
      <c r="T30" s="588"/>
      <c r="U30" s="588"/>
      <c r="V30" s="588"/>
      <c r="W30" s="588"/>
      <c r="X30" s="588"/>
      <c r="Y30" s="588"/>
      <c r="Z30" s="588"/>
      <c r="AA30" s="588"/>
      <c r="AB30" s="588"/>
      <c r="AC30" s="588"/>
      <c r="AD30" s="588"/>
      <c r="AE30" s="588"/>
      <c r="AF30" s="1087"/>
      <c r="AG30" s="1087"/>
      <c r="AH30" s="1087"/>
      <c r="AI30" s="1087"/>
      <c r="AJ30" s="1087"/>
      <c r="AK30" s="1087"/>
      <c r="AL30" s="1087"/>
      <c r="AM30" s="1087"/>
      <c r="AN30" s="588"/>
      <c r="AO30" s="443">
        <f t="shared" si="0"/>
        <v>0</v>
      </c>
      <c r="AP30" s="588"/>
      <c r="AQ30" s="632" t="s">
        <v>303</v>
      </c>
      <c r="AR30" s="218"/>
    </row>
    <row r="31" spans="1:44" s="6" customFormat="1" ht="15" customHeight="1" x14ac:dyDescent="0.25">
      <c r="A31" s="951">
        <v>31</v>
      </c>
      <c r="B31" s="249"/>
      <c r="C31" s="394" t="s">
        <v>19</v>
      </c>
      <c r="D31" s="394" t="str">
        <f t="shared" si="2"/>
        <v>Service pipe</v>
      </c>
      <c r="E31" s="394" t="s">
        <v>326</v>
      </c>
      <c r="F31" s="395" t="s">
        <v>29</v>
      </c>
      <c r="G31" s="588"/>
      <c r="H31" s="588"/>
      <c r="I31" s="588"/>
      <c r="J31" s="588"/>
      <c r="K31" s="588"/>
      <c r="L31" s="588"/>
      <c r="M31" s="588"/>
      <c r="N31" s="588"/>
      <c r="O31" s="588"/>
      <c r="P31" s="588"/>
      <c r="Q31" s="588"/>
      <c r="R31" s="588"/>
      <c r="S31" s="588"/>
      <c r="T31" s="588"/>
      <c r="U31" s="588"/>
      <c r="V31" s="588"/>
      <c r="W31" s="588"/>
      <c r="X31" s="588"/>
      <c r="Y31" s="588"/>
      <c r="Z31" s="588"/>
      <c r="AA31" s="588"/>
      <c r="AB31" s="588"/>
      <c r="AC31" s="588"/>
      <c r="AD31" s="588"/>
      <c r="AE31" s="588"/>
      <c r="AF31" s="1087"/>
      <c r="AG31" s="1087"/>
      <c r="AH31" s="1087"/>
      <c r="AI31" s="1087"/>
      <c r="AJ31" s="1087"/>
      <c r="AK31" s="1087"/>
      <c r="AL31" s="1087"/>
      <c r="AM31" s="1087"/>
      <c r="AN31" s="588"/>
      <c r="AO31" s="443">
        <f t="shared" si="0"/>
        <v>0</v>
      </c>
      <c r="AP31" s="588"/>
      <c r="AQ31" s="632" t="s">
        <v>303</v>
      </c>
      <c r="AR31" s="218"/>
    </row>
    <row r="32" spans="1:44" s="6" customFormat="1" ht="15" customHeight="1" x14ac:dyDescent="0.25">
      <c r="A32" s="951">
        <v>32</v>
      </c>
      <c r="B32" s="249"/>
      <c r="C32" s="394" t="s">
        <v>19</v>
      </c>
      <c r="D32" s="394" t="str">
        <f t="shared" si="2"/>
        <v>Service pipe</v>
      </c>
      <c r="E32" s="394" t="s">
        <v>327</v>
      </c>
      <c r="F32" s="395" t="s">
        <v>29</v>
      </c>
      <c r="G32" s="588"/>
      <c r="H32" s="588"/>
      <c r="I32" s="588"/>
      <c r="J32" s="588"/>
      <c r="K32" s="588"/>
      <c r="L32" s="588"/>
      <c r="M32" s="588"/>
      <c r="N32" s="588"/>
      <c r="O32" s="588"/>
      <c r="P32" s="588"/>
      <c r="Q32" s="588"/>
      <c r="R32" s="588"/>
      <c r="S32" s="588"/>
      <c r="T32" s="588"/>
      <c r="U32" s="588"/>
      <c r="V32" s="588"/>
      <c r="W32" s="588"/>
      <c r="X32" s="588"/>
      <c r="Y32" s="588"/>
      <c r="Z32" s="588"/>
      <c r="AA32" s="588"/>
      <c r="AB32" s="588"/>
      <c r="AC32" s="588"/>
      <c r="AD32" s="588"/>
      <c r="AE32" s="588"/>
      <c r="AF32" s="1087"/>
      <c r="AG32" s="1087"/>
      <c r="AH32" s="1087"/>
      <c r="AI32" s="1087"/>
      <c r="AJ32" s="1087"/>
      <c r="AK32" s="1087"/>
      <c r="AL32" s="1087"/>
      <c r="AM32" s="1087"/>
      <c r="AN32" s="588"/>
      <c r="AO32" s="443">
        <f t="shared" si="0"/>
        <v>0</v>
      </c>
      <c r="AP32" s="588"/>
      <c r="AQ32" s="632" t="s">
        <v>303</v>
      </c>
      <c r="AR32" s="218"/>
    </row>
    <row r="33" spans="1:44" s="6" customFormat="1" ht="15" customHeight="1" x14ac:dyDescent="0.25">
      <c r="A33" s="951">
        <v>33</v>
      </c>
      <c r="B33" s="249"/>
      <c r="C33" s="394" t="s">
        <v>19</v>
      </c>
      <c r="D33" s="394" t="str">
        <f t="shared" si="2"/>
        <v>Service pipe</v>
      </c>
      <c r="E33" s="394" t="s">
        <v>328</v>
      </c>
      <c r="F33" s="395" t="s">
        <v>29</v>
      </c>
      <c r="G33" s="588"/>
      <c r="H33" s="588"/>
      <c r="I33" s="588"/>
      <c r="J33" s="588"/>
      <c r="K33" s="588"/>
      <c r="L33" s="588"/>
      <c r="M33" s="588"/>
      <c r="N33" s="588"/>
      <c r="O33" s="588"/>
      <c r="P33" s="588"/>
      <c r="Q33" s="588"/>
      <c r="R33" s="588"/>
      <c r="S33" s="588"/>
      <c r="T33" s="588"/>
      <c r="U33" s="588"/>
      <c r="V33" s="588"/>
      <c r="W33" s="588"/>
      <c r="X33" s="588"/>
      <c r="Y33" s="588"/>
      <c r="Z33" s="588"/>
      <c r="AA33" s="588"/>
      <c r="AB33" s="588"/>
      <c r="AC33" s="588"/>
      <c r="AD33" s="588"/>
      <c r="AE33" s="588"/>
      <c r="AF33" s="1087"/>
      <c r="AG33" s="1087"/>
      <c r="AH33" s="1087"/>
      <c r="AI33" s="1087"/>
      <c r="AJ33" s="1087"/>
      <c r="AK33" s="1087"/>
      <c r="AL33" s="1087"/>
      <c r="AM33" s="1087"/>
      <c r="AN33" s="588"/>
      <c r="AO33" s="443">
        <f t="shared" si="0"/>
        <v>0</v>
      </c>
      <c r="AP33" s="588"/>
      <c r="AQ33" s="632" t="s">
        <v>303</v>
      </c>
      <c r="AR33" s="218"/>
    </row>
    <row r="34" spans="1:44" s="6" customFormat="1" ht="15" customHeight="1" x14ac:dyDescent="0.25">
      <c r="A34" s="951">
        <v>34</v>
      </c>
      <c r="B34" s="249"/>
      <c r="C34" s="394" t="s">
        <v>19</v>
      </c>
      <c r="D34" s="394" t="s">
        <v>221</v>
      </c>
      <c r="E34" s="394" t="s">
        <v>339</v>
      </c>
      <c r="F34" s="395" t="s">
        <v>30</v>
      </c>
      <c r="G34" s="588"/>
      <c r="H34" s="588"/>
      <c r="I34" s="588"/>
      <c r="J34" s="588"/>
      <c r="K34" s="588"/>
      <c r="L34" s="588"/>
      <c r="M34" s="588"/>
      <c r="N34" s="588"/>
      <c r="O34" s="588"/>
      <c r="P34" s="588"/>
      <c r="Q34" s="588"/>
      <c r="R34" s="588"/>
      <c r="S34" s="588"/>
      <c r="T34" s="588"/>
      <c r="U34" s="588"/>
      <c r="V34" s="588"/>
      <c r="W34" s="588"/>
      <c r="X34" s="588"/>
      <c r="Y34" s="588"/>
      <c r="Z34" s="588"/>
      <c r="AA34" s="588"/>
      <c r="AB34" s="588"/>
      <c r="AC34" s="588"/>
      <c r="AD34" s="588"/>
      <c r="AE34" s="588"/>
      <c r="AF34" s="1087"/>
      <c r="AG34" s="1087"/>
      <c r="AH34" s="1087"/>
      <c r="AI34" s="1087"/>
      <c r="AJ34" s="1087"/>
      <c r="AK34" s="1087"/>
      <c r="AL34" s="1087"/>
      <c r="AM34" s="1087"/>
      <c r="AN34" s="588"/>
      <c r="AO34" s="443">
        <f t="shared" si="0"/>
        <v>0</v>
      </c>
      <c r="AP34" s="588"/>
      <c r="AQ34" s="632" t="s">
        <v>303</v>
      </c>
      <c r="AR34" s="218"/>
    </row>
    <row r="35" spans="1:44" s="6" customFormat="1" ht="15" customHeight="1" x14ac:dyDescent="0.25">
      <c r="A35" s="951">
        <v>35</v>
      </c>
      <c r="B35" s="249"/>
      <c r="C35" s="394" t="s">
        <v>19</v>
      </c>
      <c r="D35" s="394" t="s">
        <v>23</v>
      </c>
      <c r="E35" s="394" t="s">
        <v>32</v>
      </c>
      <c r="F35" s="395" t="s">
        <v>30</v>
      </c>
      <c r="G35" s="588"/>
      <c r="H35" s="588"/>
      <c r="I35" s="588"/>
      <c r="J35" s="588"/>
      <c r="K35" s="588"/>
      <c r="L35" s="588"/>
      <c r="M35" s="588"/>
      <c r="N35" s="588"/>
      <c r="O35" s="588"/>
      <c r="P35" s="588"/>
      <c r="Q35" s="588"/>
      <c r="R35" s="588"/>
      <c r="S35" s="588"/>
      <c r="T35" s="588"/>
      <c r="U35" s="588"/>
      <c r="V35" s="588"/>
      <c r="W35" s="588"/>
      <c r="X35" s="588"/>
      <c r="Y35" s="588"/>
      <c r="Z35" s="588"/>
      <c r="AA35" s="588"/>
      <c r="AB35" s="588"/>
      <c r="AC35" s="588"/>
      <c r="AD35" s="588"/>
      <c r="AE35" s="588"/>
      <c r="AF35" s="1087"/>
      <c r="AG35" s="1087"/>
      <c r="AH35" s="1087"/>
      <c r="AI35" s="1087"/>
      <c r="AJ35" s="1087"/>
      <c r="AK35" s="1087"/>
      <c r="AL35" s="1087"/>
      <c r="AM35" s="1087"/>
      <c r="AN35" s="588"/>
      <c r="AO35" s="443">
        <f t="shared" si="0"/>
        <v>0</v>
      </c>
      <c r="AP35" s="588"/>
      <c r="AQ35" s="632" t="s">
        <v>303</v>
      </c>
      <c r="AR35" s="218"/>
    </row>
    <row r="36" spans="1:44" s="6" customFormat="1" ht="15" customHeight="1" x14ac:dyDescent="0.25">
      <c r="A36" s="951">
        <v>36</v>
      </c>
      <c r="B36" s="249"/>
      <c r="C36" s="394" t="s">
        <v>308</v>
      </c>
      <c r="D36" s="808" t="s">
        <v>25</v>
      </c>
      <c r="E36" s="394" t="s">
        <v>41</v>
      </c>
      <c r="F36" s="395" t="s">
        <v>30</v>
      </c>
      <c r="G36" s="588"/>
      <c r="H36" s="588"/>
      <c r="I36" s="588"/>
      <c r="J36" s="588"/>
      <c r="K36" s="588"/>
      <c r="L36" s="588"/>
      <c r="M36" s="588"/>
      <c r="N36" s="588"/>
      <c r="O36" s="588"/>
      <c r="P36" s="588"/>
      <c r="Q36" s="588"/>
      <c r="R36" s="588"/>
      <c r="S36" s="588"/>
      <c r="T36" s="588"/>
      <c r="U36" s="588"/>
      <c r="V36" s="588"/>
      <c r="W36" s="588"/>
      <c r="X36" s="588"/>
      <c r="Y36" s="588"/>
      <c r="Z36" s="588"/>
      <c r="AA36" s="588"/>
      <c r="AB36" s="588"/>
      <c r="AC36" s="588"/>
      <c r="AD36" s="588"/>
      <c r="AE36" s="588"/>
      <c r="AF36" s="1087"/>
      <c r="AG36" s="1087"/>
      <c r="AH36" s="1087"/>
      <c r="AI36" s="1087"/>
      <c r="AJ36" s="1087"/>
      <c r="AK36" s="1087"/>
      <c r="AL36" s="1087"/>
      <c r="AM36" s="1087"/>
      <c r="AN36" s="588"/>
      <c r="AO36" s="443">
        <f t="shared" si="0"/>
        <v>0</v>
      </c>
      <c r="AP36" s="588"/>
      <c r="AQ36" s="632" t="s">
        <v>303</v>
      </c>
      <c r="AR36" s="218"/>
    </row>
    <row r="37" spans="1:44" s="6" customFormat="1" ht="15" customHeight="1" x14ac:dyDescent="0.25">
      <c r="A37" s="951">
        <v>37</v>
      </c>
      <c r="B37" s="249"/>
      <c r="C37" s="394" t="s">
        <v>308</v>
      </c>
      <c r="D37" s="394" t="s">
        <v>26</v>
      </c>
      <c r="E37" s="394" t="s">
        <v>33</v>
      </c>
      <c r="F37" s="395" t="s">
        <v>30</v>
      </c>
      <c r="G37" s="588"/>
      <c r="H37" s="588"/>
      <c r="I37" s="588"/>
      <c r="J37" s="588"/>
      <c r="K37" s="588"/>
      <c r="L37" s="588"/>
      <c r="M37" s="588"/>
      <c r="N37" s="588"/>
      <c r="O37" s="588"/>
      <c r="P37" s="588"/>
      <c r="Q37" s="588"/>
      <c r="R37" s="588"/>
      <c r="S37" s="588"/>
      <c r="T37" s="588"/>
      <c r="U37" s="588"/>
      <c r="V37" s="588"/>
      <c r="W37" s="588"/>
      <c r="X37" s="588"/>
      <c r="Y37" s="588"/>
      <c r="Z37" s="588"/>
      <c r="AA37" s="588"/>
      <c r="AB37" s="588"/>
      <c r="AC37" s="588"/>
      <c r="AD37" s="588"/>
      <c r="AE37" s="588"/>
      <c r="AF37" s="1087"/>
      <c r="AG37" s="1087"/>
      <c r="AH37" s="1087"/>
      <c r="AI37" s="1087"/>
      <c r="AJ37" s="1087"/>
      <c r="AK37" s="1087"/>
      <c r="AL37" s="1087"/>
      <c r="AM37" s="1087"/>
      <c r="AN37" s="588"/>
      <c r="AO37" s="443">
        <f t="shared" si="0"/>
        <v>0</v>
      </c>
      <c r="AP37" s="588"/>
      <c r="AQ37" s="632" t="s">
        <v>303</v>
      </c>
      <c r="AR37" s="218"/>
    </row>
    <row r="38" spans="1:44" x14ac:dyDescent="0.2">
      <c r="A38" s="187"/>
      <c r="B38" s="887"/>
      <c r="C38" s="878"/>
      <c r="D38" s="878"/>
      <c r="E38" s="878"/>
      <c r="F38" s="878"/>
      <c r="G38" s="945"/>
      <c r="H38" s="945"/>
      <c r="I38" s="945"/>
      <c r="J38" s="945"/>
      <c r="K38" s="945"/>
      <c r="L38" s="945"/>
      <c r="M38" s="945"/>
      <c r="N38" s="945"/>
      <c r="O38" s="945"/>
      <c r="P38" s="945"/>
      <c r="Q38" s="945"/>
      <c r="R38" s="945"/>
      <c r="S38" s="945"/>
      <c r="T38" s="945"/>
      <c r="U38" s="945"/>
      <c r="V38" s="945"/>
      <c r="W38" s="945"/>
      <c r="X38" s="945"/>
      <c r="Y38" s="945"/>
      <c r="Z38" s="945"/>
      <c r="AA38" s="945"/>
      <c r="AB38" s="945"/>
      <c r="AC38" s="945"/>
      <c r="AD38" s="945"/>
      <c r="AE38" s="945"/>
      <c r="AF38" s="945"/>
      <c r="AG38" s="945"/>
      <c r="AH38" s="945"/>
      <c r="AI38" s="945"/>
      <c r="AJ38" s="945"/>
      <c r="AK38" s="945"/>
      <c r="AL38" s="945"/>
      <c r="AM38" s="945"/>
      <c r="AN38" s="945"/>
      <c r="AO38" s="878"/>
      <c r="AP38" s="945"/>
      <c r="AQ38" s="945"/>
      <c r="AR38" s="943"/>
    </row>
  </sheetData>
  <sheetProtection formatRows="0" insertRows="0"/>
  <mergeCells count="5">
    <mergeCell ref="AE2:AQ2"/>
    <mergeCell ref="AE3:AQ3"/>
    <mergeCell ref="AE4:AQ4"/>
    <mergeCell ref="A6:P6"/>
    <mergeCell ref="G8:Z8"/>
  </mergeCells>
  <conditionalFormatting sqref="AB10:AB37">
    <cfRule type="expression" dxfId="16" priority="22" stopIfTrue="1">
      <formula>IF(AND(ISNUMBER($AE$3),ISNUMBER($E$8)),OR(DATE(YEAR($AE$3),MONTH($AE$3),DAY($AE$3))&lt;$E$8,$AE$3&lt;DATE(2014,1,1)),FALSE)</formula>
    </cfRule>
  </conditionalFormatting>
  <conditionalFormatting sqref="AC10:AC37">
    <cfRule type="expression" dxfId="15" priority="21" stopIfTrue="1">
      <formula>IF(AND(ISNUMBER($AE$3),ISNUMBER($E$8)),OR(DATE(YEAR($AE$3),MONTH($AE$3),DAY($AE$3))&lt;$E$8,$AE$3&lt;DATE(2015,1,1)),FALSE)</formula>
    </cfRule>
  </conditionalFormatting>
  <conditionalFormatting sqref="AD10:AD37">
    <cfRule type="expression" dxfId="14" priority="20" stopIfTrue="1">
      <formula>IF(AND(ISNUMBER($AE$3),ISNUMBER($E$8)),OR(DATE(YEAR($AE$3),MONTH($AE$3),DAY($AE$3))&lt;$E$8,$AE$3&lt;DATE(2016,1,1)),FALSE)</formula>
    </cfRule>
  </conditionalFormatting>
  <conditionalFormatting sqref="AE10:AM37">
    <cfRule type="expression" dxfId="13" priority="19" stopIfTrue="1">
      <formula>IF(AND(ISNUMBER($AE$3),ISNUMBER($E$8)),OR(DATE(YEAR($AE$3),MONTH($AE$3),DAY($AE$3))&lt;$E$8,$AE$3&lt;DATE(2017,1,1)),FALSE)</formula>
    </cfRule>
  </conditionalFormatting>
  <conditionalFormatting sqref="AA10:AA37">
    <cfRule type="expression" dxfId="12" priority="14" stopIfTrue="1">
      <formula>IF(AND(ISNUMBER($AE$3),ISNUMBER($E$8)),OR(DATE(YEAR($AE$3),MONTH($AE$3),DAY($AE$3))&lt;$E$8,$AE$3&lt;DATE(2013,1,1)),FALSE)</formula>
    </cfRule>
  </conditionalFormatting>
  <conditionalFormatting sqref="AA9">
    <cfRule type="expression" dxfId="11" priority="13" stopIfTrue="1">
      <formula>IF(AND(ISNUMBER($AE$3),ISNUMBER($E$8)),OR(DATE(YEAR($AE$3),MONTH($AE$3),DAY($AE$3))&lt;$E$8,$AE$3&lt;DATE(2013,1,1)),FALSE)</formula>
    </cfRule>
  </conditionalFormatting>
  <conditionalFormatting sqref="AB9">
    <cfRule type="expression" dxfId="10" priority="12" stopIfTrue="1">
      <formula>IF(AND(ISNUMBER($AE$3),ISNUMBER($E$8)),OR(DATE(YEAR($AE$3),MONTH($AE$3),DAY($AE$3))&lt;$E$8,$AE$3&lt;DATE(2014,1,1)),FALSE)</formula>
    </cfRule>
  </conditionalFormatting>
  <conditionalFormatting sqref="AC9">
    <cfRule type="expression" dxfId="9" priority="11" stopIfTrue="1">
      <formula>IF(AND(ISNUMBER($AE$3),ISNUMBER($E$8)),OR(DATE(YEAR($AE$3),MONTH($AE$3),DAY($AE$3))&lt;$E$8,$AE$3&lt;DATE(2015,1,1)),FALSE)</formula>
    </cfRule>
  </conditionalFormatting>
  <conditionalFormatting sqref="AD9">
    <cfRule type="expression" dxfId="8" priority="10" stopIfTrue="1">
      <formula>IF(AND(ISNUMBER($AE$3),ISNUMBER($E$8)),OR(DATE(YEAR($AE$3),MONTH($AE$3),DAY($AE$3))&lt;$E$8,$AE$3&lt;DATE(2016,1,1)),FALSE)</formula>
    </cfRule>
  </conditionalFormatting>
  <conditionalFormatting sqref="AE9:AM9">
    <cfRule type="expression" dxfId="7" priority="9" stopIfTrue="1">
      <formula>IF(AND(ISNUMBER($AE$3),ISNUMBER($E$8)),OR(DATE(YEAR($AE$3),MONTH($AE$3),DAY($AE$3))&lt;$E$8,$AE$3&lt;DATE(2017,1,1)),FALSE)</formula>
    </cfRule>
  </conditionalFormatting>
  <conditionalFormatting sqref="Z9">
    <cfRule type="expression" dxfId="6" priority="5" stopIfTrue="1">
      <formula>IF(AND(ISNUMBER($AE$3),ISNUMBER($E$8)),OR(DATE(YEAR($AE$3),MONTH($AE$3),DAY($AE$3))&lt;$E$8,$AE$3&lt;DATE(2013,1,1)),FALSE)</formula>
    </cfRule>
  </conditionalFormatting>
  <conditionalFormatting sqref="AA9">
    <cfRule type="expression" dxfId="5" priority="4" stopIfTrue="1">
      <formula>IF(AND(ISNUMBER($AE$3),ISNUMBER($E$8)),OR(DATE(YEAR($AE$3),MONTH($AE$3),DAY($AE$3))&lt;$E$8,$AE$3&lt;DATE(2014,1,1)),FALSE)</formula>
    </cfRule>
  </conditionalFormatting>
  <conditionalFormatting sqref="AB9">
    <cfRule type="expression" dxfId="4" priority="3" stopIfTrue="1">
      <formula>IF(AND(ISNUMBER($AE$3),ISNUMBER($E$8)),OR(DATE(YEAR($AE$3),MONTH($AE$3),DAY($AE$3))&lt;$E$8,$AE$3&lt;DATE(2015,1,1)),FALSE)</formula>
    </cfRule>
  </conditionalFormatting>
  <conditionalFormatting sqref="AC9">
    <cfRule type="expression" dxfId="3" priority="2" stopIfTrue="1">
      <formula>IF(AND(ISNUMBER($AE$3),ISNUMBER($E$8)),OR(DATE(YEAR($AE$3),MONTH($AE$3),DAY($AE$3))&lt;$E$8,$AE$3&lt;DATE(2016,1,1)),FALSE)</formula>
    </cfRule>
  </conditionalFormatting>
  <conditionalFormatting sqref="AD9">
    <cfRule type="expression" dxfId="2" priority="1" stopIfTrue="1">
      <formula>IF(AND(ISNUMBER($AE$3),ISNUMBER($E$8)),OR(DATE(YEAR($AE$3),MONTH($AE$3),DAY($AE$3))&lt;$E$8,$AE$3&lt;DATE(2017,1,1)),FALSE)</formula>
    </cfRule>
  </conditionalFormatting>
  <dataValidations count="2">
    <dataValidation allowBlank="1" showInputMessage="1" showErrorMessage="1" prompt="Please enter Network / Sub-Network Name" sqref="AE4:AQ4"/>
    <dataValidation type="list" allowBlank="1" showInputMessage="1" showErrorMessage="1" prompt="Please select from available drop-down options" sqref="AQ10:AQ37">
      <formula1>"1,2,3,4,N/A,[Select one]"</formula1>
    </dataValidation>
  </dataValidations>
  <pageMargins left="0.70866141732283472" right="0.70866141732283472" top="0.74803149606299213" bottom="0.74803149606299213" header="0.31496062992125989" footer="0.31496062992125989"/>
  <pageSetup paperSize="9" scale="34" orientation="landscape" r:id="rId1"/>
  <headerFooter>
    <oddHeader>&amp;CCommerce Commission Information Disclosure Template</oddHeader>
    <oddFooter>&amp;L&amp;F&amp;C&amp;P&amp;R&amp;A</oddFooter>
  </headerFooter>
  <extLst>
    <ext xmlns:x14="http://schemas.microsoft.com/office/spreadsheetml/2009/9/main" uri="{78C0D931-6437-407d-A8EE-F0AAD7539E65}">
      <x14:conditionalFormattings>
        <x14:conditionalFormatting xmlns:xm="http://schemas.microsoft.com/office/excel/2006/main">
          <x14:cfRule type="cellIs" priority="6" stopIfTrue="1" operator="notEqual" id="{63E843A0-4DF6-4A27-81B6-C643A85F57AE}">
            <xm:f>'S9a.Asset Register'!I9</xm:f>
            <x14:dxf>
              <fill>
                <patternFill>
                  <bgColor rgb="FFFFC000"/>
                </patternFill>
              </fill>
            </x14:dxf>
          </x14:cfRule>
          <xm:sqref>AO10:AO37</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9" tint="-0.499984740745262"/>
    <pageSetUpPr fitToPage="1"/>
  </sheetPr>
  <dimension ref="A1:M23"/>
  <sheetViews>
    <sheetView showGridLines="0" view="pageBreakPreview" zoomScaleNormal="100" zoomScaleSheetLayoutView="100" workbookViewId="0">
      <selection activeCell="I11" sqref="I11"/>
    </sheetView>
  </sheetViews>
  <sheetFormatPr defaultRowHeight="12.75" x14ac:dyDescent="0.2"/>
  <cols>
    <col min="1" max="1" width="4.140625" customWidth="1"/>
    <col min="2" max="2" width="4.140625" style="145" customWidth="1"/>
    <col min="3" max="3" width="5.140625" customWidth="1"/>
    <col min="4" max="4" width="3.42578125" style="156" customWidth="1"/>
    <col min="5" max="5" width="60.85546875" customWidth="1"/>
    <col min="6" max="9" width="16.140625" customWidth="1"/>
    <col min="10" max="10" width="2.7109375" customWidth="1"/>
    <col min="13" max="13" width="25.42578125" customWidth="1"/>
  </cols>
  <sheetData>
    <row r="1" spans="1:10" x14ac:dyDescent="0.2">
      <c r="A1" s="913"/>
      <c r="B1" s="877"/>
      <c r="C1" s="877"/>
      <c r="D1" s="877"/>
      <c r="E1" s="877"/>
      <c r="F1" s="877"/>
      <c r="G1" s="877"/>
      <c r="H1" s="877"/>
      <c r="I1" s="877"/>
      <c r="J1" s="899"/>
    </row>
    <row r="2" spans="1:10" ht="18" customHeight="1" x14ac:dyDescent="0.3">
      <c r="A2" s="914"/>
      <c r="B2" s="120"/>
      <c r="C2" s="120"/>
      <c r="D2" s="120"/>
      <c r="E2" s="120"/>
      <c r="F2" s="131" t="s">
        <v>5</v>
      </c>
      <c r="G2" s="1230" t="str">
        <f>IF(NOT(ISBLANK(CoverSheet!$C$8)),CoverSheet!$C$8,"")</f>
        <v/>
      </c>
      <c r="H2" s="1230"/>
      <c r="I2" s="1231"/>
      <c r="J2" s="960"/>
    </row>
    <row r="3" spans="1:10" ht="18" customHeight="1" x14ac:dyDescent="0.3">
      <c r="A3" s="914"/>
      <c r="B3" s="120"/>
      <c r="C3" s="120"/>
      <c r="D3" s="120"/>
      <c r="E3" s="120"/>
      <c r="F3" s="131" t="s">
        <v>3</v>
      </c>
      <c r="G3" s="1193" t="str">
        <f>IF(ISNUMBER(CoverSheet!$C$12),CoverSheet!$C$12,"")</f>
        <v/>
      </c>
      <c r="H3" s="1193"/>
      <c r="I3" s="1193"/>
      <c r="J3" s="961"/>
    </row>
    <row r="4" spans="1:10" ht="18" customHeight="1" x14ac:dyDescent="0.25">
      <c r="A4" s="914"/>
      <c r="B4" s="120"/>
      <c r="C4" s="120"/>
      <c r="D4" s="120"/>
      <c r="E4" s="120"/>
      <c r="F4" s="131" t="s">
        <v>309</v>
      </c>
      <c r="G4" s="1232"/>
      <c r="H4" s="1232"/>
      <c r="I4" s="1233"/>
      <c r="J4" s="960"/>
    </row>
    <row r="5" spans="1:10" ht="21" x14ac:dyDescent="0.35">
      <c r="A5" s="883" t="s">
        <v>289</v>
      </c>
      <c r="B5" s="155"/>
      <c r="C5" s="120"/>
      <c r="D5" s="120"/>
      <c r="E5" s="120"/>
      <c r="F5" s="120"/>
      <c r="G5" s="120"/>
      <c r="H5" s="120"/>
      <c r="I5" s="120"/>
      <c r="J5" s="117"/>
    </row>
    <row r="6" spans="1:10" ht="23.25" customHeight="1" x14ac:dyDescent="0.2">
      <c r="A6" s="1224" t="s">
        <v>345</v>
      </c>
      <c r="B6" s="1225"/>
      <c r="C6" s="1225"/>
      <c r="D6" s="1225"/>
      <c r="E6" s="1225"/>
      <c r="F6" s="1225"/>
      <c r="G6" s="1225"/>
      <c r="H6" s="1225"/>
      <c r="I6" s="1225"/>
      <c r="J6" s="142"/>
    </row>
    <row r="7" spans="1:10" x14ac:dyDescent="0.2">
      <c r="A7" s="884" t="s">
        <v>543</v>
      </c>
      <c r="B7" s="19"/>
      <c r="C7" s="19"/>
      <c r="D7" s="19"/>
      <c r="E7" s="120"/>
      <c r="F7" s="120"/>
      <c r="G7" s="120"/>
      <c r="H7" s="120"/>
      <c r="I7" s="120"/>
      <c r="J7" s="117"/>
    </row>
    <row r="8" spans="1:10" ht="39.950000000000003" customHeight="1" x14ac:dyDescent="0.3">
      <c r="A8" s="953">
        <v>8</v>
      </c>
      <c r="B8" s="41"/>
      <c r="C8" s="173" t="s">
        <v>287</v>
      </c>
      <c r="D8" s="106"/>
      <c r="E8" s="115"/>
      <c r="F8" s="115"/>
      <c r="G8" s="115"/>
      <c r="H8" s="112"/>
      <c r="I8" s="115"/>
      <c r="J8" s="66"/>
    </row>
    <row r="9" spans="1:10" ht="15.75" x14ac:dyDescent="0.25">
      <c r="A9" s="953">
        <v>9</v>
      </c>
      <c r="B9" s="41"/>
      <c r="C9" s="89"/>
      <c r="D9" s="809" t="s">
        <v>616</v>
      </c>
      <c r="E9" s="809"/>
      <c r="F9" s="202" t="s">
        <v>379</v>
      </c>
      <c r="G9" s="202" t="s">
        <v>79</v>
      </c>
      <c r="H9" s="112"/>
      <c r="I9" s="115"/>
      <c r="J9" s="66"/>
    </row>
    <row r="10" spans="1:10" ht="15" customHeight="1" x14ac:dyDescent="0.2">
      <c r="A10" s="953">
        <v>10</v>
      </c>
      <c r="B10" s="41"/>
      <c r="C10" s="115"/>
      <c r="D10" s="115"/>
      <c r="E10" s="633" t="s">
        <v>380</v>
      </c>
      <c r="F10" s="634"/>
      <c r="G10" s="515">
        <f t="shared" ref="G10:G15" si="0">IF($F$16&lt;&gt;0,F10/$F$16,0)</f>
        <v>0</v>
      </c>
      <c r="H10" s="112"/>
      <c r="I10" s="115"/>
      <c r="J10" s="66"/>
    </row>
    <row r="11" spans="1:10" ht="15" customHeight="1" x14ac:dyDescent="0.2">
      <c r="A11" s="953">
        <v>11</v>
      </c>
      <c r="B11" s="41"/>
      <c r="C11" s="115"/>
      <c r="D11" s="115"/>
      <c r="E11" s="633" t="s">
        <v>381</v>
      </c>
      <c r="F11" s="634"/>
      <c r="G11" s="515">
        <f t="shared" si="0"/>
        <v>0</v>
      </c>
      <c r="H11" s="112"/>
      <c r="I11" s="115"/>
      <c r="J11" s="66"/>
    </row>
    <row r="12" spans="1:10" ht="15" customHeight="1" x14ac:dyDescent="0.2">
      <c r="A12" s="953">
        <v>12</v>
      </c>
      <c r="B12" s="41"/>
      <c r="C12" s="115"/>
      <c r="D12" s="115"/>
      <c r="E12" s="633" t="s">
        <v>382</v>
      </c>
      <c r="F12" s="634"/>
      <c r="G12" s="515">
        <f t="shared" si="0"/>
        <v>0</v>
      </c>
      <c r="H12" s="112"/>
      <c r="I12" s="115"/>
      <c r="J12" s="66"/>
    </row>
    <row r="13" spans="1:10" s="171" customFormat="1" ht="15" customHeight="1" x14ac:dyDescent="0.2">
      <c r="A13" s="953">
        <v>13</v>
      </c>
      <c r="B13" s="41"/>
      <c r="C13" s="115"/>
      <c r="D13" s="115"/>
      <c r="E13" s="633" t="s">
        <v>383</v>
      </c>
      <c r="F13" s="634"/>
      <c r="G13" s="515">
        <f t="shared" si="0"/>
        <v>0</v>
      </c>
      <c r="H13" s="112"/>
      <c r="I13" s="115"/>
      <c r="J13" s="66"/>
    </row>
    <row r="14" spans="1:10" s="171" customFormat="1" ht="15" customHeight="1" x14ac:dyDescent="0.2">
      <c r="A14" s="953">
        <v>14</v>
      </c>
      <c r="B14" s="41"/>
      <c r="C14" s="115"/>
      <c r="D14" s="115"/>
      <c r="E14" s="633" t="s">
        <v>384</v>
      </c>
      <c r="F14" s="634"/>
      <c r="G14" s="515">
        <f t="shared" si="0"/>
        <v>0</v>
      </c>
      <c r="H14" s="112"/>
      <c r="I14" s="115"/>
      <c r="J14" s="66"/>
    </row>
    <row r="15" spans="1:10" s="171" customFormat="1" ht="15" customHeight="1" thickBot="1" x14ac:dyDescent="0.25">
      <c r="A15" s="953">
        <v>15</v>
      </c>
      <c r="B15" s="41"/>
      <c r="C15" s="115"/>
      <c r="D15" s="115"/>
      <c r="E15" s="633" t="s">
        <v>385</v>
      </c>
      <c r="F15" s="634"/>
      <c r="G15" s="515">
        <f t="shared" si="0"/>
        <v>0</v>
      </c>
      <c r="H15" s="112"/>
      <c r="I15" s="115"/>
      <c r="J15" s="66"/>
    </row>
    <row r="16" spans="1:10" ht="15" customHeight="1" thickBot="1" x14ac:dyDescent="0.25">
      <c r="A16" s="953">
        <v>16</v>
      </c>
      <c r="B16" s="41"/>
      <c r="C16" s="115"/>
      <c r="D16" s="809" t="s">
        <v>615</v>
      </c>
      <c r="E16" s="809"/>
      <c r="F16" s="454">
        <f>SUM(F10:F15)</f>
        <v>0</v>
      </c>
      <c r="G16" s="516">
        <f>SUM(G10:G15)</f>
        <v>0</v>
      </c>
      <c r="H16" s="112"/>
      <c r="I16" s="115"/>
      <c r="J16" s="66"/>
    </row>
    <row r="17" spans="1:13" ht="15" customHeight="1" x14ac:dyDescent="0.2">
      <c r="A17" s="953">
        <v>17</v>
      </c>
      <c r="B17" s="41"/>
      <c r="C17" s="115"/>
      <c r="D17" s="115"/>
      <c r="E17" s="115"/>
      <c r="F17" s="115"/>
      <c r="G17" s="115"/>
      <c r="H17" s="115"/>
      <c r="I17" s="115"/>
      <c r="J17" s="66"/>
    </row>
    <row r="18" spans="1:13" ht="63.75" customHeight="1" x14ac:dyDescent="0.2">
      <c r="A18" s="953">
        <v>18</v>
      </c>
      <c r="B18" s="41"/>
      <c r="C18" s="115"/>
      <c r="D18" s="122" t="s">
        <v>50</v>
      </c>
      <c r="E18" s="122"/>
      <c r="F18" s="810" t="s">
        <v>594</v>
      </c>
      <c r="G18" s="202" t="s">
        <v>72</v>
      </c>
      <c r="H18" s="202" t="s">
        <v>216</v>
      </c>
      <c r="I18" s="202" t="s">
        <v>74</v>
      </c>
      <c r="J18" s="111"/>
    </row>
    <row r="19" spans="1:13" ht="15" customHeight="1" x14ac:dyDescent="0.2">
      <c r="A19" s="953">
        <v>19</v>
      </c>
      <c r="B19" s="41"/>
      <c r="C19" s="115"/>
      <c r="D19" s="115"/>
      <c r="E19" s="174" t="s">
        <v>11</v>
      </c>
      <c r="F19" s="634"/>
      <c r="G19" s="634"/>
      <c r="H19" s="634"/>
      <c r="I19" s="634"/>
      <c r="J19" s="111"/>
    </row>
    <row r="20" spans="1:13" ht="15" customHeight="1" x14ac:dyDescent="0.2">
      <c r="A20" s="953">
        <v>20</v>
      </c>
      <c r="B20" s="41"/>
      <c r="C20" s="115"/>
      <c r="D20" s="115"/>
      <c r="E20" s="174" t="s">
        <v>35</v>
      </c>
      <c r="F20" s="634"/>
      <c r="G20" s="634"/>
      <c r="H20" s="634"/>
      <c r="I20" s="634"/>
      <c r="J20" s="111"/>
    </row>
    <row r="21" spans="1:13" ht="15" customHeight="1" thickBot="1" x14ac:dyDescent="0.25">
      <c r="A21" s="953">
        <v>21</v>
      </c>
      <c r="B21" s="41"/>
      <c r="C21" s="115"/>
      <c r="D21" s="115"/>
      <c r="E21" s="174" t="s">
        <v>34</v>
      </c>
      <c r="F21" s="634"/>
      <c r="G21" s="634"/>
      <c r="H21" s="634"/>
      <c r="I21" s="634"/>
      <c r="J21" s="111"/>
      <c r="L21" s="472" t="s">
        <v>548</v>
      </c>
    </row>
    <row r="22" spans="1:13" ht="15" customHeight="1" thickBot="1" x14ac:dyDescent="0.25">
      <c r="A22" s="953">
        <v>22</v>
      </c>
      <c r="B22" s="41"/>
      <c r="C22" s="115"/>
      <c r="D22" s="122" t="s">
        <v>15</v>
      </c>
      <c r="E22" s="122"/>
      <c r="F22" s="460">
        <f>SUM(F19:F21)</f>
        <v>0</v>
      </c>
      <c r="G22" s="460">
        <f>IF(F22&lt;&gt;0,SUM(F19*G19,F20*G20,F21*G21)/F22,0)</f>
        <v>0</v>
      </c>
      <c r="H22" s="460">
        <f>SUM(H19:H21)</f>
        <v>0</v>
      </c>
      <c r="I22" s="460">
        <f>SUM(I19:I21)</f>
        <v>0</v>
      </c>
      <c r="J22" s="111"/>
      <c r="L22" s="143" t="s">
        <v>751</v>
      </c>
      <c r="M22" s="143" t="s">
        <v>752</v>
      </c>
    </row>
    <row r="23" spans="1:13" ht="13.5" thickBot="1" x14ac:dyDescent="0.25">
      <c r="A23" s="188"/>
      <c r="B23" s="902"/>
      <c r="C23" s="947"/>
      <c r="D23" s="947"/>
      <c r="E23" s="947"/>
      <c r="F23" s="947"/>
      <c r="G23" s="947"/>
      <c r="H23" s="947"/>
      <c r="I23" s="947"/>
      <c r="J23" s="946"/>
      <c r="L23" s="144">
        <f>F16</f>
        <v>0</v>
      </c>
      <c r="M23" s="13" t="b">
        <f>(ROUND(L23,0)=ROUND(F22,0))</f>
        <v>1</v>
      </c>
    </row>
  </sheetData>
  <sheetProtection sheet="1" objects="1" formatRows="0" insertRows="0"/>
  <mergeCells count="4">
    <mergeCell ref="A6:I6"/>
    <mergeCell ref="G2:I2"/>
    <mergeCell ref="G3:I3"/>
    <mergeCell ref="G4:I4"/>
  </mergeCells>
  <conditionalFormatting sqref="F22">
    <cfRule type="expression" dxfId="0" priority="4" stopIfTrue="1">
      <formula>$M$23&lt;&gt;TRUE</formula>
    </cfRule>
  </conditionalFormatting>
  <dataValidations count="2">
    <dataValidation allowBlank="1" showInputMessage="1" showErrorMessage="1" prompt="Please enter text" sqref="E10:E15"/>
    <dataValidation allowBlank="1" showInputMessage="1" showErrorMessage="1" prompt="Please enter Network / Sub-Network Name" sqref="G4:I4"/>
  </dataValidations>
  <pageMargins left="0.70866141732283472" right="0.70866141732283472" top="0.74803149606299213" bottom="0.74803149606299213" header="0.31496062992125989" footer="0.31496062992125989"/>
  <pageSetup paperSize="9" scale="86" orientation="landscape" r:id="rId1"/>
  <headerFooter>
    <oddHeader>&amp;CCommerce Commission Information Disclosure Template</oddHeader>
    <oddFooter>&amp;L&amp;F&amp;C&amp;P&amp;R&amp;A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indexed="10"/>
    <pageSetUpPr fitToPage="1"/>
  </sheetPr>
  <dimension ref="A1:D28"/>
  <sheetViews>
    <sheetView showGridLines="0" view="pageBreakPreview" zoomScaleNormal="100" zoomScaleSheetLayoutView="100" workbookViewId="0">
      <selection activeCell="C10" sqref="C10"/>
    </sheetView>
  </sheetViews>
  <sheetFormatPr defaultColWidth="9.140625" defaultRowHeight="12.75" x14ac:dyDescent="0.2"/>
  <cols>
    <col min="1" max="1" width="9.140625" style="171"/>
    <col min="2" max="2" width="8.7109375" style="171" customWidth="1"/>
    <col min="3" max="3" width="105.85546875" style="171" customWidth="1"/>
    <col min="4" max="16384" width="9.140625" style="171"/>
  </cols>
  <sheetData>
    <row r="1" spans="1:4" ht="28.5" customHeight="1" x14ac:dyDescent="0.2">
      <c r="A1" s="670"/>
      <c r="B1" s="671"/>
      <c r="C1" s="672"/>
      <c r="D1" s="673"/>
    </row>
    <row r="2" spans="1:4" ht="15.75" x14ac:dyDescent="0.25">
      <c r="A2" s="674"/>
      <c r="B2" s="675" t="s">
        <v>4</v>
      </c>
      <c r="C2" s="653"/>
      <c r="D2" s="654"/>
    </row>
    <row r="3" spans="1:4" x14ac:dyDescent="0.2">
      <c r="A3" s="652"/>
      <c r="B3" s="653"/>
      <c r="C3" s="653"/>
      <c r="D3" s="654"/>
    </row>
    <row r="4" spans="1:4" x14ac:dyDescent="0.2">
      <c r="A4" s="652"/>
      <c r="B4" s="676" t="s">
        <v>1</v>
      </c>
      <c r="C4" s="677" t="s">
        <v>2</v>
      </c>
      <c r="D4" s="654"/>
    </row>
    <row r="5" spans="1:4" x14ac:dyDescent="0.2">
      <c r="A5" s="652"/>
      <c r="B5" s="678" t="s">
        <v>224</v>
      </c>
      <c r="C5" s="679" t="s">
        <v>294</v>
      </c>
      <c r="D5" s="654"/>
    </row>
    <row r="6" spans="1:4" x14ac:dyDescent="0.2">
      <c r="A6" s="680"/>
      <c r="B6" s="678" t="s">
        <v>225</v>
      </c>
      <c r="C6" s="679" t="s">
        <v>246</v>
      </c>
      <c r="D6" s="654"/>
    </row>
    <row r="7" spans="1:4" x14ac:dyDescent="0.2">
      <c r="A7" s="681"/>
      <c r="B7" s="682" t="s">
        <v>226</v>
      </c>
      <c r="C7" s="679" t="s">
        <v>250</v>
      </c>
      <c r="D7" s="683"/>
    </row>
    <row r="8" spans="1:4" x14ac:dyDescent="0.2">
      <c r="A8" s="652"/>
      <c r="B8" s="678" t="s">
        <v>227</v>
      </c>
      <c r="C8" s="679" t="s">
        <v>248</v>
      </c>
      <c r="D8" s="654"/>
    </row>
    <row r="9" spans="1:4" x14ac:dyDescent="0.2">
      <c r="A9" s="681"/>
      <c r="B9" s="682" t="s">
        <v>251</v>
      </c>
      <c r="C9" s="679" t="s">
        <v>252</v>
      </c>
      <c r="D9" s="683"/>
    </row>
    <row r="10" spans="1:4" x14ac:dyDescent="0.2">
      <c r="A10" s="681"/>
      <c r="B10" s="682" t="s">
        <v>253</v>
      </c>
      <c r="C10" s="679" t="s">
        <v>254</v>
      </c>
      <c r="D10" s="683"/>
    </row>
    <row r="11" spans="1:4" x14ac:dyDescent="0.2">
      <c r="A11" s="680"/>
      <c r="B11" s="678" t="s">
        <v>255</v>
      </c>
      <c r="C11" s="679" t="s">
        <v>247</v>
      </c>
      <c r="D11" s="654"/>
    </row>
    <row r="12" spans="1:4" x14ac:dyDescent="0.2">
      <c r="A12" s="681"/>
      <c r="B12" s="682" t="s">
        <v>257</v>
      </c>
      <c r="C12" s="679" t="s">
        <v>256</v>
      </c>
      <c r="D12" s="683"/>
    </row>
    <row r="13" spans="1:4" x14ac:dyDescent="0.2">
      <c r="A13" s="680"/>
      <c r="B13" s="678" t="s">
        <v>553</v>
      </c>
      <c r="C13" s="679" t="s">
        <v>249</v>
      </c>
      <c r="D13" s="654"/>
    </row>
    <row r="14" spans="1:4" x14ac:dyDescent="0.2">
      <c r="A14" s="680"/>
      <c r="B14" s="678" t="s">
        <v>554</v>
      </c>
      <c r="C14" s="679" t="s">
        <v>295</v>
      </c>
      <c r="D14" s="654"/>
    </row>
    <row r="15" spans="1:4" x14ac:dyDescent="0.2">
      <c r="A15" s="681"/>
      <c r="B15" s="682" t="s">
        <v>555</v>
      </c>
      <c r="C15" s="679" t="s">
        <v>258</v>
      </c>
      <c r="D15" s="683"/>
    </row>
    <row r="16" spans="1:4" x14ac:dyDescent="0.2">
      <c r="A16" s="681"/>
      <c r="B16" s="682" t="s">
        <v>556</v>
      </c>
      <c r="C16" s="679" t="s">
        <v>259</v>
      </c>
      <c r="D16" s="683"/>
    </row>
    <row r="17" spans="1:4" x14ac:dyDescent="0.2">
      <c r="A17" s="680"/>
      <c r="B17" s="678" t="s">
        <v>228</v>
      </c>
      <c r="C17" s="679" t="s">
        <v>292</v>
      </c>
      <c r="D17" s="654"/>
    </row>
    <row r="18" spans="1:4" x14ac:dyDescent="0.2">
      <c r="A18" s="681"/>
      <c r="B18" s="682" t="s">
        <v>360</v>
      </c>
      <c r="C18" s="679" t="s">
        <v>359</v>
      </c>
      <c r="D18" s="683"/>
    </row>
    <row r="19" spans="1:4" x14ac:dyDescent="0.2">
      <c r="A19" s="681"/>
      <c r="B19" s="682" t="s">
        <v>260</v>
      </c>
      <c r="C19" s="679" t="s">
        <v>261</v>
      </c>
      <c r="D19" s="683"/>
    </row>
    <row r="20" spans="1:4" x14ac:dyDescent="0.2">
      <c r="A20" s="681"/>
      <c r="B20" s="682" t="s">
        <v>262</v>
      </c>
      <c r="C20" s="679" t="s">
        <v>263</v>
      </c>
      <c r="D20" s="683"/>
    </row>
    <row r="21" spans="1:4" x14ac:dyDescent="0.2">
      <c r="A21" s="681"/>
      <c r="B21" s="682" t="s">
        <v>264</v>
      </c>
      <c r="C21" s="679" t="s">
        <v>290</v>
      </c>
      <c r="D21" s="683"/>
    </row>
    <row r="22" spans="1:4" x14ac:dyDescent="0.2">
      <c r="A22" s="681"/>
      <c r="B22" s="682" t="s">
        <v>265</v>
      </c>
      <c r="C22" s="679" t="s">
        <v>266</v>
      </c>
      <c r="D22" s="683"/>
    </row>
    <row r="23" spans="1:4" x14ac:dyDescent="0.2">
      <c r="A23" s="681"/>
      <c r="B23" s="684" t="s">
        <v>267</v>
      </c>
      <c r="C23" s="679" t="s">
        <v>291</v>
      </c>
      <c r="D23" s="683"/>
    </row>
    <row r="24" spans="1:4" x14ac:dyDescent="0.2">
      <c r="A24" s="681"/>
      <c r="B24" s="684" t="s">
        <v>557</v>
      </c>
      <c r="C24" s="679" t="s">
        <v>342</v>
      </c>
      <c r="D24" s="683"/>
    </row>
    <row r="25" spans="1:4" x14ac:dyDescent="0.2">
      <c r="A25" s="681"/>
      <c r="B25" s="682"/>
      <c r="C25" s="685"/>
      <c r="D25" s="683"/>
    </row>
    <row r="26" spans="1:4" x14ac:dyDescent="0.2">
      <c r="A26" s="681"/>
      <c r="B26" s="682"/>
      <c r="C26" s="685"/>
      <c r="D26" s="683"/>
    </row>
    <row r="27" spans="1:4" x14ac:dyDescent="0.2">
      <c r="A27" s="681"/>
      <c r="B27" s="663"/>
      <c r="C27" s="663"/>
      <c r="D27" s="683"/>
    </row>
    <row r="28" spans="1:4" x14ac:dyDescent="0.2">
      <c r="A28" s="686"/>
      <c r="B28" s="687"/>
      <c r="C28" s="687"/>
      <c r="D28" s="688"/>
    </row>
  </sheetData>
  <sheetProtection sheet="1" objects="1" formatRows="0" insertRows="0"/>
  <hyperlinks>
    <hyperlink ref="C5" location="'S1.Analytical Ratios'!A1" display="Analytical Ratios"/>
    <hyperlink ref="C6" location="'S2.Return on Investment'!A1" display="Report on Return on Investment"/>
    <hyperlink ref="C7" location="'S3.Regulatory Profit'!A1" display="Report on Regulatory Profit"/>
    <hyperlink ref="C8" location="'S4.RAB Value (Rolled Forward)'!A1" display="Report on Value of the Regulatory Asset Base (Rolled Forward)"/>
    <hyperlink ref="C9" location="'S5a.Regulatory Tax Allowance '!A1" display="Report on Regulatory Tax Allowance"/>
    <hyperlink ref="C10" location="'S5b.Related Party Transactions'!A1" display="Report on Related Party Transactions"/>
    <hyperlink ref="C11" location="'S5c.TCSD Allowance'!A1" display="Report on Term Credit Spread Differential Allowance"/>
    <hyperlink ref="C12" location="'S5d.Cost Allocations'!A1" display="Report on Cost Allocations"/>
    <hyperlink ref="C13" location="'S5e.Asset Allocations'!A1" display="Report on Asset Allocations"/>
    <hyperlink ref="C14" location="'S5h.Transitional Financial'!A1" display="Report on Transitional Financial Information"/>
    <hyperlink ref="C15" location="'S6a.Actual Expenditure Capex'!A1" display="Report on Capital Expenditure for the Disclosure Year"/>
    <hyperlink ref="C16" location="'S6b.Actual Expenditure Opex'!A1" display="Report on Operational Expenditure for the Disclosure Year"/>
    <hyperlink ref="C17" location="'S7.Actual vs Forecast Exp'!A1" display="Comparison of Forecasts to Actual Expenditure"/>
    <hyperlink ref="C18" location="'S8.Billed Quantities+Revenues'!A1" display="Report on Billed Quantities and Line Charge Revenues (by Price Component)"/>
    <hyperlink ref="C19" location="'S9a.Asset Register'!A1" display="Asset Register"/>
    <hyperlink ref="C20" location="'S9b.Asset Age Profile'!A1" display="Asset Age Profile"/>
    <hyperlink ref="C21" location="'S9c.Pipeline Data'!A1" display="Report on Pipeline Data"/>
    <hyperlink ref="C22" location="S9d.Demand!A1" display="Report on Demand"/>
    <hyperlink ref="C23" location="S10a.Reliability!A1" display="Report on Network Reliability and Interruptions"/>
    <hyperlink ref="C24" location="S10b.Integrity!A1" display="Report on Network Integrity and Consumer Service"/>
  </hyperlinks>
  <pageMargins left="0.70866141732283472" right="0.70866141732283472" top="0.74803149606299213" bottom="0.74803149606299213" header="0.31496062992125984" footer="0.31496062992125984"/>
  <pageSetup paperSize="9" scale="73" orientation="portrait" r:id="rId1"/>
  <headerFooter>
    <oddHeader>&amp;CCommerce Commission Information Disclosure Template</oddHeader>
    <oddFooter>&amp;L&amp;F&amp;C&amp;P&amp;R&amp;A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tint="-0.499984740745262"/>
    <pageSetUpPr fitToPage="1"/>
  </sheetPr>
  <dimension ref="A1:I29"/>
  <sheetViews>
    <sheetView showGridLines="0" view="pageBreakPreview" zoomScaleNormal="100" zoomScaleSheetLayoutView="100" workbookViewId="0"/>
  </sheetViews>
  <sheetFormatPr defaultColWidth="9.140625" defaultRowHeight="12.75" x14ac:dyDescent="0.2"/>
  <cols>
    <col min="1" max="1" width="4.28515625" style="105" customWidth="1"/>
    <col min="2" max="2" width="4.140625" style="145" customWidth="1"/>
    <col min="3" max="3" width="4.140625" style="105" customWidth="1"/>
    <col min="4" max="4" width="4.140625" style="156" customWidth="1"/>
    <col min="5" max="5" width="60.85546875" style="105" customWidth="1"/>
    <col min="6" max="7" width="16.140625" style="105" customWidth="1"/>
    <col min="8" max="8" width="14.7109375" style="105" customWidth="1"/>
    <col min="9" max="9" width="2.7109375" style="105" customWidth="1"/>
    <col min="10" max="16384" width="9.140625" style="105"/>
  </cols>
  <sheetData>
    <row r="1" spans="1:9" x14ac:dyDescent="0.2">
      <c r="A1" s="913"/>
      <c r="B1" s="877"/>
      <c r="C1" s="877"/>
      <c r="D1" s="877"/>
      <c r="E1" s="877"/>
      <c r="F1" s="877"/>
      <c r="G1" s="877"/>
      <c r="H1" s="877"/>
      <c r="I1" s="899"/>
    </row>
    <row r="2" spans="1:9" ht="18" customHeight="1" x14ac:dyDescent="0.3">
      <c r="A2" s="914"/>
      <c r="B2" s="120"/>
      <c r="C2" s="120"/>
      <c r="D2" s="120"/>
      <c r="E2" s="131" t="s">
        <v>5</v>
      </c>
      <c r="F2" s="1169" t="str">
        <f>IF(NOT(ISBLANK(CoverSheet!$C$8)),CoverSheet!$C$8,"")</f>
        <v/>
      </c>
      <c r="G2" s="1169"/>
      <c r="H2" s="1169"/>
      <c r="I2" s="961"/>
    </row>
    <row r="3" spans="1:9" ht="18" customHeight="1" x14ac:dyDescent="0.25">
      <c r="A3" s="914"/>
      <c r="B3" s="120"/>
      <c r="C3" s="120"/>
      <c r="D3" s="120"/>
      <c r="E3" s="131" t="s">
        <v>3</v>
      </c>
      <c r="F3" s="1154" t="str">
        <f>IF(ISNUMBER(CoverSheet!$C$12),CoverSheet!$C$12,"")</f>
        <v/>
      </c>
      <c r="G3" s="1154"/>
      <c r="H3" s="1154"/>
      <c r="I3" s="962"/>
    </row>
    <row r="4" spans="1:9" ht="18" customHeight="1" x14ac:dyDescent="0.25">
      <c r="A4" s="914"/>
      <c r="B4" s="120"/>
      <c r="C4" s="120"/>
      <c r="D4" s="120"/>
      <c r="E4" s="131" t="s">
        <v>309</v>
      </c>
      <c r="F4" s="1226"/>
      <c r="G4" s="1226"/>
      <c r="H4" s="1226"/>
      <c r="I4" s="117"/>
    </row>
    <row r="5" spans="1:9" ht="21" x14ac:dyDescent="0.35">
      <c r="A5" s="883" t="s">
        <v>288</v>
      </c>
      <c r="B5" s="155"/>
      <c r="C5" s="120"/>
      <c r="D5" s="120"/>
      <c r="E5" s="120"/>
      <c r="F5" s="120"/>
      <c r="G5" s="120"/>
      <c r="H5" s="120"/>
      <c r="I5" s="117"/>
    </row>
    <row r="6" spans="1:9" s="119" customFormat="1" ht="33" customHeight="1" x14ac:dyDescent="0.2">
      <c r="A6" s="1236" t="s">
        <v>353</v>
      </c>
      <c r="B6" s="1237"/>
      <c r="C6" s="1238"/>
      <c r="D6" s="1238"/>
      <c r="E6" s="1238"/>
      <c r="F6" s="1238"/>
      <c r="G6" s="1238"/>
      <c r="H6" s="120"/>
      <c r="I6" s="117"/>
    </row>
    <row r="7" spans="1:9" x14ac:dyDescent="0.2">
      <c r="A7" s="884" t="s">
        <v>543</v>
      </c>
      <c r="B7" s="19"/>
      <c r="C7" s="19"/>
      <c r="D7" s="19"/>
      <c r="E7" s="120"/>
      <c r="F7" s="120"/>
      <c r="G7" s="120"/>
      <c r="H7" s="120"/>
      <c r="I7" s="117"/>
    </row>
    <row r="8" spans="1:9" ht="26.25" customHeight="1" x14ac:dyDescent="0.3">
      <c r="A8" s="951">
        <v>8</v>
      </c>
      <c r="B8" s="1041"/>
      <c r="C8" s="1044"/>
      <c r="D8" s="1044"/>
      <c r="E8" s="1000"/>
      <c r="F8" s="1000"/>
      <c r="G8" s="1000"/>
      <c r="H8" s="1000"/>
      <c r="I8" s="1033"/>
    </row>
    <row r="9" spans="1:9" s="164" customFormat="1" ht="26.25" customHeight="1" x14ac:dyDescent="0.3">
      <c r="A9" s="951">
        <v>9</v>
      </c>
      <c r="B9" s="1041"/>
      <c r="C9" s="173" t="s">
        <v>335</v>
      </c>
      <c r="D9" s="173"/>
      <c r="E9" s="115"/>
      <c r="F9" s="1000"/>
      <c r="G9" s="1000"/>
      <c r="H9" s="1000"/>
      <c r="I9" s="1033"/>
    </row>
    <row r="10" spans="1:9" x14ac:dyDescent="0.2">
      <c r="A10" s="951">
        <v>10</v>
      </c>
      <c r="B10" s="1041"/>
      <c r="C10" s="115"/>
      <c r="D10" s="122" t="s">
        <v>334</v>
      </c>
      <c r="E10" s="122"/>
      <c r="F10" s="1000"/>
      <c r="G10" s="1000"/>
      <c r="H10" s="1000"/>
      <c r="I10" s="1033"/>
    </row>
    <row r="11" spans="1:9" x14ac:dyDescent="0.2">
      <c r="A11" s="951">
        <v>11</v>
      </c>
      <c r="B11" s="1041"/>
      <c r="C11" s="1000"/>
      <c r="D11" s="1000"/>
      <c r="E11" s="1000"/>
      <c r="F11" s="1000"/>
      <c r="G11" s="1043"/>
      <c r="H11" s="1000"/>
      <c r="I11" s="1033"/>
    </row>
    <row r="12" spans="1:9" ht="25.5" x14ac:dyDescent="0.2">
      <c r="A12" s="951">
        <v>12</v>
      </c>
      <c r="B12" s="1041"/>
      <c r="C12" s="1000"/>
      <c r="D12" s="1000"/>
      <c r="E12" s="205" t="s">
        <v>331</v>
      </c>
      <c r="F12" s="115"/>
      <c r="G12" s="183" t="s">
        <v>386</v>
      </c>
      <c r="H12" s="1000"/>
      <c r="I12" s="1033"/>
    </row>
    <row r="13" spans="1:9" ht="15" customHeight="1" x14ac:dyDescent="0.2">
      <c r="A13" s="951">
        <v>13</v>
      </c>
      <c r="B13" s="1041"/>
      <c r="C13" s="1000"/>
      <c r="D13" s="1000"/>
      <c r="E13" s="1234" t="s">
        <v>332</v>
      </c>
      <c r="F13" s="1235"/>
      <c r="G13" s="634"/>
      <c r="H13" s="1000"/>
      <c r="I13" s="1033"/>
    </row>
    <row r="14" spans="1:9" ht="15" customHeight="1" x14ac:dyDescent="0.2">
      <c r="A14" s="951">
        <v>14</v>
      </c>
      <c r="B14" s="1041"/>
      <c r="C14" s="1000"/>
      <c r="D14" s="1000"/>
      <c r="E14" s="1234" t="s">
        <v>332</v>
      </c>
      <c r="F14" s="1235"/>
      <c r="G14" s="634"/>
      <c r="H14" s="1000"/>
      <c r="I14" s="1033"/>
    </row>
    <row r="15" spans="1:9" ht="15" customHeight="1" x14ac:dyDescent="0.2">
      <c r="A15" s="951">
        <v>15</v>
      </c>
      <c r="B15" s="1041"/>
      <c r="C15" s="1000"/>
      <c r="D15" s="1000"/>
      <c r="E15" s="1234" t="s">
        <v>332</v>
      </c>
      <c r="F15" s="1235"/>
      <c r="G15" s="634"/>
      <c r="H15" s="1000"/>
      <c r="I15" s="1033"/>
    </row>
    <row r="16" spans="1:9" ht="15" customHeight="1" x14ac:dyDescent="0.2">
      <c r="A16" s="951">
        <v>16</v>
      </c>
      <c r="B16" s="1041"/>
      <c r="C16" s="1000"/>
      <c r="D16" s="1000"/>
      <c r="E16" s="1234" t="s">
        <v>332</v>
      </c>
      <c r="F16" s="1235"/>
      <c r="G16" s="634"/>
      <c r="H16" s="1000"/>
      <c r="I16" s="1033"/>
    </row>
    <row r="17" spans="1:9" ht="15" customHeight="1" x14ac:dyDescent="0.2">
      <c r="A17" s="951">
        <v>17</v>
      </c>
      <c r="B17" s="1041"/>
      <c r="C17" s="1000"/>
      <c r="D17" s="1000"/>
      <c r="E17" s="1234" t="s">
        <v>332</v>
      </c>
      <c r="F17" s="1235"/>
      <c r="G17" s="635"/>
      <c r="H17" s="1000"/>
      <c r="I17" s="1033"/>
    </row>
    <row r="18" spans="1:9" ht="15" customHeight="1" x14ac:dyDescent="0.2">
      <c r="A18" s="951">
        <v>18</v>
      </c>
      <c r="B18" s="1041"/>
      <c r="C18" s="1000"/>
      <c r="D18" s="993"/>
      <c r="E18" s="993"/>
      <c r="F18" s="186" t="s">
        <v>15</v>
      </c>
      <c r="G18" s="461">
        <f>SUM(G13:G17)</f>
        <v>0</v>
      </c>
      <c r="H18" s="1000"/>
      <c r="I18" s="1033"/>
    </row>
    <row r="19" spans="1:9" ht="24" customHeight="1" x14ac:dyDescent="0.3">
      <c r="A19" s="953">
        <v>19</v>
      </c>
      <c r="B19" s="1042"/>
      <c r="C19" s="173" t="s">
        <v>310</v>
      </c>
      <c r="D19" s="173"/>
      <c r="E19" s="115"/>
      <c r="F19" s="1000"/>
      <c r="G19" s="1000"/>
      <c r="H19" s="1000"/>
      <c r="I19" s="1033"/>
    </row>
    <row r="20" spans="1:9" x14ac:dyDescent="0.2">
      <c r="A20" s="953">
        <v>20</v>
      </c>
      <c r="B20" s="1042"/>
      <c r="C20" s="1000"/>
      <c r="D20" s="1000"/>
      <c r="E20" s="1000"/>
      <c r="F20" s="1000"/>
      <c r="G20" s="1000"/>
      <c r="H20" s="1036"/>
      <c r="I20" s="1033"/>
    </row>
    <row r="21" spans="1:9" ht="15" customHeight="1" x14ac:dyDescent="0.2">
      <c r="A21" s="953">
        <v>21</v>
      </c>
      <c r="B21" s="1042"/>
      <c r="C21" s="1000"/>
      <c r="D21" s="1000"/>
      <c r="E21" s="177" t="s">
        <v>75</v>
      </c>
      <c r="F21" s="636"/>
      <c r="G21" s="204" t="s">
        <v>387</v>
      </c>
      <c r="H21" s="1000"/>
      <c r="I21" s="1033"/>
    </row>
    <row r="22" spans="1:9" ht="15" customHeight="1" x14ac:dyDescent="0.2">
      <c r="A22" s="953">
        <v>22</v>
      </c>
      <c r="B22" s="1042"/>
      <c r="C22" s="1000"/>
      <c r="D22" s="1000"/>
      <c r="E22" s="177" t="s">
        <v>388</v>
      </c>
      <c r="F22" s="636"/>
      <c r="G22" s="812" t="s">
        <v>602</v>
      </c>
      <c r="H22" s="1000"/>
      <c r="I22" s="1033"/>
    </row>
    <row r="23" spans="1:9" ht="15" customHeight="1" x14ac:dyDescent="0.2">
      <c r="A23" s="953">
        <v>23</v>
      </c>
      <c r="B23" s="1042"/>
      <c r="C23" s="1000"/>
      <c r="D23" s="1000"/>
      <c r="E23" s="811" t="s">
        <v>389</v>
      </c>
      <c r="F23" s="636"/>
      <c r="G23" s="812" t="s">
        <v>603</v>
      </c>
      <c r="H23" s="1000"/>
      <c r="I23" s="1033"/>
    </row>
    <row r="24" spans="1:9" ht="15" customHeight="1" x14ac:dyDescent="0.2">
      <c r="A24" s="953">
        <v>24</v>
      </c>
      <c r="B24" s="1042"/>
      <c r="C24" s="1000"/>
      <c r="D24" s="1000"/>
      <c r="E24" s="177" t="s">
        <v>390</v>
      </c>
      <c r="F24" s="636"/>
      <c r="G24" s="813" t="s">
        <v>391</v>
      </c>
      <c r="H24" s="1000"/>
      <c r="I24" s="1033"/>
    </row>
    <row r="25" spans="1:9" ht="15" customHeight="1" x14ac:dyDescent="0.2">
      <c r="A25" s="953">
        <v>25</v>
      </c>
      <c r="B25" s="1042"/>
      <c r="C25" s="1000"/>
      <c r="D25" s="1000"/>
      <c r="E25" s="177" t="s">
        <v>392</v>
      </c>
      <c r="F25" s="636"/>
      <c r="G25" s="812" t="s">
        <v>604</v>
      </c>
      <c r="H25" s="1000"/>
      <c r="I25" s="1033"/>
    </row>
    <row r="26" spans="1:9" ht="15" customHeight="1" x14ac:dyDescent="0.2">
      <c r="A26" s="953">
        <v>26</v>
      </c>
      <c r="B26" s="1042"/>
      <c r="C26" s="1000"/>
      <c r="D26" s="1000"/>
      <c r="E26" s="177" t="s">
        <v>393</v>
      </c>
      <c r="F26" s="462">
        <f>IF(ISNUMBER(CoverSheet!$C$12),F25/(CoverSheet!$C$12-DATE(YEAR(CoverSheet!$C$12)-1,MONTH(CoverSheet!$C$12),DAY(CoverSheet!$C$12))),0)</f>
        <v>0</v>
      </c>
      <c r="G26" s="812" t="s">
        <v>602</v>
      </c>
      <c r="H26" s="1000"/>
      <c r="I26" s="1033"/>
    </row>
    <row r="27" spans="1:9" ht="13.5" thickBot="1" x14ac:dyDescent="0.25">
      <c r="A27" s="953">
        <v>27</v>
      </c>
      <c r="B27" s="1042"/>
      <c r="C27" s="1000"/>
      <c r="D27" s="1000"/>
      <c r="E27" s="1000"/>
      <c r="F27" s="1000"/>
      <c r="G27" s="1039"/>
      <c r="H27" s="1000"/>
      <c r="I27" s="1033"/>
    </row>
    <row r="28" spans="1:9" ht="15" customHeight="1" thickBot="1" x14ac:dyDescent="0.25">
      <c r="A28" s="952">
        <v>28</v>
      </c>
      <c r="B28" s="1042"/>
      <c r="C28" s="1000"/>
      <c r="D28" s="1000"/>
      <c r="E28" s="1052" t="s">
        <v>8</v>
      </c>
      <c r="F28" s="986">
        <f>IF(F23&gt;0,F25/(F23*12),0)</f>
        <v>0</v>
      </c>
      <c r="G28" s="115"/>
      <c r="H28" s="1000"/>
      <c r="I28" s="1033"/>
    </row>
    <row r="29" spans="1:9" ht="17.25" customHeight="1" x14ac:dyDescent="0.2">
      <c r="A29" s="188"/>
      <c r="B29" s="1040"/>
      <c r="C29" s="1037"/>
      <c r="D29" s="1037"/>
      <c r="E29" s="1037"/>
      <c r="F29" s="1037"/>
      <c r="G29" s="1037"/>
      <c r="H29" s="1037"/>
      <c r="I29" s="1038"/>
    </row>
  </sheetData>
  <sheetProtection sheet="1" objects="1" formatRows="0" insertRows="0"/>
  <mergeCells count="9">
    <mergeCell ref="F2:H2"/>
    <mergeCell ref="F3:H3"/>
    <mergeCell ref="E16:F16"/>
    <mergeCell ref="E17:F17"/>
    <mergeCell ref="E13:F13"/>
    <mergeCell ref="E14:F14"/>
    <mergeCell ref="E15:F15"/>
    <mergeCell ref="A6:G6"/>
    <mergeCell ref="F4:H4"/>
  </mergeCells>
  <dataValidations count="2">
    <dataValidation allowBlank="1" showInputMessage="1" showErrorMessage="1" prompt="Please enter text" sqref="E13:E17"/>
    <dataValidation allowBlank="1" showInputMessage="1" showErrorMessage="1" prompt="Please enter Network / Sub-Network Name" sqref="F4:H4"/>
  </dataValidations>
  <pageMargins left="0.70866141732283472" right="0.70866141732283472" top="0.74803149606299213" bottom="0.74803149606299213" header="0.31496062992125989" footer="0.31496062992125989"/>
  <pageSetup paperSize="9" scale="76" orientation="portrait" r:id="rId1"/>
  <headerFooter>
    <oddHeader>&amp;CCommerce Commission Information Disclosure Template</oddHeader>
    <oddFooter>&amp;L&amp;F&amp;C&amp;P&amp;R&amp;A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7" tint="-0.499984740745262"/>
    <pageSetUpPr fitToPage="1"/>
  </sheetPr>
  <dimension ref="A1:K44"/>
  <sheetViews>
    <sheetView showGridLines="0" view="pageBreakPreview" topLeftCell="A7" zoomScaleNormal="100" zoomScaleSheetLayoutView="100" workbookViewId="0"/>
  </sheetViews>
  <sheetFormatPr defaultColWidth="9.140625" defaultRowHeight="12.75" x14ac:dyDescent="0.2"/>
  <cols>
    <col min="1" max="1" width="4.5703125" style="3" customWidth="1"/>
    <col min="2" max="2" width="4.140625" style="145" customWidth="1"/>
    <col min="3" max="3" width="4.140625" customWidth="1"/>
    <col min="4" max="4" width="3.5703125" style="171" customWidth="1"/>
    <col min="5" max="5" width="1.7109375" style="3" customWidth="1"/>
    <col min="6" max="6" width="3.5703125" style="171" customWidth="1"/>
    <col min="7" max="7" width="92.140625" style="6" customWidth="1"/>
    <col min="8" max="8" width="16.140625" style="6" customWidth="1"/>
    <col min="9" max="10" width="16.140625" style="3" customWidth="1"/>
    <col min="11" max="11" width="2.7109375" style="3" customWidth="1"/>
    <col min="12" max="16384" width="9.140625" style="3"/>
  </cols>
  <sheetData>
    <row r="1" spans="1:11" ht="14.25" customHeight="1" x14ac:dyDescent="0.2">
      <c r="A1" s="913"/>
      <c r="B1" s="877"/>
      <c r="C1" s="877"/>
      <c r="D1" s="877"/>
      <c r="E1" s="877"/>
      <c r="F1" s="877"/>
      <c r="G1" s="877"/>
      <c r="H1" s="877"/>
      <c r="I1" s="877"/>
      <c r="J1" s="877"/>
      <c r="K1" s="899"/>
    </row>
    <row r="2" spans="1:11" ht="18" customHeight="1" x14ac:dyDescent="0.3">
      <c r="A2" s="914"/>
      <c r="B2" s="120"/>
      <c r="C2" s="120"/>
      <c r="D2" s="120"/>
      <c r="E2" s="120"/>
      <c r="F2" s="120"/>
      <c r="G2" s="131" t="s">
        <v>5</v>
      </c>
      <c r="H2" s="1169" t="str">
        <f>IF(NOT(ISBLANK(CoverSheet!$C$8)),CoverSheet!$C$8,"")</f>
        <v/>
      </c>
      <c r="I2" s="1169"/>
      <c r="J2" s="1169"/>
      <c r="K2" s="117"/>
    </row>
    <row r="3" spans="1:11" ht="18" customHeight="1" x14ac:dyDescent="0.25">
      <c r="A3" s="914"/>
      <c r="B3" s="120"/>
      <c r="C3" s="120"/>
      <c r="D3" s="120"/>
      <c r="E3" s="120"/>
      <c r="F3" s="120"/>
      <c r="G3" s="131" t="s">
        <v>3</v>
      </c>
      <c r="H3" s="1154" t="str">
        <f>IF(ISNUMBER(CoverSheet!$C$12),CoverSheet!$C$12,"")</f>
        <v/>
      </c>
      <c r="I3" s="1154"/>
      <c r="J3" s="1154"/>
      <c r="K3" s="117"/>
    </row>
    <row r="4" spans="1:11" ht="18" customHeight="1" x14ac:dyDescent="0.25">
      <c r="A4" s="914"/>
      <c r="B4" s="120"/>
      <c r="C4" s="120"/>
      <c r="D4" s="120"/>
      <c r="E4" s="120"/>
      <c r="F4" s="120"/>
      <c r="G4" s="131" t="s">
        <v>309</v>
      </c>
      <c r="H4" s="1226"/>
      <c r="I4" s="1226"/>
      <c r="J4" s="1226"/>
      <c r="K4" s="117"/>
    </row>
    <row r="5" spans="1:11" ht="24.75" customHeight="1" x14ac:dyDescent="0.35">
      <c r="A5" s="883" t="s">
        <v>420</v>
      </c>
      <c r="B5" s="155"/>
      <c r="C5" s="120"/>
      <c r="D5" s="120"/>
      <c r="E5" s="120"/>
      <c r="F5" s="120"/>
      <c r="G5" s="120"/>
      <c r="H5" s="120"/>
      <c r="I5" s="120"/>
      <c r="J5" s="120"/>
      <c r="K5" s="117"/>
    </row>
    <row r="6" spans="1:11" s="119" customFormat="1" ht="50.25" customHeight="1" x14ac:dyDescent="0.2">
      <c r="A6" s="1147" t="s">
        <v>484</v>
      </c>
      <c r="B6" s="1148"/>
      <c r="C6" s="1148"/>
      <c r="D6" s="1148"/>
      <c r="E6" s="1148"/>
      <c r="F6" s="1148"/>
      <c r="G6" s="1148"/>
      <c r="H6" s="1148"/>
      <c r="I6" s="1148"/>
      <c r="J6" s="1148"/>
      <c r="K6" s="117"/>
    </row>
    <row r="7" spans="1:11" ht="14.25" customHeight="1" x14ac:dyDescent="0.2">
      <c r="A7" s="884" t="s">
        <v>543</v>
      </c>
      <c r="B7" s="19"/>
      <c r="C7" s="19"/>
      <c r="D7" s="19"/>
      <c r="E7" s="120"/>
      <c r="F7" s="120"/>
      <c r="G7" s="120"/>
      <c r="H7" s="120"/>
      <c r="I7" s="120"/>
      <c r="J7" s="120"/>
      <c r="K7" s="117"/>
    </row>
    <row r="8" spans="1:11" ht="30" customHeight="1" x14ac:dyDescent="0.3">
      <c r="A8" s="951">
        <v>8</v>
      </c>
      <c r="B8" s="249"/>
      <c r="C8" s="246" t="s">
        <v>421</v>
      </c>
      <c r="D8" s="233"/>
      <c r="E8" s="396"/>
      <c r="F8" s="396"/>
      <c r="G8" s="396"/>
      <c r="H8" s="396" t="s">
        <v>12</v>
      </c>
      <c r="I8" s="396" t="s">
        <v>12</v>
      </c>
      <c r="J8" s="396"/>
      <c r="K8" s="66"/>
    </row>
    <row r="9" spans="1:11" s="6" customFormat="1" ht="15" customHeight="1" x14ac:dyDescent="0.25">
      <c r="A9" s="951">
        <v>9</v>
      </c>
      <c r="B9" s="249"/>
      <c r="C9" s="396"/>
      <c r="D9" s="220" t="s">
        <v>43</v>
      </c>
      <c r="E9" s="254"/>
      <c r="F9" s="254"/>
      <c r="G9" s="396"/>
      <c r="H9" s="346" t="s">
        <v>56</v>
      </c>
      <c r="I9" s="396"/>
      <c r="J9" s="396"/>
      <c r="K9" s="66"/>
    </row>
    <row r="10" spans="1:11" s="6" customFormat="1" ht="15" customHeight="1" x14ac:dyDescent="0.2">
      <c r="A10" s="951">
        <v>10</v>
      </c>
      <c r="B10" s="249"/>
      <c r="C10" s="396"/>
      <c r="D10" s="396"/>
      <c r="E10" s="397"/>
      <c r="F10" s="397" t="s">
        <v>394</v>
      </c>
      <c r="G10" s="396"/>
      <c r="H10" s="588"/>
      <c r="I10" s="396"/>
      <c r="J10" s="396"/>
      <c r="K10" s="66"/>
    </row>
    <row r="11" spans="1:11" s="6" customFormat="1" ht="15" customHeight="1" x14ac:dyDescent="0.2">
      <c r="A11" s="951">
        <v>11</v>
      </c>
      <c r="B11" s="249"/>
      <c r="C11" s="396"/>
      <c r="D11" s="396"/>
      <c r="E11" s="398"/>
      <c r="F11" s="398" t="s">
        <v>395</v>
      </c>
      <c r="G11" s="396"/>
      <c r="H11" s="588"/>
      <c r="I11" s="396"/>
      <c r="J11" s="396"/>
      <c r="K11" s="66"/>
    </row>
    <row r="12" spans="1:11" s="6" customFormat="1" ht="15" customHeight="1" x14ac:dyDescent="0.2">
      <c r="A12" s="951">
        <v>12</v>
      </c>
      <c r="B12" s="249"/>
      <c r="C12" s="396"/>
      <c r="D12" s="396"/>
      <c r="E12" s="398"/>
      <c r="F12" s="398" t="s">
        <v>396</v>
      </c>
      <c r="G12" s="396"/>
      <c r="H12" s="588"/>
      <c r="I12" s="396"/>
      <c r="J12" s="396"/>
      <c r="K12" s="66"/>
    </row>
    <row r="13" spans="1:11" s="6" customFormat="1" ht="15" customHeight="1" x14ac:dyDescent="0.2">
      <c r="A13" s="951">
        <v>13</v>
      </c>
      <c r="B13" s="249"/>
      <c r="C13" s="396"/>
      <c r="D13" s="396"/>
      <c r="E13" s="397"/>
      <c r="F13" s="397" t="s">
        <v>397</v>
      </c>
      <c r="G13" s="396"/>
      <c r="H13" s="588"/>
      <c r="I13" s="396"/>
      <c r="J13" s="396"/>
      <c r="K13" s="66"/>
    </row>
    <row r="14" spans="1:11" s="6" customFormat="1" ht="15" customHeight="1" thickBot="1" x14ac:dyDescent="0.25">
      <c r="A14" s="951">
        <v>14</v>
      </c>
      <c r="B14" s="249"/>
      <c r="C14" s="396"/>
      <c r="D14" s="396"/>
      <c r="E14" s="397"/>
      <c r="F14" s="397" t="s">
        <v>398</v>
      </c>
      <c r="G14" s="396"/>
      <c r="H14" s="588"/>
      <c r="I14" s="396"/>
      <c r="J14" s="396"/>
      <c r="K14" s="66"/>
    </row>
    <row r="15" spans="1:11" s="123" customFormat="1" ht="15" customHeight="1" thickBot="1" x14ac:dyDescent="0.25">
      <c r="A15" s="951">
        <v>15</v>
      </c>
      <c r="B15" s="249"/>
      <c r="C15" s="396"/>
      <c r="D15" s="396"/>
      <c r="E15" s="399" t="s">
        <v>15</v>
      </c>
      <c r="F15" s="400"/>
      <c r="G15" s="399"/>
      <c r="H15" s="463">
        <f>SUM(H10:H14)</f>
        <v>0</v>
      </c>
      <c r="I15" s="396"/>
      <c r="J15" s="396"/>
      <c r="K15" s="66"/>
    </row>
    <row r="16" spans="1:11" ht="30" customHeight="1" x14ac:dyDescent="0.2">
      <c r="A16" s="951">
        <v>16</v>
      </c>
      <c r="B16" s="249"/>
      <c r="C16" s="396"/>
      <c r="D16" s="396"/>
      <c r="E16" s="396"/>
      <c r="F16" s="396" t="s">
        <v>399</v>
      </c>
      <c r="G16" s="396"/>
      <c r="H16" s="346" t="s">
        <v>56</v>
      </c>
      <c r="I16" s="396"/>
      <c r="J16" s="396"/>
      <c r="K16" s="66"/>
    </row>
    <row r="17" spans="1:11" ht="15" customHeight="1" x14ac:dyDescent="0.2">
      <c r="A17" s="951">
        <v>17</v>
      </c>
      <c r="B17" s="249"/>
      <c r="C17" s="396"/>
      <c r="D17" s="396"/>
      <c r="E17" s="252"/>
      <c r="F17" s="252"/>
      <c r="G17" s="637" t="s">
        <v>57</v>
      </c>
      <c r="H17" s="638"/>
      <c r="I17" s="396"/>
      <c r="J17" s="396"/>
      <c r="K17" s="66"/>
    </row>
    <row r="18" spans="1:11" s="6" customFormat="1" ht="15" customHeight="1" x14ac:dyDescent="0.2">
      <c r="A18" s="951">
        <v>18</v>
      </c>
      <c r="B18" s="249"/>
      <c r="C18" s="396"/>
      <c r="D18" s="396"/>
      <c r="E18" s="252"/>
      <c r="F18" s="252"/>
      <c r="G18" s="637" t="s">
        <v>58</v>
      </c>
      <c r="H18" s="638"/>
      <c r="I18" s="396"/>
      <c r="J18" s="396"/>
      <c r="K18" s="66"/>
    </row>
    <row r="19" spans="1:11" s="6" customFormat="1" ht="15" customHeight="1" x14ac:dyDescent="0.2">
      <c r="A19" s="951">
        <v>19</v>
      </c>
      <c r="B19" s="249"/>
      <c r="C19" s="396"/>
      <c r="D19" s="396"/>
      <c r="E19" s="252"/>
      <c r="F19" s="252"/>
      <c r="G19" s="637" t="s">
        <v>59</v>
      </c>
      <c r="H19" s="638"/>
      <c r="I19" s="396"/>
      <c r="J19" s="396"/>
      <c r="K19" s="66"/>
    </row>
    <row r="20" spans="1:11" s="6" customFormat="1" ht="15" customHeight="1" x14ac:dyDescent="0.2">
      <c r="A20" s="951">
        <v>20</v>
      </c>
      <c r="B20" s="249"/>
      <c r="C20" s="396"/>
      <c r="D20" s="396"/>
      <c r="E20" s="252"/>
      <c r="F20" s="252"/>
      <c r="G20" s="637" t="s">
        <v>60</v>
      </c>
      <c r="H20" s="638"/>
      <c r="I20" s="396"/>
      <c r="J20" s="396"/>
      <c r="K20" s="66"/>
    </row>
    <row r="21" spans="1:11" s="6" customFormat="1" ht="15" customHeight="1" x14ac:dyDescent="0.2">
      <c r="A21" s="951">
        <v>21</v>
      </c>
      <c r="B21" s="249"/>
      <c r="C21" s="396"/>
      <c r="D21" s="396"/>
      <c r="E21" s="252"/>
      <c r="F21" s="252"/>
      <c r="G21" s="637" t="s">
        <v>61</v>
      </c>
      <c r="H21" s="638"/>
      <c r="I21" s="396"/>
      <c r="J21" s="396"/>
      <c r="K21" s="66"/>
    </row>
    <row r="22" spans="1:11" s="6" customFormat="1" ht="36" customHeight="1" x14ac:dyDescent="0.2">
      <c r="A22" s="951">
        <v>22</v>
      </c>
      <c r="B22" s="249"/>
      <c r="C22" s="396"/>
      <c r="D22" s="396"/>
      <c r="E22" s="401"/>
      <c r="F22" s="1239" t="s">
        <v>400</v>
      </c>
      <c r="G22" s="1239"/>
      <c r="H22" s="346" t="s">
        <v>56</v>
      </c>
      <c r="I22" s="396"/>
      <c r="J22" s="396"/>
      <c r="K22" s="66"/>
    </row>
    <row r="23" spans="1:11" ht="15" customHeight="1" x14ac:dyDescent="0.2">
      <c r="A23" s="951">
        <v>23</v>
      </c>
      <c r="B23" s="249"/>
      <c r="C23" s="396"/>
      <c r="D23" s="396"/>
      <c r="E23" s="252"/>
      <c r="F23" s="252"/>
      <c r="G23" s="637" t="s">
        <v>57</v>
      </c>
      <c r="H23" s="638"/>
      <c r="I23" s="396"/>
      <c r="J23" s="396"/>
      <c r="K23" s="66"/>
    </row>
    <row r="24" spans="1:11" s="6" customFormat="1" ht="15" customHeight="1" x14ac:dyDescent="0.2">
      <c r="A24" s="951">
        <v>24</v>
      </c>
      <c r="B24" s="249"/>
      <c r="C24" s="396"/>
      <c r="D24" s="396"/>
      <c r="E24" s="252"/>
      <c r="F24" s="252"/>
      <c r="G24" s="637" t="s">
        <v>58</v>
      </c>
      <c r="H24" s="638"/>
      <c r="I24" s="396"/>
      <c r="J24" s="396"/>
      <c r="K24" s="66"/>
    </row>
    <row r="25" spans="1:11" s="6" customFormat="1" ht="15" customHeight="1" x14ac:dyDescent="0.2">
      <c r="A25" s="951">
        <v>25</v>
      </c>
      <c r="B25" s="249"/>
      <c r="C25" s="396"/>
      <c r="D25" s="396"/>
      <c r="E25" s="252"/>
      <c r="F25" s="252"/>
      <c r="G25" s="637" t="s">
        <v>59</v>
      </c>
      <c r="H25" s="638"/>
      <c r="I25" s="396"/>
      <c r="J25" s="396"/>
      <c r="K25" s="66"/>
    </row>
    <row r="26" spans="1:11" s="6" customFormat="1" ht="15" customHeight="1" x14ac:dyDescent="0.2">
      <c r="A26" s="951">
        <v>26</v>
      </c>
      <c r="B26" s="249"/>
      <c r="C26" s="396"/>
      <c r="D26" s="396"/>
      <c r="E26" s="252"/>
      <c r="F26" s="252"/>
      <c r="G26" s="637" t="s">
        <v>60</v>
      </c>
      <c r="H26" s="638"/>
      <c r="I26" s="396"/>
      <c r="J26" s="396"/>
      <c r="K26" s="66"/>
    </row>
    <row r="27" spans="1:11" s="6" customFormat="1" ht="15" customHeight="1" x14ac:dyDescent="0.2">
      <c r="A27" s="951">
        <v>27</v>
      </c>
      <c r="B27" s="249"/>
      <c r="C27" s="396"/>
      <c r="D27" s="396"/>
      <c r="E27" s="252"/>
      <c r="F27" s="252"/>
      <c r="G27" s="637" t="s">
        <v>61</v>
      </c>
      <c r="H27" s="638"/>
      <c r="I27" s="396"/>
      <c r="J27" s="396"/>
      <c r="K27" s="66"/>
    </row>
    <row r="28" spans="1:11" ht="39.950000000000003" customHeight="1" x14ac:dyDescent="0.3">
      <c r="A28" s="951">
        <v>28</v>
      </c>
      <c r="B28" s="249"/>
      <c r="C28" s="246" t="s">
        <v>422</v>
      </c>
      <c r="D28" s="233"/>
      <c r="E28" s="396"/>
      <c r="F28" s="396"/>
      <c r="G28" s="396"/>
      <c r="H28" s="396"/>
      <c r="I28" s="396"/>
      <c r="J28" s="396"/>
      <c r="K28" s="66"/>
    </row>
    <row r="29" spans="1:11" ht="20.25" customHeight="1" x14ac:dyDescent="0.25">
      <c r="A29" s="951">
        <v>29</v>
      </c>
      <c r="B29" s="249"/>
      <c r="C29" s="396"/>
      <c r="D29" s="220" t="s">
        <v>13</v>
      </c>
      <c r="E29" s="254"/>
      <c r="F29" s="254"/>
      <c r="G29" s="396"/>
      <c r="H29" s="368" t="s">
        <v>9</v>
      </c>
      <c r="I29" s="368" t="s">
        <v>10</v>
      </c>
      <c r="J29" s="368" t="s">
        <v>230</v>
      </c>
      <c r="K29" s="66"/>
    </row>
    <row r="30" spans="1:11" ht="15" customHeight="1" x14ac:dyDescent="0.2">
      <c r="A30" s="951">
        <v>30</v>
      </c>
      <c r="B30" s="249"/>
      <c r="C30" s="396"/>
      <c r="D30" s="396"/>
      <c r="E30" s="398"/>
      <c r="F30" s="398" t="s">
        <v>14</v>
      </c>
      <c r="G30" s="396"/>
      <c r="H30" s="639"/>
      <c r="I30" s="640"/>
      <c r="J30" s="464" t="str">
        <f>IF(I30=0,"-",H30/I30)</f>
        <v>-</v>
      </c>
      <c r="K30" s="66"/>
    </row>
    <row r="31" spans="1:11" ht="15" customHeight="1" x14ac:dyDescent="0.2">
      <c r="A31" s="951">
        <v>31</v>
      </c>
      <c r="B31" s="249"/>
      <c r="C31" s="396"/>
      <c r="D31" s="396"/>
      <c r="E31" s="397"/>
      <c r="F31" s="397" t="s">
        <v>398</v>
      </c>
      <c r="G31" s="396"/>
      <c r="H31" s="639"/>
      <c r="I31" s="640"/>
      <c r="J31" s="464" t="str">
        <f>IF(I31=0,"-",H31/I31)</f>
        <v>-</v>
      </c>
      <c r="K31" s="66"/>
    </row>
    <row r="32" spans="1:11" ht="24.95" customHeight="1" x14ac:dyDescent="0.2">
      <c r="A32" s="951">
        <v>32</v>
      </c>
      <c r="B32" s="249"/>
      <c r="C32" s="396"/>
      <c r="D32" s="396"/>
      <c r="E32" s="401"/>
      <c r="F32" s="402" t="s">
        <v>395</v>
      </c>
      <c r="G32" s="396"/>
      <c r="H32" s="403" t="s">
        <v>9</v>
      </c>
      <c r="I32" s="403" t="s">
        <v>10</v>
      </c>
      <c r="J32" s="403" t="s">
        <v>230</v>
      </c>
      <c r="K32" s="66"/>
    </row>
    <row r="33" spans="1:11" ht="15" customHeight="1" x14ac:dyDescent="0.2">
      <c r="A33" s="951">
        <v>33</v>
      </c>
      <c r="B33" s="249"/>
      <c r="C33" s="396"/>
      <c r="D33" s="396"/>
      <c r="E33" s="396"/>
      <c r="F33" s="396"/>
      <c r="G33" s="637" t="s">
        <v>57</v>
      </c>
      <c r="H33" s="639"/>
      <c r="I33" s="640"/>
      <c r="J33" s="464" t="str">
        <f>IF(I33=0,"-",H33/I33)</f>
        <v>-</v>
      </c>
      <c r="K33" s="66"/>
    </row>
    <row r="34" spans="1:11" s="6" customFormat="1" ht="15" customHeight="1" x14ac:dyDescent="0.2">
      <c r="A34" s="951">
        <v>34</v>
      </c>
      <c r="B34" s="249"/>
      <c r="C34" s="396"/>
      <c r="D34" s="396"/>
      <c r="E34" s="396"/>
      <c r="F34" s="396"/>
      <c r="G34" s="637" t="s">
        <v>58</v>
      </c>
      <c r="H34" s="639"/>
      <c r="I34" s="640"/>
      <c r="J34" s="464" t="str">
        <f>IF(I34=0,"-",H34/I34)</f>
        <v>-</v>
      </c>
      <c r="K34" s="66"/>
    </row>
    <row r="35" spans="1:11" s="6" customFormat="1" ht="15" customHeight="1" x14ac:dyDescent="0.2">
      <c r="A35" s="951">
        <v>35</v>
      </c>
      <c r="B35" s="249"/>
      <c r="C35" s="396"/>
      <c r="D35" s="396"/>
      <c r="E35" s="396"/>
      <c r="F35" s="396"/>
      <c r="G35" s="637" t="s">
        <v>59</v>
      </c>
      <c r="H35" s="639"/>
      <c r="I35" s="640"/>
      <c r="J35" s="464" t="str">
        <f>IF(I35=0,"-",H35/I35)</f>
        <v>-</v>
      </c>
      <c r="K35" s="66"/>
    </row>
    <row r="36" spans="1:11" s="6" customFormat="1" ht="15" customHeight="1" x14ac:dyDescent="0.2">
      <c r="A36" s="951">
        <v>36</v>
      </c>
      <c r="B36" s="249"/>
      <c r="C36" s="396"/>
      <c r="D36" s="396"/>
      <c r="E36" s="396"/>
      <c r="F36" s="396"/>
      <c r="G36" s="637" t="s">
        <v>60</v>
      </c>
      <c r="H36" s="639"/>
      <c r="I36" s="640"/>
      <c r="J36" s="464" t="str">
        <f>IF(I36=0,"-",H36/I36)</f>
        <v>-</v>
      </c>
      <c r="K36" s="66"/>
    </row>
    <row r="37" spans="1:11" s="6" customFormat="1" ht="15" customHeight="1" x14ac:dyDescent="0.2">
      <c r="A37" s="951">
        <v>37</v>
      </c>
      <c r="B37" s="249"/>
      <c r="C37" s="396"/>
      <c r="D37" s="396"/>
      <c r="E37" s="396"/>
      <c r="F37" s="396"/>
      <c r="G37" s="637" t="s">
        <v>61</v>
      </c>
      <c r="H37" s="639"/>
      <c r="I37" s="640"/>
      <c r="J37" s="464" t="str">
        <f>IF(I37=0,"-",H37/I37)</f>
        <v>-</v>
      </c>
      <c r="K37" s="66"/>
    </row>
    <row r="38" spans="1:11" s="6" customFormat="1" ht="24.95" customHeight="1" x14ac:dyDescent="0.2">
      <c r="A38" s="951">
        <v>38</v>
      </c>
      <c r="B38" s="249"/>
      <c r="C38" s="396"/>
      <c r="D38" s="396"/>
      <c r="E38" s="396"/>
      <c r="F38" s="404" t="s">
        <v>396</v>
      </c>
      <c r="G38" s="396"/>
      <c r="H38" s="403" t="s">
        <v>9</v>
      </c>
      <c r="I38" s="403" t="s">
        <v>10</v>
      </c>
      <c r="J38" s="403" t="s">
        <v>230</v>
      </c>
      <c r="K38" s="66"/>
    </row>
    <row r="39" spans="1:11" ht="15" customHeight="1" x14ac:dyDescent="0.2">
      <c r="A39" s="951">
        <v>39</v>
      </c>
      <c r="B39" s="249"/>
      <c r="C39" s="396"/>
      <c r="D39" s="396"/>
      <c r="E39" s="396"/>
      <c r="F39" s="396"/>
      <c r="G39" s="637" t="s">
        <v>57</v>
      </c>
      <c r="H39" s="639"/>
      <c r="I39" s="640"/>
      <c r="J39" s="464" t="str">
        <f>IF(I39=0,"-",H39/I39)</f>
        <v>-</v>
      </c>
      <c r="K39" s="66"/>
    </row>
    <row r="40" spans="1:11" s="6" customFormat="1" ht="15" customHeight="1" x14ac:dyDescent="0.2">
      <c r="A40" s="951">
        <v>40</v>
      </c>
      <c r="B40" s="249"/>
      <c r="C40" s="396"/>
      <c r="D40" s="396"/>
      <c r="E40" s="396"/>
      <c r="F40" s="396"/>
      <c r="G40" s="637" t="s">
        <v>58</v>
      </c>
      <c r="H40" s="639"/>
      <c r="I40" s="640"/>
      <c r="J40" s="464" t="str">
        <f>IF(I40=0,"-",H40/I40)</f>
        <v>-</v>
      </c>
      <c r="K40" s="66"/>
    </row>
    <row r="41" spans="1:11" s="6" customFormat="1" ht="15" customHeight="1" x14ac:dyDescent="0.2">
      <c r="A41" s="951">
        <v>41</v>
      </c>
      <c r="B41" s="249"/>
      <c r="C41" s="396"/>
      <c r="D41" s="396"/>
      <c r="E41" s="396"/>
      <c r="F41" s="396"/>
      <c r="G41" s="637" t="s">
        <v>59</v>
      </c>
      <c r="H41" s="639"/>
      <c r="I41" s="640"/>
      <c r="J41" s="464" t="str">
        <f>IF(I41=0,"-",H41/I41)</f>
        <v>-</v>
      </c>
      <c r="K41" s="66"/>
    </row>
    <row r="42" spans="1:11" s="6" customFormat="1" ht="15" customHeight="1" x14ac:dyDescent="0.2">
      <c r="A42" s="951">
        <v>42</v>
      </c>
      <c r="B42" s="249"/>
      <c r="C42" s="396"/>
      <c r="D42" s="396"/>
      <c r="E42" s="396"/>
      <c r="F42" s="396"/>
      <c r="G42" s="637" t="s">
        <v>60</v>
      </c>
      <c r="H42" s="639"/>
      <c r="I42" s="640"/>
      <c r="J42" s="464" t="str">
        <f>IF(I42=0,"-",H42/I42)</f>
        <v>-</v>
      </c>
      <c r="K42" s="66"/>
    </row>
    <row r="43" spans="1:11" s="6" customFormat="1" ht="15" customHeight="1" x14ac:dyDescent="0.2">
      <c r="A43" s="951">
        <v>43</v>
      </c>
      <c r="B43" s="249"/>
      <c r="C43" s="396"/>
      <c r="D43" s="396"/>
      <c r="E43" s="396"/>
      <c r="F43" s="396"/>
      <c r="G43" s="637" t="s">
        <v>61</v>
      </c>
      <c r="H43" s="639"/>
      <c r="I43" s="640"/>
      <c r="J43" s="464" t="str">
        <f>IF(I43=0,"-",H43/I43)</f>
        <v>-</v>
      </c>
      <c r="K43" s="66"/>
    </row>
    <row r="44" spans="1:11" x14ac:dyDescent="0.2">
      <c r="A44" s="187"/>
      <c r="B44" s="949"/>
      <c r="C44" s="887"/>
      <c r="D44" s="887"/>
      <c r="E44" s="950"/>
      <c r="F44" s="950"/>
      <c r="G44" s="950"/>
      <c r="H44" s="950"/>
      <c r="I44" s="950"/>
      <c r="J44" s="950"/>
      <c r="K44" s="948"/>
    </row>
  </sheetData>
  <sheetProtection sheet="1" objects="1" formatRows="0" insertRows="0"/>
  <mergeCells count="5">
    <mergeCell ref="H2:J2"/>
    <mergeCell ref="H3:J3"/>
    <mergeCell ref="H4:J4"/>
    <mergeCell ref="A6:J6"/>
    <mergeCell ref="F22:G22"/>
  </mergeCells>
  <dataValidations count="2">
    <dataValidation allowBlank="1" showInputMessage="1" showErrorMessage="1" prompt="Please enter text" sqref="G17:G21 G23:G27 G33:G37 G39:G43"/>
    <dataValidation allowBlank="1" showInputMessage="1" showErrorMessage="1" prompt="Please enter Network / Sub-Network Name" sqref="H4:J4"/>
  </dataValidations>
  <pageMargins left="0.70866141732283472" right="0.70866141732283472" top="0.74803149606299213" bottom="0.74803149606299213" header="0.31496062992125989" footer="0.31496062992125989"/>
  <pageSetup paperSize="9" scale="59" orientation="portrait" r:id="rId1"/>
  <headerFooter>
    <oddHeader>&amp;CCommerce Commission Information Disclosure Template</oddHeader>
    <oddFooter>&amp;L&amp;F&amp;C&amp;P&amp;R&amp;A</oddFooter>
  </headerFooter>
  <ignoredErrors>
    <ignoredError sqref="H15" unlockedFormula="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7" tint="-0.499984740745262"/>
    <pageSetUpPr fitToPage="1"/>
  </sheetPr>
  <dimension ref="A1:J52"/>
  <sheetViews>
    <sheetView showGridLines="0" view="pageBreakPreview" topLeftCell="A28" zoomScaleNormal="100" zoomScaleSheetLayoutView="100" workbookViewId="0">
      <selection activeCell="E36" sqref="E36"/>
    </sheetView>
  </sheetViews>
  <sheetFormatPr defaultColWidth="9.140625" defaultRowHeight="12.75" x14ac:dyDescent="0.2"/>
  <cols>
    <col min="1" max="1" width="4.140625" style="108" customWidth="1"/>
    <col min="2" max="2" width="4.140625" style="145" customWidth="1"/>
    <col min="3" max="3" width="4.140625" style="108" customWidth="1"/>
    <col min="4" max="4" width="3.5703125" style="108" customWidth="1"/>
    <col min="5" max="5" width="79.5703125" style="108" customWidth="1"/>
    <col min="6" max="9" width="16.140625" style="108" customWidth="1"/>
    <col min="10" max="10" width="2.7109375" style="108" customWidth="1"/>
    <col min="11" max="16384" width="9.140625" style="108"/>
  </cols>
  <sheetData>
    <row r="1" spans="1:10" ht="14.25" customHeight="1" x14ac:dyDescent="0.2">
      <c r="A1" s="913"/>
      <c r="B1" s="877"/>
      <c r="C1" s="877"/>
      <c r="D1" s="877"/>
      <c r="E1" s="877"/>
      <c r="F1" s="877"/>
      <c r="G1" s="877"/>
      <c r="H1" s="877"/>
      <c r="I1" s="877"/>
      <c r="J1" s="899"/>
    </row>
    <row r="2" spans="1:10" ht="18" customHeight="1" x14ac:dyDescent="0.3">
      <c r="A2" s="914"/>
      <c r="B2" s="120"/>
      <c r="C2" s="120"/>
      <c r="D2" s="120"/>
      <c r="E2" s="120"/>
      <c r="F2" s="131" t="s">
        <v>5</v>
      </c>
      <c r="G2" s="1223" t="str">
        <f>IF(NOT(ISBLANK(CoverSheet!$C$8)),CoverSheet!$C$8,"")</f>
        <v/>
      </c>
      <c r="H2" s="1223"/>
      <c r="I2" s="1223"/>
      <c r="J2" s="117"/>
    </row>
    <row r="3" spans="1:10" ht="18" customHeight="1" x14ac:dyDescent="0.25">
      <c r="A3" s="914"/>
      <c r="B3" s="120"/>
      <c r="C3" s="120"/>
      <c r="D3" s="120"/>
      <c r="E3" s="120"/>
      <c r="F3" s="131" t="s">
        <v>3</v>
      </c>
      <c r="G3" s="1193" t="str">
        <f>IF(ISNUMBER(CoverSheet!$C$12),CoverSheet!$C$12,"")</f>
        <v/>
      </c>
      <c r="H3" s="1193"/>
      <c r="I3" s="1193"/>
      <c r="J3" s="117"/>
    </row>
    <row r="4" spans="1:10" ht="18" customHeight="1" x14ac:dyDescent="0.25">
      <c r="A4" s="914"/>
      <c r="B4" s="120"/>
      <c r="C4" s="120"/>
      <c r="D4" s="120"/>
      <c r="E4" s="120"/>
      <c r="F4" s="131" t="s">
        <v>309</v>
      </c>
      <c r="G4" s="1226"/>
      <c r="H4" s="1226"/>
      <c r="I4" s="1226"/>
      <c r="J4" s="117"/>
    </row>
    <row r="5" spans="1:10" ht="20.25" customHeight="1" x14ac:dyDescent="0.35">
      <c r="A5" s="883" t="s">
        <v>423</v>
      </c>
      <c r="B5" s="155"/>
      <c r="C5" s="120"/>
      <c r="D5" s="120"/>
      <c r="E5" s="120"/>
      <c r="F5" s="120"/>
      <c r="G5" s="120"/>
      <c r="H5" s="120"/>
      <c r="I5" s="120"/>
      <c r="J5" s="117"/>
    </row>
    <row r="6" spans="1:10" s="119" customFormat="1" ht="21" customHeight="1" x14ac:dyDescent="0.2">
      <c r="A6" s="1240" t="s">
        <v>401</v>
      </c>
      <c r="B6" s="1241"/>
      <c r="C6" s="1241"/>
      <c r="D6" s="1241"/>
      <c r="E6" s="1241"/>
      <c r="F6" s="1241"/>
      <c r="G6" s="1241"/>
      <c r="H6" s="120"/>
      <c r="I6" s="120"/>
      <c r="J6" s="117"/>
    </row>
    <row r="7" spans="1:10" ht="14.25" customHeight="1" x14ac:dyDescent="0.2">
      <c r="A7" s="884" t="s">
        <v>543</v>
      </c>
      <c r="B7" s="19"/>
      <c r="C7" s="19"/>
      <c r="D7" s="120"/>
      <c r="E7" s="120"/>
      <c r="F7" s="120"/>
      <c r="G7" s="120"/>
      <c r="H7" s="120"/>
      <c r="I7" s="120"/>
      <c r="J7" s="117"/>
    </row>
    <row r="8" spans="1:10" ht="39.950000000000003" customHeight="1" x14ac:dyDescent="0.35">
      <c r="A8" s="951">
        <v>8</v>
      </c>
      <c r="B8" s="249"/>
      <c r="C8" s="219" t="s">
        <v>424</v>
      </c>
      <c r="D8" s="396"/>
      <c r="E8" s="396"/>
      <c r="F8" s="396"/>
      <c r="G8" s="396"/>
      <c r="H8" s="396"/>
      <c r="I8" s="396"/>
      <c r="J8" s="111"/>
    </row>
    <row r="9" spans="1:10" ht="50.1" customHeight="1" x14ac:dyDescent="0.25">
      <c r="A9" s="951">
        <v>9</v>
      </c>
      <c r="B9" s="249"/>
      <c r="C9" s="396"/>
      <c r="D9" s="1242" t="s">
        <v>798</v>
      </c>
      <c r="E9" s="1243"/>
      <c r="F9" s="405" t="s">
        <v>56</v>
      </c>
      <c r="G9" s="396"/>
      <c r="H9" s="396"/>
      <c r="I9" s="396"/>
      <c r="J9" s="111"/>
    </row>
    <row r="10" spans="1:10" ht="15" customHeight="1" x14ac:dyDescent="0.2">
      <c r="A10" s="951">
        <v>10</v>
      </c>
      <c r="B10" s="249"/>
      <c r="C10" s="396"/>
      <c r="D10" s="396"/>
      <c r="E10" s="637" t="s">
        <v>57</v>
      </c>
      <c r="F10" s="640"/>
      <c r="G10" s="396"/>
      <c r="H10" s="396"/>
      <c r="I10" s="396"/>
      <c r="J10" s="111"/>
    </row>
    <row r="11" spans="1:10" ht="15" customHeight="1" x14ac:dyDescent="0.2">
      <c r="A11" s="951">
        <v>11</v>
      </c>
      <c r="B11" s="249"/>
      <c r="C11" s="396"/>
      <c r="D11" s="396"/>
      <c r="E11" s="637" t="s">
        <v>58</v>
      </c>
      <c r="F11" s="640"/>
      <c r="G11" s="396"/>
      <c r="H11" s="396"/>
      <c r="I11" s="396"/>
      <c r="J11" s="111"/>
    </row>
    <row r="12" spans="1:10" ht="15" customHeight="1" x14ac:dyDescent="0.2">
      <c r="A12" s="951">
        <v>12</v>
      </c>
      <c r="B12" s="249"/>
      <c r="C12" s="396"/>
      <c r="D12" s="396"/>
      <c r="E12" s="637" t="s">
        <v>59</v>
      </c>
      <c r="F12" s="640"/>
      <c r="G12" s="396"/>
      <c r="H12" s="396"/>
      <c r="I12" s="396"/>
      <c r="J12" s="111"/>
    </row>
    <row r="13" spans="1:10" ht="15" customHeight="1" x14ac:dyDescent="0.2">
      <c r="A13" s="951">
        <v>13</v>
      </c>
      <c r="B13" s="249"/>
      <c r="C13" s="396"/>
      <c r="D13" s="396"/>
      <c r="E13" s="637" t="s">
        <v>60</v>
      </c>
      <c r="F13" s="640"/>
      <c r="G13" s="396"/>
      <c r="H13" s="396"/>
      <c r="I13" s="396"/>
      <c r="J13" s="111"/>
    </row>
    <row r="14" spans="1:10" ht="15" customHeight="1" x14ac:dyDescent="0.2">
      <c r="A14" s="951">
        <v>14</v>
      </c>
      <c r="B14" s="249"/>
      <c r="C14" s="396"/>
      <c r="D14" s="396"/>
      <c r="E14" s="637" t="s">
        <v>61</v>
      </c>
      <c r="F14" s="640"/>
      <c r="G14" s="396"/>
      <c r="H14" s="396"/>
      <c r="I14" s="396"/>
      <c r="J14" s="111"/>
    </row>
    <row r="15" spans="1:10" ht="50.1" customHeight="1" x14ac:dyDescent="0.25">
      <c r="A15" s="951">
        <v>15</v>
      </c>
      <c r="B15" s="249"/>
      <c r="C15" s="396"/>
      <c r="D15" s="1242" t="s">
        <v>799</v>
      </c>
      <c r="E15" s="1243"/>
      <c r="F15" s="346" t="s">
        <v>56</v>
      </c>
      <c r="G15" s="396"/>
      <c r="H15" s="396"/>
      <c r="I15" s="396"/>
      <c r="J15" s="111"/>
    </row>
    <row r="16" spans="1:10" ht="15" customHeight="1" x14ac:dyDescent="0.2">
      <c r="A16" s="951">
        <v>16</v>
      </c>
      <c r="B16" s="249"/>
      <c r="C16" s="396"/>
      <c r="D16" s="396"/>
      <c r="E16" s="637" t="s">
        <v>57</v>
      </c>
      <c r="F16" s="641"/>
      <c r="G16" s="396"/>
      <c r="H16" s="396"/>
      <c r="I16" s="396"/>
      <c r="J16" s="111"/>
    </row>
    <row r="17" spans="1:10" ht="15" customHeight="1" x14ac:dyDescent="0.2">
      <c r="A17" s="951">
        <v>17</v>
      </c>
      <c r="B17" s="249"/>
      <c r="C17" s="396"/>
      <c r="D17" s="396"/>
      <c r="E17" s="637" t="s">
        <v>58</v>
      </c>
      <c r="F17" s="641"/>
      <c r="G17" s="396"/>
      <c r="H17" s="396"/>
      <c r="I17" s="396"/>
      <c r="J17" s="111"/>
    </row>
    <row r="18" spans="1:10" ht="15" customHeight="1" x14ac:dyDescent="0.2">
      <c r="A18" s="951">
        <v>18</v>
      </c>
      <c r="B18" s="249"/>
      <c r="C18" s="396"/>
      <c r="D18" s="396"/>
      <c r="E18" s="637" t="s">
        <v>59</v>
      </c>
      <c r="F18" s="641"/>
      <c r="G18" s="396"/>
      <c r="H18" s="396"/>
      <c r="I18" s="396"/>
      <c r="J18" s="111"/>
    </row>
    <row r="19" spans="1:10" ht="15" customHeight="1" x14ac:dyDescent="0.2">
      <c r="A19" s="951">
        <v>19</v>
      </c>
      <c r="B19" s="249"/>
      <c r="C19" s="396"/>
      <c r="D19" s="396"/>
      <c r="E19" s="637" t="s">
        <v>60</v>
      </c>
      <c r="F19" s="641"/>
      <c r="G19" s="396"/>
      <c r="H19" s="396"/>
      <c r="I19" s="396"/>
      <c r="J19" s="111"/>
    </row>
    <row r="20" spans="1:10" ht="15" customHeight="1" x14ac:dyDescent="0.2">
      <c r="A20" s="951">
        <v>20</v>
      </c>
      <c r="B20" s="249"/>
      <c r="C20" s="396"/>
      <c r="D20" s="396"/>
      <c r="E20" s="637" t="s">
        <v>61</v>
      </c>
      <c r="F20" s="641"/>
      <c r="G20" s="396"/>
      <c r="H20" s="396"/>
      <c r="I20" s="396"/>
      <c r="J20" s="111"/>
    </row>
    <row r="21" spans="1:10" ht="50.1" customHeight="1" x14ac:dyDescent="0.25">
      <c r="A21" s="951">
        <v>21</v>
      </c>
      <c r="B21" s="249"/>
      <c r="C21" s="396"/>
      <c r="D21" s="1242" t="s">
        <v>800</v>
      </c>
      <c r="E21" s="1243"/>
      <c r="F21" s="346" t="s">
        <v>56</v>
      </c>
      <c r="G21" s="396"/>
      <c r="H21" s="396"/>
      <c r="I21" s="396"/>
      <c r="J21" s="111"/>
    </row>
    <row r="22" spans="1:10" ht="15" customHeight="1" x14ac:dyDescent="0.2">
      <c r="A22" s="951">
        <v>22</v>
      </c>
      <c r="B22" s="249"/>
      <c r="C22" s="396"/>
      <c r="D22" s="396"/>
      <c r="E22" s="637" t="s">
        <v>57</v>
      </c>
      <c r="F22" s="642"/>
      <c r="G22" s="396"/>
      <c r="H22" s="396"/>
      <c r="I22" s="396"/>
      <c r="J22" s="111"/>
    </row>
    <row r="23" spans="1:10" ht="15" customHeight="1" x14ac:dyDescent="0.2">
      <c r="A23" s="951">
        <v>23</v>
      </c>
      <c r="B23" s="249"/>
      <c r="C23" s="396"/>
      <c r="D23" s="396"/>
      <c r="E23" s="637" t="s">
        <v>58</v>
      </c>
      <c r="F23" s="642"/>
      <c r="G23" s="396"/>
      <c r="H23" s="396"/>
      <c r="I23" s="396"/>
      <c r="J23" s="111"/>
    </row>
    <row r="24" spans="1:10" ht="15" customHeight="1" x14ac:dyDescent="0.2">
      <c r="A24" s="951">
        <v>24</v>
      </c>
      <c r="B24" s="249"/>
      <c r="C24" s="396"/>
      <c r="D24" s="396"/>
      <c r="E24" s="637" t="s">
        <v>59</v>
      </c>
      <c r="F24" s="642"/>
      <c r="G24" s="396"/>
      <c r="H24" s="396"/>
      <c r="I24" s="396"/>
      <c r="J24" s="111"/>
    </row>
    <row r="25" spans="1:10" ht="15" customHeight="1" x14ac:dyDescent="0.2">
      <c r="A25" s="951">
        <v>25</v>
      </c>
      <c r="B25" s="249"/>
      <c r="C25" s="396"/>
      <c r="D25" s="396"/>
      <c r="E25" s="637" t="s">
        <v>60</v>
      </c>
      <c r="F25" s="642"/>
      <c r="G25" s="396"/>
      <c r="H25" s="396"/>
      <c r="I25" s="396"/>
      <c r="J25" s="111"/>
    </row>
    <row r="26" spans="1:10" ht="15" customHeight="1" x14ac:dyDescent="0.2">
      <c r="A26" s="951">
        <v>26</v>
      </c>
      <c r="B26" s="249"/>
      <c r="C26" s="396"/>
      <c r="D26" s="396"/>
      <c r="E26" s="637" t="s">
        <v>61</v>
      </c>
      <c r="F26" s="642"/>
      <c r="G26" s="396"/>
      <c r="H26" s="396"/>
      <c r="I26" s="396"/>
      <c r="J26" s="111"/>
    </row>
    <row r="27" spans="1:10" ht="50.1" customHeight="1" x14ac:dyDescent="0.25">
      <c r="A27" s="951">
        <v>27</v>
      </c>
      <c r="B27" s="249"/>
      <c r="C27" s="396"/>
      <c r="D27" s="1242" t="s">
        <v>63</v>
      </c>
      <c r="E27" s="1243"/>
      <c r="F27" s="346" t="s">
        <v>56</v>
      </c>
      <c r="G27" s="396"/>
      <c r="H27" s="396"/>
      <c r="I27" s="396"/>
      <c r="J27" s="111"/>
    </row>
    <row r="28" spans="1:10" ht="15" customHeight="1" x14ac:dyDescent="0.2">
      <c r="A28" s="951">
        <v>28</v>
      </c>
      <c r="B28" s="249"/>
      <c r="C28" s="396"/>
      <c r="D28" s="396"/>
      <c r="E28" s="637" t="s">
        <v>57</v>
      </c>
      <c r="F28" s="643"/>
      <c r="G28" s="396"/>
      <c r="H28" s="396"/>
      <c r="I28" s="396"/>
      <c r="J28" s="111"/>
    </row>
    <row r="29" spans="1:10" ht="15" customHeight="1" x14ac:dyDescent="0.2">
      <c r="A29" s="951">
        <v>29</v>
      </c>
      <c r="B29" s="249"/>
      <c r="C29" s="396"/>
      <c r="D29" s="396"/>
      <c r="E29" s="637" t="s">
        <v>58</v>
      </c>
      <c r="F29" s="643"/>
      <c r="G29" s="396"/>
      <c r="H29" s="396"/>
      <c r="I29" s="396"/>
      <c r="J29" s="111"/>
    </row>
    <row r="30" spans="1:10" ht="15" customHeight="1" x14ac:dyDescent="0.2">
      <c r="A30" s="951">
        <v>30</v>
      </c>
      <c r="B30" s="249"/>
      <c r="C30" s="396"/>
      <c r="D30" s="396"/>
      <c r="E30" s="637" t="s">
        <v>59</v>
      </c>
      <c r="F30" s="643"/>
      <c r="G30" s="396"/>
      <c r="H30" s="396"/>
      <c r="I30" s="396"/>
      <c r="J30" s="111"/>
    </row>
    <row r="31" spans="1:10" ht="15" customHeight="1" x14ac:dyDescent="0.2">
      <c r="A31" s="951">
        <v>31</v>
      </c>
      <c r="B31" s="249"/>
      <c r="C31" s="396"/>
      <c r="D31" s="396"/>
      <c r="E31" s="637" t="s">
        <v>60</v>
      </c>
      <c r="F31" s="643"/>
      <c r="G31" s="396"/>
      <c r="H31" s="396"/>
      <c r="I31" s="396"/>
      <c r="J31" s="111"/>
    </row>
    <row r="32" spans="1:10" ht="15" customHeight="1" x14ac:dyDescent="0.2">
      <c r="A32" s="951">
        <v>32</v>
      </c>
      <c r="B32" s="249"/>
      <c r="C32" s="396"/>
      <c r="D32" s="396"/>
      <c r="E32" s="637" t="s">
        <v>61</v>
      </c>
      <c r="F32" s="643"/>
      <c r="G32" s="396"/>
      <c r="H32" s="396"/>
      <c r="I32" s="396"/>
      <c r="J32" s="111"/>
    </row>
    <row r="33" spans="1:10" ht="11.25" customHeight="1" x14ac:dyDescent="0.2">
      <c r="A33" s="951">
        <v>33</v>
      </c>
      <c r="B33" s="249"/>
      <c r="C33" s="396"/>
      <c r="D33" s="406"/>
      <c r="E33" s="252"/>
      <c r="F33" s="346"/>
      <c r="G33" s="396"/>
      <c r="H33" s="396"/>
      <c r="I33" s="396"/>
      <c r="J33" s="111"/>
    </row>
    <row r="34" spans="1:10" ht="50.1" customHeight="1" x14ac:dyDescent="0.25">
      <c r="A34" s="951">
        <v>34</v>
      </c>
      <c r="B34" s="249"/>
      <c r="C34" s="396"/>
      <c r="D34" s="1242" t="s">
        <v>598</v>
      </c>
      <c r="E34" s="1243"/>
      <c r="F34" s="346" t="s">
        <v>56</v>
      </c>
      <c r="G34" s="396"/>
      <c r="H34" s="396"/>
      <c r="I34" s="396"/>
      <c r="J34" s="111"/>
    </row>
    <row r="35" spans="1:10" s="1084" customFormat="1" ht="15" customHeight="1" x14ac:dyDescent="0.25">
      <c r="A35" s="951"/>
      <c r="B35" s="249"/>
      <c r="C35" s="396"/>
      <c r="D35" s="1089"/>
      <c r="E35" s="1090" t="s">
        <v>812</v>
      </c>
      <c r="F35" s="346"/>
      <c r="G35" s="396"/>
      <c r="H35" s="396"/>
      <c r="I35" s="396"/>
      <c r="J35" s="111"/>
    </row>
    <row r="36" spans="1:10" ht="15" customHeight="1" x14ac:dyDescent="0.2">
      <c r="A36" s="951">
        <v>35</v>
      </c>
      <c r="B36" s="249"/>
      <c r="C36" s="396"/>
      <c r="D36" s="396"/>
      <c r="E36" s="637" t="s">
        <v>57</v>
      </c>
      <c r="F36" s="644"/>
      <c r="G36" s="396"/>
      <c r="H36" s="396"/>
      <c r="I36" s="396"/>
      <c r="J36" s="111"/>
    </row>
    <row r="37" spans="1:10" ht="15" customHeight="1" x14ac:dyDescent="0.2">
      <c r="A37" s="951">
        <v>36</v>
      </c>
      <c r="B37" s="249"/>
      <c r="C37" s="396"/>
      <c r="D37" s="396"/>
      <c r="E37" s="637" t="s">
        <v>58</v>
      </c>
      <c r="F37" s="644"/>
      <c r="G37" s="396"/>
      <c r="H37" s="396"/>
      <c r="I37" s="396"/>
      <c r="J37" s="111"/>
    </row>
    <row r="38" spans="1:10" ht="15" customHeight="1" x14ac:dyDescent="0.2">
      <c r="A38" s="951">
        <v>37</v>
      </c>
      <c r="B38" s="249"/>
      <c r="C38" s="396"/>
      <c r="D38" s="396"/>
      <c r="E38" s="637" t="s">
        <v>59</v>
      </c>
      <c r="F38" s="644"/>
      <c r="G38" s="396"/>
      <c r="H38" s="396"/>
      <c r="I38" s="396"/>
      <c r="J38" s="111"/>
    </row>
    <row r="39" spans="1:10" ht="15" customHeight="1" x14ac:dyDescent="0.2">
      <c r="A39" s="951">
        <v>38</v>
      </c>
      <c r="B39" s="249"/>
      <c r="C39" s="396"/>
      <c r="D39" s="396"/>
      <c r="E39" s="637" t="s">
        <v>60</v>
      </c>
      <c r="F39" s="644"/>
      <c r="G39" s="396"/>
      <c r="H39" s="396"/>
      <c r="I39" s="396"/>
      <c r="J39" s="111"/>
    </row>
    <row r="40" spans="1:10" ht="15" customHeight="1" x14ac:dyDescent="0.2">
      <c r="A40" s="951">
        <v>39</v>
      </c>
      <c r="B40" s="249"/>
      <c r="C40" s="396"/>
      <c r="D40" s="396"/>
      <c r="E40" s="637" t="s">
        <v>61</v>
      </c>
      <c r="F40" s="644"/>
      <c r="G40" s="396"/>
      <c r="H40" s="396"/>
      <c r="I40" s="396"/>
      <c r="J40" s="111"/>
    </row>
    <row r="41" spans="1:10" ht="50.1" customHeight="1" x14ac:dyDescent="0.25">
      <c r="A41" s="951">
        <v>40</v>
      </c>
      <c r="B41" s="249"/>
      <c r="C41" s="396"/>
      <c r="D41" s="430" t="s">
        <v>53</v>
      </c>
      <c r="E41" s="396"/>
      <c r="F41" s="346" t="s">
        <v>56</v>
      </c>
      <c r="G41" s="396"/>
      <c r="H41" s="396"/>
      <c r="I41" s="396"/>
      <c r="J41" s="111"/>
    </row>
    <row r="42" spans="1:10" ht="15" customHeight="1" x14ac:dyDescent="0.2">
      <c r="A42" s="951">
        <v>41</v>
      </c>
      <c r="B42" s="249"/>
      <c r="C42" s="396"/>
      <c r="D42" s="407" t="s">
        <v>54</v>
      </c>
      <c r="E42" s="408"/>
      <c r="F42" s="645"/>
      <c r="G42" s="396"/>
      <c r="H42" s="396"/>
      <c r="I42" s="396"/>
      <c r="J42" s="111"/>
    </row>
    <row r="43" spans="1:10" ht="39.950000000000003" customHeight="1" x14ac:dyDescent="0.3">
      <c r="A43" s="951">
        <v>42</v>
      </c>
      <c r="B43" s="249"/>
      <c r="C43" s="246" t="s">
        <v>425</v>
      </c>
      <c r="D43" s="312"/>
      <c r="E43" s="312"/>
      <c r="F43" s="312"/>
      <c r="G43" s="312"/>
      <c r="H43" s="312"/>
      <c r="I43" s="312"/>
      <c r="J43" s="111"/>
    </row>
    <row r="44" spans="1:10" ht="51.75" x14ac:dyDescent="0.25">
      <c r="A44" s="951">
        <v>43</v>
      </c>
      <c r="B44" s="249"/>
      <c r="C44" s="312"/>
      <c r="D44" s="430" t="s">
        <v>40</v>
      </c>
      <c r="E44" s="312"/>
      <c r="F44" s="346" t="s">
        <v>52</v>
      </c>
      <c r="G44" s="346" t="s">
        <v>51</v>
      </c>
      <c r="H44" s="346" t="s">
        <v>55</v>
      </c>
      <c r="I44" s="346" t="s">
        <v>73</v>
      </c>
      <c r="J44" s="111"/>
    </row>
    <row r="45" spans="1:10" ht="15" customHeight="1" x14ac:dyDescent="0.2">
      <c r="A45" s="951">
        <v>44</v>
      </c>
      <c r="B45" s="249"/>
      <c r="C45" s="312"/>
      <c r="D45" s="312"/>
      <c r="E45" s="637" t="s">
        <v>57</v>
      </c>
      <c r="F45" s="644"/>
      <c r="G45" s="644"/>
      <c r="H45" s="646"/>
      <c r="I45" s="647"/>
      <c r="J45" s="111"/>
    </row>
    <row r="46" spans="1:10" ht="15" customHeight="1" x14ac:dyDescent="0.2">
      <c r="A46" s="951">
        <v>45</v>
      </c>
      <c r="B46" s="249"/>
      <c r="C46" s="312"/>
      <c r="D46" s="312"/>
      <c r="E46" s="637" t="s">
        <v>58</v>
      </c>
      <c r="F46" s="644"/>
      <c r="G46" s="644"/>
      <c r="H46" s="646"/>
      <c r="I46" s="647"/>
      <c r="J46" s="111"/>
    </row>
    <row r="47" spans="1:10" ht="15" customHeight="1" x14ac:dyDescent="0.2">
      <c r="A47" s="951">
        <v>46</v>
      </c>
      <c r="B47" s="249"/>
      <c r="C47" s="312"/>
      <c r="D47" s="312"/>
      <c r="E47" s="637" t="s">
        <v>59</v>
      </c>
      <c r="F47" s="644"/>
      <c r="G47" s="644"/>
      <c r="H47" s="646"/>
      <c r="I47" s="647"/>
      <c r="J47" s="111"/>
    </row>
    <row r="48" spans="1:10" ht="15" customHeight="1" x14ac:dyDescent="0.2">
      <c r="A48" s="951">
        <v>47</v>
      </c>
      <c r="B48" s="249"/>
      <c r="C48" s="312"/>
      <c r="D48" s="312"/>
      <c r="E48" s="637" t="s">
        <v>60</v>
      </c>
      <c r="F48" s="644"/>
      <c r="G48" s="644"/>
      <c r="H48" s="646"/>
      <c r="I48" s="647"/>
      <c r="J48" s="111"/>
    </row>
    <row r="49" spans="1:10" ht="15" customHeight="1" x14ac:dyDescent="0.2">
      <c r="A49" s="951">
        <v>48</v>
      </c>
      <c r="B49" s="249"/>
      <c r="C49" s="312"/>
      <c r="D49" s="312"/>
      <c r="E49" s="637" t="s">
        <v>61</v>
      </c>
      <c r="F49" s="644"/>
      <c r="G49" s="644"/>
      <c r="H49" s="646"/>
      <c r="I49" s="647"/>
      <c r="J49" s="111"/>
    </row>
    <row r="50" spans="1:10" ht="26.25" customHeight="1" x14ac:dyDescent="0.25">
      <c r="A50" s="951">
        <v>49</v>
      </c>
      <c r="B50" s="249"/>
      <c r="C50" s="312"/>
      <c r="D50" s="430" t="s">
        <v>42</v>
      </c>
      <c r="E50" s="312"/>
      <c r="F50" s="346" t="s">
        <v>56</v>
      </c>
      <c r="G50" s="312"/>
      <c r="H50" s="312"/>
      <c r="I50" s="312"/>
      <c r="J50" s="111"/>
    </row>
    <row r="51" spans="1:10" ht="15" customHeight="1" x14ac:dyDescent="0.2">
      <c r="A51" s="951">
        <v>50</v>
      </c>
      <c r="B51" s="249"/>
      <c r="C51" s="312"/>
      <c r="D51" s="407" t="s">
        <v>341</v>
      </c>
      <c r="E51" s="312"/>
      <c r="F51" s="648"/>
      <c r="G51" s="312"/>
      <c r="H51" s="312"/>
      <c r="I51" s="312"/>
      <c r="J51" s="111"/>
    </row>
    <row r="52" spans="1:10" ht="11.25" customHeight="1" x14ac:dyDescent="0.2">
      <c r="A52" s="187"/>
      <c r="B52" s="887"/>
      <c r="C52" s="878"/>
      <c r="D52" s="878"/>
      <c r="E52" s="878"/>
      <c r="F52" s="878"/>
      <c r="G52" s="878"/>
      <c r="H52" s="878"/>
      <c r="I52" s="878"/>
      <c r="J52" s="922"/>
    </row>
  </sheetData>
  <sheetProtection formatRows="0" insertRows="0"/>
  <mergeCells count="9">
    <mergeCell ref="G2:I2"/>
    <mergeCell ref="G3:I3"/>
    <mergeCell ref="G4:I4"/>
    <mergeCell ref="A6:G6"/>
    <mergeCell ref="D34:E34"/>
    <mergeCell ref="D27:E27"/>
    <mergeCell ref="D9:E9"/>
    <mergeCell ref="D15:E15"/>
    <mergeCell ref="D21:E21"/>
  </mergeCells>
  <dataValidations count="2">
    <dataValidation allowBlank="1" showInputMessage="1" showErrorMessage="1" prompt="Please enter text" sqref="E10:E14 E16:E20 E22:E26 E28:E32 E36:E40 E45:E49"/>
    <dataValidation allowBlank="1" showInputMessage="1" showErrorMessage="1" prompt="Please enter Network / Sub-Network Name" sqref="G4:I4"/>
  </dataValidations>
  <pageMargins left="0.70866141732283472" right="0.70866141732283472" top="0.74803149606299213" bottom="0.74803149606299213" header="0.31496062992125989" footer="0.31496062992125989"/>
  <pageSetup paperSize="9" scale="59" orientation="portrait" r:id="rId1"/>
  <headerFooter>
    <oddHeader>&amp;CCommerce Commission Information Disclosure Template</oddHeader>
    <oddFooter>&amp;L&amp;F&amp;C&amp;P&amp;R&amp;A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10"/>
  </sheetPr>
  <dimension ref="A1:C36"/>
  <sheetViews>
    <sheetView showGridLines="0" view="pageBreakPreview" topLeftCell="A19" zoomScaleNormal="100" zoomScaleSheetLayoutView="100" workbookViewId="0">
      <selection activeCell="B29" sqref="B29"/>
    </sheetView>
  </sheetViews>
  <sheetFormatPr defaultColWidth="9.140625" defaultRowHeight="15" x14ac:dyDescent="0.2"/>
  <cols>
    <col min="1" max="1" width="9.140625" style="2"/>
    <col min="2" max="2" width="96.85546875" style="2" customWidth="1"/>
    <col min="3" max="3" width="9.140625" style="2" customWidth="1"/>
    <col min="4" max="16384" width="9.140625" style="2"/>
  </cols>
  <sheetData>
    <row r="1" spans="1:3" x14ac:dyDescent="0.2">
      <c r="A1" s="689"/>
      <c r="B1" s="672"/>
      <c r="C1" s="673"/>
    </row>
    <row r="2" spans="1:3" ht="15.75" x14ac:dyDescent="0.2">
      <c r="A2" s="652"/>
      <c r="B2" s="690" t="s">
        <v>757</v>
      </c>
      <c r="C2" s="654"/>
    </row>
    <row r="3" spans="1:3" ht="25.5" x14ac:dyDescent="0.2">
      <c r="A3" s="652"/>
      <c r="B3" s="691" t="s">
        <v>758</v>
      </c>
      <c r="C3" s="654"/>
    </row>
    <row r="4" spans="1:3" ht="15" customHeight="1" x14ac:dyDescent="0.2">
      <c r="A4" s="652"/>
      <c r="B4" s="692"/>
      <c r="C4" s="654"/>
    </row>
    <row r="5" spans="1:3" ht="15.75" x14ac:dyDescent="0.2">
      <c r="A5" s="652"/>
      <c r="B5" s="694" t="s">
        <v>562</v>
      </c>
      <c r="C5" s="654"/>
    </row>
    <row r="6" spans="1:3" ht="38.25" x14ac:dyDescent="0.2">
      <c r="A6" s="652"/>
      <c r="B6" s="695" t="s">
        <v>563</v>
      </c>
      <c r="C6" s="654"/>
    </row>
    <row r="7" spans="1:3" ht="68.25" customHeight="1" x14ac:dyDescent="0.2">
      <c r="A7" s="652"/>
      <c r="B7" s="695" t="s">
        <v>564</v>
      </c>
      <c r="C7" s="654"/>
    </row>
    <row r="8" spans="1:3" x14ac:dyDescent="0.2">
      <c r="A8" s="652"/>
      <c r="B8" s="696"/>
      <c r="C8" s="654"/>
    </row>
    <row r="9" spans="1:3" ht="15.75" x14ac:dyDescent="0.2">
      <c r="A9" s="652"/>
      <c r="B9" s="694" t="s">
        <v>565</v>
      </c>
      <c r="C9" s="654"/>
    </row>
    <row r="10" spans="1:3" ht="38.25" x14ac:dyDescent="0.2">
      <c r="A10" s="652"/>
      <c r="B10" s="695" t="s">
        <v>566</v>
      </c>
      <c r="C10" s="654"/>
    </row>
    <row r="11" spans="1:3" ht="25.5" x14ac:dyDescent="0.2">
      <c r="A11" s="652"/>
      <c r="B11" s="695" t="s">
        <v>753</v>
      </c>
      <c r="C11" s="654"/>
    </row>
    <row r="12" spans="1:3" x14ac:dyDescent="0.2">
      <c r="A12" s="652"/>
      <c r="B12" s="695"/>
      <c r="C12" s="654"/>
    </row>
    <row r="13" spans="1:3" ht="15.75" x14ac:dyDescent="0.2">
      <c r="A13" s="652"/>
      <c r="B13" s="694" t="s">
        <v>567</v>
      </c>
      <c r="C13" s="654"/>
    </row>
    <row r="14" spans="1:3" ht="66" customHeight="1" x14ac:dyDescent="0.2">
      <c r="A14" s="652"/>
      <c r="B14" s="695" t="s">
        <v>568</v>
      </c>
      <c r="C14" s="654"/>
    </row>
    <row r="15" spans="1:3" x14ac:dyDescent="0.2">
      <c r="A15" s="652"/>
      <c r="B15" s="695"/>
      <c r="C15" s="654"/>
    </row>
    <row r="16" spans="1:3" ht="15.75" x14ac:dyDescent="0.2">
      <c r="A16" s="652"/>
      <c r="B16" s="694" t="s">
        <v>570</v>
      </c>
      <c r="C16" s="654"/>
    </row>
    <row r="17" spans="1:3" ht="127.5" x14ac:dyDescent="0.2">
      <c r="A17" s="652"/>
      <c r="B17" s="693" t="s">
        <v>803</v>
      </c>
      <c r="C17" s="654"/>
    </row>
    <row r="18" spans="1:3" x14ac:dyDescent="0.2">
      <c r="A18" s="652"/>
      <c r="B18" s="695"/>
      <c r="C18" s="654"/>
    </row>
    <row r="19" spans="1:3" ht="15.75" x14ac:dyDescent="0.2">
      <c r="A19" s="652"/>
      <c r="B19" s="694" t="s">
        <v>571</v>
      </c>
      <c r="C19" s="654"/>
    </row>
    <row r="20" spans="1:3" ht="51" x14ac:dyDescent="0.2">
      <c r="A20" s="652"/>
      <c r="B20" s="695" t="s">
        <v>801</v>
      </c>
      <c r="C20" s="654"/>
    </row>
    <row r="21" spans="1:3" ht="25.5" x14ac:dyDescent="0.2">
      <c r="A21" s="652"/>
      <c r="B21" s="695" t="s">
        <v>585</v>
      </c>
      <c r="C21" s="654"/>
    </row>
    <row r="22" spans="1:3" ht="63.75" x14ac:dyDescent="0.2">
      <c r="A22" s="652"/>
      <c r="B22" s="695" t="s">
        <v>802</v>
      </c>
      <c r="C22" s="654"/>
    </row>
    <row r="23" spans="1:3" ht="51" x14ac:dyDescent="0.2">
      <c r="A23" s="652"/>
      <c r="B23" s="693" t="s">
        <v>592</v>
      </c>
      <c r="C23" s="654"/>
    </row>
    <row r="24" spans="1:3" x14ac:dyDescent="0.2">
      <c r="A24" s="652"/>
      <c r="B24" s="695"/>
      <c r="C24" s="654"/>
    </row>
    <row r="25" spans="1:3" ht="15.75" x14ac:dyDescent="0.2">
      <c r="A25" s="652"/>
      <c r="B25" s="697" t="s">
        <v>572</v>
      </c>
      <c r="C25" s="654"/>
    </row>
    <row r="26" spans="1:3" ht="25.5" x14ac:dyDescent="0.2">
      <c r="A26" s="652"/>
      <c r="B26" s="695" t="s">
        <v>586</v>
      </c>
      <c r="C26" s="654"/>
    </row>
    <row r="27" spans="1:3" x14ac:dyDescent="0.2">
      <c r="A27" s="652"/>
      <c r="B27" s="695"/>
      <c r="C27" s="654"/>
    </row>
    <row r="28" spans="1:3" ht="15.75" x14ac:dyDescent="0.2">
      <c r="A28" s="652"/>
      <c r="B28" s="697" t="s">
        <v>573</v>
      </c>
      <c r="C28" s="654"/>
    </row>
    <row r="29" spans="1:3" ht="54.75" customHeight="1" x14ac:dyDescent="0.2">
      <c r="A29" s="652"/>
      <c r="B29" s="1092" t="s">
        <v>824</v>
      </c>
      <c r="C29" s="654"/>
    </row>
    <row r="30" spans="1:3" ht="15.75" x14ac:dyDescent="0.2">
      <c r="A30" s="652"/>
      <c r="B30" s="697" t="s">
        <v>574</v>
      </c>
      <c r="C30" s="654"/>
    </row>
    <row r="31" spans="1:3" s="506" customFormat="1" ht="38.25" x14ac:dyDescent="0.2">
      <c r="A31" s="652"/>
      <c r="B31" s="695" t="s">
        <v>575</v>
      </c>
      <c r="C31" s="654"/>
    </row>
    <row r="32" spans="1:3" s="506" customFormat="1" x14ac:dyDescent="0.2">
      <c r="A32" s="652"/>
      <c r="B32" s="695"/>
      <c r="C32" s="654"/>
    </row>
    <row r="33" spans="1:3" s="506" customFormat="1" ht="15.75" x14ac:dyDescent="0.2">
      <c r="A33" s="652"/>
      <c r="B33" s="697" t="s">
        <v>576</v>
      </c>
      <c r="C33" s="654"/>
    </row>
    <row r="34" spans="1:3" ht="25.5" x14ac:dyDescent="0.2">
      <c r="A34" s="652"/>
      <c r="B34" s="695" t="s">
        <v>577</v>
      </c>
      <c r="C34" s="654"/>
    </row>
    <row r="35" spans="1:3" ht="134.25" customHeight="1" x14ac:dyDescent="0.2">
      <c r="A35" s="652"/>
      <c r="B35" s="693" t="s">
        <v>759</v>
      </c>
      <c r="C35" s="654"/>
    </row>
    <row r="36" spans="1:3" x14ac:dyDescent="0.2">
      <c r="A36" s="686"/>
      <c r="B36" s="687"/>
      <c r="C36" s="688"/>
    </row>
  </sheetData>
  <sheetProtection formatRows="0" insertRows="0"/>
  <phoneticPr fontId="1" type="noConversion"/>
  <pageMargins left="0.70866141732283472" right="0.70866141732283472" top="0.74803149606299213" bottom="0.74803149606299213" header="0.31496062992125984" footer="0.31496062992125984"/>
  <pageSetup paperSize="9" scale="84" fitToHeight="2" orientation="portrait" r:id="rId1"/>
  <headerFooter>
    <oddHeader>&amp;CCommerce Commission Information Disclosure Template</oddHeader>
    <oddFooter>&amp;L&amp;F&amp;C&amp;P&amp;R&amp;A</oddFooter>
  </headerFooter>
  <rowBreaks count="1" manualBreakCount="1">
    <brk id="23" max="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9" tint="0.59999389629810485"/>
    <pageSetUpPr fitToPage="1"/>
  </sheetPr>
  <dimension ref="A1:O43"/>
  <sheetViews>
    <sheetView showGridLines="0" view="pageBreakPreview" zoomScaleNormal="100" zoomScaleSheetLayoutView="100" workbookViewId="0"/>
  </sheetViews>
  <sheetFormatPr defaultRowHeight="12.75" x14ac:dyDescent="0.2"/>
  <cols>
    <col min="1" max="1" width="4.140625" customWidth="1"/>
    <col min="2" max="2" width="3.28515625" customWidth="1"/>
    <col min="3" max="3" width="4.5703125" customWidth="1"/>
    <col min="4" max="4" width="4.28515625" customWidth="1"/>
    <col min="5" max="5" width="3.5703125" customWidth="1"/>
    <col min="6" max="6" width="37.85546875" customWidth="1"/>
    <col min="7" max="7" width="27.140625" customWidth="1"/>
    <col min="8" max="11" width="16.7109375" customWidth="1"/>
    <col min="12" max="12" width="11.85546875" customWidth="1"/>
    <col min="13" max="13" width="15" customWidth="1"/>
    <col min="14" max="14" width="2.7109375" customWidth="1"/>
    <col min="15" max="15" width="24.5703125" customWidth="1"/>
  </cols>
  <sheetData>
    <row r="1" spans="1:15" ht="15" customHeight="1" x14ac:dyDescent="0.2">
      <c r="A1" s="881"/>
      <c r="B1" s="873"/>
      <c r="C1" s="873"/>
      <c r="D1" s="873"/>
      <c r="E1" s="873"/>
      <c r="F1" s="873"/>
      <c r="G1" s="873"/>
      <c r="H1" s="873"/>
      <c r="I1" s="873"/>
      <c r="J1" s="873"/>
      <c r="K1" s="873"/>
      <c r="L1" s="873"/>
      <c r="M1" s="873"/>
      <c r="N1" s="885"/>
      <c r="O1" s="476"/>
    </row>
    <row r="2" spans="1:15" ht="18" customHeight="1" x14ac:dyDescent="0.3">
      <c r="A2" s="882"/>
      <c r="B2" s="17"/>
      <c r="C2" s="17"/>
      <c r="D2" s="17"/>
      <c r="E2" s="17"/>
      <c r="F2" s="17"/>
      <c r="G2" s="17"/>
      <c r="H2" s="17"/>
      <c r="I2" s="17"/>
      <c r="J2" s="154" t="s">
        <v>5</v>
      </c>
      <c r="K2" s="1151" t="str">
        <f>IF(NOT(ISBLANK(CoverSheet!$C$8)),CoverSheet!$C$8,"")</f>
        <v/>
      </c>
      <c r="L2" s="1152"/>
      <c r="M2" s="1153"/>
      <c r="N2" s="18"/>
      <c r="O2" s="477"/>
    </row>
    <row r="3" spans="1:15" ht="18" customHeight="1" x14ac:dyDescent="0.25">
      <c r="A3" s="882"/>
      <c r="B3" s="17"/>
      <c r="C3" s="17"/>
      <c r="D3" s="17"/>
      <c r="E3" s="17"/>
      <c r="F3" s="17"/>
      <c r="G3" s="17"/>
      <c r="H3" s="17"/>
      <c r="I3" s="17"/>
      <c r="J3" s="154" t="s">
        <v>3</v>
      </c>
      <c r="K3" s="1154" t="str">
        <f>IF(ISNUMBER(CoverSheet!$C$12),CoverSheet!$C$12,"")</f>
        <v/>
      </c>
      <c r="L3" s="1154"/>
      <c r="M3" s="1154"/>
      <c r="N3" s="18"/>
      <c r="O3" s="477"/>
    </row>
    <row r="4" spans="1:15" ht="30" customHeight="1" x14ac:dyDescent="0.35">
      <c r="A4" s="883" t="s">
        <v>293</v>
      </c>
      <c r="B4" s="17"/>
      <c r="C4" s="17"/>
      <c r="D4" s="17"/>
      <c r="E4" s="17"/>
      <c r="F4" s="17"/>
      <c r="G4" s="17"/>
      <c r="H4" s="17"/>
      <c r="I4" s="17"/>
      <c r="J4" s="17"/>
      <c r="K4" s="17"/>
      <c r="L4" s="17"/>
      <c r="M4" s="17"/>
      <c r="N4" s="18"/>
      <c r="O4" s="477"/>
    </row>
    <row r="5" spans="1:15" ht="54" customHeight="1" x14ac:dyDescent="0.2">
      <c r="A5" s="1147" t="s">
        <v>711</v>
      </c>
      <c r="B5" s="1148"/>
      <c r="C5" s="1148"/>
      <c r="D5" s="1148"/>
      <c r="E5" s="1148"/>
      <c r="F5" s="1148"/>
      <c r="G5" s="1148"/>
      <c r="H5" s="1148"/>
      <c r="I5" s="1148"/>
      <c r="J5" s="1148"/>
      <c r="K5" s="1148"/>
      <c r="L5" s="1148"/>
      <c r="M5" s="1148"/>
      <c r="N5" s="232"/>
      <c r="O5" s="478"/>
    </row>
    <row r="6" spans="1:15" ht="15" customHeight="1" x14ac:dyDescent="0.2">
      <c r="A6" s="884" t="s">
        <v>543</v>
      </c>
      <c r="B6" s="19"/>
      <c r="C6" s="19"/>
      <c r="D6" s="19"/>
      <c r="E6" s="19"/>
      <c r="F6" s="19"/>
      <c r="G6" s="19"/>
      <c r="H6" s="19"/>
      <c r="I6" s="19"/>
      <c r="J6" s="19"/>
      <c r="K6" s="19"/>
      <c r="L6" s="19"/>
      <c r="M6" s="19"/>
      <c r="N6" s="18"/>
      <c r="O6" s="477"/>
    </row>
    <row r="7" spans="1:15" ht="30" customHeight="1" x14ac:dyDescent="0.3">
      <c r="A7" s="951">
        <v>7</v>
      </c>
      <c r="B7" s="116"/>
      <c r="C7" s="246" t="s">
        <v>404</v>
      </c>
      <c r="D7" s="234"/>
      <c r="E7" s="234"/>
      <c r="F7" s="234"/>
      <c r="G7" s="234"/>
      <c r="H7" s="234"/>
      <c r="I7" s="234"/>
      <c r="J7" s="234"/>
      <c r="K7" s="234"/>
      <c r="L7" s="234"/>
      <c r="M7" s="234"/>
      <c r="N7" s="30"/>
      <c r="O7" s="479"/>
    </row>
    <row r="8" spans="1:15" ht="64.5" customHeight="1" x14ac:dyDescent="0.2">
      <c r="A8" s="951">
        <v>8</v>
      </c>
      <c r="B8" s="116"/>
      <c r="C8" s="167"/>
      <c r="D8" s="167"/>
      <c r="E8" s="167"/>
      <c r="F8" s="167"/>
      <c r="G8" s="167"/>
      <c r="H8" s="203" t="s">
        <v>678</v>
      </c>
      <c r="I8" s="700" t="s">
        <v>560</v>
      </c>
      <c r="J8" s="700" t="s">
        <v>679</v>
      </c>
      <c r="K8" s="203" t="s">
        <v>680</v>
      </c>
      <c r="L8" s="167"/>
      <c r="M8" s="167"/>
      <c r="N8" s="22"/>
      <c r="O8" s="479"/>
    </row>
    <row r="9" spans="1:15" ht="15" customHeight="1" x14ac:dyDescent="0.2">
      <c r="A9" s="951">
        <v>9</v>
      </c>
      <c r="B9" s="116"/>
      <c r="C9" s="167"/>
      <c r="D9" s="235"/>
      <c r="E9" s="235" t="s">
        <v>106</v>
      </c>
      <c r="F9" s="236"/>
      <c r="G9" s="236"/>
      <c r="H9" s="437">
        <f>IF('S8.Billed Quantities+Revenues'!$H$28&lt;&gt;0,'S6b.Actual Expenditure Opex'!$S$16*1000/'S8.Billed Quantities+Revenues'!$H$28,0)</f>
        <v>0</v>
      </c>
      <c r="I9" s="437">
        <f>IF('S8.Billed Quantities+Revenues'!$G$28&lt;&gt;0,'S6b.Actual Expenditure Opex'!$S$16*1000/'S8.Billed Quantities+Revenues'!$G$28,0)</f>
        <v>0</v>
      </c>
      <c r="J9" s="701">
        <f>IF(S9d.Demand!$F$23&lt;&gt;0,'S6b.Actual Expenditure Opex'!$S$16*1000/S9d.Demand!$F$23,0)</f>
        <v>0</v>
      </c>
      <c r="K9" s="437">
        <f>IF('S9c.Pipeline Data'!$F$16&lt;&gt;0,'S6b.Actual Expenditure Opex'!$S$16*1000/'S9c.Pipeline Data'!$F$16,0)</f>
        <v>0</v>
      </c>
      <c r="L9" s="167"/>
      <c r="M9" s="167"/>
      <c r="N9" s="22"/>
      <c r="O9" s="479" t="s">
        <v>541</v>
      </c>
    </row>
    <row r="10" spans="1:15" ht="15" customHeight="1" x14ac:dyDescent="0.2">
      <c r="A10" s="951">
        <v>10</v>
      </c>
      <c r="B10" s="116"/>
      <c r="C10" s="167"/>
      <c r="D10" s="167"/>
      <c r="E10" s="237"/>
      <c r="F10" s="237" t="s">
        <v>62</v>
      </c>
      <c r="G10" s="236"/>
      <c r="H10" s="437">
        <f>IF('S8.Billed Quantities+Revenues'!$H$28&lt;&gt;0,'S6b.Actual Expenditure Opex'!$S$11*1000/'S8.Billed Quantities+Revenues'!$H$28,0)</f>
        <v>0</v>
      </c>
      <c r="I10" s="437">
        <f>IF('S8.Billed Quantities+Revenues'!$G$28&lt;&gt;0,'S6b.Actual Expenditure Opex'!$S$11*1000/'S8.Billed Quantities+Revenues'!$G$28,0)</f>
        <v>0</v>
      </c>
      <c r="J10" s="701">
        <f>IF(S9d.Demand!$F$23&lt;&gt;0,'S6b.Actual Expenditure Opex'!$S$11*1000/S9d.Demand!$F$23,0)</f>
        <v>0</v>
      </c>
      <c r="K10" s="437">
        <f>IF('S9c.Pipeline Data'!$F$16&lt;&gt;0,'S6b.Actual Expenditure Opex'!$S$11*1000/'S9c.Pipeline Data'!$F$16,0)</f>
        <v>0</v>
      </c>
      <c r="L10" s="167"/>
      <c r="M10" s="167"/>
      <c r="N10" s="22"/>
      <c r="O10" s="479" t="s">
        <v>541</v>
      </c>
    </row>
    <row r="11" spans="1:15" ht="15" customHeight="1" x14ac:dyDescent="0.2">
      <c r="A11" s="951">
        <v>11</v>
      </c>
      <c r="B11" s="116"/>
      <c r="C11" s="167"/>
      <c r="D11" s="167"/>
      <c r="E11" s="237"/>
      <c r="F11" s="237" t="s">
        <v>470</v>
      </c>
      <c r="G11" s="236"/>
      <c r="H11" s="437">
        <f>IF('S8.Billed Quantities+Revenues'!$H$28&lt;&gt;0,'S6b.Actual Expenditure Opex'!$S$14*1000/'S8.Billed Quantities+Revenues'!$H$28,0)</f>
        <v>0</v>
      </c>
      <c r="I11" s="437">
        <f>IF('S8.Billed Quantities+Revenues'!$G$28&lt;&gt;0,'S6b.Actual Expenditure Opex'!$S$14*1000/'S8.Billed Quantities+Revenues'!$G$28,0)</f>
        <v>0</v>
      </c>
      <c r="J11" s="701">
        <f>IF(S9d.Demand!$F$23&lt;&gt;0,'S6b.Actual Expenditure Opex'!$S$14*1000/S9d.Demand!$F$23,0)</f>
        <v>0</v>
      </c>
      <c r="K11" s="437">
        <f>IF('S9c.Pipeline Data'!$F$16&lt;&gt;0,'S6b.Actual Expenditure Opex'!$S$14*1000/'S9c.Pipeline Data'!$F$16,0)</f>
        <v>0</v>
      </c>
      <c r="L11" s="167"/>
      <c r="M11" s="167"/>
      <c r="N11" s="22"/>
      <c r="O11" s="479" t="s">
        <v>541</v>
      </c>
    </row>
    <row r="12" spans="1:15" ht="15" customHeight="1" x14ac:dyDescent="0.2">
      <c r="A12" s="951">
        <v>12</v>
      </c>
      <c r="B12" s="116"/>
      <c r="C12" s="167"/>
      <c r="D12" s="167"/>
      <c r="E12" s="167"/>
      <c r="F12" s="167"/>
      <c r="G12" s="167"/>
      <c r="H12" s="415"/>
      <c r="I12" s="415"/>
      <c r="J12" s="415"/>
      <c r="K12" s="415"/>
      <c r="L12" s="167"/>
      <c r="M12" s="167"/>
      <c r="N12" s="22"/>
      <c r="O12" s="479"/>
    </row>
    <row r="13" spans="1:15" ht="15" customHeight="1" x14ac:dyDescent="0.2">
      <c r="A13" s="951">
        <v>13</v>
      </c>
      <c r="B13" s="116"/>
      <c r="C13" s="167"/>
      <c r="D13" s="167"/>
      <c r="E13" s="235" t="s">
        <v>454</v>
      </c>
      <c r="F13" s="238"/>
      <c r="G13" s="238"/>
      <c r="H13" s="437">
        <f>IF('S8.Billed Quantities+Revenues'!$H$28&lt;&gt;0,'S6a.Actual Expenditure Capex'!$K$20*1000/'S8.Billed Quantities+Revenues'!$H$28,0)</f>
        <v>0</v>
      </c>
      <c r="I13" s="437">
        <f>IF('S8.Billed Quantities+Revenues'!$G$28&lt;&gt;0,'S6a.Actual Expenditure Capex'!$K$20*1000/'S8.Billed Quantities+Revenues'!$G$28,0)</f>
        <v>0</v>
      </c>
      <c r="J13" s="701">
        <f>IF(S9d.Demand!$F$23&lt;&gt;0,'S6a.Actual Expenditure Capex'!$K$20*1000/S9d.Demand!$F$23,0)</f>
        <v>0</v>
      </c>
      <c r="K13" s="437">
        <f>IF('S9c.Pipeline Data'!$F$16&lt;&gt;0,'S6a.Actual Expenditure Capex'!$K$20*1000/'S9c.Pipeline Data'!$F$16,0)</f>
        <v>0</v>
      </c>
      <c r="L13" s="167"/>
      <c r="M13" s="167"/>
      <c r="N13" s="22"/>
      <c r="O13" s="479" t="s">
        <v>542</v>
      </c>
    </row>
    <row r="14" spans="1:15" ht="15" customHeight="1" x14ac:dyDescent="0.2">
      <c r="A14" s="951">
        <v>14</v>
      </c>
      <c r="B14" s="116"/>
      <c r="C14" s="167"/>
      <c r="D14" s="167"/>
      <c r="E14" s="237"/>
      <c r="F14" s="237" t="s">
        <v>62</v>
      </c>
      <c r="G14" s="236"/>
      <c r="H14" s="437">
        <f>IF('S8.Billed Quantities+Revenues'!$H$28&lt;&gt;0,'S6a.Actual Expenditure Capex'!$K$17*1000/'S8.Billed Quantities+Revenues'!$H$28,0)</f>
        <v>0</v>
      </c>
      <c r="I14" s="437">
        <f>IF('S8.Billed Quantities+Revenues'!$G$28&lt;&gt;0,'S6a.Actual Expenditure Capex'!$K$17*1000/'S8.Billed Quantities+Revenues'!$G$28,0)</f>
        <v>0</v>
      </c>
      <c r="J14" s="701">
        <f>IF(S9d.Demand!$F$23&lt;&gt;0,'S6a.Actual Expenditure Capex'!$K$17*1000/S9d.Demand!$F$23,0)</f>
        <v>0</v>
      </c>
      <c r="K14" s="437">
        <f>IF('S9c.Pipeline Data'!$F$16&lt;&gt;0,'S6a.Actual Expenditure Capex'!$K$17*1000/'S9c.Pipeline Data'!$F$16,0)</f>
        <v>0</v>
      </c>
      <c r="L14" s="167"/>
      <c r="M14" s="167"/>
      <c r="N14" s="22"/>
      <c r="O14" s="479" t="s">
        <v>542</v>
      </c>
    </row>
    <row r="15" spans="1:15" ht="15" customHeight="1" x14ac:dyDescent="0.2">
      <c r="A15" s="951">
        <v>15</v>
      </c>
      <c r="B15" s="116"/>
      <c r="C15" s="167"/>
      <c r="D15" s="167"/>
      <c r="E15" s="237"/>
      <c r="F15" s="237" t="s">
        <v>470</v>
      </c>
      <c r="G15" s="236"/>
      <c r="H15" s="437">
        <f>IF('S8.Billed Quantities+Revenues'!$H$28&lt;&gt;0,'S6a.Actual Expenditure Capex'!$K$18*1000/'S8.Billed Quantities+Revenues'!$H$28,0)</f>
        <v>0</v>
      </c>
      <c r="I15" s="437">
        <f>IF('S8.Billed Quantities+Revenues'!$G$28&lt;&gt;0,'S6a.Actual Expenditure Capex'!$K$18*1000/'S8.Billed Quantities+Revenues'!$G$28,0)</f>
        <v>0</v>
      </c>
      <c r="J15" s="701">
        <f>IF(S9d.Demand!$F$23&lt;&gt;0,'S6a.Actual Expenditure Capex'!$K$18*1000/S9d.Demand!$F$23,0)</f>
        <v>0</v>
      </c>
      <c r="K15" s="437">
        <f>IF('S9c.Pipeline Data'!$F$16&lt;&gt;0,'S6a.Actual Expenditure Capex'!$K$18*1000/'S9c.Pipeline Data'!$F$16,0)</f>
        <v>0</v>
      </c>
      <c r="L15" s="167"/>
      <c r="M15" s="167"/>
      <c r="N15" s="22"/>
      <c r="O15" s="479" t="s">
        <v>542</v>
      </c>
    </row>
    <row r="16" spans="1:15" ht="15" customHeight="1" x14ac:dyDescent="0.2">
      <c r="A16" s="951">
        <v>16</v>
      </c>
      <c r="B16" s="116"/>
      <c r="C16" s="167"/>
      <c r="D16" s="167"/>
      <c r="E16" s="167"/>
      <c r="F16" s="167"/>
      <c r="G16" s="167"/>
      <c r="H16" s="167"/>
      <c r="I16" s="167"/>
      <c r="J16" s="167"/>
      <c r="K16" s="167"/>
      <c r="L16" s="167"/>
      <c r="M16" s="167"/>
      <c r="N16" s="64"/>
      <c r="O16" s="479"/>
    </row>
    <row r="17" spans="1:15" ht="15" customHeight="1" x14ac:dyDescent="0.3">
      <c r="A17" s="951">
        <v>17</v>
      </c>
      <c r="B17" s="116"/>
      <c r="C17" s="246" t="s">
        <v>405</v>
      </c>
      <c r="D17" s="234"/>
      <c r="E17" s="234"/>
      <c r="F17" s="234"/>
      <c r="G17" s="234"/>
      <c r="H17" s="234"/>
      <c r="I17" s="234"/>
      <c r="J17" s="234"/>
      <c r="K17" s="234"/>
      <c r="L17" s="234"/>
      <c r="M17" s="234"/>
      <c r="N17" s="149"/>
      <c r="O17" s="479"/>
    </row>
    <row r="18" spans="1:15" ht="60" customHeight="1" x14ac:dyDescent="0.2">
      <c r="A18" s="951">
        <v>18</v>
      </c>
      <c r="B18" s="116"/>
      <c r="C18" s="167"/>
      <c r="D18" s="167"/>
      <c r="E18" s="167"/>
      <c r="F18" s="167"/>
      <c r="G18" s="167"/>
      <c r="H18" s="203" t="s">
        <v>677</v>
      </c>
      <c r="I18" s="700" t="s">
        <v>561</v>
      </c>
      <c r="J18" s="167"/>
      <c r="K18" s="167"/>
      <c r="L18" s="167"/>
      <c r="M18" s="167"/>
      <c r="N18" s="149"/>
      <c r="O18" s="479"/>
    </row>
    <row r="19" spans="1:15" ht="15" customHeight="1" x14ac:dyDescent="0.2">
      <c r="A19" s="951">
        <v>19</v>
      </c>
      <c r="B19" s="116"/>
      <c r="C19" s="167"/>
      <c r="D19" s="167"/>
      <c r="E19" s="235" t="s">
        <v>366</v>
      </c>
      <c r="F19" s="239"/>
      <c r="G19" s="239"/>
      <c r="H19" s="437">
        <f>IF('S8.Billed Quantities+Revenues'!$H$28&lt;&gt;0,'S8.Billed Quantities+Revenues'!$G$51*1000/'S8.Billed Quantities+Revenues'!$H$28,0)</f>
        <v>0</v>
      </c>
      <c r="I19" s="437">
        <f>IF('S8.Billed Quantities+Revenues'!$G$28&lt;&gt;0,'S8.Billed Quantities+Revenues'!$G$51*1000/'S8.Billed Quantities+Revenues'!$G$28,0)</f>
        <v>0</v>
      </c>
      <c r="J19" s="167"/>
      <c r="K19" s="167"/>
      <c r="L19" s="167"/>
      <c r="M19" s="167"/>
      <c r="N19" s="22"/>
      <c r="O19" s="479" t="s">
        <v>501</v>
      </c>
    </row>
    <row r="20" spans="1:15" ht="15" customHeight="1" x14ac:dyDescent="0.2">
      <c r="A20" s="951">
        <v>20</v>
      </c>
      <c r="B20" s="116"/>
      <c r="C20" s="167"/>
      <c r="D20" s="167"/>
      <c r="E20" s="237"/>
      <c r="F20" s="237" t="s">
        <v>367</v>
      </c>
      <c r="G20" s="239"/>
      <c r="H20" s="437">
        <f>IF('S8.Billed Quantities+Revenues'!$H$26&lt;&gt;0,'S8.Billed Quantities+Revenues'!$G$49*1000/'S8.Billed Quantities+Revenues'!$H$26,0)</f>
        <v>0</v>
      </c>
      <c r="I20" s="437">
        <f>IF('S8.Billed Quantities+Revenues'!$G$26&lt;&gt;0,'S8.Billed Quantities+Revenues'!$G$49*1000/'S8.Billed Quantities+Revenues'!$G$26,0)</f>
        <v>0</v>
      </c>
      <c r="J20" s="167"/>
      <c r="K20" s="167"/>
      <c r="L20" s="167"/>
      <c r="M20" s="167"/>
      <c r="N20" s="22"/>
      <c r="O20" s="479" t="s">
        <v>501</v>
      </c>
    </row>
    <row r="21" spans="1:15" ht="15" customHeight="1" x14ac:dyDescent="0.2">
      <c r="A21" s="951">
        <v>21</v>
      </c>
      <c r="B21" s="116"/>
      <c r="C21" s="167"/>
      <c r="D21" s="167"/>
      <c r="E21" s="237"/>
      <c r="F21" s="237" t="s">
        <v>368</v>
      </c>
      <c r="G21" s="239"/>
      <c r="H21" s="437">
        <f>IF('S8.Billed Quantities+Revenues'!$H$27&lt;&gt;0,'S8.Billed Quantities+Revenues'!$G$50*1000/'S8.Billed Quantities+Revenues'!$H$27,0)</f>
        <v>0</v>
      </c>
      <c r="I21" s="437">
        <f>IF('S8.Billed Quantities+Revenues'!$G$27&lt;&gt;0,'S8.Billed Quantities+Revenues'!$G$50*1000/'S8.Billed Quantities+Revenues'!$G$27,0)</f>
        <v>0</v>
      </c>
      <c r="J21" s="167"/>
      <c r="K21" s="167"/>
      <c r="L21" s="167"/>
      <c r="M21" s="167"/>
      <c r="N21" s="22"/>
      <c r="O21" s="479" t="s">
        <v>501</v>
      </c>
    </row>
    <row r="22" spans="1:15" ht="15" customHeight="1" x14ac:dyDescent="0.2">
      <c r="A22" s="951">
        <v>22</v>
      </c>
      <c r="B22" s="116"/>
      <c r="C22" s="240"/>
      <c r="D22" s="240"/>
      <c r="E22" s="240"/>
      <c r="F22" s="240"/>
      <c r="G22" s="240"/>
      <c r="H22" s="240"/>
      <c r="I22" s="240"/>
      <c r="J22" s="240"/>
      <c r="K22" s="240"/>
      <c r="L22" s="240"/>
      <c r="M22" s="240"/>
      <c r="N22" s="22"/>
      <c r="O22" s="479"/>
    </row>
    <row r="23" spans="1:15" ht="15" customHeight="1" x14ac:dyDescent="0.3">
      <c r="A23" s="951">
        <v>23</v>
      </c>
      <c r="B23" s="116"/>
      <c r="C23" s="246" t="s">
        <v>406</v>
      </c>
      <c r="D23" s="240"/>
      <c r="E23" s="240"/>
      <c r="F23" s="240"/>
      <c r="G23" s="240"/>
      <c r="H23" s="240"/>
      <c r="I23" s="240"/>
      <c r="J23" s="240"/>
      <c r="K23" s="240"/>
      <c r="L23" s="240"/>
      <c r="M23" s="240"/>
      <c r="N23" s="22"/>
      <c r="O23" s="479"/>
    </row>
    <row r="24" spans="1:15" ht="15" customHeight="1" x14ac:dyDescent="0.25">
      <c r="A24" s="951">
        <v>24</v>
      </c>
      <c r="B24" s="134"/>
      <c r="C24" s="241"/>
      <c r="D24" s="241"/>
      <c r="E24" s="241"/>
      <c r="F24" s="241"/>
      <c r="G24" s="241"/>
      <c r="H24" s="241"/>
      <c r="I24" s="241"/>
      <c r="J24" s="241"/>
      <c r="K24" s="241"/>
      <c r="L24" s="241"/>
      <c r="M24" s="241"/>
      <c r="N24" s="22"/>
      <c r="O24" s="479"/>
    </row>
    <row r="25" spans="1:15" ht="15" customHeight="1" x14ac:dyDescent="0.2">
      <c r="A25" s="951">
        <v>25</v>
      </c>
      <c r="B25" s="116"/>
      <c r="C25" s="241"/>
      <c r="D25" s="240"/>
      <c r="E25" s="237"/>
      <c r="F25" s="237" t="s">
        <v>268</v>
      </c>
      <c r="G25" s="242"/>
      <c r="H25" s="701">
        <f xml:space="preserve"> IF('S9c.Pipeline Data'!$F$16&lt;&gt;0,S9d.Demand!$F$23/'S9c.Pipeline Data'!$F$16,0)</f>
        <v>0</v>
      </c>
      <c r="I25" s="1149" t="s">
        <v>624</v>
      </c>
      <c r="J25" s="1150"/>
      <c r="K25" s="1150"/>
      <c r="L25" s="1150"/>
      <c r="M25" s="1150"/>
      <c r="N25" s="22"/>
      <c r="O25" s="479" t="s">
        <v>502</v>
      </c>
    </row>
    <row r="26" spans="1:15" ht="15" customHeight="1" x14ac:dyDescent="0.2">
      <c r="A26" s="951">
        <v>26</v>
      </c>
      <c r="B26" s="116"/>
      <c r="C26" s="241"/>
      <c r="D26" s="240"/>
      <c r="E26" s="237"/>
      <c r="F26" s="237" t="s">
        <v>269</v>
      </c>
      <c r="G26" s="236"/>
      <c r="H26" s="437">
        <f>IF('S9c.Pipeline Data'!$F$16&lt;&gt;0,'S8.Billed Quantities+Revenues'!$H$28/'S9c.Pipeline Data'!$F$16,0)</f>
        <v>0</v>
      </c>
      <c r="I26" s="702" t="s">
        <v>606</v>
      </c>
      <c r="J26" s="703"/>
      <c r="K26" s="704"/>
      <c r="L26" s="704"/>
      <c r="M26" s="704"/>
      <c r="N26" s="22"/>
      <c r="O26" s="479" t="s">
        <v>503</v>
      </c>
    </row>
    <row r="27" spans="1:15" ht="15" customHeight="1" x14ac:dyDescent="0.25">
      <c r="A27" s="951">
        <v>27</v>
      </c>
      <c r="B27" s="134"/>
      <c r="C27" s="241"/>
      <c r="D27" s="241"/>
      <c r="E27" s="237"/>
      <c r="F27" s="237" t="s">
        <v>270</v>
      </c>
      <c r="G27" s="236"/>
      <c r="H27" s="437">
        <f>IF('S9c.Pipeline Data'!$F$16&lt;&gt;0,'S8.Billed Quantities+Revenues'!$G$28/'S9c.Pipeline Data'!$F$16,0)</f>
        <v>0</v>
      </c>
      <c r="I27" s="702" t="s">
        <v>613</v>
      </c>
      <c r="J27" s="703"/>
      <c r="K27" s="705"/>
      <c r="L27" s="705"/>
      <c r="M27" s="705"/>
      <c r="N27" s="22"/>
      <c r="O27" s="479" t="s">
        <v>503</v>
      </c>
    </row>
    <row r="28" spans="1:15" ht="15" customHeight="1" x14ac:dyDescent="0.2">
      <c r="A28" s="951">
        <v>28</v>
      </c>
      <c r="B28" s="116"/>
      <c r="C28" s="241"/>
      <c r="D28" s="240"/>
      <c r="E28" s="237"/>
      <c r="F28" s="237" t="s">
        <v>352</v>
      </c>
      <c r="G28" s="236"/>
      <c r="H28" s="437">
        <f>IF('S8.Billed Quantities+Revenues'!$G$28&lt;&gt;0,'S8.Billed Quantities+Revenues'!$H$28*1000/'S8.Billed Quantities+Revenues'!$G$28,0)</f>
        <v>0</v>
      </c>
      <c r="I28" s="702" t="s">
        <v>600</v>
      </c>
      <c r="J28" s="703"/>
      <c r="K28" s="704"/>
      <c r="L28" s="704"/>
      <c r="M28" s="704"/>
      <c r="N28" s="22"/>
      <c r="O28" s="479" t="s">
        <v>501</v>
      </c>
    </row>
    <row r="29" spans="1:15" ht="15" customHeight="1" x14ac:dyDescent="0.2">
      <c r="A29" s="951">
        <v>29</v>
      </c>
      <c r="B29" s="116"/>
      <c r="C29" s="243"/>
      <c r="D29" s="240"/>
      <c r="E29" s="240"/>
      <c r="F29" s="240"/>
      <c r="G29" s="240"/>
      <c r="H29" s="244"/>
      <c r="I29" s="240"/>
      <c r="J29" s="244"/>
      <c r="K29" s="240"/>
      <c r="L29" s="240"/>
      <c r="M29" s="240"/>
      <c r="N29" s="22"/>
      <c r="O29" s="479"/>
    </row>
    <row r="30" spans="1:15" ht="15" customHeight="1" x14ac:dyDescent="0.3">
      <c r="A30" s="951">
        <v>30</v>
      </c>
      <c r="B30" s="134"/>
      <c r="C30" s="246" t="s">
        <v>407</v>
      </c>
      <c r="D30" s="241"/>
      <c r="E30" s="241"/>
      <c r="F30" s="241"/>
      <c r="G30" s="241"/>
      <c r="H30" s="241"/>
      <c r="I30" s="241"/>
      <c r="J30" s="241"/>
      <c r="K30" s="241"/>
      <c r="L30" s="241"/>
      <c r="M30" s="241"/>
      <c r="N30" s="22"/>
      <c r="O30" s="479"/>
    </row>
    <row r="31" spans="1:15" ht="15" customHeight="1" x14ac:dyDescent="0.25">
      <c r="A31" s="951">
        <v>31</v>
      </c>
      <c r="B31" s="134"/>
      <c r="C31" s="241"/>
      <c r="D31" s="241"/>
      <c r="E31" s="241"/>
      <c r="F31" s="241"/>
      <c r="G31" s="241"/>
      <c r="H31" s="140" t="s">
        <v>46</v>
      </c>
      <c r="I31" s="140" t="s">
        <v>271</v>
      </c>
      <c r="J31" s="241"/>
      <c r="K31" s="241"/>
      <c r="L31" s="241"/>
      <c r="M31" s="241"/>
      <c r="N31" s="22"/>
      <c r="O31" s="479"/>
    </row>
    <row r="32" spans="1:15" ht="15" customHeight="1" x14ac:dyDescent="0.2">
      <c r="A32" s="951">
        <v>32</v>
      </c>
      <c r="B32" s="116"/>
      <c r="C32" s="237"/>
      <c r="D32" s="240"/>
      <c r="E32" s="240"/>
      <c r="F32" s="237" t="s">
        <v>106</v>
      </c>
      <c r="G32" s="240"/>
      <c r="H32" s="438">
        <f>'S3.Regulatory Profit'!$T$15</f>
        <v>0</v>
      </c>
      <c r="I32" s="439">
        <f t="shared" ref="I32:I37" si="0">IF($H$38&lt;&gt;0,H32/$H$38,0)</f>
        <v>0</v>
      </c>
      <c r="J32" s="240"/>
      <c r="K32" s="240"/>
      <c r="L32" s="240"/>
      <c r="M32" s="240"/>
      <c r="N32" s="22"/>
      <c r="O32" s="479" t="s">
        <v>504</v>
      </c>
    </row>
    <row r="33" spans="1:15" ht="15" customHeight="1" x14ac:dyDescent="0.2">
      <c r="A33" s="951">
        <v>33</v>
      </c>
      <c r="B33" s="116"/>
      <c r="C33" s="237"/>
      <c r="D33" s="240"/>
      <c r="E33" s="240"/>
      <c r="F33" s="706" t="s">
        <v>705</v>
      </c>
      <c r="G33" s="707"/>
      <c r="H33" s="438">
        <f>'S3.Regulatory Profit'!$T$17</f>
        <v>0</v>
      </c>
      <c r="I33" s="439">
        <f t="shared" si="0"/>
        <v>0</v>
      </c>
      <c r="J33" s="240"/>
      <c r="K33" s="240"/>
      <c r="L33" s="240"/>
      <c r="M33" s="240"/>
      <c r="N33" s="22"/>
      <c r="O33" s="479" t="s">
        <v>504</v>
      </c>
    </row>
    <row r="34" spans="1:15" ht="15" customHeight="1" x14ac:dyDescent="0.25">
      <c r="A34" s="951">
        <v>34</v>
      </c>
      <c r="B34" s="134"/>
      <c r="C34" s="237"/>
      <c r="D34" s="241"/>
      <c r="E34" s="241"/>
      <c r="F34" s="237" t="s">
        <v>107</v>
      </c>
      <c r="G34" s="241"/>
      <c r="H34" s="438">
        <f>'S3.Regulatory Profit'!$T$21</f>
        <v>0</v>
      </c>
      <c r="I34" s="439">
        <f t="shared" si="0"/>
        <v>0</v>
      </c>
      <c r="J34" s="241"/>
      <c r="K34" s="241"/>
      <c r="L34" s="241"/>
      <c r="M34" s="241"/>
      <c r="N34" s="22"/>
      <c r="O34" s="479" t="s">
        <v>504</v>
      </c>
    </row>
    <row r="35" spans="1:15" ht="15" customHeight="1" x14ac:dyDescent="0.2">
      <c r="A35" s="951">
        <v>35</v>
      </c>
      <c r="B35" s="116"/>
      <c r="C35" s="237"/>
      <c r="D35" s="240"/>
      <c r="E35" s="240"/>
      <c r="F35" s="237" t="s">
        <v>305</v>
      </c>
      <c r="G35" s="240"/>
      <c r="H35" s="438">
        <f>'S3.Regulatory Profit'!$T$23</f>
        <v>0</v>
      </c>
      <c r="I35" s="439">
        <f t="shared" si="0"/>
        <v>0</v>
      </c>
      <c r="J35" s="240"/>
      <c r="K35" s="240"/>
      <c r="L35" s="240"/>
      <c r="M35" s="240"/>
      <c r="N35" s="22"/>
      <c r="O35" s="479" t="s">
        <v>504</v>
      </c>
    </row>
    <row r="36" spans="1:15" ht="15" customHeight="1" x14ac:dyDescent="0.2">
      <c r="A36" s="951">
        <v>36</v>
      </c>
      <c r="B36" s="116"/>
      <c r="C36" s="237"/>
      <c r="D36" s="240"/>
      <c r="E36" s="240"/>
      <c r="F36" s="237" t="s">
        <v>90</v>
      </c>
      <c r="G36" s="240"/>
      <c r="H36" s="438">
        <f>'S3.Regulatory Profit'!$T$29</f>
        <v>0</v>
      </c>
      <c r="I36" s="439">
        <f t="shared" si="0"/>
        <v>0</v>
      </c>
      <c r="J36" s="240"/>
      <c r="K36" s="240"/>
      <c r="L36" s="240"/>
      <c r="M36" s="240"/>
      <c r="N36" s="22"/>
      <c r="O36" s="479" t="s">
        <v>504</v>
      </c>
    </row>
    <row r="37" spans="1:15" ht="15" customHeight="1" x14ac:dyDescent="0.2">
      <c r="A37" s="951">
        <v>37</v>
      </c>
      <c r="B37" s="116"/>
      <c r="C37" s="237"/>
      <c r="D37" s="240"/>
      <c r="E37" s="240"/>
      <c r="F37" s="237" t="s">
        <v>760</v>
      </c>
      <c r="G37" s="240"/>
      <c r="H37" s="438">
        <f>'S3.Regulatory Profit'!$T$31</f>
        <v>0</v>
      </c>
      <c r="I37" s="439">
        <f t="shared" si="0"/>
        <v>0</v>
      </c>
      <c r="J37" s="240"/>
      <c r="K37" s="240"/>
      <c r="L37" s="240"/>
      <c r="M37" s="240"/>
      <c r="N37" s="22"/>
      <c r="O37" s="479" t="s">
        <v>504</v>
      </c>
    </row>
    <row r="38" spans="1:15" ht="15" customHeight="1" x14ac:dyDescent="0.25">
      <c r="A38" s="951">
        <v>38</v>
      </c>
      <c r="B38" s="134"/>
      <c r="C38" s="167"/>
      <c r="D38" s="241"/>
      <c r="E38" s="235" t="s">
        <v>105</v>
      </c>
      <c r="F38" s="235"/>
      <c r="G38" s="241"/>
      <c r="H38" s="438">
        <f>'S3.Regulatory Profit'!$T$13</f>
        <v>0</v>
      </c>
      <c r="I38" s="241"/>
      <c r="J38" s="241"/>
      <c r="K38" s="241"/>
      <c r="L38" s="241"/>
      <c r="M38" s="241"/>
      <c r="N38" s="22"/>
      <c r="O38" s="479" t="s">
        <v>504</v>
      </c>
    </row>
    <row r="39" spans="1:15" ht="15" customHeight="1" x14ac:dyDescent="0.2">
      <c r="A39" s="951">
        <v>39</v>
      </c>
      <c r="B39" s="116"/>
      <c r="C39" s="240"/>
      <c r="D39" s="240"/>
      <c r="E39" s="240"/>
      <c r="F39" s="240"/>
      <c r="G39" s="240"/>
      <c r="H39" s="240"/>
      <c r="I39" s="240"/>
      <c r="J39" s="240"/>
      <c r="K39" s="240"/>
      <c r="L39" s="240"/>
      <c r="M39" s="240"/>
      <c r="N39" s="22"/>
      <c r="O39" s="479"/>
    </row>
    <row r="40" spans="1:15" ht="15" customHeight="1" x14ac:dyDescent="0.3">
      <c r="A40" s="951">
        <v>40</v>
      </c>
      <c r="B40" s="116"/>
      <c r="C40" s="246" t="s">
        <v>408</v>
      </c>
      <c r="D40" s="240"/>
      <c r="E40" s="240"/>
      <c r="F40" s="240"/>
      <c r="G40" s="240"/>
      <c r="H40" s="240"/>
      <c r="I40" s="240"/>
      <c r="J40" s="240"/>
      <c r="K40" s="240"/>
      <c r="L40" s="240"/>
      <c r="M40" s="240"/>
      <c r="N40" s="22"/>
      <c r="O40" s="479"/>
    </row>
    <row r="41" spans="1:15" s="561" customFormat="1" ht="15" customHeight="1" x14ac:dyDescent="0.3">
      <c r="A41" s="951">
        <v>41</v>
      </c>
      <c r="B41" s="116"/>
      <c r="C41" s="246"/>
      <c r="D41" s="240"/>
      <c r="E41" s="240"/>
      <c r="F41" s="240"/>
      <c r="G41" s="240"/>
      <c r="H41" s="708"/>
      <c r="I41" s="240"/>
      <c r="J41" s="240"/>
      <c r="K41" s="240"/>
      <c r="L41" s="240"/>
      <c r="M41" s="240"/>
      <c r="N41" s="22"/>
      <c r="O41" s="560"/>
    </row>
    <row r="42" spans="1:15" ht="15" customHeight="1" x14ac:dyDescent="0.25">
      <c r="A42" s="951">
        <v>42</v>
      </c>
      <c r="B42" s="134"/>
      <c r="C42" s="237"/>
      <c r="D42" s="241"/>
      <c r="E42" s="241"/>
      <c r="F42" s="237" t="s">
        <v>378</v>
      </c>
      <c r="G42" s="241"/>
      <c r="H42" s="440">
        <f>IF('S9c.Pipeline Data'!$F$16&lt;&gt;0,S10a.Reliability!$H$15/('S9c.Pipeline Data'!$F$16/100),0)</f>
        <v>0</v>
      </c>
      <c r="I42" s="709" t="s">
        <v>614</v>
      </c>
      <c r="J42" s="699"/>
      <c r="K42" s="241"/>
      <c r="L42" s="241"/>
      <c r="M42" s="241"/>
      <c r="N42" s="22"/>
      <c r="O42" s="479" t="s">
        <v>506</v>
      </c>
    </row>
    <row r="43" spans="1:15" ht="15" customHeight="1" x14ac:dyDescent="0.2">
      <c r="A43" s="187"/>
      <c r="B43" s="887"/>
      <c r="C43" s="888"/>
      <c r="D43" s="889"/>
      <c r="E43" s="889"/>
      <c r="F43" s="889"/>
      <c r="G43" s="889"/>
      <c r="H43" s="889"/>
      <c r="I43" s="889"/>
      <c r="J43" s="889"/>
      <c r="K43" s="889"/>
      <c r="L43" s="889"/>
      <c r="M43" s="889"/>
      <c r="N43" s="886"/>
      <c r="O43" s="479"/>
    </row>
  </sheetData>
  <sheetProtection sheet="1" objects="1" formatRows="0" insertRows="0"/>
  <mergeCells count="4">
    <mergeCell ref="A5:M5"/>
    <mergeCell ref="I25:M25"/>
    <mergeCell ref="K2:M2"/>
    <mergeCell ref="K3:M3"/>
  </mergeCells>
  <pageMargins left="0.70866141732283472" right="0.70866141732283472" top="0.74803149606299213" bottom="0.74803149606299213" header="0.31496062992125984" footer="0.31496062992125984"/>
  <pageSetup paperSize="9" scale="53" orientation="portrait" r:id="rId1"/>
  <headerFooter>
    <oddHeader>&amp;CCommerce Commission Information Disclosure Template</oddHeader>
    <oddFooter>&amp;L&amp;F&amp;C&amp;P&amp;R&amp;A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99CCFF"/>
    <pageSetUpPr fitToPage="1"/>
  </sheetPr>
  <dimension ref="A1:X124"/>
  <sheetViews>
    <sheetView showGridLines="0" view="pageBreakPreview" topLeftCell="A49" zoomScaleNormal="100" zoomScaleSheetLayoutView="100" workbookViewId="0">
      <selection activeCell="A61" sqref="A61:N114"/>
    </sheetView>
  </sheetViews>
  <sheetFormatPr defaultRowHeight="12.75" x14ac:dyDescent="0.2"/>
  <cols>
    <col min="1" max="1" width="5.28515625" customWidth="1"/>
    <col min="2" max="2" width="3.140625" customWidth="1"/>
    <col min="3" max="3" width="6.140625" customWidth="1"/>
    <col min="4" max="5" width="2.28515625" customWidth="1"/>
    <col min="6" max="6" width="27.85546875" customWidth="1"/>
    <col min="7" max="7" width="16.7109375" customWidth="1"/>
    <col min="8" max="8" width="6.5703125" customWidth="1"/>
    <col min="9" max="13" width="16.7109375" customWidth="1"/>
    <col min="14" max="14" width="2.7109375" customWidth="1"/>
    <col min="15" max="15" width="52.28515625" style="560" customWidth="1"/>
    <col min="16" max="16" width="42.5703125" customWidth="1"/>
    <col min="17" max="17" width="15.42578125" customWidth="1"/>
    <col min="18" max="18" width="17" customWidth="1"/>
    <col min="19" max="24" width="24.85546875" customWidth="1"/>
  </cols>
  <sheetData>
    <row r="1" spans="1:24" s="8" customFormat="1" ht="15" customHeight="1" x14ac:dyDescent="0.2">
      <c r="A1" s="881"/>
      <c r="B1" s="873"/>
      <c r="C1" s="873"/>
      <c r="D1" s="873"/>
      <c r="E1" s="873"/>
      <c r="F1" s="873"/>
      <c r="G1" s="873"/>
      <c r="H1" s="873"/>
      <c r="I1" s="873"/>
      <c r="J1" s="873"/>
      <c r="K1" s="873"/>
      <c r="L1" s="873"/>
      <c r="M1" s="873"/>
      <c r="N1" s="885"/>
      <c r="O1" s="560"/>
      <c r="P1"/>
    </row>
    <row r="2" spans="1:24" s="8" customFormat="1" ht="18" customHeight="1" x14ac:dyDescent="0.3">
      <c r="A2" s="882"/>
      <c r="B2" s="17"/>
      <c r="C2" s="17"/>
      <c r="D2" s="17"/>
      <c r="E2" s="17"/>
      <c r="F2" s="17"/>
      <c r="G2" s="17"/>
      <c r="H2" s="17"/>
      <c r="I2" s="17"/>
      <c r="J2" s="131" t="s">
        <v>5</v>
      </c>
      <c r="K2" s="1151" t="str">
        <f>IF(NOT(ISBLANK(CoverSheet!$C$8)),CoverSheet!$C$8,"")</f>
        <v/>
      </c>
      <c r="L2" s="1152"/>
      <c r="M2" s="1153"/>
      <c r="N2" s="18"/>
      <c r="O2" s="560"/>
      <c r="P2"/>
    </row>
    <row r="3" spans="1:24" s="8" customFormat="1" ht="18" customHeight="1" x14ac:dyDescent="0.25">
      <c r="A3" s="882"/>
      <c r="B3" s="17"/>
      <c r="C3" s="17"/>
      <c r="D3" s="17"/>
      <c r="E3" s="17"/>
      <c r="F3" s="17"/>
      <c r="G3" s="17"/>
      <c r="H3" s="17"/>
      <c r="I3" s="17"/>
      <c r="J3" s="131" t="s">
        <v>3</v>
      </c>
      <c r="K3" s="1154" t="str">
        <f>IF(ISNUMBER(CoverSheet!$C$12),CoverSheet!$C$12,"")</f>
        <v/>
      </c>
      <c r="L3" s="1154"/>
      <c r="M3" s="1154"/>
      <c r="N3" s="18"/>
      <c r="O3" s="560"/>
      <c r="P3"/>
    </row>
    <row r="4" spans="1:24" s="8" customFormat="1" ht="20.25" customHeight="1" x14ac:dyDescent="0.35">
      <c r="A4" s="883" t="s">
        <v>436</v>
      </c>
      <c r="B4" s="17"/>
      <c r="C4" s="17"/>
      <c r="D4" s="17"/>
      <c r="E4" s="17"/>
      <c r="F4" s="17"/>
      <c r="G4" s="17"/>
      <c r="H4" s="17"/>
      <c r="I4" s="17"/>
      <c r="J4" s="17"/>
      <c r="K4" s="17"/>
      <c r="L4" s="17"/>
      <c r="M4" s="17"/>
      <c r="N4" s="18"/>
      <c r="O4" s="560"/>
      <c r="P4" s="433"/>
    </row>
    <row r="5" spans="1:24" s="248" customFormat="1" ht="69" customHeight="1" x14ac:dyDescent="0.2">
      <c r="A5" s="1155" t="s">
        <v>681</v>
      </c>
      <c r="B5" s="1156"/>
      <c r="C5" s="1156"/>
      <c r="D5" s="1156"/>
      <c r="E5" s="1156"/>
      <c r="F5" s="1156"/>
      <c r="G5" s="1156"/>
      <c r="H5" s="1156"/>
      <c r="I5" s="1156"/>
      <c r="J5" s="1156"/>
      <c r="K5" s="1156"/>
      <c r="L5" s="1156"/>
      <c r="M5" s="1156"/>
      <c r="N5" s="247"/>
      <c r="O5" s="560"/>
      <c r="P5" s="741"/>
      <c r="Q5" s="742"/>
      <c r="R5" s="742"/>
      <c r="S5" s="742"/>
      <c r="T5" s="742"/>
      <c r="U5" s="742"/>
      <c r="V5" s="742"/>
      <c r="W5" s="742"/>
      <c r="X5" s="742"/>
    </row>
    <row r="6" spans="1:24" s="8" customFormat="1" ht="15" customHeight="1" x14ac:dyDescent="0.2">
      <c r="A6" s="884" t="s">
        <v>543</v>
      </c>
      <c r="B6" s="19"/>
      <c r="C6" s="19"/>
      <c r="D6" s="19"/>
      <c r="E6" s="17"/>
      <c r="F6" s="17"/>
      <c r="G6" s="17"/>
      <c r="H6" s="17"/>
      <c r="I6" s="17"/>
      <c r="J6" s="17"/>
      <c r="K6" s="17"/>
      <c r="L6" s="17"/>
      <c r="M6" s="17"/>
      <c r="N6" s="18"/>
      <c r="O6" s="560"/>
      <c r="P6" s="741"/>
      <c r="Q6" s="563"/>
      <c r="R6" s="563"/>
      <c r="S6" s="563"/>
      <c r="T6" s="563"/>
      <c r="U6" s="563"/>
      <c r="V6" s="563"/>
      <c r="W6" s="563"/>
      <c r="X6" s="563"/>
    </row>
    <row r="7" spans="1:24" s="6" customFormat="1" ht="30" customHeight="1" x14ac:dyDescent="0.3">
      <c r="A7" s="951">
        <v>7</v>
      </c>
      <c r="B7" s="249"/>
      <c r="C7" s="246" t="s">
        <v>437</v>
      </c>
      <c r="D7" s="233"/>
      <c r="E7" s="250"/>
      <c r="F7" s="250"/>
      <c r="G7" s="250"/>
      <c r="H7" s="250"/>
      <c r="I7" s="250"/>
      <c r="J7" s="250"/>
      <c r="K7" s="251" t="s">
        <v>76</v>
      </c>
      <c r="L7" s="251" t="s">
        <v>77</v>
      </c>
      <c r="M7" s="251" t="s">
        <v>78</v>
      </c>
      <c r="N7" s="22"/>
      <c r="O7" s="560"/>
      <c r="P7" s="562"/>
      <c r="Q7" s="562"/>
      <c r="R7" s="562"/>
      <c r="S7" s="562"/>
      <c r="T7" s="562"/>
      <c r="U7" s="562"/>
      <c r="V7" s="562"/>
      <c r="W7" s="562"/>
      <c r="X7" s="562"/>
    </row>
    <row r="8" spans="1:24" s="6" customFormat="1" ht="12.75" customHeight="1" x14ac:dyDescent="0.2">
      <c r="A8" s="951">
        <v>8</v>
      </c>
      <c r="B8" s="249"/>
      <c r="C8" s="167"/>
      <c r="D8" s="167"/>
      <c r="E8" s="167"/>
      <c r="F8" s="167"/>
      <c r="G8" s="167"/>
      <c r="H8" s="167"/>
      <c r="I8" s="167"/>
      <c r="J8" s="432" t="str">
        <f>IF(ISNUMBER(CoverSheet!$C$12),"for year ended","")</f>
        <v/>
      </c>
      <c r="K8" s="253" t="str">
        <f>IF(ISNUMBER(CoverSheet!$C$12),DATE(YEAR(CoverSheet!$C$12)-2,MONTH(CoverSheet!$C$12),DAY(CoverSheet!$C$12)),"")</f>
        <v/>
      </c>
      <c r="L8" s="253" t="str">
        <f>IF(ISNUMBER(CoverSheet!$C$12),DATE(YEAR(CoverSheet!$C$12)-1,MONTH(CoverSheet!$C$12),DAY(CoverSheet!$C$12)),"")</f>
        <v/>
      </c>
      <c r="M8" s="253" t="str">
        <f>IF(ISNUMBER(CoverSheet!$C$12),CoverSheet!$C$12,"")</f>
        <v/>
      </c>
      <c r="N8" s="22"/>
      <c r="O8" s="560"/>
      <c r="P8" s="866" t="s">
        <v>713</v>
      </c>
      <c r="Q8" s="814"/>
      <c r="R8" s="814"/>
      <c r="S8" s="815"/>
      <c r="T8" s="562"/>
      <c r="U8" s="562"/>
      <c r="V8" s="562"/>
      <c r="W8" s="562"/>
      <c r="X8" s="562"/>
    </row>
    <row r="9" spans="1:24" s="6" customFormat="1" ht="16.5" customHeight="1" thickBot="1" x14ac:dyDescent="0.3">
      <c r="A9" s="951">
        <v>9</v>
      </c>
      <c r="B9" s="249"/>
      <c r="C9" s="254"/>
      <c r="D9" s="710" t="s">
        <v>607</v>
      </c>
      <c r="E9" s="698"/>
      <c r="F9" s="698"/>
      <c r="G9" s="698"/>
      <c r="H9" s="167"/>
      <c r="I9" s="167"/>
      <c r="J9" s="167"/>
      <c r="K9" s="255" t="s">
        <v>79</v>
      </c>
      <c r="L9" s="255" t="s">
        <v>79</v>
      </c>
      <c r="M9" s="255" t="s">
        <v>79</v>
      </c>
      <c r="N9" s="22"/>
      <c r="O9" s="561"/>
      <c r="P9" s="816"/>
      <c r="Q9" s="559"/>
      <c r="R9" s="559"/>
      <c r="S9" s="817"/>
      <c r="T9" s="562"/>
      <c r="U9" s="562"/>
      <c r="V9" s="562"/>
      <c r="W9" s="562"/>
      <c r="X9" s="562"/>
    </row>
    <row r="10" spans="1:24" s="224" customFormat="1" ht="15" customHeight="1" thickBot="1" x14ac:dyDescent="0.3">
      <c r="A10" s="951">
        <v>10</v>
      </c>
      <c r="B10" s="249"/>
      <c r="C10" s="158"/>
      <c r="D10" s="158"/>
      <c r="E10" s="698" t="s">
        <v>768</v>
      </c>
      <c r="F10" s="711"/>
      <c r="G10" s="711"/>
      <c r="H10" s="711"/>
      <c r="I10" s="158"/>
      <c r="J10" s="158"/>
      <c r="K10" s="966"/>
      <c r="L10" s="967"/>
      <c r="M10" s="839">
        <f>M59</f>
        <v>0</v>
      </c>
      <c r="N10" s="223"/>
      <c r="O10" s="560" t="s">
        <v>714</v>
      </c>
      <c r="P10" s="825" t="s">
        <v>715</v>
      </c>
      <c r="Q10" s="818"/>
      <c r="R10" s="818"/>
      <c r="S10" s="819"/>
      <c r="T10" s="743"/>
      <c r="U10" s="743"/>
      <c r="V10" s="743"/>
      <c r="W10" s="743"/>
      <c r="X10" s="743"/>
    </row>
    <row r="11" spans="1:24" s="224" customFormat="1" ht="15" customHeight="1" x14ac:dyDescent="0.25">
      <c r="A11" s="952">
        <v>11</v>
      </c>
      <c r="B11" s="249"/>
      <c r="C11" s="158"/>
      <c r="D11" s="158"/>
      <c r="E11" s="698" t="s">
        <v>682</v>
      </c>
      <c r="F11" s="711"/>
      <c r="G11" s="711"/>
      <c r="H11" s="711"/>
      <c r="I11" s="158"/>
      <c r="J11" s="158"/>
      <c r="K11" s="963"/>
      <c r="L11" s="964"/>
      <c r="M11" s="965">
        <f>M21-($M$55*$M$56*$M$57)</f>
        <v>0</v>
      </c>
      <c r="N11" s="223"/>
      <c r="O11" s="560" t="s">
        <v>727</v>
      </c>
      <c r="P11" s="825" t="s">
        <v>716</v>
      </c>
      <c r="Q11" s="818"/>
      <c r="R11" s="818"/>
      <c r="S11" s="819"/>
      <c r="T11" s="743"/>
      <c r="U11" s="743"/>
      <c r="V11" s="743"/>
      <c r="W11" s="743"/>
      <c r="X11" s="743"/>
    </row>
    <row r="12" spans="1:24" s="224" customFormat="1" ht="15" customHeight="1" x14ac:dyDescent="0.25">
      <c r="A12" s="952">
        <v>12</v>
      </c>
      <c r="B12" s="249"/>
      <c r="C12" s="158"/>
      <c r="D12" s="158"/>
      <c r="E12" s="698" t="s">
        <v>683</v>
      </c>
      <c r="F12" s="711"/>
      <c r="G12" s="711"/>
      <c r="H12" s="711"/>
      <c r="I12" s="158"/>
      <c r="J12" s="158"/>
      <c r="K12" s="833"/>
      <c r="L12" s="834"/>
      <c r="M12" s="835">
        <f>M22-($M$55*$M$56*$M$57)</f>
        <v>0</v>
      </c>
      <c r="N12" s="223"/>
      <c r="O12" s="560" t="s">
        <v>728</v>
      </c>
      <c r="P12" s="825" t="s">
        <v>717</v>
      </c>
      <c r="Q12" s="818"/>
      <c r="R12" s="818"/>
      <c r="S12" s="819"/>
      <c r="T12" s="743"/>
      <c r="U12" s="743"/>
      <c r="V12" s="743"/>
      <c r="W12" s="743"/>
      <c r="X12" s="743"/>
    </row>
    <row r="13" spans="1:24" s="224" customFormat="1" ht="15" customHeight="1" thickBot="1" x14ac:dyDescent="0.3">
      <c r="A13" s="952">
        <v>13</v>
      </c>
      <c r="B13" s="249"/>
      <c r="C13" s="167"/>
      <c r="D13" s="167"/>
      <c r="E13" s="167"/>
      <c r="F13" s="167"/>
      <c r="G13" s="167"/>
      <c r="H13" s="167"/>
      <c r="I13" s="167"/>
      <c r="J13" s="167"/>
      <c r="K13" s="420"/>
      <c r="L13" s="420"/>
      <c r="M13" s="420"/>
      <c r="N13" s="223"/>
      <c r="O13" s="560"/>
      <c r="P13" s="820"/>
      <c r="Q13" s="818"/>
      <c r="R13" s="818"/>
      <c r="S13" s="819"/>
      <c r="T13" s="743"/>
      <c r="U13" s="743"/>
      <c r="V13" s="743"/>
      <c r="W13" s="743"/>
      <c r="X13" s="743"/>
    </row>
    <row r="14" spans="1:24" s="224" customFormat="1" ht="15" customHeight="1" thickBot="1" x14ac:dyDescent="0.3">
      <c r="A14" s="952">
        <v>14</v>
      </c>
      <c r="B14" s="249"/>
      <c r="C14" s="158"/>
      <c r="D14" s="158"/>
      <c r="E14" s="194" t="s">
        <v>80</v>
      </c>
      <c r="F14" s="158"/>
      <c r="G14" s="158"/>
      <c r="H14" s="158"/>
      <c r="I14" s="158"/>
      <c r="J14" s="158"/>
      <c r="K14" s="967"/>
      <c r="L14" s="967"/>
      <c r="M14" s="967"/>
      <c r="N14" s="223"/>
      <c r="O14" s="560"/>
      <c r="P14" s="825" t="s">
        <v>718</v>
      </c>
      <c r="Q14" s="818"/>
      <c r="R14" s="818"/>
      <c r="S14" s="819"/>
      <c r="T14" s="743"/>
      <c r="U14" s="743"/>
      <c r="V14" s="743"/>
      <c r="W14" s="743"/>
      <c r="X14" s="743"/>
    </row>
    <row r="15" spans="1:24" s="224" customFormat="1" ht="15" customHeight="1" x14ac:dyDescent="0.25">
      <c r="A15" s="952">
        <v>15</v>
      </c>
      <c r="B15" s="249"/>
      <c r="C15" s="167"/>
      <c r="D15" s="167"/>
      <c r="E15" s="256"/>
      <c r="F15" s="167" t="s">
        <v>81</v>
      </c>
      <c r="G15" s="167"/>
      <c r="H15" s="167"/>
      <c r="I15" s="167"/>
      <c r="J15" s="167"/>
      <c r="K15" s="968"/>
      <c r="L15" s="968"/>
      <c r="M15" s="968"/>
      <c r="N15" s="223"/>
      <c r="O15" s="560"/>
      <c r="P15" s="825" t="s">
        <v>719</v>
      </c>
      <c r="Q15" s="818"/>
      <c r="R15" s="818"/>
      <c r="S15" s="819"/>
      <c r="T15" s="743"/>
      <c r="U15" s="743"/>
      <c r="V15" s="743"/>
      <c r="W15" s="743"/>
      <c r="X15" s="743"/>
    </row>
    <row r="16" spans="1:24" s="224" customFormat="1" ht="15" customHeight="1" x14ac:dyDescent="0.25">
      <c r="A16" s="952">
        <v>16</v>
      </c>
      <c r="B16" s="249"/>
      <c r="C16" s="167"/>
      <c r="D16" s="167"/>
      <c r="E16" s="256"/>
      <c r="F16" s="167" t="s">
        <v>82</v>
      </c>
      <c r="G16" s="167"/>
      <c r="H16" s="167"/>
      <c r="I16" s="167"/>
      <c r="J16" s="167"/>
      <c r="K16" s="836"/>
      <c r="L16" s="836"/>
      <c r="M16" s="836"/>
      <c r="N16" s="223"/>
      <c r="O16" s="560"/>
      <c r="P16" s="825" t="s">
        <v>720</v>
      </c>
      <c r="Q16" s="818"/>
      <c r="R16" s="818"/>
      <c r="S16" s="819"/>
      <c r="T16" s="743"/>
      <c r="U16" s="743"/>
      <c r="V16" s="743"/>
      <c r="W16" s="743"/>
      <c r="X16" s="743"/>
    </row>
    <row r="17" spans="1:24" s="6" customFormat="1" ht="15" customHeight="1" x14ac:dyDescent="0.2">
      <c r="A17" s="952">
        <v>17</v>
      </c>
      <c r="B17" s="249"/>
      <c r="C17" s="167"/>
      <c r="D17" s="167"/>
      <c r="E17" s="256"/>
      <c r="F17" s="256"/>
      <c r="G17" s="167"/>
      <c r="H17" s="167"/>
      <c r="I17" s="167"/>
      <c r="J17" s="167"/>
      <c r="K17" s="421"/>
      <c r="L17" s="421"/>
      <c r="M17" s="421"/>
      <c r="N17" s="22"/>
      <c r="O17" s="560"/>
      <c r="P17" s="821"/>
      <c r="Q17" s="559"/>
      <c r="R17" s="559"/>
      <c r="S17" s="817"/>
      <c r="T17" s="562"/>
      <c r="U17" s="562"/>
      <c r="V17" s="562"/>
      <c r="W17" s="562"/>
      <c r="X17" s="562"/>
    </row>
    <row r="18" spans="1:24" s="6" customFormat="1" ht="12.75" customHeight="1" x14ac:dyDescent="0.2">
      <c r="A18" s="952">
        <v>18</v>
      </c>
      <c r="B18" s="249"/>
      <c r="C18" s="167"/>
      <c r="D18" s="167"/>
      <c r="E18" s="167"/>
      <c r="F18" s="167"/>
      <c r="G18" s="167"/>
      <c r="H18" s="167"/>
      <c r="I18" s="167"/>
      <c r="J18" s="167"/>
      <c r="K18" s="420"/>
      <c r="L18" s="420"/>
      <c r="M18" s="420"/>
      <c r="N18" s="22"/>
      <c r="O18" s="560"/>
      <c r="P18" s="821"/>
      <c r="Q18" s="559"/>
      <c r="R18" s="559"/>
      <c r="S18" s="817"/>
      <c r="T18" s="562"/>
      <c r="U18" s="562"/>
      <c r="V18" s="562"/>
      <c r="W18" s="562"/>
      <c r="X18" s="562"/>
    </row>
    <row r="19" spans="1:24" s="6" customFormat="1" ht="16.5" customHeight="1" thickBot="1" x14ac:dyDescent="0.3">
      <c r="A19" s="952">
        <v>19</v>
      </c>
      <c r="B19" s="249"/>
      <c r="C19" s="254"/>
      <c r="D19" s="710" t="s">
        <v>608</v>
      </c>
      <c r="E19" s="698"/>
      <c r="F19" s="698"/>
      <c r="G19" s="698"/>
      <c r="H19" s="167"/>
      <c r="I19" s="167"/>
      <c r="J19" s="167"/>
      <c r="K19" s="420"/>
      <c r="L19" s="420"/>
      <c r="M19" s="420"/>
      <c r="N19" s="22"/>
      <c r="O19" s="560"/>
      <c r="P19" s="821"/>
      <c r="Q19" s="559"/>
      <c r="R19" s="559"/>
      <c r="S19" s="817"/>
      <c r="T19" s="562"/>
      <c r="U19" s="562"/>
      <c r="V19" s="562"/>
      <c r="W19" s="562"/>
      <c r="X19" s="562"/>
    </row>
    <row r="20" spans="1:24" s="224" customFormat="1" ht="15" customHeight="1" thickBot="1" x14ac:dyDescent="0.3">
      <c r="A20" s="952">
        <v>20</v>
      </c>
      <c r="B20" s="249"/>
      <c r="C20" s="167"/>
      <c r="D20" s="158"/>
      <c r="E20" s="698" t="s">
        <v>768</v>
      </c>
      <c r="F20" s="711"/>
      <c r="G20" s="698"/>
      <c r="H20" s="698"/>
      <c r="I20" s="167"/>
      <c r="J20" s="167"/>
      <c r="K20" s="967"/>
      <c r="L20" s="967"/>
      <c r="M20" s="839">
        <f>M53</f>
        <v>0</v>
      </c>
      <c r="N20" s="223"/>
      <c r="O20" s="560" t="s">
        <v>729</v>
      </c>
      <c r="P20" s="825" t="s">
        <v>721</v>
      </c>
      <c r="Q20" s="818"/>
      <c r="R20" s="818"/>
      <c r="S20" s="819"/>
      <c r="T20" s="743"/>
      <c r="U20" s="743"/>
      <c r="V20" s="743"/>
      <c r="W20" s="743"/>
      <c r="X20" s="743"/>
    </row>
    <row r="21" spans="1:24" s="224" customFormat="1" ht="15" customHeight="1" x14ac:dyDescent="0.25">
      <c r="A21" s="952">
        <v>21</v>
      </c>
      <c r="B21" s="249"/>
      <c r="C21" s="167"/>
      <c r="D21" s="158"/>
      <c r="E21" s="698" t="s">
        <v>682</v>
      </c>
      <c r="F21" s="711"/>
      <c r="G21" s="698"/>
      <c r="H21" s="698"/>
      <c r="I21" s="167"/>
      <c r="J21" s="167"/>
      <c r="K21" s="964"/>
      <c r="L21" s="964"/>
      <c r="M21" s="965">
        <f>IF(K32=0,0,V48)</f>
        <v>0</v>
      </c>
      <c r="N21" s="223"/>
      <c r="O21" s="560" t="s">
        <v>730</v>
      </c>
      <c r="P21" s="825" t="s">
        <v>722</v>
      </c>
      <c r="Q21" s="818"/>
      <c r="R21" s="818"/>
      <c r="S21" s="819"/>
      <c r="T21" s="743"/>
      <c r="U21" s="743"/>
      <c r="V21" s="743"/>
      <c r="W21" s="743"/>
      <c r="X21" s="743"/>
    </row>
    <row r="22" spans="1:24" s="224" customFormat="1" ht="15" customHeight="1" x14ac:dyDescent="0.25">
      <c r="A22" s="952">
        <v>22</v>
      </c>
      <c r="B22" s="249"/>
      <c r="C22" s="167"/>
      <c r="D22" s="158"/>
      <c r="E22" s="698" t="s">
        <v>683</v>
      </c>
      <c r="F22" s="711"/>
      <c r="G22" s="698"/>
      <c r="H22" s="698"/>
      <c r="I22" s="167"/>
      <c r="J22" s="167"/>
      <c r="K22" s="834"/>
      <c r="L22" s="834"/>
      <c r="M22" s="835">
        <f>IF(K32=0,0,X48)</f>
        <v>0</v>
      </c>
      <c r="N22" s="223"/>
      <c r="O22" s="560" t="s">
        <v>730</v>
      </c>
      <c r="P22" s="825" t="s">
        <v>723</v>
      </c>
      <c r="Q22" s="818"/>
      <c r="R22" s="818"/>
      <c r="S22" s="819"/>
      <c r="T22" s="743"/>
      <c r="U22" s="743"/>
      <c r="V22" s="743"/>
      <c r="W22" s="743"/>
      <c r="X22" s="743"/>
    </row>
    <row r="23" spans="1:24" s="224" customFormat="1" ht="15" customHeight="1" thickBot="1" x14ac:dyDescent="0.3">
      <c r="A23" s="952">
        <v>23</v>
      </c>
      <c r="B23" s="249"/>
      <c r="C23" s="167"/>
      <c r="D23" s="167"/>
      <c r="E23" s="167"/>
      <c r="F23" s="167"/>
      <c r="G23" s="167"/>
      <c r="H23" s="167"/>
      <c r="I23" s="167"/>
      <c r="J23" s="167"/>
      <c r="K23" s="420"/>
      <c r="L23" s="420"/>
      <c r="M23" s="420"/>
      <c r="N23" s="223"/>
      <c r="O23" s="560"/>
      <c r="P23" s="821"/>
      <c r="Q23" s="818"/>
      <c r="R23" s="818"/>
      <c r="S23" s="819"/>
      <c r="T23" s="743"/>
      <c r="U23" s="743"/>
      <c r="V23" s="743"/>
      <c r="W23" s="743"/>
      <c r="X23" s="743"/>
    </row>
    <row r="24" spans="1:24" s="224" customFormat="1" ht="15" customHeight="1" thickBot="1" x14ac:dyDescent="0.3">
      <c r="A24" s="952">
        <v>24</v>
      </c>
      <c r="B24" s="249"/>
      <c r="C24" s="167"/>
      <c r="D24" s="167"/>
      <c r="E24" s="712" t="s">
        <v>761</v>
      </c>
      <c r="F24" s="698"/>
      <c r="G24" s="167"/>
      <c r="H24" s="167"/>
      <c r="I24" s="167"/>
      <c r="J24" s="167"/>
      <c r="K24" s="967"/>
      <c r="L24" s="967"/>
      <c r="M24" s="969"/>
      <c r="N24" s="223"/>
      <c r="O24" s="560"/>
      <c r="P24" s="821"/>
      <c r="Q24" s="818"/>
      <c r="R24" s="818"/>
      <c r="S24" s="819"/>
      <c r="T24" s="743"/>
      <c r="U24" s="743"/>
      <c r="V24" s="743"/>
      <c r="W24" s="743"/>
      <c r="X24" s="743"/>
    </row>
    <row r="25" spans="1:24" s="224" customFormat="1" ht="15" customHeight="1" thickBot="1" x14ac:dyDescent="0.3">
      <c r="A25" s="952">
        <v>25</v>
      </c>
      <c r="B25" s="249"/>
      <c r="C25" s="167"/>
      <c r="D25" s="167"/>
      <c r="E25" s="167"/>
      <c r="F25" s="167"/>
      <c r="G25" s="167"/>
      <c r="H25" s="167"/>
      <c r="I25" s="167"/>
      <c r="J25" s="167"/>
      <c r="K25" s="420"/>
      <c r="L25" s="420"/>
      <c r="M25" s="420"/>
      <c r="N25" s="223"/>
      <c r="O25" s="560"/>
      <c r="P25" s="821"/>
      <c r="Q25" s="818"/>
      <c r="R25" s="818"/>
      <c r="S25" s="819"/>
      <c r="T25" s="743"/>
      <c r="U25" s="743"/>
      <c r="V25" s="743"/>
      <c r="W25" s="743"/>
      <c r="X25" s="743"/>
    </row>
    <row r="26" spans="1:24" s="224" customFormat="1" ht="15" customHeight="1" thickBot="1" x14ac:dyDescent="0.3">
      <c r="A26" s="952">
        <v>26</v>
      </c>
      <c r="B26" s="249"/>
      <c r="C26" s="167"/>
      <c r="D26" s="167"/>
      <c r="E26" s="194" t="s">
        <v>83</v>
      </c>
      <c r="F26" s="158"/>
      <c r="G26" s="167"/>
      <c r="H26" s="167"/>
      <c r="I26" s="167"/>
      <c r="J26" s="167"/>
      <c r="K26" s="967"/>
      <c r="L26" s="967"/>
      <c r="M26" s="967"/>
      <c r="N26" s="223"/>
      <c r="O26" s="560"/>
      <c r="P26" s="825" t="s">
        <v>724</v>
      </c>
      <c r="Q26" s="818"/>
      <c r="R26" s="818"/>
      <c r="S26" s="819"/>
      <c r="T26" s="743"/>
      <c r="U26" s="743"/>
      <c r="V26" s="743"/>
      <c r="W26" s="743"/>
      <c r="X26" s="743"/>
    </row>
    <row r="27" spans="1:24" s="224" customFormat="1" ht="15" customHeight="1" x14ac:dyDescent="0.25">
      <c r="A27" s="952">
        <v>27</v>
      </c>
      <c r="B27" s="249"/>
      <c r="C27" s="167"/>
      <c r="D27" s="167"/>
      <c r="E27" s="256"/>
      <c r="F27" s="167" t="s">
        <v>81</v>
      </c>
      <c r="G27" s="167"/>
      <c r="H27" s="167"/>
      <c r="I27" s="167"/>
      <c r="J27" s="167"/>
      <c r="K27" s="968"/>
      <c r="L27" s="968"/>
      <c r="M27" s="968"/>
      <c r="N27" s="223"/>
      <c r="O27" s="560"/>
      <c r="P27" s="825" t="s">
        <v>725</v>
      </c>
      <c r="Q27" s="818"/>
      <c r="R27" s="818"/>
      <c r="S27" s="819"/>
      <c r="T27" s="743"/>
      <c r="U27" s="743"/>
      <c r="V27" s="743"/>
      <c r="W27" s="743"/>
      <c r="X27" s="743"/>
    </row>
    <row r="28" spans="1:24" s="224" customFormat="1" ht="15" customHeight="1" x14ac:dyDescent="0.25">
      <c r="A28" s="952">
        <v>28</v>
      </c>
      <c r="B28" s="249"/>
      <c r="C28" s="167"/>
      <c r="D28" s="167"/>
      <c r="E28" s="256"/>
      <c r="F28" s="167" t="s">
        <v>82</v>
      </c>
      <c r="G28" s="167"/>
      <c r="H28" s="167"/>
      <c r="I28" s="167"/>
      <c r="J28" s="167"/>
      <c r="K28" s="836"/>
      <c r="L28" s="836"/>
      <c r="M28" s="836"/>
      <c r="N28" s="223"/>
      <c r="O28" s="560"/>
      <c r="P28" s="825" t="s">
        <v>726</v>
      </c>
      <c r="Q28" s="818"/>
      <c r="R28" s="818"/>
      <c r="S28" s="819"/>
      <c r="T28" s="743"/>
      <c r="U28" s="743"/>
      <c r="V28" s="743"/>
      <c r="W28" s="743"/>
      <c r="X28" s="743"/>
    </row>
    <row r="29" spans="1:24" s="6" customFormat="1" ht="12.75" customHeight="1" x14ac:dyDescent="0.2">
      <c r="A29" s="952">
        <v>29</v>
      </c>
      <c r="B29" s="249"/>
      <c r="C29" s="167"/>
      <c r="D29" s="167"/>
      <c r="E29" s="167"/>
      <c r="F29" s="167"/>
      <c r="G29" s="167"/>
      <c r="H29" s="167"/>
      <c r="I29" s="167"/>
      <c r="J29" s="167"/>
      <c r="K29" s="167"/>
      <c r="L29" s="167"/>
      <c r="M29" s="167"/>
      <c r="N29" s="22"/>
      <c r="O29" s="560"/>
      <c r="P29" s="822"/>
      <c r="Q29" s="823"/>
      <c r="R29" s="823"/>
      <c r="S29" s="824"/>
      <c r="T29" s="562"/>
      <c r="U29" s="562"/>
      <c r="V29" s="562"/>
      <c r="W29" s="562"/>
      <c r="X29" s="562"/>
    </row>
    <row r="30" spans="1:24" s="6" customFormat="1" ht="30" customHeight="1" x14ac:dyDescent="0.3">
      <c r="A30" s="952">
        <v>30</v>
      </c>
      <c r="B30" s="257"/>
      <c r="C30" s="246" t="s">
        <v>438</v>
      </c>
      <c r="D30" s="233"/>
      <c r="E30" s="167"/>
      <c r="F30" s="167"/>
      <c r="G30" s="167"/>
      <c r="H30" s="167"/>
      <c r="I30" s="167"/>
      <c r="J30" s="167"/>
      <c r="K30" s="167"/>
      <c r="L30" s="258" t="s">
        <v>46</v>
      </c>
      <c r="M30" s="167"/>
      <c r="N30" s="22"/>
      <c r="O30" s="560"/>
      <c r="P30" s="562"/>
      <c r="Q30" s="562"/>
      <c r="R30" s="562"/>
      <c r="S30" s="562"/>
      <c r="T30" s="562"/>
      <c r="U30" s="562"/>
      <c r="V30" s="562"/>
      <c r="W30" s="562"/>
      <c r="X30" s="562"/>
    </row>
    <row r="31" spans="1:24" s="6" customFormat="1" ht="15" customHeight="1" x14ac:dyDescent="0.2">
      <c r="A31" s="952">
        <v>31</v>
      </c>
      <c r="B31" s="259"/>
      <c r="C31" s="241"/>
      <c r="D31" s="241"/>
      <c r="E31" s="167"/>
      <c r="F31" s="167"/>
      <c r="G31" s="167"/>
      <c r="H31" s="167"/>
      <c r="I31" s="167"/>
      <c r="J31" s="167"/>
      <c r="K31" s="415"/>
      <c r="L31" s="415"/>
      <c r="M31" s="415"/>
      <c r="N31" s="22"/>
      <c r="O31" s="560"/>
      <c r="P31" s="562"/>
      <c r="Q31" s="562"/>
      <c r="R31" s="562"/>
      <c r="S31" s="562"/>
      <c r="T31" s="562"/>
      <c r="U31" s="562"/>
      <c r="V31" s="562"/>
      <c r="W31" s="562"/>
      <c r="X31" s="562"/>
    </row>
    <row r="32" spans="1:24" s="6" customFormat="1" ht="15" customHeight="1" x14ac:dyDescent="0.2">
      <c r="A32" s="952">
        <v>32</v>
      </c>
      <c r="B32" s="259"/>
      <c r="C32" s="241"/>
      <c r="D32" s="241"/>
      <c r="E32" s="167"/>
      <c r="F32" s="167" t="s">
        <v>84</v>
      </c>
      <c r="G32" s="167"/>
      <c r="H32" s="167"/>
      <c r="I32" s="167"/>
      <c r="J32" s="167"/>
      <c r="K32" s="441">
        <f>'S4.RAB Value (Rolled Forward)'!P10</f>
        <v>0</v>
      </c>
      <c r="L32" s="415"/>
      <c r="M32" s="415"/>
      <c r="N32" s="22"/>
      <c r="O32" s="560" t="s">
        <v>505</v>
      </c>
      <c r="P32" s="562"/>
      <c r="Q32" s="562"/>
      <c r="R32" s="562"/>
      <c r="S32" s="562"/>
      <c r="T32" s="562"/>
      <c r="U32" s="562"/>
      <c r="V32" s="562"/>
      <c r="W32" s="562"/>
      <c r="X32" s="562"/>
    </row>
    <row r="33" spans="1:24" s="6" customFormat="1" ht="15" customHeight="1" thickBot="1" x14ac:dyDescent="0.25">
      <c r="A33" s="952">
        <v>33</v>
      </c>
      <c r="B33" s="259"/>
      <c r="C33" s="260"/>
      <c r="D33" s="260" t="s">
        <v>85</v>
      </c>
      <c r="E33" s="167"/>
      <c r="F33" s="167" t="s">
        <v>86</v>
      </c>
      <c r="G33" s="167"/>
      <c r="H33" s="167"/>
      <c r="I33" s="167"/>
      <c r="J33" s="167"/>
      <c r="K33" s="442">
        <f>'S5a.Regulatory Tax Allowance '!I60</f>
        <v>0</v>
      </c>
      <c r="L33" s="415"/>
      <c r="M33" s="415"/>
      <c r="N33" s="22"/>
      <c r="O33" s="560" t="s">
        <v>507</v>
      </c>
      <c r="P33" s="562"/>
      <c r="Q33" s="562"/>
      <c r="R33" s="562"/>
      <c r="S33" s="562"/>
      <c r="T33" s="562"/>
      <c r="U33" s="562"/>
      <c r="V33" s="562"/>
      <c r="W33" s="562"/>
      <c r="X33" s="562"/>
    </row>
    <row r="34" spans="1:24" s="6" customFormat="1" ht="15" customHeight="1" thickBot="1" x14ac:dyDescent="0.25">
      <c r="A34" s="952">
        <v>34</v>
      </c>
      <c r="B34" s="259"/>
      <c r="C34" s="158" t="s">
        <v>87</v>
      </c>
      <c r="D34" s="241"/>
      <c r="E34" s="158"/>
      <c r="F34" s="167"/>
      <c r="G34" s="167"/>
      <c r="H34" s="167"/>
      <c r="I34" s="167"/>
      <c r="J34" s="167"/>
      <c r="K34" s="415"/>
      <c r="L34" s="445">
        <f>K32+K33</f>
        <v>0</v>
      </c>
      <c r="M34" s="415"/>
      <c r="N34" s="151"/>
      <c r="O34" s="560" t="s">
        <v>754</v>
      </c>
      <c r="P34" s="867" t="s">
        <v>641</v>
      </c>
      <c r="Q34" s="814"/>
      <c r="R34" s="814"/>
      <c r="S34" s="814"/>
      <c r="T34" s="814"/>
      <c r="U34" s="814"/>
      <c r="V34" s="814"/>
      <c r="W34" s="814"/>
      <c r="X34" s="815"/>
    </row>
    <row r="35" spans="1:24" s="6" customFormat="1" ht="15" customHeight="1" thickBot="1" x14ac:dyDescent="0.25">
      <c r="A35" s="952">
        <v>35</v>
      </c>
      <c r="B35" s="259"/>
      <c r="C35" s="241"/>
      <c r="D35" s="241"/>
      <c r="E35" s="158"/>
      <c r="F35" s="158"/>
      <c r="G35" s="167"/>
      <c r="H35" s="167"/>
      <c r="I35" s="167"/>
      <c r="J35" s="167"/>
      <c r="K35" s="415"/>
      <c r="L35" s="415"/>
      <c r="M35" s="415"/>
      <c r="N35" s="151"/>
      <c r="O35" s="560"/>
      <c r="P35" s="843"/>
      <c r="Q35" s="559"/>
      <c r="R35" s="559"/>
      <c r="S35" s="559"/>
      <c r="T35" s="559"/>
      <c r="U35" s="559"/>
      <c r="V35" s="559"/>
      <c r="W35" s="559"/>
      <c r="X35" s="817"/>
    </row>
    <row r="36" spans="1:24" s="525" customFormat="1" ht="15" customHeight="1" thickBot="1" x14ac:dyDescent="0.25">
      <c r="A36" s="952">
        <v>36</v>
      </c>
      <c r="B36" s="259"/>
      <c r="C36" s="711" t="s">
        <v>371</v>
      </c>
      <c r="D36" s="699"/>
      <c r="E36" s="711"/>
      <c r="F36" s="711"/>
      <c r="G36" s="167"/>
      <c r="H36" s="167"/>
      <c r="I36" s="167"/>
      <c r="J36" s="167"/>
      <c r="K36" s="415"/>
      <c r="L36" s="738">
        <f>'S3.Regulatory Profit'!T9</f>
        <v>0</v>
      </c>
      <c r="M36" s="415"/>
      <c r="N36" s="151"/>
      <c r="O36" s="560" t="s">
        <v>504</v>
      </c>
      <c r="P36" s="868" t="s">
        <v>2</v>
      </c>
      <c r="Q36" s="844" t="s">
        <v>646</v>
      </c>
      <c r="R36" s="844" t="s">
        <v>647</v>
      </c>
      <c r="S36" s="845" t="s">
        <v>687</v>
      </c>
      <c r="T36" s="744"/>
      <c r="U36" s="845" t="s">
        <v>688</v>
      </c>
      <c r="V36" s="845"/>
      <c r="W36" s="845" t="s">
        <v>689</v>
      </c>
      <c r="X36" s="846"/>
    </row>
    <row r="37" spans="1:24" s="525" customFormat="1" ht="15" customHeight="1" x14ac:dyDescent="0.2">
      <c r="A37" s="952">
        <v>37</v>
      </c>
      <c r="B37" s="259"/>
      <c r="C37" s="241"/>
      <c r="D37" s="241"/>
      <c r="E37" s="158"/>
      <c r="F37" s="158"/>
      <c r="G37" s="698"/>
      <c r="H37" s="167"/>
      <c r="I37" s="167"/>
      <c r="J37" s="167"/>
      <c r="K37" s="415"/>
      <c r="L37" s="415"/>
      <c r="M37" s="415"/>
      <c r="N37" s="151"/>
      <c r="O37" s="560"/>
      <c r="P37" s="843"/>
      <c r="Q37" s="844" t="s">
        <v>648</v>
      </c>
      <c r="R37" s="844" t="s">
        <v>649</v>
      </c>
      <c r="S37" s="844" t="s">
        <v>642</v>
      </c>
      <c r="T37" s="745" t="s">
        <v>690</v>
      </c>
      <c r="U37" s="844" t="s">
        <v>642</v>
      </c>
      <c r="V37" s="844" t="s">
        <v>690</v>
      </c>
      <c r="W37" s="844" t="s">
        <v>642</v>
      </c>
      <c r="X37" s="847" t="s">
        <v>690</v>
      </c>
    </row>
    <row r="38" spans="1:24" s="6" customFormat="1" ht="15" customHeight="1" x14ac:dyDescent="0.25">
      <c r="A38" s="952">
        <v>38</v>
      </c>
      <c r="B38" s="249"/>
      <c r="C38" s="167"/>
      <c r="D38" s="167"/>
      <c r="E38" s="167"/>
      <c r="F38" s="698" t="s">
        <v>628</v>
      </c>
      <c r="G38" s="167"/>
      <c r="H38" s="167"/>
      <c r="I38" s="167"/>
      <c r="J38" s="167"/>
      <c r="K38" s="441">
        <f>'S3.Regulatory Profit'!T15+'S3.Regulatory Profit'!T17</f>
        <v>0</v>
      </c>
      <c r="L38" s="415"/>
      <c r="M38" s="415"/>
      <c r="N38" s="151"/>
      <c r="O38" s="560" t="s">
        <v>731</v>
      </c>
      <c r="P38" s="870" t="s">
        <v>2</v>
      </c>
      <c r="Q38" s="559"/>
      <c r="R38" s="559"/>
      <c r="S38" s="559"/>
      <c r="T38" s="559"/>
      <c r="U38" s="559"/>
      <c r="V38" s="559"/>
      <c r="W38" s="559"/>
      <c r="X38" s="817"/>
    </row>
    <row r="39" spans="1:24" s="6" customFormat="1" ht="15" customHeight="1" x14ac:dyDescent="0.2">
      <c r="A39" s="952">
        <v>39</v>
      </c>
      <c r="B39" s="249"/>
      <c r="C39" s="713"/>
      <c r="D39" s="713" t="s">
        <v>85</v>
      </c>
      <c r="E39" s="165"/>
      <c r="F39" s="165" t="s">
        <v>91</v>
      </c>
      <c r="G39" s="167"/>
      <c r="H39" s="167"/>
      <c r="I39" s="167"/>
      <c r="J39" s="167"/>
      <c r="K39" s="441">
        <f>'S4.RAB Value (Rolled Forward)'!P16</f>
        <v>0</v>
      </c>
      <c r="L39" s="415"/>
      <c r="M39" s="415"/>
      <c r="N39" s="151"/>
      <c r="O39" s="560" t="s">
        <v>505</v>
      </c>
      <c r="P39" s="825" t="s">
        <v>87</v>
      </c>
      <c r="Q39" s="838">
        <v>365</v>
      </c>
      <c r="R39" s="849" t="e">
        <f t="shared" ref="R39:R43" si="0">K$3-Q39</f>
        <v>#VALUE!</v>
      </c>
      <c r="S39" s="850">
        <f>-L34</f>
        <v>0</v>
      </c>
      <c r="T39" s="851" t="e">
        <f>S39/(1+T$46)^((365-$Q39)/365)</f>
        <v>#VALUE!</v>
      </c>
      <c r="U39" s="559">
        <f>S39</f>
        <v>0</v>
      </c>
      <c r="V39" s="559" t="e">
        <f>U39/(1+V$46)^((365-$Q39)/365)</f>
        <v>#VALUE!</v>
      </c>
      <c r="W39" s="559">
        <f>U39</f>
        <v>0</v>
      </c>
      <c r="X39" s="817" t="e">
        <f>W39/(1+X$46)^((365-$Q39)/365)</f>
        <v>#VALUE!</v>
      </c>
    </row>
    <row r="40" spans="1:24" s="6" customFormat="1" ht="15" customHeight="1" x14ac:dyDescent="0.2">
      <c r="A40" s="952">
        <v>40</v>
      </c>
      <c r="B40" s="249"/>
      <c r="C40" s="713"/>
      <c r="D40" s="713" t="s">
        <v>89</v>
      </c>
      <c r="E40" s="165"/>
      <c r="F40" s="165" t="s">
        <v>92</v>
      </c>
      <c r="G40" s="167"/>
      <c r="H40" s="167"/>
      <c r="I40" s="167"/>
      <c r="J40" s="167"/>
      <c r="K40" s="442">
        <f>'S4.RAB Value (Rolled Forward)'!P18</f>
        <v>0</v>
      </c>
      <c r="L40" s="415"/>
      <c r="M40" s="415"/>
      <c r="N40" s="151"/>
      <c r="O40" s="560" t="s">
        <v>505</v>
      </c>
      <c r="P40" s="825" t="s">
        <v>643</v>
      </c>
      <c r="Q40" s="838">
        <v>182</v>
      </c>
      <c r="R40" s="849" t="e">
        <f t="shared" si="0"/>
        <v>#VALUE!</v>
      </c>
      <c r="S40" s="850">
        <f>-L43</f>
        <v>0</v>
      </c>
      <c r="T40" s="851" t="e">
        <f t="shared" ref="T40:T43" si="1">S40/(1+T$46)^((365-$Q40)/365)</f>
        <v>#VALUE!</v>
      </c>
      <c r="U40" s="559">
        <f>S40+(M102*M57)</f>
        <v>0</v>
      </c>
      <c r="V40" s="559" t="e">
        <f t="shared" ref="V40:V43" si="2">U40/(1+V$46)^((365-$Q40)/365)</f>
        <v>#VALUE!</v>
      </c>
      <c r="W40" s="559">
        <f>U40+(M111*M57)</f>
        <v>0</v>
      </c>
      <c r="X40" s="817" t="e">
        <f>W40/(1+X$46)^((365-$Q40)/365)</f>
        <v>#VALUE!</v>
      </c>
    </row>
    <row r="41" spans="1:24" s="525" customFormat="1" ht="15" customHeight="1" x14ac:dyDescent="0.2">
      <c r="A41" s="952">
        <v>41</v>
      </c>
      <c r="B41" s="249"/>
      <c r="C41" s="713"/>
      <c r="D41" s="713" t="s">
        <v>85</v>
      </c>
      <c r="E41" s="165"/>
      <c r="F41" s="714" t="s">
        <v>550</v>
      </c>
      <c r="G41" s="167"/>
      <c r="H41" s="167"/>
      <c r="I41" s="167"/>
      <c r="J41" s="167"/>
      <c r="K41" s="739">
        <f>'S3.Regulatory Profit'!T29-K33+K50</f>
        <v>0</v>
      </c>
      <c r="L41" s="415"/>
      <c r="M41" s="415"/>
      <c r="N41" s="151"/>
      <c r="O41" s="560" t="s">
        <v>732</v>
      </c>
      <c r="P41" s="825" t="s">
        <v>371</v>
      </c>
      <c r="Q41" s="838">
        <v>148</v>
      </c>
      <c r="R41" s="849" t="e">
        <f t="shared" si="0"/>
        <v>#VALUE!</v>
      </c>
      <c r="S41" s="852">
        <f>L36</f>
        <v>0</v>
      </c>
      <c r="T41" s="851" t="e">
        <f t="shared" si="1"/>
        <v>#VALUE!</v>
      </c>
      <c r="U41" s="851">
        <f>S41-M102</f>
        <v>0</v>
      </c>
      <c r="V41" s="559" t="e">
        <f t="shared" si="2"/>
        <v>#VALUE!</v>
      </c>
      <c r="W41" s="851">
        <f>U41-M111</f>
        <v>0</v>
      </c>
      <c r="X41" s="817" t="e">
        <f>W41/(1+X$46)^((365-$Q41)/365)</f>
        <v>#VALUE!</v>
      </c>
    </row>
    <row r="42" spans="1:24" s="525" customFormat="1" ht="15" customHeight="1" thickBot="1" x14ac:dyDescent="0.25">
      <c r="A42" s="952">
        <v>42</v>
      </c>
      <c r="B42" s="249"/>
      <c r="C42" s="713"/>
      <c r="D42" s="713" t="s">
        <v>89</v>
      </c>
      <c r="E42" s="165"/>
      <c r="F42" s="714" t="s">
        <v>629</v>
      </c>
      <c r="G42" s="167"/>
      <c r="H42" s="167"/>
      <c r="I42" s="167"/>
      <c r="J42" s="167"/>
      <c r="K42" s="739">
        <f>'S3.Regulatory Profit'!T10+'S3.Regulatory Profit'!T11</f>
        <v>0</v>
      </c>
      <c r="L42" s="415"/>
      <c r="M42" s="415"/>
      <c r="N42" s="151"/>
      <c r="O42" s="560" t="s">
        <v>504</v>
      </c>
      <c r="P42" s="825" t="s">
        <v>644</v>
      </c>
      <c r="Q42" s="838">
        <v>0</v>
      </c>
      <c r="R42" s="849" t="e">
        <f t="shared" si="0"/>
        <v>#VALUE!</v>
      </c>
      <c r="S42" s="850">
        <f>-L45</f>
        <v>0</v>
      </c>
      <c r="T42" s="851" t="e">
        <f t="shared" si="1"/>
        <v>#VALUE!</v>
      </c>
      <c r="U42" s="559">
        <f>S42</f>
        <v>0</v>
      </c>
      <c r="V42" s="559" t="e">
        <f t="shared" si="2"/>
        <v>#VALUE!</v>
      </c>
      <c r="W42" s="559">
        <f>U42</f>
        <v>0</v>
      </c>
      <c r="X42" s="817" t="e">
        <f>W42/(1+X$46)^((365-$Q42)/365)</f>
        <v>#VALUE!</v>
      </c>
    </row>
    <row r="43" spans="1:24" s="6" customFormat="1" ht="15" customHeight="1" thickBot="1" x14ac:dyDescent="0.25">
      <c r="A43" s="952">
        <v>43</v>
      </c>
      <c r="B43" s="249"/>
      <c r="C43" s="711" t="s">
        <v>630</v>
      </c>
      <c r="D43" s="698"/>
      <c r="E43" s="712"/>
      <c r="F43" s="712"/>
      <c r="G43" s="167"/>
      <c r="H43" s="167"/>
      <c r="I43" s="167"/>
      <c r="J43" s="167"/>
      <c r="K43" s="415"/>
      <c r="L43" s="735">
        <f>K38+K39-K40+K41-K42</f>
        <v>0</v>
      </c>
      <c r="M43" s="415"/>
      <c r="N43" s="151"/>
      <c r="O43" s="560"/>
      <c r="P43" s="825" t="s">
        <v>97</v>
      </c>
      <c r="Q43" s="838">
        <v>0</v>
      </c>
      <c r="R43" s="849" t="e">
        <f t="shared" si="0"/>
        <v>#VALUE!</v>
      </c>
      <c r="S43" s="850">
        <f>L51</f>
        <v>0</v>
      </c>
      <c r="T43" s="851" t="e">
        <f t="shared" si="1"/>
        <v>#VALUE!</v>
      </c>
      <c r="U43" s="559">
        <f>S43</f>
        <v>0</v>
      </c>
      <c r="V43" s="559" t="e">
        <f t="shared" si="2"/>
        <v>#VALUE!</v>
      </c>
      <c r="W43" s="559">
        <f>U43</f>
        <v>0</v>
      </c>
      <c r="X43" s="817" t="e">
        <f>W43/(1+X$46)^((365-$Q43)/365)</f>
        <v>#VALUE!</v>
      </c>
    </row>
    <row r="44" spans="1:24" s="6" customFormat="1" ht="15" customHeight="1" thickBot="1" x14ac:dyDescent="0.25">
      <c r="A44" s="952">
        <v>44</v>
      </c>
      <c r="B44" s="249"/>
      <c r="C44" s="699"/>
      <c r="D44" s="241"/>
      <c r="E44" s="167"/>
      <c r="F44" s="167"/>
      <c r="G44" s="167"/>
      <c r="H44" s="167"/>
      <c r="I44" s="167"/>
      <c r="J44" s="167"/>
      <c r="K44" s="415"/>
      <c r="L44" s="415"/>
      <c r="M44" s="415"/>
      <c r="N44" s="151"/>
      <c r="O44" s="560"/>
      <c r="P44" s="848"/>
      <c r="Q44" s="838"/>
      <c r="R44" s="838"/>
      <c r="S44" s="559"/>
      <c r="T44" s="559"/>
      <c r="U44" s="559"/>
      <c r="V44" s="559"/>
      <c r="W44" s="559"/>
      <c r="X44" s="817"/>
    </row>
    <row r="45" spans="1:24" s="525" customFormat="1" ht="15" customHeight="1" thickBot="1" x14ac:dyDescent="0.25">
      <c r="A45" s="952">
        <v>45</v>
      </c>
      <c r="B45" s="249"/>
      <c r="C45" s="699" t="s">
        <v>103</v>
      </c>
      <c r="D45" s="699"/>
      <c r="E45" s="698"/>
      <c r="F45" s="698"/>
      <c r="G45" s="167"/>
      <c r="H45" s="167"/>
      <c r="I45" s="167"/>
      <c r="J45" s="167"/>
      <c r="K45" s="415"/>
      <c r="L45" s="735">
        <f>'S3.Regulatory Profit'!T27</f>
        <v>0</v>
      </c>
      <c r="M45" s="415"/>
      <c r="N45" s="151"/>
      <c r="O45" s="560" t="s">
        <v>504</v>
      </c>
      <c r="P45" s="848"/>
      <c r="Q45" s="559"/>
      <c r="R45" s="559"/>
      <c r="S45" s="559" t="s">
        <v>691</v>
      </c>
      <c r="T45" s="559">
        <f>0.1*SIGN(SUM(S39:S43))</f>
        <v>0</v>
      </c>
      <c r="U45" s="559"/>
      <c r="V45" s="559">
        <f>0.1*SIGN(SUM(U39:U43))</f>
        <v>0</v>
      </c>
      <c r="W45" s="559"/>
      <c r="X45" s="817">
        <f>0.1*SIGN(SUM(W39:W43))</f>
        <v>0</v>
      </c>
    </row>
    <row r="46" spans="1:24" s="525" customFormat="1" ht="15" customHeight="1" x14ac:dyDescent="0.2">
      <c r="A46" s="952">
        <v>46</v>
      </c>
      <c r="B46" s="249"/>
      <c r="C46" s="241"/>
      <c r="D46" s="241"/>
      <c r="E46" s="167"/>
      <c r="F46" s="167"/>
      <c r="G46" s="167"/>
      <c r="H46" s="167"/>
      <c r="I46" s="167"/>
      <c r="J46" s="167"/>
      <c r="K46" s="415"/>
      <c r="L46" s="415"/>
      <c r="M46" s="415"/>
      <c r="N46" s="151"/>
      <c r="O46" s="560"/>
      <c r="P46" s="848"/>
      <c r="Q46" s="838"/>
      <c r="R46" s="838"/>
      <c r="S46" s="559" t="s">
        <v>692</v>
      </c>
      <c r="T46" s="853" t="e">
        <f>XIRR(S39:S43,$R39:$R43,T45)</f>
        <v>#VALUE!</v>
      </c>
      <c r="U46" s="559"/>
      <c r="V46" s="559" t="e">
        <f>XIRR(U39:U43,$R39:$R43,V45)</f>
        <v>#VALUE!</v>
      </c>
      <c r="W46" s="559"/>
      <c r="X46" s="817" t="e">
        <f>XIRR(W39:W43,$R39:$R43,X45)</f>
        <v>#VALUE!</v>
      </c>
    </row>
    <row r="47" spans="1:24" s="6" customFormat="1" ht="15" customHeight="1" x14ac:dyDescent="0.2">
      <c r="A47" s="952">
        <v>47</v>
      </c>
      <c r="B47" s="249"/>
      <c r="C47" s="167"/>
      <c r="D47" s="167"/>
      <c r="E47" s="167"/>
      <c r="F47" s="167" t="s">
        <v>93</v>
      </c>
      <c r="G47" s="167"/>
      <c r="H47" s="167"/>
      <c r="I47" s="167"/>
      <c r="J47" s="167"/>
      <c r="K47" s="441">
        <f>'S4.RAB Value (Rolled Forward)'!P24</f>
        <v>0</v>
      </c>
      <c r="L47" s="415"/>
      <c r="M47" s="415"/>
      <c r="N47" s="151"/>
      <c r="O47" s="560" t="s">
        <v>505</v>
      </c>
      <c r="P47" s="843"/>
      <c r="Q47" s="559"/>
      <c r="R47" s="559"/>
      <c r="S47" s="559" t="s">
        <v>693</v>
      </c>
      <c r="T47" s="853" t="e">
        <f>SUM(T39:T43)</f>
        <v>#VALUE!</v>
      </c>
      <c r="U47" s="559"/>
      <c r="V47" s="559" t="e">
        <f>SUM(V39:V43)</f>
        <v>#VALUE!</v>
      </c>
      <c r="W47" s="559"/>
      <c r="X47" s="817" t="e">
        <f>SUM(X39:X43)</f>
        <v>#VALUE!</v>
      </c>
    </row>
    <row r="48" spans="1:24" s="6" customFormat="1" ht="15" customHeight="1" x14ac:dyDescent="0.2">
      <c r="A48" s="952">
        <v>48</v>
      </c>
      <c r="B48" s="249"/>
      <c r="C48" s="260"/>
      <c r="D48" s="260" t="s">
        <v>89</v>
      </c>
      <c r="E48" s="167"/>
      <c r="F48" s="167" t="s">
        <v>94</v>
      </c>
      <c r="G48" s="167"/>
      <c r="H48" s="167"/>
      <c r="I48" s="167"/>
      <c r="J48" s="167"/>
      <c r="K48" s="441">
        <f>'S4.RAB Value (Rolled Forward)'!P22</f>
        <v>0</v>
      </c>
      <c r="L48" s="415"/>
      <c r="M48" s="415"/>
      <c r="N48" s="151"/>
      <c r="O48" s="560" t="s">
        <v>505</v>
      </c>
      <c r="P48" s="843"/>
      <c r="Q48" s="559"/>
      <c r="R48" s="559"/>
      <c r="S48" s="559" t="s">
        <v>547</v>
      </c>
      <c r="T48" s="559" t="e">
        <f>IF(ABS(T47)&lt;0.01,T46,"ERROR")</f>
        <v>#VALUE!</v>
      </c>
      <c r="U48" s="559"/>
      <c r="V48" s="559" t="e">
        <f>IF(ABS(V47)&lt;0.01,V46,"ERROR")</f>
        <v>#VALUE!</v>
      </c>
      <c r="W48" s="559"/>
      <c r="X48" s="817" t="e">
        <f>IF(ABS(X47)&lt;0.01,X46,"ERROR")</f>
        <v>#VALUE!</v>
      </c>
    </row>
    <row r="49" spans="1:24" s="6" customFormat="1" ht="15" customHeight="1" x14ac:dyDescent="0.2">
      <c r="A49" s="952">
        <v>49</v>
      </c>
      <c r="B49" s="259"/>
      <c r="C49" s="260"/>
      <c r="D49" s="260" t="s">
        <v>89</v>
      </c>
      <c r="E49" s="167"/>
      <c r="F49" s="167" t="s">
        <v>95</v>
      </c>
      <c r="G49" s="167"/>
      <c r="H49" s="167"/>
      <c r="I49" s="167"/>
      <c r="J49" s="167"/>
      <c r="K49" s="442">
        <f>'S4.RAB Value (Rolled Forward)'!P20</f>
        <v>0</v>
      </c>
      <c r="L49" s="415"/>
      <c r="M49" s="415"/>
      <c r="N49" s="151"/>
      <c r="O49" s="560" t="s">
        <v>505</v>
      </c>
      <c r="P49" s="822"/>
      <c r="Q49" s="823"/>
      <c r="R49" s="823"/>
      <c r="S49" s="854"/>
      <c r="T49" s="823"/>
      <c r="U49" s="823"/>
      <c r="V49" s="823"/>
      <c r="W49" s="823"/>
      <c r="X49" s="824"/>
    </row>
    <row r="50" spans="1:24" s="6" customFormat="1" ht="15" customHeight="1" thickBot="1" x14ac:dyDescent="0.25">
      <c r="A50" s="952">
        <v>50</v>
      </c>
      <c r="B50" s="249"/>
      <c r="C50" s="260"/>
      <c r="D50" s="260" t="s">
        <v>85</v>
      </c>
      <c r="E50" s="167"/>
      <c r="F50" s="167" t="s">
        <v>96</v>
      </c>
      <c r="G50" s="167"/>
      <c r="H50" s="167"/>
      <c r="I50" s="167"/>
      <c r="J50" s="167"/>
      <c r="K50" s="442">
        <f>'S5a.Regulatory Tax Allowance '!J76</f>
        <v>0</v>
      </c>
      <c r="L50" s="415"/>
      <c r="M50" s="415"/>
      <c r="N50" s="151"/>
      <c r="O50" s="560" t="s">
        <v>507</v>
      </c>
      <c r="P50" s="867" t="s">
        <v>645</v>
      </c>
      <c r="Q50" s="814"/>
      <c r="R50" s="814"/>
      <c r="S50" s="814"/>
      <c r="T50" s="815"/>
      <c r="U50" s="562"/>
      <c r="V50" s="562"/>
      <c r="W50" s="562"/>
      <c r="X50" s="562"/>
    </row>
    <row r="51" spans="1:24" s="6" customFormat="1" ht="15" customHeight="1" thickBot="1" x14ac:dyDescent="0.25">
      <c r="A51" s="952">
        <v>51</v>
      </c>
      <c r="B51" s="249"/>
      <c r="C51" s="158" t="s">
        <v>97</v>
      </c>
      <c r="D51" s="167"/>
      <c r="E51" s="158"/>
      <c r="F51" s="158"/>
      <c r="G51" s="167"/>
      <c r="H51" s="167"/>
      <c r="I51" s="167"/>
      <c r="J51" s="167"/>
      <c r="K51" s="167"/>
      <c r="L51" s="445">
        <f>K47-K48-K49+K50</f>
        <v>0</v>
      </c>
      <c r="M51" s="261"/>
      <c r="N51" s="151"/>
      <c r="O51" s="560"/>
      <c r="P51" s="843"/>
      <c r="Q51" s="559"/>
      <c r="R51" s="559"/>
      <c r="S51" s="559"/>
      <c r="T51" s="817"/>
      <c r="U51" s="562"/>
      <c r="V51" s="562"/>
      <c r="W51" s="562"/>
      <c r="X51" s="562"/>
    </row>
    <row r="52" spans="1:24" s="6" customFormat="1" ht="15" customHeight="1" thickBot="1" x14ac:dyDescent="0.25">
      <c r="A52" s="952">
        <v>52</v>
      </c>
      <c r="B52" s="249"/>
      <c r="C52" s="167"/>
      <c r="D52" s="167"/>
      <c r="E52" s="167"/>
      <c r="F52" s="167"/>
      <c r="G52" s="167"/>
      <c r="H52" s="167"/>
      <c r="I52" s="167"/>
      <c r="J52" s="167"/>
      <c r="K52" s="167"/>
      <c r="L52" s="167"/>
      <c r="M52" s="261"/>
      <c r="N52" s="151"/>
      <c r="O52" s="560"/>
      <c r="P52" s="868" t="s">
        <v>2</v>
      </c>
      <c r="Q52" s="844" t="s">
        <v>646</v>
      </c>
      <c r="R52" s="844" t="s">
        <v>647</v>
      </c>
      <c r="S52" s="845" t="s">
        <v>687</v>
      </c>
      <c r="T52" s="855"/>
      <c r="U52" s="562"/>
      <c r="V52" s="562"/>
      <c r="W52" s="562"/>
      <c r="X52" s="562"/>
    </row>
    <row r="53" spans="1:24" s="6" customFormat="1" ht="15" customHeight="1" thickBot="1" x14ac:dyDescent="0.25">
      <c r="A53" s="952">
        <v>53</v>
      </c>
      <c r="B53" s="249"/>
      <c r="C53" s="254"/>
      <c r="D53" s="732" t="s">
        <v>608</v>
      </c>
      <c r="E53" s="698"/>
      <c r="F53" s="698"/>
      <c r="G53" s="167"/>
      <c r="H53" s="167"/>
      <c r="I53" s="167"/>
      <c r="J53" s="167"/>
      <c r="K53" s="167"/>
      <c r="L53" s="167"/>
      <c r="M53" s="839">
        <f>IF(K32=0,0,T48)</f>
        <v>0</v>
      </c>
      <c r="N53" s="151"/>
      <c r="O53" s="560" t="s">
        <v>733</v>
      </c>
      <c r="P53" s="843"/>
      <c r="Q53" s="844" t="s">
        <v>648</v>
      </c>
      <c r="R53" s="844" t="s">
        <v>649</v>
      </c>
      <c r="S53" s="844" t="s">
        <v>642</v>
      </c>
      <c r="T53" s="856" t="s">
        <v>690</v>
      </c>
      <c r="U53" s="562"/>
      <c r="V53" s="562"/>
      <c r="W53" s="562"/>
      <c r="X53" s="562"/>
    </row>
    <row r="54" spans="1:24" s="6" customFormat="1" ht="15" customHeight="1" x14ac:dyDescent="0.2">
      <c r="A54" s="952">
        <v>54</v>
      </c>
      <c r="B54" s="167"/>
      <c r="C54" s="263"/>
      <c r="D54" s="263"/>
      <c r="E54" s="256"/>
      <c r="F54" s="256"/>
      <c r="G54" s="167"/>
      <c r="H54" s="167"/>
      <c r="I54" s="167"/>
      <c r="J54" s="167"/>
      <c r="K54" s="167"/>
      <c r="L54" s="167"/>
      <c r="M54" s="167"/>
      <c r="N54" s="152"/>
      <c r="O54" s="560"/>
      <c r="P54" s="843"/>
      <c r="Q54" s="559"/>
      <c r="R54" s="559"/>
      <c r="S54" s="559"/>
      <c r="T54" s="857"/>
      <c r="U54" s="559"/>
      <c r="V54" s="562"/>
      <c r="W54" s="562"/>
      <c r="X54" s="562"/>
    </row>
    <row r="55" spans="1:24" s="6" customFormat="1" ht="15" customHeight="1" x14ac:dyDescent="0.2">
      <c r="A55" s="952">
        <v>55</v>
      </c>
      <c r="B55" s="249"/>
      <c r="C55" s="167"/>
      <c r="D55" s="167"/>
      <c r="E55" s="167"/>
      <c r="F55" s="167" t="s">
        <v>98</v>
      </c>
      <c r="G55" s="167"/>
      <c r="H55" s="167"/>
      <c r="I55" s="167"/>
      <c r="J55" s="167"/>
      <c r="K55" s="167"/>
      <c r="L55" s="167"/>
      <c r="M55" s="1093">
        <v>0.42</v>
      </c>
      <c r="N55" s="151"/>
      <c r="O55" s="560"/>
      <c r="P55" s="825" t="s">
        <v>650</v>
      </c>
      <c r="Q55" s="858">
        <v>365</v>
      </c>
      <c r="R55" s="849" t="e">
        <f t="shared" ref="R55:R82" si="3">K$3-Q55</f>
        <v>#VALUE!</v>
      </c>
      <c r="S55" s="826">
        <f>-L34</f>
        <v>0</v>
      </c>
      <c r="T55" s="859" t="e">
        <f t="shared" ref="T55:T82" si="4">S55/(1+T$85)^((365-$Q55)/365)</f>
        <v>#VALUE!</v>
      </c>
      <c r="U55" s="555"/>
      <c r="V55" s="562"/>
      <c r="W55" s="562"/>
      <c r="X55" s="562"/>
    </row>
    <row r="56" spans="1:24" s="6" customFormat="1" ht="15" customHeight="1" x14ac:dyDescent="0.2">
      <c r="A56" s="952">
        <v>56</v>
      </c>
      <c r="B56" s="249"/>
      <c r="C56" s="167"/>
      <c r="D56" s="167"/>
      <c r="E56" s="167"/>
      <c r="F56" s="167" t="s">
        <v>99</v>
      </c>
      <c r="G56" s="167"/>
      <c r="H56" s="167"/>
      <c r="I56" s="167"/>
      <c r="J56" s="167"/>
      <c r="K56" s="167"/>
      <c r="L56" s="167"/>
      <c r="M56" s="585"/>
      <c r="N56" s="22"/>
      <c r="O56" s="560" t="s">
        <v>734</v>
      </c>
      <c r="P56" s="825" t="s">
        <v>652</v>
      </c>
      <c r="Q56" s="858">
        <v>350</v>
      </c>
      <c r="R56" s="849" t="e">
        <f t="shared" si="3"/>
        <v>#VALUE!</v>
      </c>
      <c r="S56" s="826">
        <f t="shared" ref="S56:S67" si="5">-M67</f>
        <v>0</v>
      </c>
      <c r="T56" s="859" t="e">
        <f t="shared" si="4"/>
        <v>#VALUE!</v>
      </c>
      <c r="U56" s="555"/>
      <c r="V56" s="562"/>
      <c r="W56" s="562"/>
      <c r="X56" s="562"/>
    </row>
    <row r="57" spans="1:24" s="6" customFormat="1" ht="15" customHeight="1" x14ac:dyDescent="0.2">
      <c r="A57" s="952">
        <v>57</v>
      </c>
      <c r="B57" s="249"/>
      <c r="C57" s="167"/>
      <c r="D57" s="167"/>
      <c r="E57" s="167"/>
      <c r="F57" s="167" t="s">
        <v>100</v>
      </c>
      <c r="G57" s="167"/>
      <c r="H57" s="167"/>
      <c r="I57" s="167"/>
      <c r="J57" s="167"/>
      <c r="K57" s="167"/>
      <c r="L57" s="167"/>
      <c r="M57" s="1100">
        <f>'S5a.Regulatory Tax Allowance '!I27</f>
        <v>0</v>
      </c>
      <c r="N57" s="22"/>
      <c r="O57" s="560" t="s">
        <v>507</v>
      </c>
      <c r="P57" s="825" t="s">
        <v>653</v>
      </c>
      <c r="Q57" s="858">
        <v>320</v>
      </c>
      <c r="R57" s="849" t="e">
        <f t="shared" si="3"/>
        <v>#VALUE!</v>
      </c>
      <c r="S57" s="826">
        <f t="shared" si="5"/>
        <v>0</v>
      </c>
      <c r="T57" s="859" t="e">
        <f t="shared" si="4"/>
        <v>#VALUE!</v>
      </c>
      <c r="U57" s="555"/>
      <c r="V57" s="562"/>
      <c r="W57" s="562"/>
      <c r="X57" s="562"/>
    </row>
    <row r="58" spans="1:24" s="6" customFormat="1" ht="15" customHeight="1" thickBot="1" x14ac:dyDescent="0.25">
      <c r="A58" s="952">
        <v>58</v>
      </c>
      <c r="B58" s="249"/>
      <c r="C58" s="241"/>
      <c r="D58" s="241"/>
      <c r="E58" s="167"/>
      <c r="F58" s="167"/>
      <c r="G58" s="167"/>
      <c r="H58" s="167"/>
      <c r="I58" s="167"/>
      <c r="J58" s="167"/>
      <c r="K58" s="167"/>
      <c r="L58" s="167"/>
      <c r="M58" s="167"/>
      <c r="N58" s="22"/>
      <c r="O58" s="481"/>
      <c r="P58" s="825" t="s">
        <v>654</v>
      </c>
      <c r="Q58" s="858">
        <v>289</v>
      </c>
      <c r="R58" s="849" t="e">
        <f t="shared" si="3"/>
        <v>#VALUE!</v>
      </c>
      <c r="S58" s="826">
        <f t="shared" si="5"/>
        <v>0</v>
      </c>
      <c r="T58" s="859" t="e">
        <f t="shared" si="4"/>
        <v>#VALUE!</v>
      </c>
      <c r="U58" s="555"/>
      <c r="V58" s="562"/>
      <c r="W58" s="562"/>
      <c r="X58" s="562"/>
    </row>
    <row r="59" spans="1:24" s="6" customFormat="1" ht="15" customHeight="1" thickBot="1" x14ac:dyDescent="0.25">
      <c r="A59" s="952">
        <v>59</v>
      </c>
      <c r="B59" s="249"/>
      <c r="C59" s="254"/>
      <c r="D59" s="732" t="s">
        <v>607</v>
      </c>
      <c r="E59" s="698"/>
      <c r="F59" s="698"/>
      <c r="G59" s="167"/>
      <c r="H59" s="167"/>
      <c r="I59" s="167"/>
      <c r="J59" s="167"/>
      <c r="K59" s="167"/>
      <c r="L59" s="167"/>
      <c r="M59" s="736">
        <f>M53-($M$55*$M$56*$M$57)</f>
        <v>0</v>
      </c>
      <c r="N59" s="22"/>
      <c r="O59" s="560" t="s">
        <v>515</v>
      </c>
      <c r="P59" s="825" t="s">
        <v>655</v>
      </c>
      <c r="Q59" s="858">
        <v>259</v>
      </c>
      <c r="R59" s="849" t="e">
        <f t="shared" si="3"/>
        <v>#VALUE!</v>
      </c>
      <c r="S59" s="826">
        <f t="shared" si="5"/>
        <v>0</v>
      </c>
      <c r="T59" s="859" t="e">
        <f t="shared" si="4"/>
        <v>#VALUE!</v>
      </c>
      <c r="U59" s="555"/>
      <c r="V59" s="562"/>
      <c r="W59" s="562"/>
      <c r="X59" s="562"/>
    </row>
    <row r="60" spans="1:24" s="171" customFormat="1" ht="15" customHeight="1" x14ac:dyDescent="0.2">
      <c r="A60" s="952">
        <v>60</v>
      </c>
      <c r="B60" s="249"/>
      <c r="C60" s="254"/>
      <c r="D60" s="254"/>
      <c r="E60" s="167"/>
      <c r="F60" s="167"/>
      <c r="G60" s="167"/>
      <c r="H60" s="167"/>
      <c r="I60" s="167"/>
      <c r="J60" s="167"/>
      <c r="K60" s="167"/>
      <c r="L60" s="412"/>
      <c r="M60" s="140"/>
      <c r="N60" s="22"/>
      <c r="O60" s="560"/>
      <c r="P60" s="825" t="s">
        <v>656</v>
      </c>
      <c r="Q60" s="858">
        <v>228</v>
      </c>
      <c r="R60" s="849" t="e">
        <f t="shared" si="3"/>
        <v>#VALUE!</v>
      </c>
      <c r="S60" s="826">
        <f t="shared" si="5"/>
        <v>0</v>
      </c>
      <c r="T60" s="859" t="e">
        <f t="shared" si="4"/>
        <v>#VALUE!</v>
      </c>
      <c r="U60" s="555"/>
      <c r="V60" s="562"/>
      <c r="W60" s="562"/>
      <c r="X60" s="562"/>
    </row>
    <row r="61" spans="1:24" s="6" customFormat="1" ht="14.25" customHeight="1" x14ac:dyDescent="0.3">
      <c r="A61" s="952">
        <v>61</v>
      </c>
      <c r="B61" s="264"/>
      <c r="C61" s="733" t="s">
        <v>439</v>
      </c>
      <c r="D61" s="734"/>
      <c r="E61" s="721"/>
      <c r="F61" s="721"/>
      <c r="G61" s="720"/>
      <c r="H61" s="267"/>
      <c r="I61" s="266"/>
      <c r="J61" s="266"/>
      <c r="K61" s="266"/>
      <c r="L61" s="268"/>
      <c r="M61" s="269"/>
      <c r="N61" s="22"/>
      <c r="O61" s="560"/>
      <c r="P61" s="825" t="s">
        <v>657</v>
      </c>
      <c r="Q61" s="858">
        <v>197</v>
      </c>
      <c r="R61" s="849" t="e">
        <f t="shared" si="3"/>
        <v>#VALUE!</v>
      </c>
      <c r="S61" s="826">
        <f t="shared" si="5"/>
        <v>0</v>
      </c>
      <c r="T61" s="859" t="e">
        <f t="shared" si="4"/>
        <v>#VALUE!</v>
      </c>
      <c r="U61" s="555"/>
      <c r="V61" s="562"/>
      <c r="W61" s="562"/>
      <c r="X61" s="562"/>
    </row>
    <row r="62" spans="1:24" s="6" customFormat="1" ht="14.25" customHeight="1" thickBot="1" x14ac:dyDescent="0.25">
      <c r="A62" s="952">
        <v>62</v>
      </c>
      <c r="B62" s="270"/>
      <c r="C62" s="266"/>
      <c r="D62" s="266"/>
      <c r="E62" s="266"/>
      <c r="F62" s="721"/>
      <c r="G62" s="267"/>
      <c r="H62" s="267"/>
      <c r="I62" s="266"/>
      <c r="J62" s="266"/>
      <c r="K62" s="266"/>
      <c r="L62" s="268"/>
      <c r="M62" s="269"/>
      <c r="N62" s="22"/>
      <c r="O62" s="560"/>
      <c r="P62" s="825" t="s">
        <v>658</v>
      </c>
      <c r="Q62" s="858">
        <v>167</v>
      </c>
      <c r="R62" s="849" t="e">
        <f t="shared" si="3"/>
        <v>#VALUE!</v>
      </c>
      <c r="S62" s="826">
        <f t="shared" si="5"/>
        <v>0</v>
      </c>
      <c r="T62" s="859" t="e">
        <f t="shared" si="4"/>
        <v>#VALUE!</v>
      </c>
      <c r="U62" s="555"/>
      <c r="V62" s="562"/>
      <c r="W62" s="562"/>
      <c r="X62" s="562"/>
    </row>
    <row r="63" spans="1:24" s="525" customFormat="1" ht="15" customHeight="1" thickBot="1" x14ac:dyDescent="0.25">
      <c r="A63" s="952">
        <v>63</v>
      </c>
      <c r="B63" s="270"/>
      <c r="C63" s="266"/>
      <c r="D63" s="266"/>
      <c r="E63" s="158" t="s">
        <v>87</v>
      </c>
      <c r="F63" s="266"/>
      <c r="G63" s="267"/>
      <c r="H63" s="267"/>
      <c r="I63" s="266"/>
      <c r="J63" s="266"/>
      <c r="K63" s="266"/>
      <c r="L63" s="268"/>
      <c r="M63" s="737" t="str">
        <f>IF(M79=0,"N/A",L34)</f>
        <v>N/A</v>
      </c>
      <c r="N63" s="22"/>
      <c r="O63" s="560" t="s">
        <v>735</v>
      </c>
      <c r="P63" s="825" t="s">
        <v>659</v>
      </c>
      <c r="Q63" s="858">
        <v>136</v>
      </c>
      <c r="R63" s="849" t="e">
        <f t="shared" si="3"/>
        <v>#VALUE!</v>
      </c>
      <c r="S63" s="826">
        <f t="shared" si="5"/>
        <v>0</v>
      </c>
      <c r="T63" s="859" t="e">
        <f t="shared" si="4"/>
        <v>#VALUE!</v>
      </c>
      <c r="U63" s="555"/>
      <c r="V63" s="562"/>
      <c r="W63" s="562"/>
      <c r="X63" s="562"/>
    </row>
    <row r="64" spans="1:24" s="525" customFormat="1" ht="15" customHeight="1" x14ac:dyDescent="0.2">
      <c r="A64" s="952">
        <v>64</v>
      </c>
      <c r="B64" s="270"/>
      <c r="C64" s="266"/>
      <c r="D64" s="266"/>
      <c r="E64" s="266"/>
      <c r="F64" s="266"/>
      <c r="G64" s="267"/>
      <c r="H64" s="267"/>
      <c r="I64" s="266"/>
      <c r="J64" s="266"/>
      <c r="K64" s="266"/>
      <c r="L64" s="268"/>
      <c r="M64" s="269"/>
      <c r="N64" s="22"/>
      <c r="O64" s="560"/>
      <c r="P64" s="825" t="s">
        <v>660</v>
      </c>
      <c r="Q64" s="858">
        <v>106</v>
      </c>
      <c r="R64" s="849" t="e">
        <f t="shared" si="3"/>
        <v>#VALUE!</v>
      </c>
      <c r="S64" s="826">
        <f t="shared" si="5"/>
        <v>0</v>
      </c>
      <c r="T64" s="859" t="e">
        <f t="shared" si="4"/>
        <v>#VALUE!</v>
      </c>
      <c r="U64" s="555"/>
      <c r="V64" s="562"/>
      <c r="W64" s="562"/>
      <c r="X64" s="562"/>
    </row>
    <row r="65" spans="1:24" s="6" customFormat="1" ht="15" customHeight="1" x14ac:dyDescent="0.2">
      <c r="A65" s="952">
        <v>65</v>
      </c>
      <c r="B65" s="266"/>
      <c r="C65" s="266"/>
      <c r="D65" s="271"/>
      <c r="E65" s="271"/>
      <c r="F65" s="271"/>
      <c r="G65" s="1157" t="s">
        <v>46</v>
      </c>
      <c r="H65" s="1157"/>
      <c r="I65" s="1157"/>
      <c r="J65" s="1157"/>
      <c r="K65" s="1157"/>
      <c r="L65" s="1157"/>
      <c r="M65" s="1157"/>
      <c r="N65" s="22"/>
      <c r="O65" s="560"/>
      <c r="P65" s="825" t="s">
        <v>661</v>
      </c>
      <c r="Q65" s="858">
        <v>75</v>
      </c>
      <c r="R65" s="849" t="e">
        <f t="shared" si="3"/>
        <v>#VALUE!</v>
      </c>
      <c r="S65" s="826">
        <f t="shared" si="5"/>
        <v>0</v>
      </c>
      <c r="T65" s="859" t="e">
        <f t="shared" si="4"/>
        <v>#VALUE!</v>
      </c>
      <c r="U65" s="555"/>
      <c r="V65" s="562"/>
      <c r="W65" s="562"/>
      <c r="X65" s="562"/>
    </row>
    <row r="66" spans="1:24" s="6" customFormat="1" ht="25.5" x14ac:dyDescent="0.2">
      <c r="A66" s="952">
        <v>66</v>
      </c>
      <c r="B66" s="266"/>
      <c r="C66" s="272"/>
      <c r="D66" s="272"/>
      <c r="E66" s="273"/>
      <c r="F66" s="273"/>
      <c r="G66" s="715" t="s">
        <v>371</v>
      </c>
      <c r="H66" s="267"/>
      <c r="I66" s="716" t="s">
        <v>628</v>
      </c>
      <c r="J66" s="552" t="s">
        <v>91</v>
      </c>
      <c r="K66" s="552" t="s">
        <v>92</v>
      </c>
      <c r="L66" s="716" t="s">
        <v>629</v>
      </c>
      <c r="M66" s="716" t="s">
        <v>631</v>
      </c>
      <c r="N66" s="30"/>
      <c r="O66" s="560"/>
      <c r="P66" s="825" t="s">
        <v>662</v>
      </c>
      <c r="Q66" s="858">
        <v>44</v>
      </c>
      <c r="R66" s="849" t="e">
        <f t="shared" si="3"/>
        <v>#VALUE!</v>
      </c>
      <c r="S66" s="826">
        <f t="shared" si="5"/>
        <v>0</v>
      </c>
      <c r="T66" s="859" t="e">
        <f t="shared" si="4"/>
        <v>#VALUE!</v>
      </c>
      <c r="U66" s="555"/>
      <c r="V66" s="562"/>
      <c r="W66" s="562"/>
      <c r="X66" s="562"/>
    </row>
    <row r="67" spans="1:24" s="6" customFormat="1" ht="15" customHeight="1" x14ac:dyDescent="0.2">
      <c r="A67" s="952">
        <v>67</v>
      </c>
      <c r="B67" s="266"/>
      <c r="C67" s="272"/>
      <c r="D67" s="272"/>
      <c r="E67" s="273" t="s">
        <v>485</v>
      </c>
      <c r="F67" s="273"/>
      <c r="G67" s="1045"/>
      <c r="H67" s="267"/>
      <c r="I67" s="586"/>
      <c r="J67" s="586"/>
      <c r="K67" s="586"/>
      <c r="L67" s="970"/>
      <c r="M67" s="1049">
        <f>I67+J67-K67-L67</f>
        <v>0</v>
      </c>
      <c r="N67" s="30"/>
      <c r="O67" s="560"/>
      <c r="P67" s="825" t="s">
        <v>663</v>
      </c>
      <c r="Q67" s="858">
        <v>16</v>
      </c>
      <c r="R67" s="849" t="e">
        <f t="shared" si="3"/>
        <v>#VALUE!</v>
      </c>
      <c r="S67" s="826">
        <f t="shared" si="5"/>
        <v>0</v>
      </c>
      <c r="T67" s="859" t="e">
        <f t="shared" si="4"/>
        <v>#VALUE!</v>
      </c>
      <c r="U67" s="555"/>
      <c r="V67" s="562"/>
      <c r="W67" s="562"/>
      <c r="X67" s="562"/>
    </row>
    <row r="68" spans="1:24" s="6" customFormat="1" ht="15" customHeight="1" x14ac:dyDescent="0.2">
      <c r="A68" s="952">
        <v>68</v>
      </c>
      <c r="B68" s="266"/>
      <c r="C68" s="272"/>
      <c r="D68" s="272"/>
      <c r="E68" s="273" t="s">
        <v>486</v>
      </c>
      <c r="F68" s="273"/>
      <c r="G68" s="1045"/>
      <c r="H68" s="267"/>
      <c r="I68" s="586"/>
      <c r="J68" s="586"/>
      <c r="K68" s="586"/>
      <c r="L68" s="970"/>
      <c r="M68" s="1049">
        <f t="shared" ref="M68:M78" si="6">I68+J68-K68-L68</f>
        <v>0</v>
      </c>
      <c r="N68" s="30"/>
      <c r="O68" s="560"/>
      <c r="P68" s="825" t="s">
        <v>664</v>
      </c>
      <c r="Q68" s="858">
        <v>315</v>
      </c>
      <c r="R68" s="849" t="e">
        <f t="shared" si="3"/>
        <v>#VALUE!</v>
      </c>
      <c r="S68" s="826">
        <f t="shared" ref="S68:S79" si="7">G67</f>
        <v>0</v>
      </c>
      <c r="T68" s="859" t="e">
        <f t="shared" si="4"/>
        <v>#VALUE!</v>
      </c>
      <c r="U68" s="555"/>
      <c r="V68" s="562"/>
      <c r="W68" s="562"/>
      <c r="X68" s="562"/>
    </row>
    <row r="69" spans="1:24" s="6" customFormat="1" ht="15" customHeight="1" x14ac:dyDescent="0.2">
      <c r="A69" s="952">
        <v>69</v>
      </c>
      <c r="B69" s="266"/>
      <c r="C69" s="272"/>
      <c r="D69" s="272"/>
      <c r="E69" s="273" t="s">
        <v>487</v>
      </c>
      <c r="F69" s="273"/>
      <c r="G69" s="1045"/>
      <c r="H69" s="267"/>
      <c r="I69" s="586"/>
      <c r="J69" s="586"/>
      <c r="K69" s="586"/>
      <c r="L69" s="970"/>
      <c r="M69" s="1049">
        <f t="shared" si="6"/>
        <v>0</v>
      </c>
      <c r="N69" s="30"/>
      <c r="O69" s="560"/>
      <c r="P69" s="825" t="s">
        <v>665</v>
      </c>
      <c r="Q69" s="858">
        <v>284</v>
      </c>
      <c r="R69" s="849" t="e">
        <f t="shared" si="3"/>
        <v>#VALUE!</v>
      </c>
      <c r="S69" s="826">
        <f t="shared" si="7"/>
        <v>0</v>
      </c>
      <c r="T69" s="859" t="e">
        <f t="shared" si="4"/>
        <v>#VALUE!</v>
      </c>
      <c r="U69" s="555"/>
      <c r="V69" s="562"/>
      <c r="W69" s="562"/>
      <c r="X69" s="562"/>
    </row>
    <row r="70" spans="1:24" s="6" customFormat="1" ht="15" customHeight="1" x14ac:dyDescent="0.2">
      <c r="A70" s="952">
        <v>70</v>
      </c>
      <c r="B70" s="266"/>
      <c r="C70" s="272"/>
      <c r="D70" s="272"/>
      <c r="E70" s="273" t="s">
        <v>488</v>
      </c>
      <c r="F70" s="273"/>
      <c r="G70" s="1045"/>
      <c r="H70" s="267"/>
      <c r="I70" s="586"/>
      <c r="J70" s="586"/>
      <c r="K70" s="586"/>
      <c r="L70" s="970"/>
      <c r="M70" s="1049">
        <f t="shared" si="6"/>
        <v>0</v>
      </c>
      <c r="N70" s="30"/>
      <c r="O70" s="560"/>
      <c r="P70" s="825" t="s">
        <v>666</v>
      </c>
      <c r="Q70" s="858">
        <v>254</v>
      </c>
      <c r="R70" s="849" t="e">
        <f t="shared" si="3"/>
        <v>#VALUE!</v>
      </c>
      <c r="S70" s="826">
        <f t="shared" si="7"/>
        <v>0</v>
      </c>
      <c r="T70" s="859" t="e">
        <f t="shared" si="4"/>
        <v>#VALUE!</v>
      </c>
      <c r="U70" s="555"/>
      <c r="V70" s="562"/>
      <c r="W70" s="562"/>
      <c r="X70" s="562"/>
    </row>
    <row r="71" spans="1:24" s="6" customFormat="1" ht="15" customHeight="1" x14ac:dyDescent="0.2">
      <c r="A71" s="952">
        <v>71</v>
      </c>
      <c r="B71" s="266"/>
      <c r="C71" s="272"/>
      <c r="D71" s="272"/>
      <c r="E71" s="273" t="s">
        <v>489</v>
      </c>
      <c r="F71" s="273"/>
      <c r="G71" s="1045"/>
      <c r="H71" s="267"/>
      <c r="I71" s="586"/>
      <c r="J71" s="586"/>
      <c r="K71" s="586"/>
      <c r="L71" s="970"/>
      <c r="M71" s="1049">
        <f t="shared" si="6"/>
        <v>0</v>
      </c>
      <c r="N71" s="30"/>
      <c r="O71" s="560"/>
      <c r="P71" s="825" t="s">
        <v>667</v>
      </c>
      <c r="Q71" s="858">
        <v>223</v>
      </c>
      <c r="R71" s="849" t="e">
        <f t="shared" si="3"/>
        <v>#VALUE!</v>
      </c>
      <c r="S71" s="826">
        <f t="shared" si="7"/>
        <v>0</v>
      </c>
      <c r="T71" s="859" t="e">
        <f t="shared" si="4"/>
        <v>#VALUE!</v>
      </c>
      <c r="U71" s="555"/>
      <c r="V71" s="562"/>
      <c r="W71" s="562"/>
      <c r="X71" s="562"/>
    </row>
    <row r="72" spans="1:24" s="6" customFormat="1" ht="15" customHeight="1" x14ac:dyDescent="0.2">
      <c r="A72" s="952">
        <v>72</v>
      </c>
      <c r="B72" s="266"/>
      <c r="C72" s="272"/>
      <c r="D72" s="272"/>
      <c r="E72" s="273" t="s">
        <v>490</v>
      </c>
      <c r="F72" s="273"/>
      <c r="G72" s="1045"/>
      <c r="H72" s="267"/>
      <c r="I72" s="587"/>
      <c r="J72" s="586"/>
      <c r="K72" s="586"/>
      <c r="L72" s="970"/>
      <c r="M72" s="1049">
        <f t="shared" si="6"/>
        <v>0</v>
      </c>
      <c r="N72" s="30"/>
      <c r="O72" s="560"/>
      <c r="P72" s="825" t="s">
        <v>668</v>
      </c>
      <c r="Q72" s="858">
        <v>192</v>
      </c>
      <c r="R72" s="849" t="e">
        <f t="shared" si="3"/>
        <v>#VALUE!</v>
      </c>
      <c r="S72" s="826">
        <f t="shared" si="7"/>
        <v>0</v>
      </c>
      <c r="T72" s="859" t="e">
        <f t="shared" si="4"/>
        <v>#VALUE!</v>
      </c>
      <c r="U72" s="555"/>
      <c r="V72" s="562"/>
      <c r="W72" s="562"/>
      <c r="X72" s="562"/>
    </row>
    <row r="73" spans="1:24" s="6" customFormat="1" ht="15" customHeight="1" x14ac:dyDescent="0.2">
      <c r="A73" s="952">
        <v>73</v>
      </c>
      <c r="B73" s="266"/>
      <c r="C73" s="272"/>
      <c r="D73" s="272"/>
      <c r="E73" s="273" t="s">
        <v>491</v>
      </c>
      <c r="F73" s="273"/>
      <c r="G73" s="1045"/>
      <c r="H73" s="267"/>
      <c r="I73" s="587"/>
      <c r="J73" s="586"/>
      <c r="K73" s="586"/>
      <c r="L73" s="970"/>
      <c r="M73" s="1049">
        <f t="shared" si="6"/>
        <v>0</v>
      </c>
      <c r="N73" s="30"/>
      <c r="O73" s="560"/>
      <c r="P73" s="825" t="s">
        <v>669</v>
      </c>
      <c r="Q73" s="858">
        <v>162</v>
      </c>
      <c r="R73" s="849" t="e">
        <f t="shared" si="3"/>
        <v>#VALUE!</v>
      </c>
      <c r="S73" s="826">
        <f t="shared" si="7"/>
        <v>0</v>
      </c>
      <c r="T73" s="859" t="e">
        <f t="shared" si="4"/>
        <v>#VALUE!</v>
      </c>
      <c r="U73" s="555"/>
      <c r="V73" s="562"/>
      <c r="W73" s="562"/>
      <c r="X73" s="562"/>
    </row>
    <row r="74" spans="1:24" s="6" customFormat="1" ht="15" customHeight="1" x14ac:dyDescent="0.2">
      <c r="A74" s="952">
        <v>74</v>
      </c>
      <c r="B74" s="266"/>
      <c r="C74" s="272"/>
      <c r="D74" s="272"/>
      <c r="E74" s="273" t="s">
        <v>492</v>
      </c>
      <c r="F74" s="273"/>
      <c r="G74" s="1045"/>
      <c r="H74" s="267"/>
      <c r="I74" s="587"/>
      <c r="J74" s="586"/>
      <c r="K74" s="586"/>
      <c r="L74" s="970"/>
      <c r="M74" s="1049">
        <f t="shared" si="6"/>
        <v>0</v>
      </c>
      <c r="N74" s="30"/>
      <c r="O74" s="560"/>
      <c r="P74" s="825" t="s">
        <v>670</v>
      </c>
      <c r="Q74" s="858">
        <v>131</v>
      </c>
      <c r="R74" s="849" t="e">
        <f t="shared" si="3"/>
        <v>#VALUE!</v>
      </c>
      <c r="S74" s="826">
        <f t="shared" si="7"/>
        <v>0</v>
      </c>
      <c r="T74" s="859" t="e">
        <f t="shared" si="4"/>
        <v>#VALUE!</v>
      </c>
      <c r="U74" s="555"/>
      <c r="V74" s="562"/>
      <c r="W74" s="562"/>
      <c r="X74" s="562"/>
    </row>
    <row r="75" spans="1:24" s="6" customFormat="1" ht="15" customHeight="1" x14ac:dyDescent="0.2">
      <c r="A75" s="952">
        <v>75</v>
      </c>
      <c r="B75" s="266"/>
      <c r="C75" s="272"/>
      <c r="D75" s="272"/>
      <c r="E75" s="273" t="s">
        <v>493</v>
      </c>
      <c r="F75" s="273"/>
      <c r="G75" s="1045"/>
      <c r="H75" s="267"/>
      <c r="I75" s="587"/>
      <c r="J75" s="586"/>
      <c r="K75" s="586"/>
      <c r="L75" s="970"/>
      <c r="M75" s="1049">
        <f t="shared" si="6"/>
        <v>0</v>
      </c>
      <c r="N75" s="30"/>
      <c r="O75" s="560"/>
      <c r="P75" s="825" t="s">
        <v>671</v>
      </c>
      <c r="Q75" s="858">
        <v>101</v>
      </c>
      <c r="R75" s="849" t="e">
        <f t="shared" si="3"/>
        <v>#VALUE!</v>
      </c>
      <c r="S75" s="826">
        <f t="shared" si="7"/>
        <v>0</v>
      </c>
      <c r="T75" s="859" t="e">
        <f t="shared" si="4"/>
        <v>#VALUE!</v>
      </c>
      <c r="U75" s="555"/>
      <c r="V75" s="562"/>
      <c r="W75" s="562"/>
      <c r="X75" s="562"/>
    </row>
    <row r="76" spans="1:24" s="6" customFormat="1" ht="15" customHeight="1" x14ac:dyDescent="0.2">
      <c r="A76" s="952">
        <v>76</v>
      </c>
      <c r="B76" s="266"/>
      <c r="C76" s="272"/>
      <c r="D76" s="272"/>
      <c r="E76" s="273" t="s">
        <v>494</v>
      </c>
      <c r="F76" s="273"/>
      <c r="G76" s="1045"/>
      <c r="H76" s="267"/>
      <c r="I76" s="587"/>
      <c r="J76" s="586"/>
      <c r="K76" s="586"/>
      <c r="L76" s="970"/>
      <c r="M76" s="1049">
        <f t="shared" si="6"/>
        <v>0</v>
      </c>
      <c r="N76" s="30"/>
      <c r="O76" s="560"/>
      <c r="P76" s="825" t="s">
        <v>672</v>
      </c>
      <c r="Q76" s="858">
        <v>70</v>
      </c>
      <c r="R76" s="849" t="e">
        <f t="shared" si="3"/>
        <v>#VALUE!</v>
      </c>
      <c r="S76" s="826">
        <f t="shared" si="7"/>
        <v>0</v>
      </c>
      <c r="T76" s="859" t="e">
        <f t="shared" si="4"/>
        <v>#VALUE!</v>
      </c>
      <c r="U76" s="555"/>
      <c r="V76" s="562"/>
      <c r="W76" s="562"/>
      <c r="X76" s="562"/>
    </row>
    <row r="77" spans="1:24" s="6" customFormat="1" ht="15" customHeight="1" x14ac:dyDescent="0.2">
      <c r="A77" s="952">
        <v>77</v>
      </c>
      <c r="B77" s="266"/>
      <c r="C77" s="272"/>
      <c r="D77" s="272"/>
      <c r="E77" s="273" t="s">
        <v>495</v>
      </c>
      <c r="F77" s="273"/>
      <c r="G77" s="1045"/>
      <c r="H77" s="267"/>
      <c r="I77" s="587"/>
      <c r="J77" s="586"/>
      <c r="K77" s="586"/>
      <c r="L77" s="970"/>
      <c r="M77" s="1049">
        <f t="shared" si="6"/>
        <v>0</v>
      </c>
      <c r="N77" s="30"/>
      <c r="O77" s="560"/>
      <c r="P77" s="825" t="s">
        <v>673</v>
      </c>
      <c r="Q77" s="858">
        <v>39</v>
      </c>
      <c r="R77" s="849" t="e">
        <f t="shared" si="3"/>
        <v>#VALUE!</v>
      </c>
      <c r="S77" s="826">
        <f t="shared" si="7"/>
        <v>0</v>
      </c>
      <c r="T77" s="859" t="e">
        <f t="shared" si="4"/>
        <v>#VALUE!</v>
      </c>
      <c r="U77" s="555"/>
      <c r="V77" s="562"/>
      <c r="W77" s="562"/>
      <c r="X77" s="562"/>
    </row>
    <row r="78" spans="1:24" s="6" customFormat="1" ht="15" customHeight="1" thickBot="1" x14ac:dyDescent="0.25">
      <c r="A78" s="952">
        <v>78</v>
      </c>
      <c r="B78" s="266"/>
      <c r="C78" s="272"/>
      <c r="D78" s="272"/>
      <c r="E78" s="273" t="s">
        <v>496</v>
      </c>
      <c r="F78" s="273"/>
      <c r="G78" s="1046"/>
      <c r="H78" s="267"/>
      <c r="I78" s="587"/>
      <c r="J78" s="587"/>
      <c r="K78" s="587"/>
      <c r="L78" s="971"/>
      <c r="M78" s="1050">
        <f t="shared" si="6"/>
        <v>0</v>
      </c>
      <c r="N78" s="30"/>
      <c r="O78" s="560"/>
      <c r="P78" s="825" t="s">
        <v>674</v>
      </c>
      <c r="Q78" s="858">
        <v>11</v>
      </c>
      <c r="R78" s="849" t="e">
        <f t="shared" si="3"/>
        <v>#VALUE!</v>
      </c>
      <c r="S78" s="826">
        <f t="shared" si="7"/>
        <v>0</v>
      </c>
      <c r="T78" s="859" t="e">
        <f t="shared" si="4"/>
        <v>#VALUE!</v>
      </c>
      <c r="U78" s="555"/>
      <c r="V78" s="562"/>
      <c r="W78" s="562"/>
      <c r="X78" s="562"/>
    </row>
    <row r="79" spans="1:24" s="6" customFormat="1" ht="15" customHeight="1" thickBot="1" x14ac:dyDescent="0.25">
      <c r="A79" s="952">
        <v>79</v>
      </c>
      <c r="B79" s="266"/>
      <c r="C79" s="272"/>
      <c r="D79" s="272"/>
      <c r="E79" s="271" t="s">
        <v>15</v>
      </c>
      <c r="F79" s="266"/>
      <c r="G79" s="1047">
        <f>SUM(G67:G78)</f>
        <v>0</v>
      </c>
      <c r="H79" s="267"/>
      <c r="I79" s="1047">
        <f>SUM(I67:I78)</f>
        <v>0</v>
      </c>
      <c r="J79" s="1047">
        <f>SUM(J67:J78)</f>
        <v>0</v>
      </c>
      <c r="K79" s="1047">
        <f>SUM(K67:K78)</f>
        <v>0</v>
      </c>
      <c r="L79" s="1047">
        <f>SUM(L67:L78)</f>
        <v>0</v>
      </c>
      <c r="M79" s="1051">
        <f>I79+J79-K79-L79</f>
        <v>0</v>
      </c>
      <c r="N79" s="30"/>
      <c r="O79" s="560"/>
      <c r="P79" s="825" t="s">
        <v>675</v>
      </c>
      <c r="Q79" s="858">
        <v>-20</v>
      </c>
      <c r="R79" s="849" t="e">
        <f t="shared" si="3"/>
        <v>#VALUE!</v>
      </c>
      <c r="S79" s="826">
        <f t="shared" si="7"/>
        <v>0</v>
      </c>
      <c r="T79" s="859" t="e">
        <f t="shared" si="4"/>
        <v>#VALUE!</v>
      </c>
      <c r="U79" s="555"/>
      <c r="V79" s="562"/>
      <c r="W79" s="562"/>
      <c r="X79" s="562"/>
    </row>
    <row r="80" spans="1:24" s="145" customFormat="1" ht="15" customHeight="1" thickBot="1" x14ac:dyDescent="0.25">
      <c r="A80" s="952">
        <v>80</v>
      </c>
      <c r="B80" s="266"/>
      <c r="C80" s="272"/>
      <c r="D80" s="272"/>
      <c r="E80" s="273"/>
      <c r="F80" s="273"/>
      <c r="G80" s="274"/>
      <c r="H80" s="267"/>
      <c r="I80" s="274"/>
      <c r="J80" s="274"/>
      <c r="K80" s="274"/>
      <c r="L80" s="274"/>
      <c r="M80" s="275"/>
      <c r="N80" s="30"/>
      <c r="O80" s="560"/>
      <c r="P80" s="825" t="s">
        <v>651</v>
      </c>
      <c r="Q80" s="559">
        <v>182</v>
      </c>
      <c r="R80" s="849" t="e">
        <f t="shared" si="3"/>
        <v>#VALUE!</v>
      </c>
      <c r="S80" s="827" t="e">
        <f>-M81</f>
        <v>#VALUE!</v>
      </c>
      <c r="T80" s="859" t="e">
        <f t="shared" si="4"/>
        <v>#VALUE!</v>
      </c>
      <c r="U80" s="555"/>
      <c r="V80" s="562"/>
      <c r="W80" s="562"/>
      <c r="X80" s="562"/>
    </row>
    <row r="81" spans="1:24" s="6" customFormat="1" ht="15.75" customHeight="1" thickBot="1" x14ac:dyDescent="0.25">
      <c r="A81" s="952">
        <v>81</v>
      </c>
      <c r="B81" s="266"/>
      <c r="C81" s="272"/>
      <c r="D81" s="272"/>
      <c r="E81" s="717" t="s">
        <v>632</v>
      </c>
      <c r="F81" s="718"/>
      <c r="G81" s="719"/>
      <c r="H81" s="267"/>
      <c r="I81" s="277"/>
      <c r="J81" s="277"/>
      <c r="K81" s="268"/>
      <c r="L81" s="277"/>
      <c r="M81" s="735" t="str">
        <f>IF(M79=0,"N/A",K41)</f>
        <v>N/A</v>
      </c>
      <c r="N81" s="30"/>
      <c r="O81" s="560" t="s">
        <v>736</v>
      </c>
      <c r="P81" s="825" t="s">
        <v>644</v>
      </c>
      <c r="Q81" s="858">
        <v>0</v>
      </c>
      <c r="R81" s="849" t="e">
        <f t="shared" si="3"/>
        <v>#VALUE!</v>
      </c>
      <c r="S81" s="828" t="str">
        <f>M83</f>
        <v>N/A</v>
      </c>
      <c r="T81" s="859" t="e">
        <f t="shared" si="4"/>
        <v>#VALUE!</v>
      </c>
      <c r="U81" s="555"/>
      <c r="V81" s="562"/>
      <c r="W81" s="562"/>
      <c r="X81" s="562"/>
    </row>
    <row r="82" spans="1:24" s="525" customFormat="1" ht="15" customHeight="1" thickBot="1" x14ac:dyDescent="0.25">
      <c r="A82" s="952">
        <v>82</v>
      </c>
      <c r="B82" s="266"/>
      <c r="C82" s="272"/>
      <c r="D82" s="272"/>
      <c r="E82" s="276"/>
      <c r="F82" s="276"/>
      <c r="G82" s="268"/>
      <c r="H82" s="267"/>
      <c r="I82" s="277"/>
      <c r="J82" s="277"/>
      <c r="K82" s="268"/>
      <c r="L82" s="277"/>
      <c r="M82" s="268"/>
      <c r="N82" s="30"/>
      <c r="O82" s="560"/>
      <c r="P82" s="825" t="s">
        <v>97</v>
      </c>
      <c r="Q82" s="858">
        <v>0</v>
      </c>
      <c r="R82" s="849" t="e">
        <f t="shared" si="3"/>
        <v>#VALUE!</v>
      </c>
      <c r="S82" s="828" t="str">
        <f>M85</f>
        <v>N/A</v>
      </c>
      <c r="T82" s="859" t="e">
        <f t="shared" si="4"/>
        <v>#VALUE!</v>
      </c>
      <c r="U82" s="555"/>
      <c r="V82" s="562"/>
      <c r="W82" s="562"/>
      <c r="X82" s="562"/>
    </row>
    <row r="83" spans="1:24" s="525" customFormat="1" ht="15" customHeight="1" thickBot="1" x14ac:dyDescent="0.25">
      <c r="A83" s="952">
        <v>83</v>
      </c>
      <c r="B83" s="266"/>
      <c r="C83" s="272"/>
      <c r="D83" s="272"/>
      <c r="E83" s="717" t="s">
        <v>103</v>
      </c>
      <c r="F83" s="718"/>
      <c r="G83" s="719"/>
      <c r="H83" s="267"/>
      <c r="I83" s="277"/>
      <c r="J83" s="277"/>
      <c r="K83" s="268"/>
      <c r="L83" s="277"/>
      <c r="M83" s="735" t="str">
        <f>IF(M79=0,"N/A",L45)</f>
        <v>N/A</v>
      </c>
      <c r="N83" s="30"/>
      <c r="O83" s="560" t="s">
        <v>737</v>
      </c>
      <c r="P83" s="848"/>
      <c r="Q83" s="838"/>
      <c r="R83" s="849"/>
      <c r="S83" s="829"/>
      <c r="T83" s="860"/>
      <c r="U83" s="559"/>
      <c r="V83" s="562"/>
      <c r="W83" s="562"/>
      <c r="X83" s="562"/>
    </row>
    <row r="84" spans="1:24" s="525" customFormat="1" ht="15" customHeight="1" thickBot="1" x14ac:dyDescent="0.25">
      <c r="A84" s="952">
        <v>84</v>
      </c>
      <c r="B84" s="266"/>
      <c r="C84" s="272"/>
      <c r="D84" s="272"/>
      <c r="E84" s="276"/>
      <c r="F84" s="276"/>
      <c r="G84" s="268"/>
      <c r="H84" s="267"/>
      <c r="I84" s="277"/>
      <c r="J84" s="277"/>
      <c r="K84" s="268"/>
      <c r="L84" s="277"/>
      <c r="M84" s="268"/>
      <c r="N84" s="30"/>
      <c r="O84" s="560"/>
      <c r="P84" s="848"/>
      <c r="Q84" s="838"/>
      <c r="R84" s="559" t="s">
        <v>691</v>
      </c>
      <c r="S84" s="830" t="s">
        <v>691</v>
      </c>
      <c r="T84" s="861" t="e">
        <f>0.1*SIGN(SUM(S55:S82))</f>
        <v>#VALUE!</v>
      </c>
      <c r="U84" s="559"/>
      <c r="V84" s="562"/>
      <c r="W84" s="562"/>
      <c r="X84" s="562"/>
    </row>
    <row r="85" spans="1:24" s="525" customFormat="1" ht="15" customHeight="1" thickBot="1" x14ac:dyDescent="0.25">
      <c r="A85" s="952">
        <v>85</v>
      </c>
      <c r="B85" s="266"/>
      <c r="C85" s="272"/>
      <c r="D85" s="272"/>
      <c r="E85" s="717" t="s">
        <v>97</v>
      </c>
      <c r="F85" s="718"/>
      <c r="G85" s="268"/>
      <c r="H85" s="267"/>
      <c r="I85" s="277"/>
      <c r="J85" s="277"/>
      <c r="K85" s="268"/>
      <c r="L85" s="277"/>
      <c r="M85" s="735" t="str">
        <f>IF(M79=0,"N/A",L51)</f>
        <v>N/A</v>
      </c>
      <c r="N85" s="30"/>
      <c r="O85" s="560" t="s">
        <v>738</v>
      </c>
      <c r="P85" s="843"/>
      <c r="Q85" s="559"/>
      <c r="R85" s="559" t="s">
        <v>692</v>
      </c>
      <c r="S85" s="830" t="s">
        <v>692</v>
      </c>
      <c r="T85" s="862" t="e">
        <f>XIRR(S55:S82,R55:R82,T84)</f>
        <v>#VALUE!</v>
      </c>
      <c r="U85" s="559"/>
      <c r="V85" s="562"/>
      <c r="W85" s="562"/>
      <c r="X85" s="562"/>
    </row>
    <row r="86" spans="1:24" s="525" customFormat="1" ht="15" customHeight="1" x14ac:dyDescent="0.2">
      <c r="A86" s="952">
        <v>86</v>
      </c>
      <c r="B86" s="266"/>
      <c r="C86" s="272"/>
      <c r="D86" s="272"/>
      <c r="E86" s="276"/>
      <c r="F86" s="276"/>
      <c r="G86" s="268"/>
      <c r="H86" s="267"/>
      <c r="I86" s="277"/>
      <c r="J86" s="277"/>
      <c r="K86" s="268"/>
      <c r="L86" s="277"/>
      <c r="M86" s="268"/>
      <c r="N86" s="30"/>
      <c r="O86" s="560"/>
      <c r="P86" s="843"/>
      <c r="Q86" s="559"/>
      <c r="R86" s="559" t="s">
        <v>693</v>
      </c>
      <c r="S86" s="830" t="s">
        <v>693</v>
      </c>
      <c r="T86" s="863" t="e">
        <f>SUM(T55:T82)</f>
        <v>#VALUE!</v>
      </c>
      <c r="U86" s="559"/>
      <c r="V86" s="562"/>
      <c r="W86" s="562"/>
      <c r="X86" s="562"/>
    </row>
    <row r="87" spans="1:24" s="525" customFormat="1" ht="15" customHeight="1" thickBot="1" x14ac:dyDescent="0.25">
      <c r="A87" s="952">
        <v>87</v>
      </c>
      <c r="B87" s="266"/>
      <c r="C87" s="272"/>
      <c r="D87" s="272"/>
      <c r="E87" s="276"/>
      <c r="F87" s="276"/>
      <c r="G87" s="268"/>
      <c r="H87" s="267"/>
      <c r="I87" s="277"/>
      <c r="J87" s="277"/>
      <c r="K87" s="268"/>
      <c r="L87" s="277"/>
      <c r="M87" s="268"/>
      <c r="N87" s="30"/>
      <c r="O87" s="560"/>
      <c r="P87" s="843"/>
      <c r="Q87" s="559"/>
      <c r="R87" s="849" t="s">
        <v>547</v>
      </c>
      <c r="S87" s="831" t="s">
        <v>547</v>
      </c>
      <c r="T87" s="862" t="e">
        <f>IF(ABS(T86)&lt;0.01,T85,"ERROR")</f>
        <v>#VALUE!</v>
      </c>
      <c r="U87" s="559"/>
      <c r="V87" s="562"/>
      <c r="W87" s="562"/>
      <c r="X87" s="562"/>
    </row>
    <row r="88" spans="1:24" s="6" customFormat="1" ht="15" customHeight="1" thickBot="1" x14ac:dyDescent="0.3">
      <c r="A88" s="952">
        <v>88</v>
      </c>
      <c r="B88" s="266"/>
      <c r="C88" s="271"/>
      <c r="D88" s="271"/>
      <c r="E88" s="718" t="s">
        <v>609</v>
      </c>
      <c r="F88" s="720"/>
      <c r="G88" s="721"/>
      <c r="H88" s="266"/>
      <c r="I88" s="267"/>
      <c r="J88" s="266"/>
      <c r="K88" s="266"/>
      <c r="L88" s="266"/>
      <c r="M88" s="839" t="str">
        <f>IF(M79=0,"N/A",T87)</f>
        <v>N/A</v>
      </c>
      <c r="N88" s="226"/>
      <c r="O88" s="560" t="s">
        <v>739</v>
      </c>
      <c r="P88" s="869" t="s">
        <v>694</v>
      </c>
      <c r="Q88" s="559"/>
      <c r="R88" s="559"/>
      <c r="S88" s="853"/>
      <c r="T88" s="864"/>
      <c r="U88" s="561"/>
    </row>
    <row r="89" spans="1:24" s="6" customFormat="1" ht="15" customHeight="1" thickBot="1" x14ac:dyDescent="0.3">
      <c r="A89" s="952">
        <v>89</v>
      </c>
      <c r="B89" s="266"/>
      <c r="C89" s="271"/>
      <c r="D89" s="271"/>
      <c r="E89" s="267"/>
      <c r="F89" s="267"/>
      <c r="G89" s="266"/>
      <c r="H89" s="266"/>
      <c r="I89" s="266"/>
      <c r="J89" s="266"/>
      <c r="K89" s="266"/>
      <c r="L89" s="278"/>
      <c r="M89" s="422"/>
      <c r="N89" s="226"/>
      <c r="O89" s="560"/>
      <c r="P89" s="865"/>
      <c r="Q89" s="823"/>
      <c r="R89" s="823"/>
      <c r="S89" s="823"/>
      <c r="T89" s="824"/>
    </row>
    <row r="90" spans="1:24" s="6" customFormat="1" ht="15" customHeight="1" thickBot="1" x14ac:dyDescent="0.3">
      <c r="A90" s="952">
        <v>90</v>
      </c>
      <c r="B90" s="266"/>
      <c r="C90" s="271"/>
      <c r="D90" s="271"/>
      <c r="E90" s="718" t="s">
        <v>611</v>
      </c>
      <c r="F90" s="720"/>
      <c r="G90" s="721"/>
      <c r="H90" s="266"/>
      <c r="I90" s="266"/>
      <c r="J90" s="266"/>
      <c r="K90" s="266"/>
      <c r="L90" s="278"/>
      <c r="M90" s="740" t="str">
        <f>IF(M88="N/A","N/A",M88-($M$55*$M$56*$M$57))</f>
        <v>N/A</v>
      </c>
      <c r="N90" s="226"/>
      <c r="O90" s="560" t="s">
        <v>740</v>
      </c>
      <c r="P90"/>
    </row>
    <row r="91" spans="1:24" s="123" customFormat="1" ht="15" customHeight="1" x14ac:dyDescent="0.2">
      <c r="A91" s="952">
        <v>91</v>
      </c>
      <c r="B91" s="266"/>
      <c r="C91" s="271"/>
      <c r="D91" s="271"/>
      <c r="E91" s="267"/>
      <c r="F91" s="267"/>
      <c r="G91" s="266"/>
      <c r="H91" s="266"/>
      <c r="I91" s="266"/>
      <c r="J91" s="266"/>
      <c r="K91" s="266"/>
      <c r="L91" s="278"/>
      <c r="M91" s="423"/>
      <c r="N91" s="30"/>
      <c r="O91" s="560"/>
    </row>
    <row r="92" spans="1:24" s="123" customFormat="1" ht="15" customHeight="1" x14ac:dyDescent="0.3">
      <c r="A92" s="952">
        <v>92</v>
      </c>
      <c r="B92" s="271"/>
      <c r="C92" s="283" t="s">
        <v>440</v>
      </c>
      <c r="D92" s="265"/>
      <c r="E92" s="267"/>
      <c r="F92" s="267"/>
      <c r="G92" s="266"/>
      <c r="H92" s="266"/>
      <c r="I92" s="266"/>
      <c r="J92" s="266"/>
      <c r="K92" s="266"/>
      <c r="L92" s="278"/>
      <c r="M92" s="423"/>
      <c r="N92" s="30"/>
      <c r="O92" s="560"/>
    </row>
    <row r="93" spans="1:24" s="123" customFormat="1" ht="15" customHeight="1" thickBot="1" x14ac:dyDescent="0.25">
      <c r="A93" s="952">
        <v>93</v>
      </c>
      <c r="B93" s="271"/>
      <c r="C93" s="271"/>
      <c r="D93" s="271"/>
      <c r="E93" s="267"/>
      <c r="F93" s="267"/>
      <c r="G93" s="266"/>
      <c r="H93" s="266"/>
      <c r="I93" s="266"/>
      <c r="J93" s="266"/>
      <c r="K93" s="266"/>
      <c r="L93" s="278"/>
      <c r="M93" s="423"/>
      <c r="N93" s="30"/>
      <c r="O93" s="560"/>
      <c r="Q93" s="555"/>
      <c r="R93" s="555"/>
      <c r="S93" s="555"/>
      <c r="T93" s="555"/>
      <c r="U93" s="555"/>
      <c r="V93" s="555"/>
    </row>
    <row r="94" spans="1:24" s="123" customFormat="1" ht="15" customHeight="1" thickBot="1" x14ac:dyDescent="0.25">
      <c r="A94" s="952">
        <v>94</v>
      </c>
      <c r="B94" s="271"/>
      <c r="C94" s="279"/>
      <c r="D94" s="279"/>
      <c r="E94" s="722" t="s">
        <v>610</v>
      </c>
      <c r="F94" s="722"/>
      <c r="G94" s="721"/>
      <c r="H94" s="266"/>
      <c r="I94" s="266"/>
      <c r="J94" s="266"/>
      <c r="K94" s="266"/>
      <c r="L94" s="278"/>
      <c r="M94" s="839">
        <f>IF(L34=0,0,('S3.Regulatory Profit'!T31-(M102+M111))/(L34+(0.5*K39)))</f>
        <v>0</v>
      </c>
      <c r="N94" s="30"/>
      <c r="O94" s="560" t="s">
        <v>814</v>
      </c>
      <c r="Q94" s="555"/>
      <c r="R94" s="555"/>
      <c r="S94" s="555"/>
      <c r="T94" s="555"/>
      <c r="U94" s="555"/>
      <c r="V94" s="555"/>
    </row>
    <row r="95" spans="1:24" s="123" customFormat="1" ht="15" customHeight="1" thickBot="1" x14ac:dyDescent="0.25">
      <c r="A95" s="952">
        <v>95</v>
      </c>
      <c r="B95" s="271"/>
      <c r="C95" s="279"/>
      <c r="D95" s="279"/>
      <c r="E95" s="280"/>
      <c r="F95" s="280"/>
      <c r="G95" s="266"/>
      <c r="H95" s="266"/>
      <c r="I95" s="266"/>
      <c r="J95" s="266"/>
      <c r="K95" s="266"/>
      <c r="L95" s="278"/>
      <c r="M95" s="423"/>
      <c r="N95" s="30"/>
      <c r="O95" s="560"/>
      <c r="P95" s="1055" t="s">
        <v>784</v>
      </c>
      <c r="Q95" s="555"/>
      <c r="R95" s="555"/>
      <c r="S95" s="555"/>
      <c r="T95" s="555"/>
      <c r="U95" s="555"/>
      <c r="V95" s="555"/>
    </row>
    <row r="96" spans="1:24" s="123" customFormat="1" ht="15" customHeight="1" thickBot="1" x14ac:dyDescent="0.25">
      <c r="A96" s="952">
        <v>96</v>
      </c>
      <c r="B96" s="271"/>
      <c r="C96" s="279"/>
      <c r="D96" s="279"/>
      <c r="E96" s="722" t="s">
        <v>612</v>
      </c>
      <c r="F96" s="722"/>
      <c r="G96" s="721"/>
      <c r="H96" s="266"/>
      <c r="I96" s="266"/>
      <c r="J96" s="266"/>
      <c r="K96" s="266"/>
      <c r="L96" s="278"/>
      <c r="M96" s="551">
        <f>M94-($M$55*$M$56*$M$57)</f>
        <v>0</v>
      </c>
      <c r="N96" s="30"/>
      <c r="O96" s="560" t="s">
        <v>741</v>
      </c>
      <c r="P96" s="1059" t="s">
        <v>785</v>
      </c>
      <c r="Q96" s="1061" t="s">
        <v>786</v>
      </c>
      <c r="R96" s="1057"/>
      <c r="S96" s="555"/>
      <c r="T96" s="555"/>
      <c r="U96" s="555"/>
      <c r="V96" s="555"/>
    </row>
    <row r="97" spans="1:22" s="123" customFormat="1" ht="15" customHeight="1" x14ac:dyDescent="0.2">
      <c r="A97" s="952">
        <v>97</v>
      </c>
      <c r="B97" s="266"/>
      <c r="C97" s="279"/>
      <c r="D97" s="279"/>
      <c r="E97" s="280"/>
      <c r="F97" s="280"/>
      <c r="G97" s="266"/>
      <c r="H97" s="266"/>
      <c r="I97" s="266"/>
      <c r="J97" s="266"/>
      <c r="K97" s="266"/>
      <c r="L97" s="278"/>
      <c r="M97" s="278"/>
      <c r="N97" s="30"/>
      <c r="O97" s="560"/>
      <c r="P97" s="1063">
        <f>L36</f>
        <v>0</v>
      </c>
      <c r="Q97" s="1066" t="b">
        <f>(ROUND(P97,0)=ROUND(G79,0))</f>
        <v>1</v>
      </c>
      <c r="R97" s="1053"/>
      <c r="S97" s="555"/>
      <c r="T97" s="555"/>
      <c r="U97" s="555"/>
      <c r="V97" s="555"/>
    </row>
    <row r="98" spans="1:22" s="123" customFormat="1" ht="15" customHeight="1" x14ac:dyDescent="0.2">
      <c r="A98" s="952">
        <v>98</v>
      </c>
      <c r="B98" s="281"/>
      <c r="C98" s="282"/>
      <c r="D98" s="282" t="s">
        <v>374</v>
      </c>
      <c r="E98" s="282"/>
      <c r="F98" s="282"/>
      <c r="G98" s="282"/>
      <c r="H98" s="282"/>
      <c r="I98" s="282"/>
      <c r="J98" s="282"/>
      <c r="K98" s="282"/>
      <c r="L98" s="282"/>
      <c r="M98" s="282"/>
      <c r="N98" s="30"/>
      <c r="O98" s="560"/>
      <c r="Q98" s="555"/>
      <c r="R98" s="555"/>
      <c r="S98" s="555"/>
      <c r="T98" s="555"/>
      <c r="U98" s="555"/>
      <c r="V98" s="555"/>
    </row>
    <row r="99" spans="1:22" s="1" customFormat="1" ht="15" customHeight="1" x14ac:dyDescent="0.2">
      <c r="A99" s="952">
        <v>99</v>
      </c>
      <c r="B99" s="281"/>
      <c r="C99" s="282"/>
      <c r="D99" s="282"/>
      <c r="E99" s="282"/>
      <c r="F99" s="282"/>
      <c r="G99" s="282"/>
      <c r="H99" s="282"/>
      <c r="I99" s="282"/>
      <c r="J99" s="282"/>
      <c r="K99" s="282"/>
      <c r="L99" s="282"/>
      <c r="M99" s="282"/>
      <c r="N99" s="30"/>
      <c r="O99" s="560"/>
      <c r="P99" s="1055" t="s">
        <v>787</v>
      </c>
      <c r="Q99" s="559"/>
      <c r="R99" s="559"/>
      <c r="S99" s="559"/>
      <c r="T99" s="559"/>
      <c r="U99" s="559"/>
      <c r="V99" s="559"/>
    </row>
    <row r="100" spans="1:22" s="1" customFormat="1" ht="15" customHeight="1" x14ac:dyDescent="0.3">
      <c r="A100" s="952">
        <v>100</v>
      </c>
      <c r="B100" s="556"/>
      <c r="C100" s="723" t="s">
        <v>709</v>
      </c>
      <c r="D100" s="724"/>
      <c r="E100" s="725"/>
      <c r="F100" s="726"/>
      <c r="G100" s="726"/>
      <c r="H100" s="573"/>
      <c r="I100" s="573"/>
      <c r="J100" s="573"/>
      <c r="K100" s="573"/>
      <c r="L100" s="574"/>
      <c r="M100" s="575"/>
      <c r="N100" s="557"/>
      <c r="O100" s="560"/>
      <c r="P100" s="1059" t="s">
        <v>788</v>
      </c>
      <c r="Q100" s="1061" t="s">
        <v>789</v>
      </c>
      <c r="R100" s="1057"/>
      <c r="S100" s="555"/>
      <c r="T100" s="555"/>
      <c r="U100" s="555"/>
      <c r="V100" s="555"/>
    </row>
    <row r="101" spans="1:22" s="1" customFormat="1" ht="15" customHeight="1" x14ac:dyDescent="0.3">
      <c r="A101" s="952">
        <v>101</v>
      </c>
      <c r="B101" s="556"/>
      <c r="C101" s="569"/>
      <c r="D101" s="570"/>
      <c r="E101" s="571"/>
      <c r="F101" s="572"/>
      <c r="G101" s="572"/>
      <c r="H101" s="573"/>
      <c r="I101" s="573"/>
      <c r="J101" s="573"/>
      <c r="K101" s="573"/>
      <c r="L101" s="574"/>
      <c r="M101" s="575"/>
      <c r="N101" s="557"/>
      <c r="O101" s="560"/>
      <c r="P101" s="1064">
        <f>K38</f>
        <v>0</v>
      </c>
      <c r="Q101" s="1066" t="b">
        <f>(ROUND(P101,0)=ROUND(I79,0))</f>
        <v>1</v>
      </c>
      <c r="R101" s="1053"/>
      <c r="S101" s="555"/>
      <c r="T101" s="555"/>
      <c r="U101" s="555"/>
      <c r="V101" s="555"/>
    </row>
    <row r="102" spans="1:22" s="6" customFormat="1" ht="15" customHeight="1" x14ac:dyDescent="0.3">
      <c r="A102" s="952">
        <v>102</v>
      </c>
      <c r="B102" s="556"/>
      <c r="C102" s="723"/>
      <c r="D102" s="731" t="s">
        <v>633</v>
      </c>
      <c r="E102" s="725"/>
      <c r="F102" s="726"/>
      <c r="G102" s="726"/>
      <c r="H102" s="727"/>
      <c r="I102" s="727"/>
      <c r="J102" s="727"/>
      <c r="K102" s="727"/>
      <c r="L102" s="728"/>
      <c r="M102" s="1094"/>
      <c r="N102" s="557"/>
      <c r="O102" s="560"/>
      <c r="P102" s="1059" t="s">
        <v>790</v>
      </c>
      <c r="Q102" s="1062" t="s">
        <v>791</v>
      </c>
      <c r="R102" s="1058"/>
      <c r="S102" s="559"/>
      <c r="T102" s="559"/>
      <c r="U102" s="559"/>
      <c r="V102" s="559"/>
    </row>
    <row r="103" spans="1:22" s="6" customFormat="1" ht="15" customHeight="1" thickBot="1" x14ac:dyDescent="0.35">
      <c r="A103" s="952">
        <v>103</v>
      </c>
      <c r="B103" s="556"/>
      <c r="C103" s="569"/>
      <c r="D103" s="570"/>
      <c r="E103" s="571"/>
      <c r="F103" s="572"/>
      <c r="G103" s="572"/>
      <c r="H103" s="573"/>
      <c r="I103" s="573"/>
      <c r="J103" s="573"/>
      <c r="K103" s="573"/>
      <c r="L103" s="574"/>
      <c r="M103" s="729"/>
      <c r="N103" s="557"/>
      <c r="O103" s="560"/>
      <c r="P103" s="1064">
        <f>K39</f>
        <v>0</v>
      </c>
      <c r="Q103" s="1067" t="b">
        <f>(ROUND(P103,0)=ROUND(J79,0))</f>
        <v>1</v>
      </c>
      <c r="R103" s="1054"/>
      <c r="S103" s="559"/>
      <c r="T103" s="559"/>
      <c r="U103" s="559"/>
      <c r="V103" s="559"/>
    </row>
    <row r="104" spans="1:22" s="6" customFormat="1" ht="15" customHeight="1" thickBot="1" x14ac:dyDescent="0.35">
      <c r="A104" s="952">
        <v>104</v>
      </c>
      <c r="B104" s="556"/>
      <c r="C104" s="569"/>
      <c r="D104" s="730" t="s">
        <v>684</v>
      </c>
      <c r="E104" s="726"/>
      <c r="F104" s="726"/>
      <c r="G104" s="726"/>
      <c r="H104" s="573"/>
      <c r="I104" s="573"/>
      <c r="J104" s="573"/>
      <c r="K104" s="573"/>
      <c r="L104" s="574"/>
      <c r="M104" s="736">
        <f>M20-M21</f>
        <v>0</v>
      </c>
      <c r="N104" s="557"/>
      <c r="O104" s="560" t="s">
        <v>742</v>
      </c>
      <c r="P104" s="554"/>
      <c r="Q104" s="559"/>
      <c r="R104" s="559"/>
      <c r="S104" s="559"/>
      <c r="T104" s="559"/>
      <c r="U104" s="559"/>
      <c r="V104" s="559"/>
    </row>
    <row r="105" spans="1:22" s="561" customFormat="1" ht="15" customHeight="1" x14ac:dyDescent="0.3">
      <c r="A105" s="952">
        <v>105</v>
      </c>
      <c r="B105" s="556"/>
      <c r="C105" s="569"/>
      <c r="D105" s="569"/>
      <c r="E105" s="576"/>
      <c r="F105" s="572"/>
      <c r="G105" s="572"/>
      <c r="H105" s="573"/>
      <c r="I105" s="573"/>
      <c r="J105" s="573"/>
      <c r="K105" s="573"/>
      <c r="L105" s="574"/>
      <c r="M105" s="574"/>
      <c r="N105" s="557"/>
      <c r="O105" s="560"/>
      <c r="P105" s="1056" t="s">
        <v>792</v>
      </c>
      <c r="Q105" s="559"/>
      <c r="R105" s="559"/>
      <c r="S105" s="559"/>
      <c r="T105" s="559"/>
      <c r="U105" s="559"/>
      <c r="V105" s="559"/>
    </row>
    <row r="106" spans="1:22" s="561" customFormat="1" ht="15" customHeight="1" x14ac:dyDescent="0.3">
      <c r="A106" s="952">
        <v>106</v>
      </c>
      <c r="B106" s="556"/>
      <c r="C106" s="569"/>
      <c r="D106" s="723"/>
      <c r="E106" s="726" t="s">
        <v>685</v>
      </c>
      <c r="F106" s="726"/>
      <c r="G106" s="726"/>
      <c r="H106" s="727"/>
      <c r="I106" s="727"/>
      <c r="J106" s="727"/>
      <c r="K106" s="727"/>
      <c r="L106" s="586"/>
      <c r="M106" s="728"/>
      <c r="N106" s="557"/>
      <c r="O106" s="560"/>
      <c r="P106" s="1060" t="s">
        <v>793</v>
      </c>
      <c r="Q106" s="1062" t="s">
        <v>794</v>
      </c>
      <c r="R106" s="1058"/>
      <c r="S106" s="559"/>
      <c r="T106" s="559"/>
      <c r="U106" s="559"/>
      <c r="V106" s="559"/>
    </row>
    <row r="107" spans="1:22" s="561" customFormat="1" ht="15" customHeight="1" x14ac:dyDescent="0.3">
      <c r="A107" s="952">
        <v>107</v>
      </c>
      <c r="B107" s="556"/>
      <c r="C107" s="723"/>
      <c r="D107" s="723"/>
      <c r="E107" s="1095" t="s">
        <v>813</v>
      </c>
      <c r="F107" s="726"/>
      <c r="G107" s="726"/>
      <c r="H107" s="727"/>
      <c r="I107" s="727"/>
      <c r="J107" s="727"/>
      <c r="K107" s="727"/>
      <c r="L107" s="586"/>
      <c r="M107" s="728"/>
      <c r="N107" s="557"/>
      <c r="O107" s="560"/>
      <c r="P107" s="1065">
        <f>K40</f>
        <v>0</v>
      </c>
      <c r="Q107" s="1067" t="b">
        <f>(ROUND(P107,0)=ROUND(K79,0))</f>
        <v>1</v>
      </c>
      <c r="R107" s="1054"/>
      <c r="S107" s="559"/>
      <c r="T107" s="559"/>
      <c r="U107" s="559"/>
      <c r="V107" s="559"/>
    </row>
    <row r="108" spans="1:22" s="1074" customFormat="1" ht="15" customHeight="1" x14ac:dyDescent="0.3">
      <c r="A108" s="1096">
        <v>108</v>
      </c>
      <c r="B108" s="727"/>
      <c r="C108" s="723"/>
      <c r="D108" s="723"/>
      <c r="E108" s="1095" t="s">
        <v>805</v>
      </c>
      <c r="F108" s="1095"/>
      <c r="G108" s="726"/>
      <c r="H108" s="727"/>
      <c r="I108" s="727"/>
      <c r="J108" s="727"/>
      <c r="K108" s="727"/>
      <c r="L108" s="1099"/>
      <c r="M108" s="728"/>
      <c r="N108" s="1098"/>
      <c r="O108" s="1073"/>
      <c r="P108" s="1076"/>
      <c r="Q108" s="1077"/>
      <c r="R108" s="1075"/>
      <c r="S108" s="1075"/>
      <c r="T108" s="1075"/>
      <c r="U108" s="1075"/>
      <c r="V108" s="1075"/>
    </row>
    <row r="109" spans="1:22" s="1074" customFormat="1" ht="15" customHeight="1" x14ac:dyDescent="0.3">
      <c r="A109" s="1096">
        <v>109</v>
      </c>
      <c r="B109" s="727"/>
      <c r="C109" s="723"/>
      <c r="D109" s="723"/>
      <c r="E109" s="1097" t="s">
        <v>804</v>
      </c>
      <c r="F109" s="1095"/>
      <c r="G109" s="726"/>
      <c r="H109" s="727"/>
      <c r="I109" s="727"/>
      <c r="J109" s="727"/>
      <c r="K109" s="727"/>
      <c r="L109" s="1099"/>
      <c r="M109" s="728"/>
      <c r="N109" s="1098"/>
      <c r="O109" s="1073"/>
      <c r="P109" s="1076"/>
      <c r="Q109" s="1077"/>
      <c r="R109" s="1075"/>
      <c r="S109" s="1075"/>
      <c r="T109" s="1075"/>
      <c r="U109" s="1075"/>
      <c r="V109" s="1075"/>
    </row>
    <row r="110" spans="1:22" s="561" customFormat="1" ht="15" customHeight="1" x14ac:dyDescent="0.3">
      <c r="A110" s="1096">
        <v>110</v>
      </c>
      <c r="B110" s="556"/>
      <c r="C110" s="723"/>
      <c r="D110" s="723"/>
      <c r="E110" s="726" t="s">
        <v>769</v>
      </c>
      <c r="F110" s="726"/>
      <c r="G110" s="726"/>
      <c r="H110" s="727"/>
      <c r="I110" s="727"/>
      <c r="J110" s="727"/>
      <c r="K110" s="727"/>
      <c r="L110" s="586"/>
      <c r="M110" s="728"/>
      <c r="N110" s="557"/>
      <c r="O110" s="560"/>
      <c r="P110" s="562"/>
      <c r="Q110" s="559"/>
      <c r="R110" s="559"/>
      <c r="S110" s="559"/>
      <c r="T110" s="559"/>
      <c r="U110" s="559"/>
      <c r="V110" s="559"/>
    </row>
    <row r="111" spans="1:22" s="6" customFormat="1" ht="15" customHeight="1" x14ac:dyDescent="0.3">
      <c r="A111" s="1096">
        <v>111</v>
      </c>
      <c r="B111" s="556"/>
      <c r="C111" s="569"/>
      <c r="D111" s="731" t="s">
        <v>686</v>
      </c>
      <c r="E111" s="725"/>
      <c r="F111" s="726"/>
      <c r="G111" s="726"/>
      <c r="H111" s="727"/>
      <c r="I111" s="727"/>
      <c r="J111" s="727"/>
      <c r="K111" s="727"/>
      <c r="L111" s="728"/>
      <c r="M111" s="837">
        <f>SUM(L106:L110)</f>
        <v>0</v>
      </c>
      <c r="N111" s="557"/>
      <c r="O111" s="560"/>
      <c r="P111" s="1055" t="s">
        <v>795</v>
      </c>
      <c r="Q111" s="559"/>
      <c r="R111" s="559"/>
      <c r="S111" s="559"/>
      <c r="T111" s="559"/>
      <c r="U111" s="559"/>
      <c r="V111" s="559"/>
    </row>
    <row r="112" spans="1:22" s="6" customFormat="1" ht="15" customHeight="1" thickBot="1" x14ac:dyDescent="0.35">
      <c r="A112" s="1096">
        <v>112</v>
      </c>
      <c r="B112" s="556"/>
      <c r="C112" s="569"/>
      <c r="D112" s="724"/>
      <c r="E112" s="725"/>
      <c r="F112" s="726"/>
      <c r="G112" s="726"/>
      <c r="H112" s="727"/>
      <c r="I112" s="727"/>
      <c r="J112" s="727"/>
      <c r="K112" s="727"/>
      <c r="L112" s="728"/>
      <c r="M112" s="729"/>
      <c r="N112" s="557"/>
      <c r="O112" s="560"/>
      <c r="P112" s="1059" t="s">
        <v>796</v>
      </c>
      <c r="Q112" s="1062" t="s">
        <v>797</v>
      </c>
      <c r="R112" s="1058"/>
      <c r="S112" s="559"/>
      <c r="T112" s="559"/>
      <c r="U112" s="559"/>
      <c r="V112" s="559"/>
    </row>
    <row r="113" spans="1:22" s="561" customFormat="1" ht="15" customHeight="1" thickBot="1" x14ac:dyDescent="0.35">
      <c r="A113" s="1096">
        <v>113</v>
      </c>
      <c r="B113" s="556"/>
      <c r="C113" s="569"/>
      <c r="D113" s="722" t="s">
        <v>695</v>
      </c>
      <c r="E113" s="726"/>
      <c r="F113" s="726"/>
      <c r="G113" s="726"/>
      <c r="H113" s="727"/>
      <c r="I113" s="727"/>
      <c r="J113" s="727"/>
      <c r="K113" s="727"/>
      <c r="L113" s="728"/>
      <c r="M113" s="736">
        <f>M21-M22</f>
        <v>0</v>
      </c>
      <c r="N113" s="557"/>
      <c r="O113" s="560" t="s">
        <v>743</v>
      </c>
      <c r="P113" s="1064">
        <f>K42</f>
        <v>0</v>
      </c>
      <c r="Q113" s="1067" t="b">
        <f>(ROUND(P113,0)=ROUND(L79,0))</f>
        <v>1</v>
      </c>
      <c r="R113" s="1054"/>
      <c r="S113" s="559"/>
      <c r="T113" s="559"/>
      <c r="U113" s="559"/>
      <c r="V113" s="559"/>
    </row>
    <row r="114" spans="1:22" s="6" customFormat="1" ht="15" customHeight="1" x14ac:dyDescent="0.3">
      <c r="A114" s="558"/>
      <c r="B114" s="891"/>
      <c r="C114" s="892"/>
      <c r="D114" s="893"/>
      <c r="E114" s="894"/>
      <c r="F114" s="895"/>
      <c r="G114" s="895"/>
      <c r="H114" s="891"/>
      <c r="I114" s="891"/>
      <c r="J114" s="891"/>
      <c r="K114" s="891"/>
      <c r="L114" s="891"/>
      <c r="M114" s="891"/>
      <c r="N114" s="890"/>
      <c r="O114" s="560"/>
      <c r="P114" s="554"/>
      <c r="Q114" s="559"/>
      <c r="R114" s="559"/>
      <c r="S114" s="559"/>
      <c r="T114" s="559"/>
      <c r="U114" s="559"/>
      <c r="V114" s="559"/>
    </row>
    <row r="115" spans="1:22" x14ac:dyDescent="0.2">
      <c r="O115"/>
    </row>
    <row r="116" spans="1:22" x14ac:dyDescent="0.2">
      <c r="O116"/>
    </row>
    <row r="117" spans="1:22" x14ac:dyDescent="0.2">
      <c r="O117"/>
    </row>
    <row r="118" spans="1:22" x14ac:dyDescent="0.2">
      <c r="O118"/>
    </row>
    <row r="119" spans="1:22" x14ac:dyDescent="0.2">
      <c r="O119"/>
    </row>
    <row r="120" spans="1:22" x14ac:dyDescent="0.2">
      <c r="O120"/>
    </row>
    <row r="121" spans="1:22" x14ac:dyDescent="0.2">
      <c r="O121"/>
    </row>
    <row r="122" spans="1:22" x14ac:dyDescent="0.2">
      <c r="O122"/>
    </row>
    <row r="123" spans="1:22" x14ac:dyDescent="0.2">
      <c r="O123"/>
    </row>
    <row r="124" spans="1:22" x14ac:dyDescent="0.2">
      <c r="O124"/>
    </row>
  </sheetData>
  <sheetProtection formatRows="0" insertRows="0"/>
  <mergeCells count="4">
    <mergeCell ref="A5:M5"/>
    <mergeCell ref="K2:M2"/>
    <mergeCell ref="K3:M3"/>
    <mergeCell ref="G65:M65"/>
  </mergeCells>
  <conditionalFormatting sqref="G79">
    <cfRule type="expression" dxfId="23" priority="5">
      <formula>$Q$97&lt;&gt;TRUE</formula>
    </cfRule>
  </conditionalFormatting>
  <conditionalFormatting sqref="I79">
    <cfRule type="expression" dxfId="22" priority="4">
      <formula>$Q$101&lt;&gt;TRUE</formula>
    </cfRule>
  </conditionalFormatting>
  <conditionalFormatting sqref="J79">
    <cfRule type="expression" dxfId="21" priority="3">
      <formula>$Q$103&lt;&gt;TRUE</formula>
    </cfRule>
  </conditionalFormatting>
  <conditionalFormatting sqref="K79">
    <cfRule type="expression" dxfId="20" priority="2">
      <formula>$Q$107&lt;&gt;TRUE</formula>
    </cfRule>
  </conditionalFormatting>
  <conditionalFormatting sqref="L79">
    <cfRule type="expression" dxfId="19" priority="1">
      <formula>$Q$113&lt;&gt;TRUE</formula>
    </cfRule>
  </conditionalFormatting>
  <pageMargins left="0.70866141732283472" right="0.70866141732283472" top="0.74803149606299213" bottom="0.74803149606299213" header="0.31496062992125989" footer="0.31496062992125989"/>
  <pageSetup paperSize="9" scale="62" fitToHeight="0" orientation="portrait" r:id="rId1"/>
  <headerFooter>
    <oddHeader>&amp;CCommerce Commission Information Disclosure Template</oddHeader>
    <oddFooter>&amp;L&amp;F&amp;C&amp;P&amp;R&amp;A</oddFooter>
  </headerFooter>
  <rowBreaks count="1" manualBreakCount="1">
    <brk id="60" max="13" man="1"/>
  </rowBreaks>
  <ignoredErrors>
    <ignoredError sqref="G65 L30"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9CCFF"/>
    <pageSetUpPr fitToPage="1"/>
  </sheetPr>
  <dimension ref="A1:V55"/>
  <sheetViews>
    <sheetView showGridLines="0" view="pageBreakPreview" zoomScaleNormal="100" zoomScaleSheetLayoutView="100" workbookViewId="0">
      <selection sqref="A1:U55"/>
    </sheetView>
  </sheetViews>
  <sheetFormatPr defaultRowHeight="12.75" x14ac:dyDescent="0.2"/>
  <cols>
    <col min="1" max="1" width="4.28515625" customWidth="1"/>
    <col min="2" max="2" width="3.140625" customWidth="1"/>
    <col min="3" max="3" width="5.140625" customWidth="1"/>
    <col min="4" max="4" width="2.28515625" customWidth="1"/>
    <col min="5" max="5" width="1.5703125" customWidth="1"/>
    <col min="6" max="6" width="15.5703125" customWidth="1"/>
    <col min="7" max="7" width="13.42578125" customWidth="1"/>
    <col min="8" max="8" width="11.85546875" customWidth="1"/>
    <col min="9" max="9" width="19.5703125" style="561" customWidth="1"/>
    <col min="10" max="16" width="3.140625" style="561" customWidth="1"/>
    <col min="17" max="17" width="2.5703125" customWidth="1"/>
    <col min="18" max="20" width="16.140625" customWidth="1"/>
    <col min="21" max="21" width="2.7109375" customWidth="1"/>
    <col min="22" max="22" width="22" customWidth="1"/>
  </cols>
  <sheetData>
    <row r="1" spans="1:22" ht="12.75" customHeight="1" x14ac:dyDescent="0.2">
      <c r="A1" s="896"/>
      <c r="B1" s="871"/>
      <c r="C1" s="871"/>
      <c r="D1" s="871"/>
      <c r="E1" s="871"/>
      <c r="F1" s="871"/>
      <c r="G1" s="871"/>
      <c r="H1" s="871"/>
      <c r="I1" s="871"/>
      <c r="J1" s="871"/>
      <c r="K1" s="871"/>
      <c r="L1" s="871"/>
      <c r="M1" s="871"/>
      <c r="N1" s="871"/>
      <c r="O1" s="871"/>
      <c r="P1" s="871"/>
      <c r="Q1" s="877"/>
      <c r="R1" s="877"/>
      <c r="S1" s="871"/>
      <c r="T1" s="871"/>
      <c r="U1" s="899"/>
      <c r="V1" s="479"/>
    </row>
    <row r="2" spans="1:22" ht="18" customHeight="1" x14ac:dyDescent="0.3">
      <c r="A2" s="897"/>
      <c r="B2" s="32"/>
      <c r="C2" s="32"/>
      <c r="D2" s="32"/>
      <c r="E2" s="32"/>
      <c r="F2" s="32"/>
      <c r="G2" s="154"/>
      <c r="H2" s="154"/>
      <c r="I2" s="154"/>
      <c r="J2" s="154"/>
      <c r="K2" s="154"/>
      <c r="L2" s="154"/>
      <c r="M2" s="154"/>
      <c r="N2" s="154"/>
      <c r="O2" s="154"/>
      <c r="P2" s="154"/>
      <c r="Q2" s="154" t="s">
        <v>5</v>
      </c>
      <c r="R2" s="1151" t="str">
        <f>IF(NOT(ISBLANK(CoverSheet!$C$8)),CoverSheet!$C$8,"")</f>
        <v/>
      </c>
      <c r="S2" s="1152"/>
      <c r="T2" s="1153"/>
      <c r="U2" s="35"/>
      <c r="V2" s="480"/>
    </row>
    <row r="3" spans="1:22" ht="18" customHeight="1" x14ac:dyDescent="0.25">
      <c r="A3" s="897"/>
      <c r="B3" s="32"/>
      <c r="C3" s="32"/>
      <c r="D3" s="32"/>
      <c r="E3" s="32"/>
      <c r="F3" s="32"/>
      <c r="G3" s="154"/>
      <c r="H3" s="154"/>
      <c r="I3" s="154"/>
      <c r="J3" s="154"/>
      <c r="K3" s="154"/>
      <c r="L3" s="154"/>
      <c r="M3" s="154"/>
      <c r="N3" s="154"/>
      <c r="O3" s="154"/>
      <c r="P3" s="154"/>
      <c r="Q3" s="154" t="s">
        <v>3</v>
      </c>
      <c r="R3" s="1154" t="str">
        <f>IF(ISNUMBER(CoverSheet!$C$12),CoverSheet!$C$12,"")</f>
        <v/>
      </c>
      <c r="S3" s="1154"/>
      <c r="T3" s="1154"/>
      <c r="U3" s="305"/>
      <c r="V3" s="480"/>
    </row>
    <row r="4" spans="1:22" ht="20.25" customHeight="1" x14ac:dyDescent="0.35">
      <c r="A4" s="898" t="s">
        <v>450</v>
      </c>
      <c r="B4" s="155"/>
      <c r="C4" s="33"/>
      <c r="D4" s="32"/>
      <c r="E4" s="32"/>
      <c r="F4" s="32"/>
      <c r="G4" s="32"/>
      <c r="H4" s="32"/>
      <c r="I4" s="32"/>
      <c r="J4" s="32"/>
      <c r="K4" s="32"/>
      <c r="L4" s="32"/>
      <c r="M4" s="32"/>
      <c r="N4" s="32"/>
      <c r="O4" s="32"/>
      <c r="P4" s="32"/>
      <c r="Q4" s="34"/>
      <c r="R4" s="34"/>
      <c r="S4" s="32"/>
      <c r="T4" s="32"/>
      <c r="U4" s="35"/>
      <c r="V4" s="480"/>
    </row>
    <row r="5" spans="1:22" ht="46.5" customHeight="1" x14ac:dyDescent="0.2">
      <c r="A5" s="1158" t="s">
        <v>302</v>
      </c>
      <c r="B5" s="1159"/>
      <c r="C5" s="1159"/>
      <c r="D5" s="1159"/>
      <c r="E5" s="1159"/>
      <c r="F5" s="1159"/>
      <c r="G5" s="1159"/>
      <c r="H5" s="1159"/>
      <c r="I5" s="1159"/>
      <c r="J5" s="1159"/>
      <c r="K5" s="1159"/>
      <c r="L5" s="1159"/>
      <c r="M5" s="1159"/>
      <c r="N5" s="1159"/>
      <c r="O5" s="1159"/>
      <c r="P5" s="1159"/>
      <c r="Q5" s="1159"/>
      <c r="R5" s="1159"/>
      <c r="S5" s="1159"/>
      <c r="T5" s="1159"/>
      <c r="U5" s="305"/>
      <c r="V5" s="482"/>
    </row>
    <row r="6" spans="1:22" x14ac:dyDescent="0.2">
      <c r="A6" s="884" t="s">
        <v>543</v>
      </c>
      <c r="B6" s="26"/>
      <c r="C6" s="26"/>
      <c r="D6" s="36"/>
      <c r="E6" s="32"/>
      <c r="F6" s="32"/>
      <c r="G6" s="32"/>
      <c r="H6" s="32"/>
      <c r="I6" s="32"/>
      <c r="J6" s="32"/>
      <c r="K6" s="32"/>
      <c r="L6" s="32"/>
      <c r="M6" s="32"/>
      <c r="N6" s="32"/>
      <c r="O6" s="32"/>
      <c r="P6" s="32"/>
      <c r="Q6" s="34"/>
      <c r="R6" s="34"/>
      <c r="S6" s="32"/>
      <c r="T6" s="32"/>
      <c r="U6" s="35"/>
      <c r="V6" s="483"/>
    </row>
    <row r="7" spans="1:22" ht="30" customHeight="1" x14ac:dyDescent="0.3">
      <c r="A7" s="951">
        <v>7</v>
      </c>
      <c r="B7" s="116"/>
      <c r="C7" s="246" t="s">
        <v>451</v>
      </c>
      <c r="D7" s="233"/>
      <c r="E7" s="250"/>
      <c r="F7" s="250"/>
      <c r="G7" s="250"/>
      <c r="H7" s="250"/>
      <c r="I7" s="250"/>
      <c r="J7" s="250"/>
      <c r="K7" s="250"/>
      <c r="L7" s="250"/>
      <c r="M7" s="250"/>
      <c r="N7" s="250"/>
      <c r="O7" s="250"/>
      <c r="P7" s="250"/>
      <c r="Q7" s="250"/>
      <c r="R7" s="250"/>
      <c r="S7" s="250"/>
      <c r="T7" s="140" t="s">
        <v>46</v>
      </c>
      <c r="U7" s="37"/>
      <c r="V7" s="481"/>
    </row>
    <row r="8" spans="1:22" ht="20.100000000000001" customHeight="1" x14ac:dyDescent="0.2">
      <c r="A8" s="951">
        <v>8</v>
      </c>
      <c r="B8" s="116"/>
      <c r="C8" s="249"/>
      <c r="D8" s="284"/>
      <c r="E8" s="235" t="s">
        <v>104</v>
      </c>
      <c r="F8" s="284"/>
      <c r="G8" s="250"/>
      <c r="H8" s="250"/>
      <c r="I8" s="250"/>
      <c r="J8" s="250"/>
      <c r="K8" s="250"/>
      <c r="L8" s="250"/>
      <c r="M8" s="250"/>
      <c r="N8" s="250"/>
      <c r="O8" s="250"/>
      <c r="P8" s="250"/>
      <c r="Q8" s="250"/>
      <c r="R8" s="250"/>
      <c r="S8" s="258"/>
      <c r="T8" s="258"/>
      <c r="U8" s="40"/>
      <c r="V8" s="481"/>
    </row>
    <row r="9" spans="1:22" ht="15" customHeight="1" x14ac:dyDescent="0.2">
      <c r="A9" s="951">
        <v>9</v>
      </c>
      <c r="B9" s="116"/>
      <c r="C9" s="249"/>
      <c r="D9" s="285"/>
      <c r="E9" s="286"/>
      <c r="F9" s="165" t="s">
        <v>371</v>
      </c>
      <c r="G9" s="250"/>
      <c r="H9" s="250"/>
      <c r="I9" s="250"/>
      <c r="J9" s="250"/>
      <c r="K9" s="250"/>
      <c r="L9" s="250"/>
      <c r="M9" s="250"/>
      <c r="N9" s="250"/>
      <c r="O9" s="250"/>
      <c r="P9" s="250"/>
      <c r="Q9" s="250"/>
      <c r="R9" s="250"/>
      <c r="S9" s="250"/>
      <c r="T9" s="443">
        <f>'S8.Billed Quantities+Revenues'!G51</f>
        <v>0</v>
      </c>
      <c r="U9" s="40"/>
      <c r="V9" s="479" t="s">
        <v>501</v>
      </c>
    </row>
    <row r="10" spans="1:22" ht="15" customHeight="1" x14ac:dyDescent="0.2">
      <c r="A10" s="951">
        <v>10</v>
      </c>
      <c r="B10" s="116"/>
      <c r="C10" s="249"/>
      <c r="D10" s="260" t="s">
        <v>85</v>
      </c>
      <c r="E10" s="286"/>
      <c r="F10" s="165" t="s">
        <v>415</v>
      </c>
      <c r="G10" s="250"/>
      <c r="H10" s="250"/>
      <c r="I10" s="250"/>
      <c r="J10" s="250"/>
      <c r="K10" s="250"/>
      <c r="L10" s="250"/>
      <c r="M10" s="250"/>
      <c r="N10" s="250"/>
      <c r="O10" s="250"/>
      <c r="P10" s="250"/>
      <c r="Q10" s="250"/>
      <c r="R10" s="250"/>
      <c r="S10" s="250"/>
      <c r="T10" s="588"/>
      <c r="U10" s="40"/>
      <c r="V10" s="479"/>
    </row>
    <row r="11" spans="1:22" ht="15" customHeight="1" x14ac:dyDescent="0.2">
      <c r="A11" s="951">
        <v>11</v>
      </c>
      <c r="B11" s="116"/>
      <c r="C11" s="249"/>
      <c r="D11" s="260" t="s">
        <v>85</v>
      </c>
      <c r="E11" s="286"/>
      <c r="F11" s="167" t="s">
        <v>416</v>
      </c>
      <c r="G11" s="250"/>
      <c r="H11" s="250"/>
      <c r="I11" s="250"/>
      <c r="J11" s="250"/>
      <c r="K11" s="250"/>
      <c r="L11" s="250"/>
      <c r="M11" s="250"/>
      <c r="N11" s="250"/>
      <c r="O11" s="250"/>
      <c r="P11" s="250"/>
      <c r="Q11" s="250"/>
      <c r="R11" s="250"/>
      <c r="S11" s="167"/>
      <c r="T11" s="589"/>
      <c r="U11" s="40"/>
      <c r="V11" s="479"/>
    </row>
    <row r="12" spans="1:22" ht="15" customHeight="1" thickBot="1" x14ac:dyDescent="0.25">
      <c r="A12" s="951">
        <v>12</v>
      </c>
      <c r="B12" s="116"/>
      <c r="C12" s="249"/>
      <c r="D12" s="167"/>
      <c r="E12" s="287"/>
      <c r="F12" s="287"/>
      <c r="G12" s="250"/>
      <c r="H12" s="250"/>
      <c r="I12" s="250"/>
      <c r="J12" s="250"/>
      <c r="K12" s="250"/>
      <c r="L12" s="250"/>
      <c r="M12" s="250"/>
      <c r="N12" s="250"/>
      <c r="O12" s="250"/>
      <c r="P12" s="250"/>
      <c r="Q12" s="250"/>
      <c r="R12" s="250"/>
      <c r="S12" s="250"/>
      <c r="T12" s="415"/>
      <c r="U12" s="40"/>
      <c r="V12" s="479"/>
    </row>
    <row r="13" spans="1:22" ht="15" customHeight="1" thickBot="1" x14ac:dyDescent="0.25">
      <c r="A13" s="951">
        <v>13</v>
      </c>
      <c r="B13" s="116"/>
      <c r="C13" s="249"/>
      <c r="D13" s="167"/>
      <c r="E13" s="194" t="s">
        <v>105</v>
      </c>
      <c r="F13" s="165"/>
      <c r="G13" s="250"/>
      <c r="H13" s="250"/>
      <c r="I13" s="250"/>
      <c r="J13" s="250"/>
      <c r="K13" s="250"/>
      <c r="L13" s="250"/>
      <c r="M13" s="250"/>
      <c r="N13" s="250"/>
      <c r="O13" s="250"/>
      <c r="P13" s="250"/>
      <c r="Q13" s="250"/>
      <c r="R13" s="250"/>
      <c r="S13" s="167"/>
      <c r="T13" s="444">
        <f>T9+T10+T11</f>
        <v>0</v>
      </c>
      <c r="U13" s="40"/>
      <c r="V13" s="479" t="s">
        <v>514</v>
      </c>
    </row>
    <row r="14" spans="1:22" ht="20.100000000000001" customHeight="1" x14ac:dyDescent="0.2">
      <c r="A14" s="953">
        <v>14</v>
      </c>
      <c r="B14" s="41"/>
      <c r="C14" s="288"/>
      <c r="D14" s="284"/>
      <c r="E14" s="284" t="s">
        <v>101</v>
      </c>
      <c r="F14" s="284"/>
      <c r="G14" s="250"/>
      <c r="H14" s="250"/>
      <c r="I14" s="250"/>
      <c r="J14" s="250"/>
      <c r="K14" s="250"/>
      <c r="L14" s="250"/>
      <c r="M14" s="250"/>
      <c r="N14" s="250"/>
      <c r="O14" s="250"/>
      <c r="P14" s="250"/>
      <c r="Q14" s="250"/>
      <c r="R14" s="250"/>
      <c r="S14" s="167"/>
      <c r="T14" s="415"/>
      <c r="U14" s="40"/>
      <c r="V14" s="479"/>
    </row>
    <row r="15" spans="1:22" ht="15" customHeight="1" x14ac:dyDescent="0.2">
      <c r="A15" s="951">
        <v>15</v>
      </c>
      <c r="B15" s="116"/>
      <c r="C15" s="249"/>
      <c r="D15" s="260" t="s">
        <v>89</v>
      </c>
      <c r="E15" s="286"/>
      <c r="F15" s="165" t="s">
        <v>106</v>
      </c>
      <c r="G15" s="250"/>
      <c r="H15" s="250"/>
      <c r="I15" s="250"/>
      <c r="J15" s="250"/>
      <c r="K15" s="250"/>
      <c r="L15" s="250"/>
      <c r="M15" s="250"/>
      <c r="N15" s="250"/>
      <c r="O15" s="250"/>
      <c r="P15" s="250"/>
      <c r="Q15" s="250"/>
      <c r="R15" s="250"/>
      <c r="S15" s="250"/>
      <c r="T15" s="443">
        <f>'S6b.Actual Expenditure Opex'!S16</f>
        <v>0</v>
      </c>
      <c r="U15" s="40"/>
      <c r="V15" s="479" t="s">
        <v>745</v>
      </c>
    </row>
    <row r="16" spans="1:22" ht="15" customHeight="1" x14ac:dyDescent="0.2">
      <c r="A16" s="951">
        <v>16</v>
      </c>
      <c r="B16" s="116"/>
      <c r="C16" s="249"/>
      <c r="D16" s="260"/>
      <c r="E16" s="286"/>
      <c r="F16" s="286"/>
      <c r="G16" s="250"/>
      <c r="H16" s="250"/>
      <c r="I16" s="250"/>
      <c r="J16" s="250"/>
      <c r="K16" s="250"/>
      <c r="L16" s="250"/>
      <c r="M16" s="250"/>
      <c r="N16" s="250"/>
      <c r="O16" s="250"/>
      <c r="P16" s="250"/>
      <c r="Q16" s="250"/>
      <c r="R16" s="250"/>
      <c r="S16" s="250"/>
      <c r="T16" s="415"/>
      <c r="U16" s="40"/>
      <c r="V16" s="479"/>
    </row>
    <row r="17" spans="1:22" ht="15" customHeight="1" x14ac:dyDescent="0.2">
      <c r="A17" s="951">
        <v>17</v>
      </c>
      <c r="B17" s="116"/>
      <c r="C17" s="249"/>
      <c r="D17" s="260" t="s">
        <v>89</v>
      </c>
      <c r="E17" s="286"/>
      <c r="F17" s="714" t="s">
        <v>705</v>
      </c>
      <c r="G17" s="746"/>
      <c r="H17" s="746"/>
      <c r="I17" s="746"/>
      <c r="J17" s="746"/>
      <c r="K17" s="746"/>
      <c r="L17" s="746"/>
      <c r="M17" s="746"/>
      <c r="N17" s="746"/>
      <c r="O17" s="746"/>
      <c r="P17" s="746"/>
      <c r="Q17" s="250"/>
      <c r="R17" s="250"/>
      <c r="S17" s="250"/>
      <c r="T17" s="443">
        <f>T42</f>
        <v>0</v>
      </c>
      <c r="U17" s="40"/>
      <c r="V17" s="479" t="s">
        <v>746</v>
      </c>
    </row>
    <row r="18" spans="1:22" ht="15" customHeight="1" thickBot="1" x14ac:dyDescent="0.25">
      <c r="A18" s="951">
        <v>18</v>
      </c>
      <c r="B18" s="116"/>
      <c r="C18" s="249"/>
      <c r="D18" s="289"/>
      <c r="E18" s="287"/>
      <c r="F18" s="167"/>
      <c r="G18" s="250"/>
      <c r="H18" s="250"/>
      <c r="I18" s="250"/>
      <c r="J18" s="250"/>
      <c r="K18" s="250"/>
      <c r="L18" s="250"/>
      <c r="M18" s="250"/>
      <c r="N18" s="250"/>
      <c r="O18" s="250"/>
      <c r="P18" s="250"/>
      <c r="Q18" s="250"/>
      <c r="R18" s="250"/>
      <c r="S18" s="250"/>
      <c r="T18" s="415"/>
      <c r="U18" s="40"/>
      <c r="V18" s="479"/>
    </row>
    <row r="19" spans="1:22" ht="15" customHeight="1" thickBot="1" x14ac:dyDescent="0.25">
      <c r="A19" s="951">
        <v>19</v>
      </c>
      <c r="B19" s="116"/>
      <c r="C19" s="249"/>
      <c r="D19" s="284"/>
      <c r="E19" s="284" t="s">
        <v>88</v>
      </c>
      <c r="F19" s="284"/>
      <c r="G19" s="250"/>
      <c r="H19" s="250"/>
      <c r="I19" s="250"/>
      <c r="J19" s="250"/>
      <c r="K19" s="250"/>
      <c r="L19" s="250"/>
      <c r="M19" s="250"/>
      <c r="N19" s="250"/>
      <c r="O19" s="250"/>
      <c r="P19" s="250"/>
      <c r="Q19" s="250"/>
      <c r="R19" s="250"/>
      <c r="S19" s="167"/>
      <c r="T19" s="444">
        <f>T13-T15-T17</f>
        <v>0</v>
      </c>
      <c r="U19" s="40"/>
      <c r="V19" s="479" t="s">
        <v>530</v>
      </c>
    </row>
    <row r="20" spans="1:22" ht="15" customHeight="1" x14ac:dyDescent="0.2">
      <c r="A20" s="951">
        <v>20</v>
      </c>
      <c r="B20" s="116"/>
      <c r="C20" s="249"/>
      <c r="D20" s="290"/>
      <c r="E20" s="167"/>
      <c r="F20" s="167"/>
      <c r="G20" s="167"/>
      <c r="H20" s="167"/>
      <c r="I20" s="167"/>
      <c r="J20" s="167"/>
      <c r="K20" s="167"/>
      <c r="L20" s="167"/>
      <c r="M20" s="167"/>
      <c r="N20" s="167"/>
      <c r="O20" s="167"/>
      <c r="P20" s="167"/>
      <c r="Q20" s="250"/>
      <c r="R20" s="250"/>
      <c r="S20" s="167"/>
      <c r="T20" s="415"/>
      <c r="U20" s="40"/>
      <c r="V20" s="479"/>
    </row>
    <row r="21" spans="1:22" ht="15" customHeight="1" x14ac:dyDescent="0.2">
      <c r="A21" s="951">
        <v>21</v>
      </c>
      <c r="B21" s="116"/>
      <c r="C21" s="249"/>
      <c r="D21" s="260" t="s">
        <v>89</v>
      </c>
      <c r="E21" s="286"/>
      <c r="F21" s="165" t="s">
        <v>107</v>
      </c>
      <c r="G21" s="250"/>
      <c r="H21" s="250"/>
      <c r="I21" s="250"/>
      <c r="J21" s="250"/>
      <c r="K21" s="250"/>
      <c r="L21" s="250"/>
      <c r="M21" s="250"/>
      <c r="N21" s="250"/>
      <c r="O21" s="250"/>
      <c r="P21" s="250"/>
      <c r="Q21" s="250"/>
      <c r="R21" s="250"/>
      <c r="S21" s="167"/>
      <c r="T21" s="443">
        <f>'S4.RAB Value (Rolled Forward)'!P83</f>
        <v>0</v>
      </c>
      <c r="U21" s="40"/>
      <c r="V21" s="479" t="s">
        <v>528</v>
      </c>
    </row>
    <row r="22" spans="1:22" ht="15" customHeight="1" x14ac:dyDescent="0.2">
      <c r="A22" s="951">
        <v>22</v>
      </c>
      <c r="B22" s="116"/>
      <c r="C22" s="249"/>
      <c r="D22" s="167"/>
      <c r="E22" s="286"/>
      <c r="F22" s="286"/>
      <c r="G22" s="250"/>
      <c r="H22" s="250"/>
      <c r="I22" s="250"/>
      <c r="J22" s="250"/>
      <c r="K22" s="250"/>
      <c r="L22" s="250"/>
      <c r="M22" s="250"/>
      <c r="N22" s="250"/>
      <c r="O22" s="250"/>
      <c r="P22" s="250"/>
      <c r="Q22" s="250"/>
      <c r="R22" s="250"/>
      <c r="S22" s="167"/>
      <c r="T22" s="415"/>
      <c r="U22" s="40"/>
      <c r="V22" s="479"/>
    </row>
    <row r="23" spans="1:22" ht="15" customHeight="1" x14ac:dyDescent="0.2">
      <c r="A23" s="951">
        <v>23</v>
      </c>
      <c r="B23" s="116"/>
      <c r="C23" s="249"/>
      <c r="D23" s="260" t="s">
        <v>85</v>
      </c>
      <c r="E23" s="286"/>
      <c r="F23" s="165" t="s">
        <v>305</v>
      </c>
      <c r="G23" s="250"/>
      <c r="H23" s="250"/>
      <c r="I23" s="250"/>
      <c r="J23" s="250"/>
      <c r="K23" s="250"/>
      <c r="L23" s="250"/>
      <c r="M23" s="250"/>
      <c r="N23" s="250"/>
      <c r="O23" s="250"/>
      <c r="P23" s="250"/>
      <c r="Q23" s="250"/>
      <c r="R23" s="250"/>
      <c r="S23" s="167"/>
      <c r="T23" s="443">
        <f>'S4.RAB Value (Rolled Forward)'!P64</f>
        <v>0</v>
      </c>
      <c r="U23" s="40"/>
      <c r="V23" s="479" t="s">
        <v>747</v>
      </c>
    </row>
    <row r="24" spans="1:22" ht="15" customHeight="1" thickBot="1" x14ac:dyDescent="0.25">
      <c r="A24" s="951">
        <v>24</v>
      </c>
      <c r="B24" s="116"/>
      <c r="C24" s="249"/>
      <c r="D24" s="260"/>
      <c r="E24" s="286"/>
      <c r="F24" s="286"/>
      <c r="G24" s="250"/>
      <c r="H24" s="250"/>
      <c r="I24" s="250"/>
      <c r="J24" s="250"/>
      <c r="K24" s="250"/>
      <c r="L24" s="250"/>
      <c r="M24" s="250"/>
      <c r="N24" s="250"/>
      <c r="O24" s="250"/>
      <c r="P24" s="250"/>
      <c r="Q24" s="250"/>
      <c r="R24" s="250"/>
      <c r="S24" s="167"/>
      <c r="T24" s="385"/>
      <c r="U24" s="40"/>
      <c r="V24" s="479"/>
    </row>
    <row r="25" spans="1:22" ht="15" customHeight="1" thickBot="1" x14ac:dyDescent="0.25">
      <c r="A25" s="951">
        <v>25</v>
      </c>
      <c r="B25" s="116"/>
      <c r="C25" s="249"/>
      <c r="D25" s="757"/>
      <c r="E25" s="757" t="s">
        <v>108</v>
      </c>
      <c r="F25" s="757"/>
      <c r="G25" s="706"/>
      <c r="H25" s="706"/>
      <c r="I25" s="706"/>
      <c r="J25" s="706"/>
      <c r="K25" s="706"/>
      <c r="L25" s="706"/>
      <c r="M25" s="706"/>
      <c r="N25" s="706"/>
      <c r="O25" s="706"/>
      <c r="P25" s="706"/>
      <c r="Q25" s="237"/>
      <c r="R25" s="237"/>
      <c r="S25" s="292"/>
      <c r="T25" s="444">
        <f>T19-T21+T23</f>
        <v>0</v>
      </c>
      <c r="U25" s="136"/>
      <c r="V25" s="479"/>
    </row>
    <row r="26" spans="1:22" ht="15" customHeight="1" x14ac:dyDescent="0.2">
      <c r="A26" s="951">
        <v>26</v>
      </c>
      <c r="B26" s="116"/>
      <c r="C26" s="249"/>
      <c r="D26" s="237"/>
      <c r="E26" s="235"/>
      <c r="F26" s="235"/>
      <c r="G26" s="237"/>
      <c r="H26" s="237"/>
      <c r="I26" s="237"/>
      <c r="J26" s="237"/>
      <c r="K26" s="237"/>
      <c r="L26" s="237"/>
      <c r="M26" s="237"/>
      <c r="N26" s="237"/>
      <c r="O26" s="237"/>
      <c r="P26" s="237"/>
      <c r="Q26" s="237"/>
      <c r="R26" s="237"/>
      <c r="S26" s="292"/>
      <c r="T26" s="428"/>
      <c r="U26" s="136"/>
      <c r="V26" s="479"/>
    </row>
    <row r="27" spans="1:22" ht="15" customHeight="1" x14ac:dyDescent="0.2">
      <c r="A27" s="951">
        <v>27</v>
      </c>
      <c r="B27" s="116"/>
      <c r="C27" s="249"/>
      <c r="D27" s="293" t="s">
        <v>89</v>
      </c>
      <c r="E27" s="294"/>
      <c r="F27" s="295" t="s">
        <v>103</v>
      </c>
      <c r="G27" s="237"/>
      <c r="H27" s="237"/>
      <c r="I27" s="237"/>
      <c r="J27" s="237"/>
      <c r="K27" s="237"/>
      <c r="L27" s="237"/>
      <c r="M27" s="237"/>
      <c r="N27" s="237"/>
      <c r="O27" s="237"/>
      <c r="P27" s="237"/>
      <c r="Q27" s="237"/>
      <c r="R27" s="237"/>
      <c r="S27" s="292"/>
      <c r="T27" s="443">
        <f>'S5c.TCSD Allowance'!I27</f>
        <v>0</v>
      </c>
      <c r="U27" s="136"/>
      <c r="V27" s="479" t="s">
        <v>508</v>
      </c>
    </row>
    <row r="28" spans="1:22" ht="15" customHeight="1" x14ac:dyDescent="0.2">
      <c r="A28" s="951">
        <v>28</v>
      </c>
      <c r="B28" s="116"/>
      <c r="C28" s="249"/>
      <c r="D28" s="167"/>
      <c r="E28" s="167"/>
      <c r="F28" s="167"/>
      <c r="G28" s="167"/>
      <c r="H28" s="167"/>
      <c r="I28" s="167"/>
      <c r="J28" s="167"/>
      <c r="K28" s="167"/>
      <c r="L28" s="167"/>
      <c r="M28" s="167"/>
      <c r="N28" s="167"/>
      <c r="O28" s="167"/>
      <c r="P28" s="167"/>
      <c r="Q28" s="250"/>
      <c r="R28" s="250"/>
      <c r="S28" s="167"/>
      <c r="T28" s="415"/>
      <c r="U28" s="40"/>
      <c r="V28" s="479"/>
    </row>
    <row r="29" spans="1:22" ht="15" customHeight="1" x14ac:dyDescent="0.2">
      <c r="A29" s="952">
        <v>29</v>
      </c>
      <c r="B29" s="116"/>
      <c r="C29" s="249"/>
      <c r="D29" s="260" t="s">
        <v>89</v>
      </c>
      <c r="E29" s="286"/>
      <c r="F29" s="167" t="s">
        <v>90</v>
      </c>
      <c r="G29" s="250"/>
      <c r="H29" s="250"/>
      <c r="I29" s="250"/>
      <c r="J29" s="250"/>
      <c r="K29" s="250"/>
      <c r="L29" s="250"/>
      <c r="M29" s="250"/>
      <c r="N29" s="250"/>
      <c r="O29" s="250"/>
      <c r="P29" s="250"/>
      <c r="Q29" s="250"/>
      <c r="R29" s="250"/>
      <c r="S29" s="167"/>
      <c r="T29" s="443">
        <f>'S5a.Regulatory Tax Allowance '!J28</f>
        <v>0</v>
      </c>
      <c r="U29" s="40"/>
      <c r="V29" s="479" t="s">
        <v>744</v>
      </c>
    </row>
    <row r="30" spans="1:22" ht="15" customHeight="1" thickBot="1" x14ac:dyDescent="0.25">
      <c r="A30" s="952">
        <v>30</v>
      </c>
      <c r="B30" s="116"/>
      <c r="C30" s="249"/>
      <c r="D30" s="167"/>
      <c r="E30" s="167"/>
      <c r="F30" s="167"/>
      <c r="G30" s="167"/>
      <c r="H30" s="167"/>
      <c r="I30" s="167"/>
      <c r="J30" s="167"/>
      <c r="K30" s="167"/>
      <c r="L30" s="167"/>
      <c r="M30" s="167"/>
      <c r="N30" s="167"/>
      <c r="O30" s="167"/>
      <c r="P30" s="167"/>
      <c r="Q30" s="250"/>
      <c r="R30" s="250"/>
      <c r="S30" s="167"/>
      <c r="T30" s="415"/>
      <c r="U30" s="40"/>
      <c r="V30" s="479"/>
    </row>
    <row r="31" spans="1:22" ht="15" customHeight="1" thickBot="1" x14ac:dyDescent="0.25">
      <c r="A31" s="952">
        <v>31</v>
      </c>
      <c r="B31" s="116"/>
      <c r="C31" s="249"/>
      <c r="D31" s="284"/>
      <c r="E31" s="284" t="s">
        <v>760</v>
      </c>
      <c r="F31" s="284"/>
      <c r="G31" s="167"/>
      <c r="H31" s="167"/>
      <c r="I31" s="167"/>
      <c r="J31" s="167"/>
      <c r="K31" s="167"/>
      <c r="L31" s="167"/>
      <c r="M31" s="167"/>
      <c r="N31" s="167"/>
      <c r="O31" s="167"/>
      <c r="P31" s="167"/>
      <c r="Q31" s="250"/>
      <c r="R31" s="250"/>
      <c r="S31" s="167"/>
      <c r="T31" s="756">
        <f>T25-T27-T29</f>
        <v>0</v>
      </c>
      <c r="U31" s="40"/>
      <c r="V31" s="479" t="s">
        <v>748</v>
      </c>
    </row>
    <row r="32" spans="1:22" x14ac:dyDescent="0.2">
      <c r="A32" s="952">
        <v>32</v>
      </c>
      <c r="B32" s="41"/>
      <c r="C32" s="296"/>
      <c r="D32" s="297"/>
      <c r="E32" s="298"/>
      <c r="F32" s="298"/>
      <c r="G32" s="298"/>
      <c r="H32" s="298"/>
      <c r="I32" s="298"/>
      <c r="J32" s="298"/>
      <c r="K32" s="298"/>
      <c r="L32" s="298"/>
      <c r="M32" s="298"/>
      <c r="N32" s="298"/>
      <c r="O32" s="298"/>
      <c r="P32" s="298"/>
      <c r="Q32" s="299"/>
      <c r="R32" s="299"/>
      <c r="S32" s="298"/>
      <c r="T32" s="298"/>
      <c r="U32" s="181"/>
      <c r="V32" s="479"/>
    </row>
    <row r="33" spans="1:22" ht="18.75" x14ac:dyDescent="0.3">
      <c r="A33" s="952">
        <v>33</v>
      </c>
      <c r="B33" s="41"/>
      <c r="C33" s="747" t="s">
        <v>708</v>
      </c>
      <c r="D33" s="748"/>
      <c r="E33" s="749"/>
      <c r="F33" s="749"/>
      <c r="G33" s="749"/>
      <c r="H33" s="749"/>
      <c r="I33" s="749"/>
      <c r="J33" s="749"/>
      <c r="K33" s="749"/>
      <c r="L33" s="749"/>
      <c r="M33" s="749"/>
      <c r="N33" s="749"/>
      <c r="O33" s="749"/>
      <c r="P33" s="749"/>
      <c r="Q33" s="750"/>
      <c r="R33" s="299"/>
      <c r="S33" s="760" t="s">
        <v>46</v>
      </c>
      <c r="T33" s="760"/>
      <c r="U33" s="181"/>
      <c r="V33" s="481"/>
    </row>
    <row r="34" spans="1:22" ht="15" customHeight="1" x14ac:dyDescent="0.2">
      <c r="A34" s="952">
        <v>34</v>
      </c>
      <c r="B34" s="41"/>
      <c r="C34" s="296"/>
      <c r="D34" s="297"/>
      <c r="E34" s="577" t="s">
        <v>210</v>
      </c>
      <c r="F34" s="577"/>
      <c r="G34" s="568"/>
      <c r="H34" s="298"/>
      <c r="I34" s="298"/>
      <c r="J34" s="298"/>
      <c r="K34" s="298"/>
      <c r="L34" s="298"/>
      <c r="M34" s="298"/>
      <c r="N34" s="298"/>
      <c r="O34" s="298"/>
      <c r="P34" s="298"/>
      <c r="Q34" s="299"/>
      <c r="R34" s="299"/>
      <c r="S34" s="298"/>
      <c r="T34" s="298"/>
      <c r="U34" s="181"/>
      <c r="V34" s="479"/>
    </row>
    <row r="35" spans="1:22" ht="15" customHeight="1" x14ac:dyDescent="0.2">
      <c r="A35" s="952">
        <v>35</v>
      </c>
      <c r="B35" s="41"/>
      <c r="C35" s="296"/>
      <c r="D35" s="297"/>
      <c r="E35" s="300"/>
      <c r="F35" s="237" t="s">
        <v>109</v>
      </c>
      <c r="G35" s="237"/>
      <c r="H35" s="298"/>
      <c r="I35" s="298"/>
      <c r="J35" s="298"/>
      <c r="K35" s="298"/>
      <c r="L35" s="298"/>
      <c r="M35" s="298"/>
      <c r="N35" s="298"/>
      <c r="O35" s="298"/>
      <c r="P35" s="298"/>
      <c r="Q35" s="299"/>
      <c r="R35" s="299"/>
      <c r="S35" s="588"/>
      <c r="T35" s="429"/>
      <c r="U35" s="181"/>
      <c r="V35" s="479"/>
    </row>
    <row r="36" spans="1:22" ht="15" customHeight="1" x14ac:dyDescent="0.2">
      <c r="A36" s="952">
        <v>36</v>
      </c>
      <c r="B36" s="41"/>
      <c r="C36" s="296"/>
      <c r="D36" s="297"/>
      <c r="E36" s="300"/>
      <c r="F36" s="237" t="s">
        <v>244</v>
      </c>
      <c r="G36" s="237"/>
      <c r="H36" s="298"/>
      <c r="I36" s="298"/>
      <c r="J36" s="298"/>
      <c r="K36" s="298"/>
      <c r="L36" s="298"/>
      <c r="M36" s="298"/>
      <c r="N36" s="298"/>
      <c r="O36" s="298"/>
      <c r="P36" s="298"/>
      <c r="Q36" s="299"/>
      <c r="R36" s="299"/>
      <c r="S36" s="588"/>
      <c r="T36" s="429"/>
      <c r="U36" s="181"/>
      <c r="V36" s="479"/>
    </row>
    <row r="37" spans="1:22" ht="15" customHeight="1" x14ac:dyDescent="0.2">
      <c r="A37" s="952">
        <v>37</v>
      </c>
      <c r="B37" s="41"/>
      <c r="C37" s="296"/>
      <c r="D37" s="297"/>
      <c r="E37" s="300"/>
      <c r="F37" s="706" t="s">
        <v>634</v>
      </c>
      <c r="G37" s="706"/>
      <c r="H37" s="298"/>
      <c r="I37" s="298"/>
      <c r="J37" s="298"/>
      <c r="K37" s="298"/>
      <c r="L37" s="298"/>
      <c r="M37" s="298"/>
      <c r="N37" s="298"/>
      <c r="O37" s="298"/>
      <c r="P37" s="298"/>
      <c r="Q37" s="299"/>
      <c r="R37" s="299"/>
      <c r="S37" s="588"/>
      <c r="T37" s="429"/>
      <c r="U37" s="181"/>
      <c r="V37" s="479"/>
    </row>
    <row r="38" spans="1:22" ht="15" customHeight="1" x14ac:dyDescent="0.2">
      <c r="A38" s="952">
        <v>38</v>
      </c>
      <c r="B38" s="41"/>
      <c r="C38" s="296"/>
      <c r="D38" s="297"/>
      <c r="E38" s="300"/>
      <c r="F38" s="706" t="s">
        <v>635</v>
      </c>
      <c r="G38" s="706"/>
      <c r="H38" s="298"/>
      <c r="I38" s="298"/>
      <c r="J38" s="298"/>
      <c r="K38" s="298"/>
      <c r="L38" s="298"/>
      <c r="M38" s="298"/>
      <c r="N38" s="298"/>
      <c r="O38" s="298"/>
      <c r="P38" s="298"/>
      <c r="Q38" s="299"/>
      <c r="R38" s="299"/>
      <c r="S38" s="588"/>
      <c r="T38" s="429"/>
      <c r="U38" s="181"/>
      <c r="V38" s="479"/>
    </row>
    <row r="39" spans="1:22" s="561" customFormat="1" ht="15" customHeight="1" x14ac:dyDescent="0.2">
      <c r="A39" s="952">
        <v>39</v>
      </c>
      <c r="B39" s="41"/>
      <c r="C39" s="296"/>
      <c r="D39" s="751"/>
      <c r="E39" s="752" t="s">
        <v>707</v>
      </c>
      <c r="F39" s="706"/>
      <c r="G39" s="706"/>
      <c r="H39" s="749"/>
      <c r="I39" s="749"/>
      <c r="J39" s="749"/>
      <c r="K39" s="749"/>
      <c r="L39" s="749"/>
      <c r="M39" s="749"/>
      <c r="N39" s="749"/>
      <c r="O39" s="749"/>
      <c r="P39" s="749"/>
      <c r="Q39" s="299"/>
      <c r="R39" s="299"/>
      <c r="S39" s="429"/>
      <c r="T39" s="429"/>
      <c r="U39" s="181"/>
      <c r="V39" s="560"/>
    </row>
    <row r="40" spans="1:22" s="1074" customFormat="1" ht="15" customHeight="1" x14ac:dyDescent="0.2">
      <c r="A40" s="1096">
        <v>40</v>
      </c>
      <c r="B40" s="1101"/>
      <c r="C40" s="1102"/>
      <c r="D40" s="751"/>
      <c r="E40" s="752"/>
      <c r="F40" s="1095" t="s">
        <v>806</v>
      </c>
      <c r="G40" s="706"/>
      <c r="H40" s="749"/>
      <c r="I40" s="749"/>
      <c r="J40" s="749"/>
      <c r="K40" s="749"/>
      <c r="L40" s="749"/>
      <c r="M40" s="749"/>
      <c r="N40" s="749"/>
      <c r="O40" s="749"/>
      <c r="P40" s="749"/>
      <c r="Q40" s="750"/>
      <c r="R40" s="750"/>
      <c r="S40" s="1105"/>
      <c r="T40" s="1103"/>
      <c r="U40" s="1104"/>
      <c r="V40" s="1073"/>
    </row>
    <row r="41" spans="1:22" s="561" customFormat="1" ht="15" customHeight="1" thickBot="1" x14ac:dyDescent="0.25">
      <c r="A41" s="1096">
        <v>41</v>
      </c>
      <c r="B41" s="41"/>
      <c r="C41" s="296"/>
      <c r="D41" s="751"/>
      <c r="E41" s="753"/>
      <c r="F41" s="706" t="s">
        <v>767</v>
      </c>
      <c r="G41" s="706"/>
      <c r="H41" s="749"/>
      <c r="I41" s="749"/>
      <c r="J41" s="749"/>
      <c r="K41" s="749"/>
      <c r="L41" s="749"/>
      <c r="M41" s="749"/>
      <c r="N41" s="749"/>
      <c r="O41" s="749"/>
      <c r="P41" s="749"/>
      <c r="Q41" s="299"/>
      <c r="R41" s="299"/>
      <c r="S41" s="1078"/>
      <c r="T41" s="429"/>
      <c r="U41" s="181"/>
      <c r="V41" s="560"/>
    </row>
    <row r="42" spans="1:22" ht="15" customHeight="1" thickBot="1" x14ac:dyDescent="0.25">
      <c r="A42" s="1096">
        <v>42</v>
      </c>
      <c r="B42" s="41"/>
      <c r="C42" s="296"/>
      <c r="D42" s="754"/>
      <c r="E42" s="754" t="s">
        <v>705</v>
      </c>
      <c r="F42" s="754"/>
      <c r="G42" s="755"/>
      <c r="H42" s="755"/>
      <c r="I42" s="755"/>
      <c r="J42" s="755"/>
      <c r="K42" s="755"/>
      <c r="L42" s="755"/>
      <c r="M42" s="755"/>
      <c r="N42" s="755"/>
      <c r="O42" s="755"/>
      <c r="P42" s="755"/>
      <c r="Q42" s="299"/>
      <c r="R42" s="299"/>
      <c r="S42" s="429"/>
      <c r="T42" s="756">
        <f>SUM(S35:S38,S40:S41)</f>
        <v>0</v>
      </c>
      <c r="U42" s="181"/>
      <c r="V42" s="479" t="s">
        <v>517</v>
      </c>
    </row>
    <row r="43" spans="1:22" x14ac:dyDescent="0.2">
      <c r="A43" s="1096">
        <v>43</v>
      </c>
      <c r="B43" s="41"/>
      <c r="C43" s="43"/>
      <c r="D43" s="44"/>
      <c r="E43" s="51"/>
      <c r="F43" s="51"/>
      <c r="G43" s="45"/>
      <c r="H43" s="45"/>
      <c r="I43" s="45"/>
      <c r="J43" s="45"/>
      <c r="K43" s="45"/>
      <c r="L43" s="45"/>
      <c r="M43" s="45"/>
      <c r="N43" s="45"/>
      <c r="O43" s="45"/>
      <c r="P43" s="45"/>
      <c r="Q43" s="46"/>
      <c r="R43" s="46"/>
      <c r="S43" s="52"/>
      <c r="T43" s="45"/>
      <c r="U43" s="181"/>
      <c r="V43" s="479"/>
    </row>
    <row r="44" spans="1:22" x14ac:dyDescent="0.2">
      <c r="A44" s="1096">
        <v>44</v>
      </c>
      <c r="B44" s="41"/>
      <c r="C44" s="43"/>
      <c r="D44" s="44"/>
      <c r="E44" s="51"/>
      <c r="F44" s="51"/>
      <c r="G44" s="45"/>
      <c r="H44" s="45"/>
      <c r="I44" s="45"/>
      <c r="J44" s="45"/>
      <c r="K44" s="45"/>
      <c r="L44" s="45"/>
      <c r="M44" s="45"/>
      <c r="N44" s="45"/>
      <c r="O44" s="45"/>
      <c r="P44" s="45"/>
      <c r="Q44" s="46"/>
      <c r="R44" s="46"/>
      <c r="S44" s="52"/>
      <c r="T44" s="45"/>
      <c r="U44" s="181"/>
      <c r="V44" s="479"/>
    </row>
    <row r="45" spans="1:22" x14ac:dyDescent="0.2">
      <c r="A45" s="1096">
        <v>45</v>
      </c>
      <c r="B45" s="301"/>
      <c r="C45" s="296"/>
      <c r="D45" s="297"/>
      <c r="E45" s="285"/>
      <c r="F45" s="285"/>
      <c r="G45" s="250"/>
      <c r="H45" s="250"/>
      <c r="I45" s="987"/>
      <c r="J45" s="987"/>
      <c r="K45" s="987"/>
      <c r="L45" s="987"/>
      <c r="M45" s="987"/>
      <c r="N45" s="987"/>
      <c r="O45" s="987"/>
      <c r="P45" s="987"/>
      <c r="Q45" s="987"/>
      <c r="R45" s="987"/>
      <c r="S45" s="426"/>
      <c r="T45" s="426"/>
      <c r="U45" s="181"/>
      <c r="V45" s="479"/>
    </row>
    <row r="46" spans="1:22" ht="18.75" x14ac:dyDescent="0.3">
      <c r="A46" s="1096">
        <v>46</v>
      </c>
      <c r="B46" s="301"/>
      <c r="C46" s="246" t="s">
        <v>807</v>
      </c>
      <c r="D46" s="233"/>
      <c r="E46" s="285"/>
      <c r="F46" s="285"/>
      <c r="G46" s="250"/>
      <c r="H46" s="250"/>
      <c r="I46" s="987"/>
      <c r="J46" s="987"/>
      <c r="K46" s="987"/>
      <c r="L46" s="987"/>
      <c r="M46" s="987"/>
      <c r="N46" s="987"/>
      <c r="O46" s="987"/>
      <c r="P46" s="987"/>
      <c r="Q46" s="987"/>
      <c r="R46" s="987"/>
      <c r="S46" s="426"/>
      <c r="T46" s="426"/>
      <c r="U46" s="181"/>
      <c r="V46" s="479"/>
    </row>
    <row r="47" spans="1:22" x14ac:dyDescent="0.2">
      <c r="A47" s="1096">
        <v>47</v>
      </c>
      <c r="B47" s="301"/>
      <c r="C47" s="296"/>
      <c r="D47" s="297"/>
      <c r="E47" s="285"/>
      <c r="F47" s="285"/>
      <c r="G47" s="250"/>
      <c r="H47" s="250"/>
      <c r="I47" s="987"/>
      <c r="J47" s="987"/>
      <c r="K47" s="987"/>
      <c r="L47" s="987"/>
      <c r="M47" s="987"/>
      <c r="N47" s="987"/>
      <c r="O47" s="987"/>
      <c r="P47" s="987"/>
      <c r="Q47" s="987"/>
      <c r="R47" s="987"/>
      <c r="S47" s="426"/>
      <c r="T47" s="140" t="s">
        <v>46</v>
      </c>
      <c r="U47" s="181"/>
      <c r="V47" s="479"/>
    </row>
    <row r="48" spans="1:22" ht="15" customHeight="1" x14ac:dyDescent="0.2">
      <c r="A48" s="1096">
        <v>48</v>
      </c>
      <c r="B48" s="301"/>
      <c r="C48" s="288"/>
      <c r="D48" s="302"/>
      <c r="E48" s="302"/>
      <c r="F48" s="758" t="s">
        <v>621</v>
      </c>
      <c r="G48" s="759"/>
      <c r="H48" s="285"/>
      <c r="I48" s="988"/>
      <c r="J48" s="988"/>
      <c r="K48" s="988"/>
      <c r="L48" s="988"/>
      <c r="M48" s="988"/>
      <c r="N48" s="988"/>
      <c r="O48" s="988"/>
      <c r="P48" s="988"/>
      <c r="Q48" s="987"/>
      <c r="R48" s="987"/>
      <c r="S48" s="426"/>
      <c r="T48" s="588"/>
      <c r="U48" s="37"/>
      <c r="V48" s="479"/>
    </row>
    <row r="49" spans="1:22" x14ac:dyDescent="0.2">
      <c r="A49" s="1096">
        <v>49</v>
      </c>
      <c r="B49" s="301"/>
      <c r="C49" s="288"/>
      <c r="D49" s="302"/>
      <c r="E49" s="302"/>
      <c r="F49" s="302"/>
      <c r="G49" s="285"/>
      <c r="H49" s="285"/>
      <c r="I49" s="285"/>
      <c r="J49" s="285"/>
      <c r="K49" s="285"/>
      <c r="L49" s="285"/>
      <c r="M49" s="285"/>
      <c r="N49" s="285"/>
      <c r="O49" s="285"/>
      <c r="P49" s="285"/>
      <c r="Q49" s="250"/>
      <c r="R49" s="250"/>
      <c r="S49" s="250"/>
      <c r="T49" s="250"/>
      <c r="U49" s="37"/>
      <c r="V49" s="479"/>
    </row>
    <row r="50" spans="1:22" ht="30" customHeight="1" x14ac:dyDescent="0.2">
      <c r="A50" s="1096">
        <v>50</v>
      </c>
      <c r="B50" s="301"/>
      <c r="C50" s="288"/>
      <c r="D50" s="302"/>
      <c r="E50" s="303"/>
      <c r="F50" s="1160" t="s">
        <v>300</v>
      </c>
      <c r="G50" s="1160"/>
      <c r="H50" s="1160"/>
      <c r="I50" s="1160"/>
      <c r="J50" s="1160"/>
      <c r="K50" s="1160"/>
      <c r="L50" s="1160"/>
      <c r="M50" s="1160"/>
      <c r="N50" s="1160"/>
      <c r="O50" s="1160"/>
      <c r="P50" s="1160"/>
      <c r="Q50" s="1160"/>
      <c r="R50" s="1160"/>
      <c r="S50" s="1160"/>
      <c r="T50" s="1160"/>
      <c r="U50" s="182"/>
      <c r="V50" s="479"/>
    </row>
    <row r="51" spans="1:22" s="561" customFormat="1" x14ac:dyDescent="0.2">
      <c r="A51" s="1096">
        <v>51</v>
      </c>
      <c r="B51" s="301"/>
      <c r="C51" s="296"/>
      <c r="D51" s="297"/>
      <c r="E51" s="285"/>
      <c r="F51" s="285"/>
      <c r="G51" s="250"/>
      <c r="H51" s="250"/>
      <c r="I51" s="987"/>
      <c r="J51" s="987"/>
      <c r="K51" s="987"/>
      <c r="L51" s="987"/>
      <c r="M51" s="987"/>
      <c r="N51" s="987"/>
      <c r="O51" s="987"/>
      <c r="P51" s="987"/>
      <c r="Q51" s="987"/>
      <c r="R51" s="987"/>
      <c r="S51" s="426"/>
      <c r="T51" s="140" t="s">
        <v>46</v>
      </c>
      <c r="U51" s="181"/>
      <c r="V51" s="560"/>
    </row>
    <row r="52" spans="1:22" ht="24.75" customHeight="1" x14ac:dyDescent="0.3">
      <c r="A52" s="1096">
        <v>52</v>
      </c>
      <c r="B52" s="301"/>
      <c r="C52" s="246" t="s">
        <v>808</v>
      </c>
      <c r="D52" s="233"/>
      <c r="E52" s="250"/>
      <c r="F52" s="250"/>
      <c r="G52" s="250"/>
      <c r="H52" s="250"/>
      <c r="I52" s="987"/>
      <c r="J52" s="987"/>
      <c r="K52" s="987"/>
      <c r="L52" s="987"/>
      <c r="M52" s="987"/>
      <c r="N52" s="987"/>
      <c r="O52" s="987"/>
      <c r="P52" s="987"/>
      <c r="Q52" s="987"/>
      <c r="R52" s="987"/>
      <c r="S52" s="258"/>
      <c r="T52" s="250"/>
      <c r="U52" s="37"/>
      <c r="V52" s="479"/>
    </row>
    <row r="53" spans="1:22" s="561" customFormat="1" x14ac:dyDescent="0.2">
      <c r="A53" s="1096">
        <v>53</v>
      </c>
      <c r="B53" s="301"/>
      <c r="C53" s="296"/>
      <c r="D53" s="297"/>
      <c r="E53" s="285"/>
      <c r="F53" s="285"/>
      <c r="G53" s="250"/>
      <c r="H53" s="250"/>
      <c r="I53" s="987"/>
      <c r="J53" s="987"/>
      <c r="K53" s="987"/>
      <c r="L53" s="987"/>
      <c r="M53" s="987"/>
      <c r="N53" s="987"/>
      <c r="O53" s="987"/>
      <c r="P53" s="987"/>
      <c r="Q53" s="987"/>
      <c r="R53" s="987"/>
      <c r="S53" s="426"/>
      <c r="T53" s="140" t="s">
        <v>46</v>
      </c>
      <c r="U53" s="181"/>
      <c r="V53" s="560"/>
    </row>
    <row r="54" spans="1:22" ht="15" customHeight="1" x14ac:dyDescent="0.2">
      <c r="A54" s="1096">
        <v>54</v>
      </c>
      <c r="B54" s="301"/>
      <c r="C54" s="288"/>
      <c r="D54" s="302"/>
      <c r="E54" s="304"/>
      <c r="F54" s="304" t="s">
        <v>111</v>
      </c>
      <c r="G54" s="285"/>
      <c r="H54" s="285"/>
      <c r="I54" s="988"/>
      <c r="J54" s="988"/>
      <c r="K54" s="988"/>
      <c r="L54" s="988"/>
      <c r="M54" s="988"/>
      <c r="N54" s="988"/>
      <c r="O54" s="988"/>
      <c r="P54" s="988"/>
      <c r="Q54" s="987"/>
      <c r="R54" s="987"/>
      <c r="S54" s="987"/>
      <c r="T54" s="588"/>
      <c r="U54" s="37"/>
      <c r="V54" s="479"/>
    </row>
    <row r="55" spans="1:22" ht="11.25" customHeight="1" x14ac:dyDescent="0.2">
      <c r="A55" s="1079"/>
      <c r="B55" s="901"/>
      <c r="C55" s="902"/>
      <c r="D55" s="903"/>
      <c r="E55" s="874"/>
      <c r="F55" s="874"/>
      <c r="G55" s="872"/>
      <c r="H55" s="872"/>
      <c r="I55" s="872"/>
      <c r="J55" s="872"/>
      <c r="K55" s="872"/>
      <c r="L55" s="872"/>
      <c r="M55" s="872"/>
      <c r="N55" s="872"/>
      <c r="O55" s="872"/>
      <c r="P55" s="872"/>
      <c r="Q55" s="876"/>
      <c r="R55" s="876"/>
      <c r="S55" s="874"/>
      <c r="T55" s="876"/>
      <c r="U55" s="900"/>
      <c r="V55" s="479"/>
    </row>
  </sheetData>
  <sheetProtection formatRows="0" insertRows="0"/>
  <mergeCells count="4">
    <mergeCell ref="A5:T5"/>
    <mergeCell ref="F50:T50"/>
    <mergeCell ref="R2:T2"/>
    <mergeCell ref="R3:T3"/>
  </mergeCells>
  <pageMargins left="0.70866141732283472" right="0.70866141732283472" top="0.74803149606299213" bottom="0.74803149606299213" header="0.31496062992125984" footer="0.31496062992125984"/>
  <pageSetup paperSize="9" scale="64" orientation="portrait" r:id="rId1"/>
  <headerFooter>
    <oddHeader>&amp;CCommerce Commission Information Disclosure Template</oddHeader>
    <oddFooter>&amp;L&amp;F&amp;C&amp;P&amp;R&amp;A</oddFooter>
  </headerFooter>
  <ignoredErrors>
    <ignoredError sqref="T47 T51 T53 S33 T7"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99CCFF"/>
  </sheetPr>
  <dimension ref="A1:T112"/>
  <sheetViews>
    <sheetView showGridLines="0" view="pageBreakPreview" topLeftCell="A88" zoomScaleNormal="100" zoomScaleSheetLayoutView="100" workbookViewId="0"/>
  </sheetViews>
  <sheetFormatPr defaultRowHeight="12.75" x14ac:dyDescent="0.2"/>
  <cols>
    <col min="1" max="1" width="4.85546875" customWidth="1"/>
    <col min="2" max="3" width="3.7109375" customWidth="1"/>
    <col min="4" max="4" width="3.140625" customWidth="1"/>
    <col min="5" max="5" width="3" customWidth="1"/>
    <col min="6" max="6" width="37.28515625" customWidth="1"/>
    <col min="7" max="16" width="16.140625" customWidth="1"/>
    <col min="17" max="17" width="2.7109375" customWidth="1"/>
    <col min="18" max="18" width="24.28515625" customWidth="1"/>
    <col min="19" max="19" width="47.5703125" bestFit="1" customWidth="1"/>
  </cols>
  <sheetData>
    <row r="1" spans="1:20" ht="12.75" customHeight="1" x14ac:dyDescent="0.2">
      <c r="A1" s="881"/>
      <c r="B1" s="873"/>
      <c r="C1" s="873"/>
      <c r="D1" s="873"/>
      <c r="E1" s="873"/>
      <c r="F1" s="873"/>
      <c r="G1" s="873"/>
      <c r="H1" s="873"/>
      <c r="I1" s="873"/>
      <c r="J1" s="873"/>
      <c r="K1" s="873"/>
      <c r="L1" s="905"/>
      <c r="M1" s="905"/>
      <c r="N1" s="905"/>
      <c r="O1" s="905"/>
      <c r="P1" s="905"/>
      <c r="Q1" s="904"/>
      <c r="R1" s="561"/>
      <c r="S1" s="561"/>
      <c r="T1" s="561"/>
    </row>
    <row r="2" spans="1:20" ht="18" customHeight="1" x14ac:dyDescent="0.3">
      <c r="A2" s="882"/>
      <c r="B2" s="17"/>
      <c r="C2" s="17"/>
      <c r="D2" s="17"/>
      <c r="E2" s="17"/>
      <c r="F2" s="17"/>
      <c r="G2" s="17"/>
      <c r="H2" s="131"/>
      <c r="I2" s="114"/>
      <c r="J2" s="114"/>
      <c r="K2" s="114"/>
      <c r="L2" s="114"/>
      <c r="M2" s="131" t="s">
        <v>5</v>
      </c>
      <c r="N2" s="1169" t="str">
        <f>IF(NOT(ISBLANK(CoverSheet!$C$8)),CoverSheet!$C$8,"")</f>
        <v/>
      </c>
      <c r="O2" s="1169"/>
      <c r="P2" s="1169"/>
      <c r="Q2" s="95"/>
      <c r="R2" s="561"/>
      <c r="S2" s="561"/>
      <c r="T2" s="561"/>
    </row>
    <row r="3" spans="1:20" ht="18" customHeight="1" x14ac:dyDescent="0.25">
      <c r="A3" s="882"/>
      <c r="B3" s="17"/>
      <c r="C3" s="17"/>
      <c r="D3" s="17"/>
      <c r="E3" s="17"/>
      <c r="F3" s="17"/>
      <c r="G3" s="17"/>
      <c r="H3" s="131"/>
      <c r="I3" s="114"/>
      <c r="J3" s="114"/>
      <c r="K3" s="114"/>
      <c r="L3" s="114"/>
      <c r="M3" s="131" t="s">
        <v>3</v>
      </c>
      <c r="N3" s="1154" t="str">
        <f>IF(ISNUMBER(CoverSheet!$C$12),CoverSheet!$C$12,"")</f>
        <v/>
      </c>
      <c r="O3" s="1154"/>
      <c r="P3" s="1154"/>
      <c r="Q3" s="95"/>
      <c r="R3" s="561"/>
      <c r="S3" s="561"/>
      <c r="T3" s="561"/>
    </row>
    <row r="4" spans="1:20" ht="20.25" customHeight="1" x14ac:dyDescent="0.35">
      <c r="A4" s="898" t="s">
        <v>272</v>
      </c>
      <c r="B4" s="155"/>
      <c r="C4" s="155"/>
      <c r="D4" s="155"/>
      <c r="E4" s="17"/>
      <c r="F4" s="17"/>
      <c r="G4" s="17"/>
      <c r="H4" s="17"/>
      <c r="I4" s="17"/>
      <c r="J4" s="17"/>
      <c r="K4" s="17"/>
      <c r="L4" s="114"/>
      <c r="M4" s="114"/>
      <c r="N4" s="114"/>
      <c r="O4" s="114"/>
      <c r="P4" s="114"/>
      <c r="Q4" s="95"/>
      <c r="R4" s="561"/>
      <c r="S4" s="561"/>
      <c r="T4" s="561"/>
    </row>
    <row r="5" spans="1:20" ht="36" customHeight="1" x14ac:dyDescent="0.2">
      <c r="A5" s="1155" t="s">
        <v>444</v>
      </c>
      <c r="B5" s="1156"/>
      <c r="C5" s="1156"/>
      <c r="D5" s="1156"/>
      <c r="E5" s="1156"/>
      <c r="F5" s="1156"/>
      <c r="G5" s="1156"/>
      <c r="H5" s="1156"/>
      <c r="I5" s="1156"/>
      <c r="J5" s="1156"/>
      <c r="K5" s="1156"/>
      <c r="L5" s="1156"/>
      <c r="M5" s="1156"/>
      <c r="N5" s="1156"/>
      <c r="O5" s="1156"/>
      <c r="P5" s="1156"/>
      <c r="Q5" s="307"/>
      <c r="R5" s="561"/>
      <c r="S5" s="561"/>
      <c r="T5" s="561"/>
    </row>
    <row r="6" spans="1:20" x14ac:dyDescent="0.2">
      <c r="A6" s="884" t="s">
        <v>543</v>
      </c>
      <c r="B6" s="19"/>
      <c r="C6" s="179"/>
      <c r="D6" s="179"/>
      <c r="E6" s="19"/>
      <c r="F6" s="19"/>
      <c r="G6" s="17"/>
      <c r="H6" s="17"/>
      <c r="I6" s="17"/>
      <c r="J6" s="17"/>
      <c r="K6" s="17"/>
      <c r="L6" s="114"/>
      <c r="M6" s="114"/>
      <c r="N6" s="114"/>
      <c r="O6" s="114"/>
      <c r="P6" s="114"/>
      <c r="Q6" s="95"/>
      <c r="R6" s="561"/>
      <c r="S6" s="561"/>
      <c r="T6" s="561"/>
    </row>
    <row r="7" spans="1:20" ht="30" customHeight="1" x14ac:dyDescent="0.3">
      <c r="A7" s="951">
        <v>7</v>
      </c>
      <c r="B7" s="249"/>
      <c r="C7" s="246" t="s">
        <v>273</v>
      </c>
      <c r="D7" s="249"/>
      <c r="E7" s="234"/>
      <c r="F7" s="233"/>
      <c r="G7" s="435"/>
      <c r="H7" s="435"/>
      <c r="I7" s="435"/>
      <c r="J7" s="435"/>
      <c r="K7" s="435"/>
      <c r="L7" s="308" t="s">
        <v>102</v>
      </c>
      <c r="M7" s="308" t="s">
        <v>102</v>
      </c>
      <c r="N7" s="308" t="s">
        <v>102</v>
      </c>
      <c r="O7" s="308" t="s">
        <v>102</v>
      </c>
      <c r="P7" s="308" t="s">
        <v>102</v>
      </c>
      <c r="Q7" s="111"/>
      <c r="R7" s="561"/>
      <c r="S7" s="561"/>
      <c r="T7" s="561"/>
    </row>
    <row r="8" spans="1:20" x14ac:dyDescent="0.2">
      <c r="A8" s="951">
        <v>8</v>
      </c>
      <c r="B8" s="249"/>
      <c r="C8" s="249"/>
      <c r="D8" s="249"/>
      <c r="E8" s="167"/>
      <c r="F8" s="167"/>
      <c r="G8" s="435"/>
      <c r="H8" s="435"/>
      <c r="I8" s="435"/>
      <c r="J8" s="435"/>
      <c r="K8" s="435" t="str">
        <f>IF(ISNUMBER(CoverSheet!$C$12),"for year ended","")</f>
        <v/>
      </c>
      <c r="L8" s="521" t="str">
        <f>IF(ISNUMBER(CoverSheet!$C$12),DATE(YEAR(CoverSheet!$C$12)-4,MONTH(CoverSheet!$C$12),DAY(CoverSheet!$C$12)),"CY-4")</f>
        <v>CY-4</v>
      </c>
      <c r="M8" s="521" t="str">
        <f>IF(ISNUMBER(CoverSheet!$C$12),DATE(YEAR(CoverSheet!$C$12)-3,MONTH(CoverSheet!$C$12),DAY(CoverSheet!$C$12)),"CY-4")</f>
        <v>CY-4</v>
      </c>
      <c r="N8" s="521" t="str">
        <f>IF(ISNUMBER(CoverSheet!$C$12),DATE(YEAR(CoverSheet!$C$12)-2,MONTH(CoverSheet!$C$12),DAY(CoverSheet!$C$12)),"CY-4")</f>
        <v>CY-4</v>
      </c>
      <c r="O8" s="521" t="str">
        <f>IF(ISNUMBER(CoverSheet!$C$12),DATE(YEAR(CoverSheet!$C$12)-1,MONTH(CoverSheet!$C$12),DAY(CoverSheet!$C$12)),"CY-4")</f>
        <v>CY-4</v>
      </c>
      <c r="P8" s="521" t="str">
        <f>IF(ISNUMBER(CoverSheet!$C$12),DATE(YEAR(CoverSheet!$C$12),MONTH(CoverSheet!$C$12),DAY(CoverSheet!$C$12)),"CY-4")</f>
        <v>CY-4</v>
      </c>
      <c r="Q8" s="22"/>
      <c r="R8" s="561"/>
      <c r="S8" s="561"/>
      <c r="T8" s="561"/>
    </row>
    <row r="9" spans="1:20" ht="15" customHeight="1" x14ac:dyDescent="0.2">
      <c r="A9" s="951">
        <v>9</v>
      </c>
      <c r="B9" s="249"/>
      <c r="C9" s="249"/>
      <c r="D9" s="249"/>
      <c r="E9" s="167"/>
      <c r="F9" s="167"/>
      <c r="G9" s="309"/>
      <c r="H9" s="309"/>
      <c r="I9" s="309"/>
      <c r="J9" s="309"/>
      <c r="K9" s="309"/>
      <c r="L9" s="140" t="s">
        <v>46</v>
      </c>
      <c r="M9" s="140" t="s">
        <v>46</v>
      </c>
      <c r="N9" s="140" t="s">
        <v>46</v>
      </c>
      <c r="O9" s="140" t="s">
        <v>46</v>
      </c>
      <c r="P9" s="140" t="s">
        <v>46</v>
      </c>
      <c r="Q9" s="22"/>
      <c r="R9" s="580"/>
      <c r="S9" s="561"/>
      <c r="T9" s="561"/>
    </row>
    <row r="10" spans="1:20" ht="15" customHeight="1" x14ac:dyDescent="0.2">
      <c r="A10" s="951">
        <v>10</v>
      </c>
      <c r="B10" s="249"/>
      <c r="C10" s="249"/>
      <c r="D10" s="249"/>
      <c r="E10" s="158" t="s">
        <v>84</v>
      </c>
      <c r="F10" s="167"/>
      <c r="G10" s="435"/>
      <c r="H10" s="435"/>
      <c r="I10" s="435"/>
      <c r="J10" s="435"/>
      <c r="K10" s="435"/>
      <c r="L10" s="972"/>
      <c r="M10" s="973">
        <f>L24</f>
        <v>0</v>
      </c>
      <c r="N10" s="973">
        <f>M24</f>
        <v>0</v>
      </c>
      <c r="O10" s="973">
        <f>N24</f>
        <v>0</v>
      </c>
      <c r="P10" s="973">
        <f>O24</f>
        <v>0</v>
      </c>
      <c r="Q10" s="64"/>
      <c r="R10" s="581" t="s">
        <v>529</v>
      </c>
      <c r="S10" s="581" t="s">
        <v>697</v>
      </c>
      <c r="T10" s="561"/>
    </row>
    <row r="11" spans="1:20" ht="15" customHeight="1" x14ac:dyDescent="0.2">
      <c r="A11" s="951">
        <v>11</v>
      </c>
      <c r="B11" s="249"/>
      <c r="C11" s="249"/>
      <c r="D11" s="249"/>
      <c r="E11" s="167"/>
      <c r="F11" s="167"/>
      <c r="G11" s="435"/>
      <c r="H11" s="435"/>
      <c r="I11" s="435"/>
      <c r="J11" s="435"/>
      <c r="K11" s="435"/>
      <c r="L11" s="415"/>
      <c r="M11" s="415"/>
      <c r="N11" s="415"/>
      <c r="O11" s="415"/>
      <c r="P11" s="415"/>
      <c r="Q11" s="22"/>
      <c r="R11" s="561"/>
      <c r="S11" s="561"/>
      <c r="T11" s="561"/>
    </row>
    <row r="12" spans="1:20" ht="15" customHeight="1" x14ac:dyDescent="0.2">
      <c r="A12" s="951">
        <v>12</v>
      </c>
      <c r="B12" s="249"/>
      <c r="C12" s="249"/>
      <c r="D12" s="260" t="s">
        <v>89</v>
      </c>
      <c r="E12" s="158" t="s">
        <v>107</v>
      </c>
      <c r="F12" s="260"/>
      <c r="G12" s="435"/>
      <c r="H12" s="435"/>
      <c r="I12" s="435"/>
      <c r="J12" s="435"/>
      <c r="K12" s="435"/>
      <c r="L12" s="591"/>
      <c r="M12" s="591"/>
      <c r="N12" s="591"/>
      <c r="O12" s="972"/>
      <c r="P12" s="973">
        <f>P31</f>
        <v>0</v>
      </c>
      <c r="Q12" s="64"/>
      <c r="R12" s="581" t="s">
        <v>779</v>
      </c>
      <c r="S12" s="581" t="s">
        <v>698</v>
      </c>
      <c r="T12" s="561"/>
    </row>
    <row r="13" spans="1:20" ht="15" customHeight="1" x14ac:dyDescent="0.2">
      <c r="A13" s="951">
        <v>13</v>
      </c>
      <c r="B13" s="249"/>
      <c r="C13" s="249"/>
      <c r="D13" s="249"/>
      <c r="E13" s="167"/>
      <c r="F13" s="167"/>
      <c r="G13" s="435"/>
      <c r="H13" s="435"/>
      <c r="I13" s="435"/>
      <c r="J13" s="435"/>
      <c r="K13" s="435"/>
      <c r="L13" s="415"/>
      <c r="M13" s="415"/>
      <c r="N13" s="415"/>
      <c r="O13" s="415"/>
      <c r="P13" s="415"/>
      <c r="Q13" s="22"/>
      <c r="R13" s="561"/>
      <c r="S13" s="561"/>
      <c r="T13" s="561"/>
    </row>
    <row r="14" spans="1:20" ht="15" customHeight="1" x14ac:dyDescent="0.2">
      <c r="A14" s="951">
        <v>14</v>
      </c>
      <c r="B14" s="249"/>
      <c r="C14" s="249"/>
      <c r="D14" s="260" t="s">
        <v>85</v>
      </c>
      <c r="E14" s="158" t="s">
        <v>305</v>
      </c>
      <c r="F14" s="260"/>
      <c r="G14" s="435"/>
      <c r="H14" s="435"/>
      <c r="I14" s="435"/>
      <c r="J14" s="435"/>
      <c r="K14" s="435"/>
      <c r="L14" s="591"/>
      <c r="M14" s="591"/>
      <c r="N14" s="591"/>
      <c r="O14" s="972"/>
      <c r="P14" s="973">
        <f>P33</f>
        <v>0</v>
      </c>
      <c r="Q14" s="64"/>
      <c r="R14" s="581" t="s">
        <v>774</v>
      </c>
      <c r="S14" s="581" t="s">
        <v>699</v>
      </c>
      <c r="T14" s="561"/>
    </row>
    <row r="15" spans="1:20" ht="15" customHeight="1" x14ac:dyDescent="0.2">
      <c r="A15" s="951">
        <v>15</v>
      </c>
      <c r="B15" s="249"/>
      <c r="C15" s="249"/>
      <c r="D15" s="249"/>
      <c r="E15" s="167"/>
      <c r="F15" s="167"/>
      <c r="G15" s="435"/>
      <c r="H15" s="435"/>
      <c r="I15" s="435"/>
      <c r="J15" s="435"/>
      <c r="K15" s="435"/>
      <c r="L15" s="415"/>
      <c r="M15" s="415"/>
      <c r="N15" s="415"/>
      <c r="O15" s="415"/>
      <c r="P15" s="415"/>
      <c r="Q15" s="22"/>
      <c r="R15" s="561"/>
      <c r="S15" s="561"/>
      <c r="T15" s="561"/>
    </row>
    <row r="16" spans="1:20" ht="15" customHeight="1" x14ac:dyDescent="0.2">
      <c r="A16" s="951">
        <v>16</v>
      </c>
      <c r="B16" s="249"/>
      <c r="C16" s="249"/>
      <c r="D16" s="260" t="s">
        <v>85</v>
      </c>
      <c r="E16" s="158" t="s">
        <v>149</v>
      </c>
      <c r="F16" s="260"/>
      <c r="G16" s="435"/>
      <c r="H16" s="435"/>
      <c r="I16" s="435"/>
      <c r="J16" s="435"/>
      <c r="K16" s="435"/>
      <c r="L16" s="591"/>
      <c r="M16" s="591"/>
      <c r="N16" s="591"/>
      <c r="O16" s="972"/>
      <c r="P16" s="973">
        <f>P38</f>
        <v>0</v>
      </c>
      <c r="Q16" s="22"/>
      <c r="R16" s="581" t="s">
        <v>775</v>
      </c>
      <c r="S16" s="581" t="s">
        <v>700</v>
      </c>
      <c r="T16" s="561"/>
    </row>
    <row r="17" spans="1:20" ht="15" customHeight="1" x14ac:dyDescent="0.2">
      <c r="A17" s="951">
        <v>17</v>
      </c>
      <c r="B17" s="249"/>
      <c r="C17" s="249"/>
      <c r="D17" s="249"/>
      <c r="E17" s="167"/>
      <c r="F17" s="167"/>
      <c r="G17" s="435"/>
      <c r="H17" s="435"/>
      <c r="I17" s="435"/>
      <c r="J17" s="435"/>
      <c r="K17" s="435"/>
      <c r="L17" s="415"/>
      <c r="M17" s="415"/>
      <c r="N17" s="415"/>
      <c r="O17" s="415"/>
      <c r="P17" s="415"/>
      <c r="Q17" s="22"/>
      <c r="R17" s="561"/>
      <c r="S17" s="561"/>
      <c r="T17" s="561"/>
    </row>
    <row r="18" spans="1:20" ht="15" customHeight="1" x14ac:dyDescent="0.2">
      <c r="A18" s="951">
        <v>18</v>
      </c>
      <c r="B18" s="249"/>
      <c r="C18" s="249"/>
      <c r="D18" s="260" t="s">
        <v>89</v>
      </c>
      <c r="E18" s="158" t="s">
        <v>92</v>
      </c>
      <c r="F18" s="260"/>
      <c r="G18" s="435"/>
      <c r="H18" s="435"/>
      <c r="I18" s="435"/>
      <c r="J18" s="435"/>
      <c r="K18" s="435"/>
      <c r="L18" s="591"/>
      <c r="M18" s="591"/>
      <c r="N18" s="591"/>
      <c r="O18" s="972"/>
      <c r="P18" s="973">
        <f>P43</f>
        <v>0</v>
      </c>
      <c r="Q18" s="22"/>
      <c r="R18" s="581" t="s">
        <v>776</v>
      </c>
      <c r="S18" s="581" t="s">
        <v>701</v>
      </c>
      <c r="T18" s="561"/>
    </row>
    <row r="19" spans="1:20" ht="15" customHeight="1" x14ac:dyDescent="0.2">
      <c r="A19" s="951">
        <v>19</v>
      </c>
      <c r="B19" s="249"/>
      <c r="C19" s="249"/>
      <c r="D19" s="249"/>
      <c r="E19" s="167"/>
      <c r="F19" s="167"/>
      <c r="G19" s="435"/>
      <c r="H19" s="435"/>
      <c r="I19" s="435"/>
      <c r="J19" s="435"/>
      <c r="K19" s="435"/>
      <c r="L19" s="415"/>
      <c r="M19" s="415"/>
      <c r="N19" s="415"/>
      <c r="O19" s="415"/>
      <c r="P19" s="415"/>
      <c r="Q19" s="64"/>
      <c r="R19" s="561"/>
      <c r="S19" s="561"/>
      <c r="T19" s="561"/>
    </row>
    <row r="20" spans="1:20" ht="15" customHeight="1" x14ac:dyDescent="0.2">
      <c r="A20" s="951">
        <v>20</v>
      </c>
      <c r="B20" s="249"/>
      <c r="C20" s="249"/>
      <c r="D20" s="260" t="s">
        <v>85</v>
      </c>
      <c r="E20" s="158" t="s">
        <v>95</v>
      </c>
      <c r="F20" s="260"/>
      <c r="G20" s="435"/>
      <c r="H20" s="435"/>
      <c r="I20" s="435"/>
      <c r="J20" s="435"/>
      <c r="K20" s="435"/>
      <c r="L20" s="591"/>
      <c r="M20" s="591"/>
      <c r="N20" s="591"/>
      <c r="O20" s="972"/>
      <c r="P20" s="973">
        <f>P45</f>
        <v>0</v>
      </c>
      <c r="Q20" s="22"/>
      <c r="R20" s="581" t="s">
        <v>777</v>
      </c>
      <c r="S20" s="581" t="s">
        <v>702</v>
      </c>
      <c r="T20" s="561"/>
    </row>
    <row r="21" spans="1:20" ht="15" customHeight="1" x14ac:dyDescent="0.2">
      <c r="A21" s="951">
        <v>21</v>
      </c>
      <c r="B21" s="249"/>
      <c r="C21" s="249"/>
      <c r="D21" s="249"/>
      <c r="E21" s="167"/>
      <c r="F21" s="167"/>
      <c r="G21" s="435"/>
      <c r="H21" s="435"/>
      <c r="I21" s="435"/>
      <c r="J21" s="435"/>
      <c r="K21" s="435"/>
      <c r="L21" s="415"/>
      <c r="M21" s="415"/>
      <c r="N21" s="415"/>
      <c r="O21" s="415"/>
      <c r="P21" s="415"/>
      <c r="Q21" s="22"/>
      <c r="R21" s="561"/>
      <c r="S21" s="561"/>
      <c r="T21" s="561"/>
    </row>
    <row r="22" spans="1:20" ht="15" customHeight="1" x14ac:dyDescent="0.2">
      <c r="A22" s="951">
        <v>22</v>
      </c>
      <c r="B22" s="249"/>
      <c r="C22" s="249"/>
      <c r="D22" s="310" t="s">
        <v>85</v>
      </c>
      <c r="E22" s="158" t="s">
        <v>94</v>
      </c>
      <c r="F22" s="310"/>
      <c r="G22" s="435"/>
      <c r="H22" s="435"/>
      <c r="I22" s="435"/>
      <c r="J22" s="435"/>
      <c r="K22" s="435"/>
      <c r="L22" s="591"/>
      <c r="M22" s="591"/>
      <c r="N22" s="591"/>
      <c r="O22" s="972"/>
      <c r="P22" s="973">
        <f>P47</f>
        <v>0</v>
      </c>
      <c r="Q22" s="22"/>
      <c r="R22" s="581" t="s">
        <v>778</v>
      </c>
      <c r="S22" s="581" t="s">
        <v>703</v>
      </c>
      <c r="T22" s="561"/>
    </row>
    <row r="23" spans="1:20" ht="15" customHeight="1" thickBot="1" x14ac:dyDescent="0.25">
      <c r="A23" s="951">
        <v>23</v>
      </c>
      <c r="B23" s="249"/>
      <c r="C23" s="249"/>
      <c r="D23" s="249"/>
      <c r="E23" s="167"/>
      <c r="F23" s="167"/>
      <c r="G23" s="435"/>
      <c r="H23" s="435"/>
      <c r="I23" s="435"/>
      <c r="J23" s="435"/>
      <c r="K23" s="435"/>
      <c r="L23" s="415"/>
      <c r="M23" s="415"/>
      <c r="N23" s="415"/>
      <c r="O23" s="415"/>
      <c r="P23" s="415"/>
      <c r="Q23" s="22"/>
      <c r="R23" s="561"/>
      <c r="S23" s="561"/>
      <c r="T23" s="561"/>
    </row>
    <row r="24" spans="1:20" ht="15" customHeight="1" thickBot="1" x14ac:dyDescent="0.25">
      <c r="A24" s="951">
        <v>24</v>
      </c>
      <c r="B24" s="249"/>
      <c r="C24" s="249"/>
      <c r="D24" s="249"/>
      <c r="E24" s="158" t="s">
        <v>150</v>
      </c>
      <c r="F24" s="240"/>
      <c r="G24" s="435"/>
      <c r="H24" s="435"/>
      <c r="I24" s="435"/>
      <c r="J24" s="435"/>
      <c r="K24" s="435"/>
      <c r="L24" s="445">
        <f>L10-L12+L14+L16-L18+L20+L22</f>
        <v>0</v>
      </c>
      <c r="M24" s="445">
        <f>M10-M12+M14+M16-M18+M20+M22</f>
        <v>0</v>
      </c>
      <c r="N24" s="445">
        <f>N10-N12+N14+N16-N18+N20+N22</f>
        <v>0</v>
      </c>
      <c r="O24" s="445">
        <f>O10-O12+O14+O16-O18+O20+O22</f>
        <v>0</v>
      </c>
      <c r="P24" s="445">
        <f>P10-P12+P14+P16-P18+P20+P22</f>
        <v>0</v>
      </c>
      <c r="Q24" s="64"/>
      <c r="R24" s="581" t="s">
        <v>530</v>
      </c>
      <c r="S24" s="581"/>
      <c r="T24" s="561"/>
    </row>
    <row r="25" spans="1:20" s="561" customFormat="1" ht="15" customHeight="1" x14ac:dyDescent="0.2">
      <c r="A25" s="951">
        <v>25</v>
      </c>
      <c r="B25" s="249"/>
      <c r="C25" s="249"/>
      <c r="D25" s="249"/>
      <c r="E25" s="167"/>
      <c r="F25" s="167"/>
      <c r="G25" s="840"/>
      <c r="H25" s="840"/>
      <c r="I25" s="840"/>
      <c r="J25" s="840"/>
      <c r="K25" s="840"/>
      <c r="L25" s="989"/>
      <c r="M25" s="989"/>
      <c r="N25" s="989"/>
      <c r="O25" s="989"/>
      <c r="P25" s="989"/>
      <c r="Q25" s="64"/>
    </row>
    <row r="26" spans="1:20" ht="39.950000000000003" customHeight="1" x14ac:dyDescent="0.3">
      <c r="A26" s="951">
        <v>26</v>
      </c>
      <c r="B26" s="249"/>
      <c r="C26" s="246" t="s">
        <v>274</v>
      </c>
      <c r="D26" s="249"/>
      <c r="E26" s="311"/>
      <c r="F26" s="233"/>
      <c r="G26" s="435"/>
      <c r="H26" s="435"/>
      <c r="I26" s="435"/>
      <c r="J26" s="435"/>
      <c r="K26" s="435"/>
      <c r="L26" s="312"/>
      <c r="M26" s="312"/>
      <c r="N26" s="312"/>
      <c r="O26" s="312"/>
      <c r="P26" s="312"/>
      <c r="Q26" s="111"/>
      <c r="R26" s="561"/>
      <c r="S26" s="561"/>
      <c r="T26" s="561"/>
    </row>
    <row r="27" spans="1:20" x14ac:dyDescent="0.2">
      <c r="A27" s="951">
        <v>27</v>
      </c>
      <c r="B27" s="249"/>
      <c r="C27" s="249"/>
      <c r="D27" s="249"/>
      <c r="E27" s="311"/>
      <c r="F27" s="311"/>
      <c r="G27" s="435"/>
      <c r="H27" s="1166"/>
      <c r="I27" s="1166"/>
      <c r="J27" s="1166"/>
      <c r="K27" s="1166"/>
      <c r="L27" s="167"/>
      <c r="M27" s="1167" t="s">
        <v>151</v>
      </c>
      <c r="N27" s="1167"/>
      <c r="O27" s="1167" t="s">
        <v>102</v>
      </c>
      <c r="P27" s="1167"/>
      <c r="Q27" s="22"/>
      <c r="R27" s="561"/>
      <c r="S27" s="561"/>
      <c r="T27" s="561"/>
    </row>
    <row r="28" spans="1:20" ht="15" customHeight="1" thickBot="1" x14ac:dyDescent="0.25">
      <c r="A28" s="951">
        <v>28</v>
      </c>
      <c r="B28" s="249"/>
      <c r="C28" s="249"/>
      <c r="D28" s="249"/>
      <c r="E28" s="167"/>
      <c r="F28" s="167"/>
      <c r="G28" s="435"/>
      <c r="H28" s="309"/>
      <c r="I28" s="309"/>
      <c r="J28" s="309"/>
      <c r="K28" s="309"/>
      <c r="L28" s="167"/>
      <c r="M28" s="140" t="s">
        <v>46</v>
      </c>
      <c r="N28" s="140" t="s">
        <v>46</v>
      </c>
      <c r="O28" s="140" t="s">
        <v>46</v>
      </c>
      <c r="P28" s="140" t="s">
        <v>46</v>
      </c>
      <c r="Q28" s="22"/>
      <c r="R28" s="580"/>
      <c r="S28" s="561"/>
      <c r="T28" s="561"/>
    </row>
    <row r="29" spans="1:20" ht="15" customHeight="1" thickBot="1" x14ac:dyDescent="0.25">
      <c r="A29" s="951">
        <v>29</v>
      </c>
      <c r="B29" s="249"/>
      <c r="C29" s="249"/>
      <c r="D29" s="249"/>
      <c r="E29" s="158" t="s">
        <v>84</v>
      </c>
      <c r="F29" s="167"/>
      <c r="G29" s="435"/>
      <c r="H29" s="435"/>
      <c r="I29" s="435"/>
      <c r="J29" s="435"/>
      <c r="K29" s="435"/>
      <c r="L29" s="158"/>
      <c r="M29" s="425"/>
      <c r="N29" s="591"/>
      <c r="O29" s="415"/>
      <c r="P29" s="445">
        <f>P10</f>
        <v>0</v>
      </c>
      <c r="Q29" s="64"/>
      <c r="R29" s="581" t="s">
        <v>511</v>
      </c>
      <c r="S29" s="581" t="s">
        <v>704</v>
      </c>
      <c r="T29" s="561"/>
    </row>
    <row r="30" spans="1:20" ht="15" customHeight="1" thickBot="1" x14ac:dyDescent="0.25">
      <c r="A30" s="951">
        <v>30</v>
      </c>
      <c r="B30" s="249"/>
      <c r="C30" s="249"/>
      <c r="D30" s="260" t="s">
        <v>89</v>
      </c>
      <c r="E30" s="167"/>
      <c r="F30" s="260"/>
      <c r="G30" s="435"/>
      <c r="H30" s="435"/>
      <c r="I30" s="435"/>
      <c r="J30" s="435"/>
      <c r="K30" s="435"/>
      <c r="L30" s="167"/>
      <c r="M30" s="425"/>
      <c r="N30" s="425"/>
      <c r="O30" s="415"/>
      <c r="P30" s="415"/>
      <c r="Q30" s="22"/>
      <c r="R30" s="561"/>
      <c r="S30" s="561"/>
      <c r="T30" s="561"/>
    </row>
    <row r="31" spans="1:20" ht="15" customHeight="1" thickBot="1" x14ac:dyDescent="0.25">
      <c r="A31" s="951">
        <v>31</v>
      </c>
      <c r="B31" s="249"/>
      <c r="C31" s="249"/>
      <c r="D31" s="249"/>
      <c r="E31" s="158" t="s">
        <v>107</v>
      </c>
      <c r="F31" s="167"/>
      <c r="G31" s="435"/>
      <c r="H31" s="435"/>
      <c r="I31" s="435"/>
      <c r="J31" s="435"/>
      <c r="K31" s="435"/>
      <c r="L31" s="158"/>
      <c r="M31" s="425"/>
      <c r="N31" s="445">
        <f>N83</f>
        <v>0</v>
      </c>
      <c r="O31" s="415"/>
      <c r="P31" s="445">
        <f>P83</f>
        <v>0</v>
      </c>
      <c r="Q31" s="64"/>
      <c r="R31" s="581" t="s">
        <v>771</v>
      </c>
      <c r="S31" s="561"/>
      <c r="T31" s="561"/>
    </row>
    <row r="32" spans="1:20" ht="15" customHeight="1" thickBot="1" x14ac:dyDescent="0.25">
      <c r="A32" s="951">
        <v>32</v>
      </c>
      <c r="B32" s="249"/>
      <c r="C32" s="249"/>
      <c r="D32" s="260" t="s">
        <v>85</v>
      </c>
      <c r="E32" s="167"/>
      <c r="F32" s="260"/>
      <c r="G32" s="435"/>
      <c r="H32" s="435"/>
      <c r="I32" s="435"/>
      <c r="J32" s="435"/>
      <c r="K32" s="435"/>
      <c r="L32" s="167"/>
      <c r="M32" s="425"/>
      <c r="N32" s="425"/>
      <c r="O32" s="415"/>
      <c r="P32" s="415"/>
      <c r="Q32" s="22"/>
      <c r="R32" s="561"/>
      <c r="S32" s="561"/>
      <c r="T32" s="561"/>
    </row>
    <row r="33" spans="1:20" ht="15" customHeight="1" thickBot="1" x14ac:dyDescent="0.25">
      <c r="A33" s="951">
        <v>33</v>
      </c>
      <c r="B33" s="249"/>
      <c r="C33" s="249"/>
      <c r="D33" s="249"/>
      <c r="E33" s="564" t="s">
        <v>305</v>
      </c>
      <c r="F33" s="565"/>
      <c r="G33" s="435"/>
      <c r="H33" s="435"/>
      <c r="I33" s="435"/>
      <c r="J33" s="435"/>
      <c r="K33" s="435"/>
      <c r="L33" s="158"/>
      <c r="M33" s="425"/>
      <c r="N33" s="445">
        <f>N64</f>
        <v>0</v>
      </c>
      <c r="O33" s="415"/>
      <c r="P33" s="445">
        <f>P64</f>
        <v>0</v>
      </c>
      <c r="Q33" s="64"/>
      <c r="R33" s="581" t="s">
        <v>772</v>
      </c>
      <c r="S33" s="561"/>
      <c r="T33" s="561"/>
    </row>
    <row r="34" spans="1:20" ht="15" customHeight="1" x14ac:dyDescent="0.2">
      <c r="A34" s="951">
        <v>34</v>
      </c>
      <c r="B34" s="249"/>
      <c r="C34" s="249"/>
      <c r="D34" s="260" t="s">
        <v>85</v>
      </c>
      <c r="E34" s="167"/>
      <c r="F34" s="260"/>
      <c r="G34" s="435"/>
      <c r="H34" s="435"/>
      <c r="I34" s="435"/>
      <c r="J34" s="435"/>
      <c r="K34" s="435"/>
      <c r="L34" s="167"/>
      <c r="M34" s="425"/>
      <c r="N34" s="425"/>
      <c r="O34" s="415"/>
      <c r="P34" s="415"/>
      <c r="Q34" s="22"/>
      <c r="R34" s="561"/>
      <c r="S34" s="561"/>
      <c r="T34" s="561"/>
    </row>
    <row r="35" spans="1:20" ht="15" customHeight="1" x14ac:dyDescent="0.2">
      <c r="A35" s="951">
        <v>35</v>
      </c>
      <c r="B35" s="249"/>
      <c r="C35" s="249"/>
      <c r="D35" s="249"/>
      <c r="E35" s="167"/>
      <c r="F35" s="165" t="s">
        <v>152</v>
      </c>
      <c r="G35" s="435"/>
      <c r="H35" s="435"/>
      <c r="I35" s="435"/>
      <c r="J35" s="435"/>
      <c r="K35" s="435"/>
      <c r="L35" s="167"/>
      <c r="M35" s="591"/>
      <c r="N35" s="425"/>
      <c r="O35" s="591"/>
      <c r="P35" s="415"/>
      <c r="Q35" s="22"/>
      <c r="R35" s="561"/>
      <c r="S35" s="561"/>
      <c r="T35" s="561"/>
    </row>
    <row r="36" spans="1:20" ht="15" customHeight="1" x14ac:dyDescent="0.2">
      <c r="A36" s="951">
        <v>36</v>
      </c>
      <c r="B36" s="249"/>
      <c r="C36" s="249"/>
      <c r="D36" s="249"/>
      <c r="E36" s="167"/>
      <c r="F36" s="167" t="s">
        <v>153</v>
      </c>
      <c r="G36" s="435"/>
      <c r="H36" s="435"/>
      <c r="I36" s="435"/>
      <c r="J36" s="435"/>
      <c r="K36" s="435"/>
      <c r="L36" s="167"/>
      <c r="M36" s="591"/>
      <c r="N36" s="425"/>
      <c r="O36" s="591"/>
      <c r="P36" s="415"/>
      <c r="Q36" s="22"/>
      <c r="R36" s="561"/>
      <c r="S36" s="561"/>
      <c r="T36" s="561"/>
    </row>
    <row r="37" spans="1:20" ht="15" customHeight="1" thickBot="1" x14ac:dyDescent="0.25">
      <c r="A37" s="951">
        <v>37</v>
      </c>
      <c r="B37" s="249"/>
      <c r="C37" s="249"/>
      <c r="D37" s="249"/>
      <c r="E37" s="167"/>
      <c r="F37" s="167" t="s">
        <v>154</v>
      </c>
      <c r="G37" s="435"/>
      <c r="H37" s="435"/>
      <c r="I37" s="435"/>
      <c r="J37" s="435"/>
      <c r="K37" s="435"/>
      <c r="L37" s="167"/>
      <c r="M37" s="591"/>
      <c r="N37" s="425"/>
      <c r="O37" s="591"/>
      <c r="P37" s="415"/>
      <c r="Q37" s="22"/>
      <c r="R37" s="561"/>
      <c r="S37" s="561"/>
      <c r="T37" s="561"/>
    </row>
    <row r="38" spans="1:20" ht="15" customHeight="1" thickBot="1" x14ac:dyDescent="0.25">
      <c r="A38" s="951">
        <v>38</v>
      </c>
      <c r="B38" s="249"/>
      <c r="C38" s="249"/>
      <c r="D38" s="249"/>
      <c r="E38" s="158" t="s">
        <v>149</v>
      </c>
      <c r="F38" s="167"/>
      <c r="G38" s="435"/>
      <c r="H38" s="435"/>
      <c r="I38" s="435"/>
      <c r="J38" s="435"/>
      <c r="K38" s="435"/>
      <c r="L38" s="158"/>
      <c r="M38" s="425"/>
      <c r="N38" s="445">
        <f>SUM(M35:M37)</f>
        <v>0</v>
      </c>
      <c r="O38" s="415"/>
      <c r="P38" s="445">
        <f>SUM(O35:O37)</f>
        <v>0</v>
      </c>
      <c r="Q38" s="64"/>
      <c r="R38" s="581" t="s">
        <v>518</v>
      </c>
      <c r="S38" s="561"/>
      <c r="T38" s="561"/>
    </row>
    <row r="39" spans="1:20" ht="15" customHeight="1" x14ac:dyDescent="0.2">
      <c r="A39" s="951">
        <v>39</v>
      </c>
      <c r="B39" s="249"/>
      <c r="C39" s="249"/>
      <c r="D39" s="260" t="s">
        <v>155</v>
      </c>
      <c r="E39" s="167"/>
      <c r="F39" s="260"/>
      <c r="G39" s="435"/>
      <c r="H39" s="435"/>
      <c r="I39" s="435"/>
      <c r="J39" s="435"/>
      <c r="K39" s="435"/>
      <c r="L39" s="167"/>
      <c r="M39" s="425"/>
      <c r="N39" s="425"/>
      <c r="O39" s="415"/>
      <c r="P39" s="415"/>
      <c r="Q39" s="22"/>
      <c r="R39" s="561"/>
      <c r="S39" s="561"/>
      <c r="T39" s="561"/>
    </row>
    <row r="40" spans="1:20" ht="15" customHeight="1" x14ac:dyDescent="0.2">
      <c r="A40" s="951">
        <v>40</v>
      </c>
      <c r="B40" s="249"/>
      <c r="C40" s="249"/>
      <c r="D40" s="249"/>
      <c r="E40" s="167"/>
      <c r="F40" s="167" t="s">
        <v>156</v>
      </c>
      <c r="G40" s="435"/>
      <c r="H40" s="435"/>
      <c r="I40" s="435"/>
      <c r="J40" s="435"/>
      <c r="K40" s="435"/>
      <c r="L40" s="167"/>
      <c r="M40" s="591"/>
      <c r="N40" s="425"/>
      <c r="O40" s="591"/>
      <c r="P40" s="415"/>
      <c r="Q40" s="22"/>
      <c r="R40" s="561"/>
      <c r="S40" s="561"/>
      <c r="T40" s="561"/>
    </row>
    <row r="41" spans="1:20" ht="15" customHeight="1" x14ac:dyDescent="0.2">
      <c r="A41" s="951">
        <v>41</v>
      </c>
      <c r="B41" s="249"/>
      <c r="C41" s="249"/>
      <c r="D41" s="249"/>
      <c r="E41" s="167"/>
      <c r="F41" s="167" t="s">
        <v>157</v>
      </c>
      <c r="G41" s="435"/>
      <c r="H41" s="435"/>
      <c r="I41" s="435"/>
      <c r="J41" s="435"/>
      <c r="K41" s="435"/>
      <c r="L41" s="167"/>
      <c r="M41" s="591"/>
      <c r="N41" s="425"/>
      <c r="O41" s="591"/>
      <c r="P41" s="415"/>
      <c r="Q41" s="22"/>
      <c r="R41" s="561"/>
      <c r="S41" s="561"/>
      <c r="T41" s="561"/>
    </row>
    <row r="42" spans="1:20" ht="15" customHeight="1" thickBot="1" x14ac:dyDescent="0.25">
      <c r="A42" s="951">
        <v>42</v>
      </c>
      <c r="B42" s="249"/>
      <c r="C42" s="249"/>
      <c r="D42" s="249"/>
      <c r="E42" s="167"/>
      <c r="F42" s="167" t="s">
        <v>158</v>
      </c>
      <c r="G42" s="435"/>
      <c r="H42" s="435"/>
      <c r="I42" s="435"/>
      <c r="J42" s="435"/>
      <c r="K42" s="435"/>
      <c r="L42" s="167"/>
      <c r="M42" s="591"/>
      <c r="N42" s="425"/>
      <c r="O42" s="591"/>
      <c r="P42" s="415"/>
      <c r="Q42" s="22"/>
      <c r="R42" s="561"/>
      <c r="S42" s="561"/>
      <c r="T42" s="561"/>
    </row>
    <row r="43" spans="1:20" ht="15" customHeight="1" thickBot="1" x14ac:dyDescent="0.25">
      <c r="A43" s="951">
        <v>43</v>
      </c>
      <c r="B43" s="249"/>
      <c r="C43" s="249"/>
      <c r="D43" s="249"/>
      <c r="E43" s="158" t="s">
        <v>92</v>
      </c>
      <c r="F43" s="167"/>
      <c r="G43" s="435"/>
      <c r="H43" s="435"/>
      <c r="I43" s="435"/>
      <c r="J43" s="435"/>
      <c r="K43" s="435"/>
      <c r="L43" s="158"/>
      <c r="M43" s="425"/>
      <c r="N43" s="445">
        <f>SUM(M40:M42)</f>
        <v>0</v>
      </c>
      <c r="O43" s="415"/>
      <c r="P43" s="445">
        <f>SUM(O40:O42)</f>
        <v>0</v>
      </c>
      <c r="Q43" s="64"/>
      <c r="R43" s="581" t="s">
        <v>516</v>
      </c>
      <c r="S43" s="561"/>
      <c r="T43" s="561"/>
    </row>
    <row r="44" spans="1:20" ht="15" customHeight="1" x14ac:dyDescent="0.2">
      <c r="A44" s="951">
        <v>44</v>
      </c>
      <c r="B44" s="249"/>
      <c r="C44" s="249"/>
      <c r="D44" s="249"/>
      <c r="E44" s="167"/>
      <c r="F44" s="167"/>
      <c r="G44" s="435"/>
      <c r="H44" s="435"/>
      <c r="I44" s="435"/>
      <c r="J44" s="435"/>
      <c r="K44" s="435"/>
      <c r="L44" s="167"/>
      <c r="M44" s="425"/>
      <c r="N44" s="425"/>
      <c r="O44" s="415"/>
      <c r="P44" s="415"/>
      <c r="Q44" s="111"/>
      <c r="R44" s="561"/>
      <c r="S44" s="561"/>
      <c r="T44" s="561"/>
    </row>
    <row r="45" spans="1:20" ht="15" customHeight="1" x14ac:dyDescent="0.2">
      <c r="A45" s="951">
        <v>45</v>
      </c>
      <c r="B45" s="249"/>
      <c r="C45" s="249"/>
      <c r="D45" s="260" t="s">
        <v>85</v>
      </c>
      <c r="E45" s="158" t="s">
        <v>95</v>
      </c>
      <c r="F45" s="260"/>
      <c r="G45" s="435"/>
      <c r="H45" s="435"/>
      <c r="I45" s="435"/>
      <c r="J45" s="435"/>
      <c r="K45" s="435"/>
      <c r="L45" s="158"/>
      <c r="M45" s="425"/>
      <c r="N45" s="592"/>
      <c r="O45" s="415"/>
      <c r="P45" s="592"/>
      <c r="Q45" s="22"/>
      <c r="R45" s="581" t="s">
        <v>519</v>
      </c>
      <c r="S45" s="561"/>
      <c r="T45" s="561"/>
    </row>
    <row r="46" spans="1:20" ht="15" customHeight="1" thickBot="1" x14ac:dyDescent="0.25">
      <c r="A46" s="951">
        <v>46</v>
      </c>
      <c r="B46" s="249"/>
      <c r="C46" s="249"/>
      <c r="D46" s="249"/>
      <c r="E46" s="167"/>
      <c r="F46" s="167"/>
      <c r="G46" s="435"/>
      <c r="H46" s="435"/>
      <c r="I46" s="435"/>
      <c r="J46" s="435"/>
      <c r="K46" s="435"/>
      <c r="L46" s="167"/>
      <c r="M46" s="425"/>
      <c r="N46" s="425"/>
      <c r="O46" s="415"/>
      <c r="P46" s="415"/>
      <c r="Q46" s="22"/>
      <c r="R46" s="561"/>
      <c r="S46" s="561"/>
      <c r="T46" s="561"/>
    </row>
    <row r="47" spans="1:20" ht="15" customHeight="1" thickBot="1" x14ac:dyDescent="0.25">
      <c r="A47" s="951">
        <v>47</v>
      </c>
      <c r="B47" s="249"/>
      <c r="C47" s="249"/>
      <c r="D47" s="260" t="s">
        <v>85</v>
      </c>
      <c r="E47" s="158" t="s">
        <v>94</v>
      </c>
      <c r="F47" s="260"/>
      <c r="G47" s="435"/>
      <c r="H47" s="435"/>
      <c r="I47" s="435"/>
      <c r="J47" s="435"/>
      <c r="K47" s="435"/>
      <c r="L47" s="158"/>
      <c r="M47" s="425"/>
      <c r="N47" s="425"/>
      <c r="O47" s="415"/>
      <c r="P47" s="445">
        <f>P49-(P29-P31+P33+P38-P43+P45)</f>
        <v>0</v>
      </c>
      <c r="Q47" s="64"/>
      <c r="R47" s="581" t="s">
        <v>520</v>
      </c>
      <c r="S47" s="561"/>
      <c r="T47" s="561"/>
    </row>
    <row r="48" spans="1:20" ht="15" customHeight="1" thickBot="1" x14ac:dyDescent="0.25">
      <c r="A48" s="951">
        <v>48</v>
      </c>
      <c r="B48" s="249"/>
      <c r="C48" s="249"/>
      <c r="D48" s="249"/>
      <c r="E48" s="167"/>
      <c r="F48" s="167"/>
      <c r="G48" s="435"/>
      <c r="H48" s="435"/>
      <c r="I48" s="435"/>
      <c r="J48" s="435"/>
      <c r="K48" s="435"/>
      <c r="L48" s="167"/>
      <c r="M48" s="425"/>
      <c r="N48" s="425"/>
      <c r="O48" s="415"/>
      <c r="P48" s="415"/>
      <c r="Q48" s="22"/>
      <c r="R48" s="561"/>
      <c r="S48" s="561"/>
      <c r="T48" s="561"/>
    </row>
    <row r="49" spans="1:20" ht="15" customHeight="1" thickBot="1" x14ac:dyDescent="0.25">
      <c r="A49" s="951">
        <v>49</v>
      </c>
      <c r="B49" s="249"/>
      <c r="C49" s="249"/>
      <c r="D49" s="249"/>
      <c r="E49" s="158" t="s">
        <v>150</v>
      </c>
      <c r="F49" s="240"/>
      <c r="G49" s="435"/>
      <c r="H49" s="435"/>
      <c r="I49" s="435"/>
      <c r="J49" s="435"/>
      <c r="K49" s="435"/>
      <c r="L49" s="167"/>
      <c r="M49" s="425"/>
      <c r="N49" s="446">
        <f>N29-N31+N33+N38-N43+N45</f>
        <v>0</v>
      </c>
      <c r="O49" s="415"/>
      <c r="P49" s="445">
        <f>'S5e.Asset Allocations'!K41</f>
        <v>0</v>
      </c>
      <c r="Q49" s="64"/>
      <c r="R49" s="581" t="s">
        <v>512</v>
      </c>
      <c r="S49" s="561"/>
      <c r="T49" s="561"/>
    </row>
    <row r="50" spans="1:20" ht="33.75" customHeight="1" x14ac:dyDescent="0.2">
      <c r="A50" s="951">
        <v>50</v>
      </c>
      <c r="B50" s="313"/>
      <c r="C50" s="1168" t="s">
        <v>625</v>
      </c>
      <c r="D50" s="1168"/>
      <c r="E50" s="1168"/>
      <c r="F50" s="1168"/>
      <c r="G50" s="1168"/>
      <c r="H50" s="1168"/>
      <c r="I50" s="1168"/>
      <c r="J50" s="1168"/>
      <c r="K50" s="1168"/>
      <c r="L50" s="1168"/>
      <c r="M50" s="1168"/>
      <c r="N50" s="1168"/>
      <c r="O50" s="1168"/>
      <c r="P50" s="1168"/>
      <c r="Q50" s="22"/>
      <c r="R50" s="561"/>
      <c r="S50" s="561"/>
      <c r="T50" s="561"/>
    </row>
    <row r="51" spans="1:20" ht="14.25" customHeight="1" x14ac:dyDescent="0.2">
      <c r="A51" s="951">
        <v>51</v>
      </c>
      <c r="B51" s="413"/>
      <c r="C51" s="411"/>
      <c r="D51" s="411"/>
      <c r="E51" s="411"/>
      <c r="F51" s="411"/>
      <c r="G51" s="411"/>
      <c r="H51" s="411"/>
      <c r="I51" s="411"/>
      <c r="J51" s="411"/>
      <c r="K51" s="411"/>
      <c r="L51" s="411"/>
      <c r="M51" s="411"/>
      <c r="N51" s="411"/>
      <c r="O51" s="411"/>
      <c r="P51" s="411"/>
      <c r="Q51" s="22"/>
      <c r="R51" s="561"/>
      <c r="S51" s="561"/>
      <c r="T51" s="561"/>
    </row>
    <row r="52" spans="1:20" ht="30" customHeight="1" x14ac:dyDescent="0.3">
      <c r="A52" s="951">
        <v>52</v>
      </c>
      <c r="B52" s="249"/>
      <c r="C52" s="246" t="s">
        <v>475</v>
      </c>
      <c r="D52" s="249"/>
      <c r="E52" s="257"/>
      <c r="F52" s="233"/>
      <c r="G52" s="435"/>
      <c r="H52" s="435"/>
      <c r="I52" s="435"/>
      <c r="J52" s="435"/>
      <c r="K52" s="435"/>
      <c r="L52" s="167"/>
      <c r="M52" s="250"/>
      <c r="N52" s="167"/>
      <c r="O52" s="167"/>
      <c r="P52" s="167"/>
      <c r="Q52" s="22"/>
      <c r="R52" s="561"/>
      <c r="S52" s="561"/>
      <c r="T52" s="561"/>
    </row>
    <row r="53" spans="1:20" ht="15" customHeight="1" x14ac:dyDescent="0.2">
      <c r="A53" s="951">
        <v>53</v>
      </c>
      <c r="B53" s="288"/>
      <c r="C53" s="288"/>
      <c r="D53" s="288"/>
      <c r="E53" s="250"/>
      <c r="F53" s="250"/>
      <c r="G53" s="435"/>
      <c r="H53" s="435"/>
      <c r="I53" s="435"/>
      <c r="J53" s="435"/>
      <c r="K53" s="435"/>
      <c r="L53" s="158"/>
      <c r="M53" s="250"/>
      <c r="N53" s="250"/>
      <c r="O53" s="250"/>
      <c r="P53" s="250"/>
      <c r="Q53" s="22"/>
      <c r="R53" s="561"/>
      <c r="S53" s="561"/>
      <c r="T53" s="561"/>
    </row>
    <row r="54" spans="1:20" ht="15" customHeight="1" x14ac:dyDescent="0.25">
      <c r="A54" s="951">
        <v>54</v>
      </c>
      <c r="B54" s="249"/>
      <c r="C54" s="249"/>
      <c r="D54" s="249"/>
      <c r="E54" s="167"/>
      <c r="F54" s="165" t="s">
        <v>498</v>
      </c>
      <c r="G54" s="435"/>
      <c r="H54" s="435"/>
      <c r="I54" s="435"/>
      <c r="J54" s="435"/>
      <c r="K54" s="435"/>
      <c r="L54" s="167"/>
      <c r="M54" s="167"/>
      <c r="N54" s="167"/>
      <c r="O54" s="167"/>
      <c r="P54" s="592"/>
      <c r="Q54" s="64"/>
      <c r="R54" s="561"/>
      <c r="S54" s="581" t="s">
        <v>591</v>
      </c>
      <c r="T54" s="561"/>
    </row>
    <row r="55" spans="1:20" ht="15" customHeight="1" x14ac:dyDescent="0.25">
      <c r="A55" s="951">
        <v>55</v>
      </c>
      <c r="B55" s="249"/>
      <c r="C55" s="249"/>
      <c r="D55" s="249"/>
      <c r="E55" s="167"/>
      <c r="F55" s="165" t="s">
        <v>499</v>
      </c>
      <c r="G55" s="435"/>
      <c r="H55" s="435"/>
      <c r="I55" s="435"/>
      <c r="J55" s="435"/>
      <c r="K55" s="435"/>
      <c r="L55" s="158"/>
      <c r="M55" s="167"/>
      <c r="N55" s="167"/>
      <c r="O55" s="167"/>
      <c r="P55" s="592"/>
      <c r="Q55" s="22"/>
      <c r="R55" s="561"/>
      <c r="S55" s="581" t="s">
        <v>591</v>
      </c>
      <c r="T55" s="561"/>
    </row>
    <row r="56" spans="1:20" ht="15" customHeight="1" x14ac:dyDescent="0.2">
      <c r="A56" s="951">
        <v>56</v>
      </c>
      <c r="B56" s="249"/>
      <c r="C56" s="249"/>
      <c r="D56" s="249"/>
      <c r="E56" s="167"/>
      <c r="F56" s="165" t="s">
        <v>166</v>
      </c>
      <c r="G56" s="435"/>
      <c r="H56" s="435"/>
      <c r="I56" s="435"/>
      <c r="J56" s="435"/>
      <c r="K56" s="435"/>
      <c r="L56" s="167"/>
      <c r="M56" s="167"/>
      <c r="N56" s="167"/>
      <c r="O56" s="167"/>
      <c r="P56" s="447">
        <f>IF(P54&lt;&gt;0,P54/P55-1,0)</f>
        <v>0</v>
      </c>
      <c r="Q56" s="64"/>
      <c r="R56" s="561"/>
      <c r="S56" s="561"/>
      <c r="T56" s="561"/>
    </row>
    <row r="57" spans="1:20" ht="15" customHeight="1" x14ac:dyDescent="0.2">
      <c r="A57" s="951">
        <v>57</v>
      </c>
      <c r="B57" s="249"/>
      <c r="C57" s="249"/>
      <c r="D57" s="249"/>
      <c r="E57" s="167"/>
      <c r="F57" s="167"/>
      <c r="G57" s="435"/>
      <c r="H57" s="435"/>
      <c r="I57" s="435"/>
      <c r="J57" s="435"/>
      <c r="K57" s="435"/>
      <c r="L57" s="167"/>
      <c r="M57" s="167"/>
      <c r="N57" s="167"/>
      <c r="O57" s="167"/>
      <c r="P57" s="314"/>
      <c r="Q57" s="22"/>
      <c r="R57" s="561"/>
      <c r="S57" s="561"/>
      <c r="T57" s="561"/>
    </row>
    <row r="58" spans="1:20" ht="15" customHeight="1" x14ac:dyDescent="0.2">
      <c r="A58" s="951">
        <v>58</v>
      </c>
      <c r="B58" s="249"/>
      <c r="C58" s="249"/>
      <c r="D58" s="249"/>
      <c r="E58" s="167"/>
      <c r="F58" s="167"/>
      <c r="G58" s="435"/>
      <c r="H58" s="1166"/>
      <c r="I58" s="1166"/>
      <c r="J58" s="1166"/>
      <c r="K58" s="1166"/>
      <c r="L58" s="167"/>
      <c r="M58" s="1167" t="s">
        <v>151</v>
      </c>
      <c r="N58" s="1167"/>
      <c r="O58" s="1167" t="s">
        <v>102</v>
      </c>
      <c r="P58" s="1167"/>
      <c r="Q58" s="22"/>
      <c r="R58" s="561"/>
      <c r="S58" s="561"/>
      <c r="T58" s="561"/>
    </row>
    <row r="59" spans="1:20" ht="15" customHeight="1" x14ac:dyDescent="0.2">
      <c r="A59" s="951">
        <v>59</v>
      </c>
      <c r="B59" s="249"/>
      <c r="C59" s="249"/>
      <c r="D59" s="249"/>
      <c r="E59" s="167"/>
      <c r="F59" s="167"/>
      <c r="G59" s="435"/>
      <c r="H59" s="309"/>
      <c r="I59" s="309"/>
      <c r="J59" s="309"/>
      <c r="K59" s="309"/>
      <c r="L59" s="158"/>
      <c r="M59" s="140" t="s">
        <v>46</v>
      </c>
      <c r="N59" s="140" t="s">
        <v>46</v>
      </c>
      <c r="O59" s="140" t="s">
        <v>46</v>
      </c>
      <c r="P59" s="140" t="s">
        <v>46</v>
      </c>
      <c r="Q59" s="22"/>
      <c r="R59" s="580"/>
      <c r="S59" s="561"/>
      <c r="T59" s="561"/>
    </row>
    <row r="60" spans="1:20" ht="15" customHeight="1" x14ac:dyDescent="0.2">
      <c r="A60" s="951">
        <v>60</v>
      </c>
      <c r="B60" s="249"/>
      <c r="C60" s="249"/>
      <c r="D60" s="249"/>
      <c r="E60" s="167"/>
      <c r="F60" s="165" t="s">
        <v>84</v>
      </c>
      <c r="G60" s="435"/>
      <c r="H60" s="435"/>
      <c r="I60" s="435"/>
      <c r="J60" s="435"/>
      <c r="K60" s="435"/>
      <c r="L60" s="167"/>
      <c r="M60" s="593"/>
      <c r="N60" s="415"/>
      <c r="O60" s="593"/>
      <c r="P60" s="415"/>
      <c r="Q60" s="22"/>
      <c r="R60" s="561"/>
      <c r="S60" s="561"/>
      <c r="T60" s="561"/>
    </row>
    <row r="61" spans="1:20" ht="15" customHeight="1" x14ac:dyDescent="0.2">
      <c r="A61" s="951">
        <v>61</v>
      </c>
      <c r="B61" s="249"/>
      <c r="C61" s="249"/>
      <c r="D61" s="260" t="s">
        <v>89</v>
      </c>
      <c r="E61" s="250"/>
      <c r="F61" s="698" t="s">
        <v>595</v>
      </c>
      <c r="G61" s="761"/>
      <c r="H61" s="435"/>
      <c r="I61" s="435"/>
      <c r="J61" s="435"/>
      <c r="K61" s="435"/>
      <c r="L61" s="167"/>
      <c r="M61" s="594"/>
      <c r="N61" s="426"/>
      <c r="O61" s="594"/>
      <c r="P61" s="415"/>
      <c r="Q61" s="64"/>
      <c r="R61" s="561"/>
      <c r="S61" s="561"/>
      <c r="T61" s="561"/>
    </row>
    <row r="62" spans="1:20" ht="15" customHeight="1" x14ac:dyDescent="0.2">
      <c r="A62" s="951">
        <v>62</v>
      </c>
      <c r="B62" s="249"/>
      <c r="C62" s="249"/>
      <c r="D62" s="249"/>
      <c r="E62" s="167"/>
      <c r="F62" s="167"/>
      <c r="G62" s="435"/>
      <c r="H62" s="435"/>
      <c r="I62" s="435"/>
      <c r="J62" s="435"/>
      <c r="K62" s="435"/>
      <c r="L62" s="158"/>
      <c r="M62" s="415"/>
      <c r="N62" s="415"/>
      <c r="O62" s="415"/>
      <c r="P62" s="415"/>
      <c r="Q62" s="22"/>
      <c r="R62" s="561"/>
      <c r="S62" s="561"/>
      <c r="T62" s="561"/>
    </row>
    <row r="63" spans="1:20" ht="15" customHeight="1" thickBot="1" x14ac:dyDescent="0.25">
      <c r="A63" s="951">
        <v>63</v>
      </c>
      <c r="B63" s="249"/>
      <c r="C63" s="249"/>
      <c r="D63" s="249"/>
      <c r="E63" s="167"/>
      <c r="F63" s="167" t="s">
        <v>167</v>
      </c>
      <c r="G63" s="435"/>
      <c r="H63" s="435"/>
      <c r="I63" s="435"/>
      <c r="J63" s="435"/>
      <c r="K63" s="435"/>
      <c r="L63" s="167"/>
      <c r="M63" s="448">
        <f>M60-M61</f>
        <v>0</v>
      </c>
      <c r="N63" s="415"/>
      <c r="O63" s="448">
        <f>O60-O61</f>
        <v>0</v>
      </c>
      <c r="P63" s="415"/>
      <c r="Q63" s="22"/>
      <c r="R63" s="561"/>
      <c r="S63" s="561"/>
      <c r="T63" s="561"/>
    </row>
    <row r="64" spans="1:20" ht="15" customHeight="1" thickBot="1" x14ac:dyDescent="0.25">
      <c r="A64" s="951">
        <v>64</v>
      </c>
      <c r="B64" s="249"/>
      <c r="C64" s="249"/>
      <c r="D64" s="249"/>
      <c r="E64" s="566" t="s">
        <v>305</v>
      </c>
      <c r="F64" s="567"/>
      <c r="G64" s="435"/>
      <c r="H64" s="435"/>
      <c r="I64" s="435"/>
      <c r="J64" s="435"/>
      <c r="K64" s="435"/>
      <c r="L64" s="158"/>
      <c r="M64" s="415"/>
      <c r="N64" s="449">
        <f>IF(ISNUMBER($P$56),M63*$P$56,0)</f>
        <v>0</v>
      </c>
      <c r="O64" s="415"/>
      <c r="P64" s="449">
        <f>IF(ISNUMBER($P$56),O63*$P$56,0)</f>
        <v>0</v>
      </c>
      <c r="Q64" s="22"/>
      <c r="R64" s="581" t="s">
        <v>780</v>
      </c>
      <c r="S64" s="561"/>
      <c r="T64" s="561"/>
    </row>
    <row r="65" spans="1:20" ht="15" customHeight="1" x14ac:dyDescent="0.2">
      <c r="A65" s="951">
        <v>65</v>
      </c>
      <c r="B65" s="249"/>
      <c r="C65" s="249"/>
      <c r="D65" s="249"/>
      <c r="E65" s="194"/>
      <c r="F65" s="165"/>
      <c r="G65" s="435"/>
      <c r="H65" s="435"/>
      <c r="I65" s="435"/>
      <c r="J65" s="435"/>
      <c r="K65" s="435"/>
      <c r="L65" s="158"/>
      <c r="M65" s="167"/>
      <c r="N65" s="315"/>
      <c r="O65" s="167"/>
      <c r="P65" s="315"/>
      <c r="Q65" s="22"/>
      <c r="R65" s="561"/>
      <c r="S65" s="561"/>
      <c r="T65" s="561"/>
    </row>
    <row r="66" spans="1:20" ht="30" customHeight="1" x14ac:dyDescent="0.3">
      <c r="A66" s="951">
        <v>66</v>
      </c>
      <c r="B66" s="249"/>
      <c r="C66" s="246" t="s">
        <v>476</v>
      </c>
      <c r="D66" s="249"/>
      <c r="E66" s="257"/>
      <c r="F66" s="233"/>
      <c r="G66" s="435"/>
      <c r="H66" s="435"/>
      <c r="I66" s="435"/>
      <c r="J66" s="435"/>
      <c r="K66" s="435"/>
      <c r="L66" s="167"/>
      <c r="M66" s="250"/>
      <c r="N66" s="250"/>
      <c r="O66" s="167"/>
      <c r="P66" s="167"/>
      <c r="Q66" s="22"/>
      <c r="R66" s="561"/>
      <c r="S66" s="561"/>
      <c r="T66" s="561"/>
    </row>
    <row r="67" spans="1:20" ht="30.75" customHeight="1" x14ac:dyDescent="0.2">
      <c r="A67" s="951">
        <v>67</v>
      </c>
      <c r="B67" s="249"/>
      <c r="C67" s="249"/>
      <c r="D67" s="249"/>
      <c r="E67" s="167"/>
      <c r="F67" s="167"/>
      <c r="G67" s="435"/>
      <c r="H67" s="1166"/>
      <c r="I67" s="1166"/>
      <c r="J67" s="1166"/>
      <c r="K67" s="1166"/>
      <c r="L67" s="167"/>
      <c r="M67" s="1167" t="s">
        <v>168</v>
      </c>
      <c r="N67" s="1167"/>
      <c r="O67" s="1167" t="s">
        <v>169</v>
      </c>
      <c r="P67" s="1167"/>
      <c r="Q67" s="64"/>
      <c r="R67" s="561"/>
      <c r="S67" s="561"/>
      <c r="T67" s="561"/>
    </row>
    <row r="68" spans="1:20" ht="15" customHeight="1" x14ac:dyDescent="0.2">
      <c r="A68" s="951">
        <v>68</v>
      </c>
      <c r="B68" s="249"/>
      <c r="C68" s="249"/>
      <c r="D68" s="249"/>
      <c r="E68" s="235" t="s">
        <v>170</v>
      </c>
      <c r="F68" s="167"/>
      <c r="G68" s="435"/>
      <c r="H68" s="435"/>
      <c r="I68" s="435"/>
      <c r="J68" s="435"/>
      <c r="K68" s="435"/>
      <c r="L68" s="167"/>
      <c r="M68" s="415"/>
      <c r="N68" s="591"/>
      <c r="O68" s="415"/>
      <c r="P68" s="591"/>
      <c r="Q68" s="22"/>
      <c r="R68" s="561"/>
      <c r="S68" s="581" t="s">
        <v>773</v>
      </c>
      <c r="T68" s="561"/>
    </row>
    <row r="69" spans="1:20" ht="15" customHeight="1" x14ac:dyDescent="0.2">
      <c r="A69" s="951">
        <v>69</v>
      </c>
      <c r="B69" s="249"/>
      <c r="C69" s="249"/>
      <c r="D69" s="260" t="s">
        <v>85</v>
      </c>
      <c r="E69" s="167"/>
      <c r="F69" s="167" t="s">
        <v>171</v>
      </c>
      <c r="G69" s="435"/>
      <c r="H69" s="435"/>
      <c r="I69" s="435"/>
      <c r="J69" s="435"/>
      <c r="K69" s="435"/>
      <c r="L69" s="158"/>
      <c r="M69" s="591"/>
      <c r="N69" s="415"/>
      <c r="O69" s="443">
        <f>'S6a.Actual Expenditure Capex'!K25</f>
        <v>0</v>
      </c>
      <c r="P69" s="415"/>
      <c r="Q69" s="22"/>
      <c r="R69" s="581" t="s">
        <v>513</v>
      </c>
      <c r="S69" s="561"/>
      <c r="T69" s="561"/>
    </row>
    <row r="70" spans="1:20" ht="15" customHeight="1" x14ac:dyDescent="0.2">
      <c r="A70" s="951">
        <v>70</v>
      </c>
      <c r="B70" s="249"/>
      <c r="C70" s="249"/>
      <c r="D70" s="260" t="s">
        <v>89</v>
      </c>
      <c r="E70" s="167"/>
      <c r="F70" s="167" t="s">
        <v>91</v>
      </c>
      <c r="G70" s="435"/>
      <c r="H70" s="435"/>
      <c r="I70" s="435"/>
      <c r="J70" s="435"/>
      <c r="K70" s="435"/>
      <c r="L70" s="167"/>
      <c r="M70" s="448">
        <f>N38</f>
        <v>0</v>
      </c>
      <c r="N70" s="415"/>
      <c r="O70" s="448">
        <f>P38</f>
        <v>0</v>
      </c>
      <c r="P70" s="415"/>
      <c r="Q70" s="22"/>
      <c r="R70" s="581" t="s">
        <v>781</v>
      </c>
      <c r="S70" s="561"/>
      <c r="T70" s="561"/>
    </row>
    <row r="71" spans="1:20" ht="15" customHeight="1" thickBot="1" x14ac:dyDescent="0.25">
      <c r="A71" s="951">
        <v>71</v>
      </c>
      <c r="B71" s="249"/>
      <c r="C71" s="249"/>
      <c r="D71" s="260" t="s">
        <v>85</v>
      </c>
      <c r="E71" s="167"/>
      <c r="F71" s="167" t="s">
        <v>94</v>
      </c>
      <c r="G71" s="435"/>
      <c r="H71" s="435"/>
      <c r="I71" s="435"/>
      <c r="J71" s="435"/>
      <c r="K71" s="435"/>
      <c r="L71" s="158"/>
      <c r="M71" s="385"/>
      <c r="N71" s="415"/>
      <c r="O71" s="591"/>
      <c r="P71" s="415"/>
      <c r="Q71" s="64"/>
      <c r="R71" s="561"/>
      <c r="S71" s="561"/>
      <c r="T71" s="561"/>
    </row>
    <row r="72" spans="1:20" ht="15" customHeight="1" thickBot="1" x14ac:dyDescent="0.25">
      <c r="A72" s="951">
        <v>72</v>
      </c>
      <c r="B72" s="249"/>
      <c r="C72" s="249"/>
      <c r="D72" s="249"/>
      <c r="E72" s="235" t="s">
        <v>172</v>
      </c>
      <c r="F72" s="167"/>
      <c r="G72" s="435"/>
      <c r="H72" s="435"/>
      <c r="I72" s="435"/>
      <c r="J72" s="435"/>
      <c r="K72" s="435"/>
      <c r="L72" s="167"/>
      <c r="M72" s="415"/>
      <c r="N72" s="446">
        <f>N68+M69-M70</f>
        <v>0</v>
      </c>
      <c r="O72" s="415"/>
      <c r="P72" s="446">
        <f>P68+O69-O70+O71</f>
        <v>0</v>
      </c>
      <c r="Q72" s="22"/>
      <c r="R72" s="561"/>
      <c r="S72" s="561"/>
      <c r="T72" s="561"/>
    </row>
    <row r="73" spans="1:20" ht="15" customHeight="1" thickBot="1" x14ac:dyDescent="0.25">
      <c r="A73" s="951">
        <v>73</v>
      </c>
      <c r="B73" s="249"/>
      <c r="C73" s="249"/>
      <c r="D73" s="249"/>
      <c r="E73" s="167"/>
      <c r="F73" s="167"/>
      <c r="G73" s="435"/>
      <c r="H73" s="435"/>
      <c r="I73" s="435"/>
      <c r="J73" s="435"/>
      <c r="K73" s="435"/>
      <c r="L73" s="167"/>
      <c r="M73" s="415"/>
      <c r="N73" s="385"/>
      <c r="O73" s="415"/>
      <c r="P73" s="415"/>
      <c r="Q73" s="22"/>
      <c r="R73" s="561"/>
      <c r="S73" s="561"/>
      <c r="T73" s="561"/>
    </row>
    <row r="74" spans="1:20" ht="15" customHeight="1" thickBot="1" x14ac:dyDescent="0.25">
      <c r="A74" s="951">
        <v>74</v>
      </c>
      <c r="B74" s="249"/>
      <c r="C74" s="249"/>
      <c r="D74" s="249"/>
      <c r="E74" s="167"/>
      <c r="F74" s="165" t="s">
        <v>173</v>
      </c>
      <c r="G74" s="435"/>
      <c r="H74" s="435"/>
      <c r="I74" s="435"/>
      <c r="J74" s="435"/>
      <c r="K74" s="435"/>
      <c r="L74" s="158"/>
      <c r="M74" s="415"/>
      <c r="N74" s="385"/>
      <c r="O74" s="415"/>
      <c r="P74" s="595"/>
      <c r="Q74" s="22"/>
      <c r="R74" s="561"/>
      <c r="S74" s="561"/>
      <c r="T74" s="561"/>
    </row>
    <row r="75" spans="1:20" ht="15" customHeight="1" x14ac:dyDescent="0.2">
      <c r="A75" s="951">
        <v>75</v>
      </c>
      <c r="B75" s="249"/>
      <c r="C75" s="249"/>
      <c r="D75" s="249"/>
      <c r="E75" s="167"/>
      <c r="F75" s="165"/>
      <c r="G75" s="435"/>
      <c r="H75" s="435"/>
      <c r="I75" s="435"/>
      <c r="J75" s="435"/>
      <c r="K75" s="435"/>
      <c r="L75" s="158"/>
      <c r="M75" s="167"/>
      <c r="N75" s="291"/>
      <c r="O75" s="167"/>
      <c r="P75" s="167"/>
      <c r="Q75" s="22"/>
      <c r="R75" s="561"/>
      <c r="S75" s="561"/>
      <c r="T75" s="561"/>
    </row>
    <row r="76" spans="1:20" ht="30" customHeight="1" x14ac:dyDescent="0.3">
      <c r="A76" s="951">
        <v>76</v>
      </c>
      <c r="B76" s="249"/>
      <c r="C76" s="246" t="s">
        <v>477</v>
      </c>
      <c r="D76" s="249"/>
      <c r="E76" s="257"/>
      <c r="F76" s="233"/>
      <c r="G76" s="435"/>
      <c r="H76" s="435"/>
      <c r="I76" s="435"/>
      <c r="J76" s="435"/>
      <c r="K76" s="435"/>
      <c r="L76" s="167"/>
      <c r="M76" s="167"/>
      <c r="N76" s="167"/>
      <c r="O76" s="167"/>
      <c r="P76" s="167"/>
      <c r="Q76" s="22"/>
      <c r="R76" s="561"/>
      <c r="S76" s="561"/>
      <c r="T76" s="561"/>
    </row>
    <row r="77" spans="1:20" ht="12.75" customHeight="1" x14ac:dyDescent="0.2">
      <c r="A77" s="951">
        <v>77</v>
      </c>
      <c r="B77" s="249"/>
      <c r="C77" s="249"/>
      <c r="D77" s="249"/>
      <c r="E77" s="167"/>
      <c r="F77" s="167"/>
      <c r="G77" s="435"/>
      <c r="H77" s="435"/>
      <c r="I77" s="309"/>
      <c r="J77" s="435"/>
      <c r="K77" s="309"/>
      <c r="L77" s="158"/>
      <c r="M77" s="308" t="s">
        <v>151</v>
      </c>
      <c r="N77" s="316"/>
      <c r="O77" s="308" t="s">
        <v>102</v>
      </c>
      <c r="P77" s="316"/>
      <c r="Q77" s="22"/>
      <c r="R77" s="580"/>
      <c r="S77" s="561"/>
      <c r="T77" s="561"/>
    </row>
    <row r="78" spans="1:20" ht="12.75" customHeight="1" x14ac:dyDescent="0.2">
      <c r="A78" s="951">
        <v>78</v>
      </c>
      <c r="B78" s="249"/>
      <c r="C78" s="249"/>
      <c r="D78" s="249"/>
      <c r="E78" s="167"/>
      <c r="F78" s="167"/>
      <c r="G78" s="435"/>
      <c r="H78" s="309"/>
      <c r="I78" s="309"/>
      <c r="J78" s="309"/>
      <c r="K78" s="309"/>
      <c r="L78" s="167"/>
      <c r="M78" s="140" t="s">
        <v>46</v>
      </c>
      <c r="N78" s="140" t="s">
        <v>46</v>
      </c>
      <c r="O78" s="140" t="s">
        <v>46</v>
      </c>
      <c r="P78" s="140" t="s">
        <v>46</v>
      </c>
      <c r="Q78" s="22"/>
      <c r="R78" s="580"/>
      <c r="S78" s="561"/>
      <c r="T78" s="561"/>
    </row>
    <row r="79" spans="1:20" ht="15" customHeight="1" x14ac:dyDescent="0.2">
      <c r="A79" s="951">
        <v>79</v>
      </c>
      <c r="B79" s="249"/>
      <c r="C79" s="249"/>
      <c r="D79" s="249"/>
      <c r="E79" s="167"/>
      <c r="F79" s="167" t="s">
        <v>159</v>
      </c>
      <c r="G79" s="435"/>
      <c r="H79" s="435"/>
      <c r="I79" s="435"/>
      <c r="J79" s="435"/>
      <c r="K79" s="435"/>
      <c r="L79" s="158"/>
      <c r="M79" s="596"/>
      <c r="N79" s="415"/>
      <c r="O79" s="596"/>
      <c r="P79" s="415"/>
      <c r="Q79" s="22"/>
      <c r="R79" s="561"/>
      <c r="S79" s="561"/>
      <c r="T79" s="561"/>
    </row>
    <row r="80" spans="1:20" ht="15" customHeight="1" x14ac:dyDescent="0.2">
      <c r="A80" s="951">
        <v>80</v>
      </c>
      <c r="B80" s="249"/>
      <c r="C80" s="249"/>
      <c r="D80" s="249"/>
      <c r="E80" s="167"/>
      <c r="F80" s="167" t="s">
        <v>481</v>
      </c>
      <c r="G80" s="435"/>
      <c r="H80" s="435"/>
      <c r="I80" s="435"/>
      <c r="J80" s="435"/>
      <c r="K80" s="435"/>
      <c r="L80" s="167"/>
      <c r="M80" s="596"/>
      <c r="N80" s="415"/>
      <c r="O80" s="596"/>
      <c r="P80" s="415"/>
      <c r="Q80" s="64"/>
      <c r="R80" s="561"/>
      <c r="S80" s="561"/>
      <c r="T80" s="561"/>
    </row>
    <row r="81" spans="1:20" ht="15" customHeight="1" x14ac:dyDescent="0.2">
      <c r="A81" s="951">
        <v>81</v>
      </c>
      <c r="B81" s="249"/>
      <c r="C81" s="249"/>
      <c r="D81" s="249"/>
      <c r="E81" s="167"/>
      <c r="F81" s="167" t="s">
        <v>160</v>
      </c>
      <c r="G81" s="435"/>
      <c r="H81" s="435"/>
      <c r="I81" s="435"/>
      <c r="J81" s="435"/>
      <c r="K81" s="435"/>
      <c r="L81" s="158"/>
      <c r="M81" s="596"/>
      <c r="N81" s="415"/>
      <c r="O81" s="596"/>
      <c r="P81" s="415"/>
      <c r="Q81" s="22"/>
      <c r="R81" s="561"/>
      <c r="S81" s="561"/>
      <c r="T81" s="561"/>
    </row>
    <row r="82" spans="1:20" ht="15" customHeight="1" thickBot="1" x14ac:dyDescent="0.25">
      <c r="A82" s="951">
        <v>82</v>
      </c>
      <c r="B82" s="249"/>
      <c r="C82" s="249"/>
      <c r="D82" s="249"/>
      <c r="E82" s="167"/>
      <c r="F82" s="167" t="s">
        <v>161</v>
      </c>
      <c r="G82" s="435"/>
      <c r="H82" s="435"/>
      <c r="I82" s="435"/>
      <c r="J82" s="435"/>
      <c r="K82" s="435"/>
      <c r="L82" s="167"/>
      <c r="M82" s="597"/>
      <c r="N82" s="415"/>
      <c r="O82" s="597"/>
      <c r="P82" s="415"/>
      <c r="Q82" s="22"/>
      <c r="R82" s="561"/>
      <c r="S82" s="561"/>
      <c r="T82" s="561"/>
    </row>
    <row r="83" spans="1:20" ht="15" customHeight="1" thickBot="1" x14ac:dyDescent="0.25">
      <c r="A83" s="951">
        <v>83</v>
      </c>
      <c r="B83" s="249"/>
      <c r="C83" s="249"/>
      <c r="D83" s="249"/>
      <c r="E83" s="235" t="s">
        <v>107</v>
      </c>
      <c r="F83" s="167"/>
      <c r="G83" s="435"/>
      <c r="H83" s="435"/>
      <c r="I83" s="435"/>
      <c r="J83" s="435"/>
      <c r="K83" s="435"/>
      <c r="L83" s="167"/>
      <c r="M83" s="415"/>
      <c r="N83" s="449">
        <f>SUM(M79:M82)</f>
        <v>0</v>
      </c>
      <c r="O83" s="415"/>
      <c r="P83" s="449">
        <f>SUM(O79:O82)</f>
        <v>0</v>
      </c>
      <c r="Q83" s="22"/>
      <c r="R83" s="581" t="s">
        <v>531</v>
      </c>
      <c r="S83" s="561"/>
      <c r="T83" s="561"/>
    </row>
    <row r="84" spans="1:20" ht="28.5" customHeight="1" x14ac:dyDescent="0.2">
      <c r="A84" s="951">
        <v>84</v>
      </c>
      <c r="B84" s="249"/>
      <c r="C84" s="249"/>
      <c r="D84" s="249"/>
      <c r="E84" s="167"/>
      <c r="F84" s="167"/>
      <c r="G84" s="435"/>
      <c r="H84" s="435"/>
      <c r="I84" s="435"/>
      <c r="J84" s="435"/>
      <c r="K84" s="435"/>
      <c r="L84" s="167"/>
      <c r="M84" s="167"/>
      <c r="N84" s="167"/>
      <c r="O84" s="167"/>
      <c r="P84" s="167"/>
      <c r="Q84" s="22"/>
      <c r="R84" s="561"/>
      <c r="S84" s="561"/>
      <c r="T84" s="561"/>
    </row>
    <row r="85" spans="1:20" ht="30" customHeight="1" x14ac:dyDescent="0.3">
      <c r="A85" s="951">
        <v>85</v>
      </c>
      <c r="B85" s="249"/>
      <c r="C85" s="246" t="s">
        <v>478</v>
      </c>
      <c r="D85" s="249"/>
      <c r="E85" s="257"/>
      <c r="F85" s="233"/>
      <c r="G85" s="435"/>
      <c r="H85" s="435"/>
      <c r="I85" s="309"/>
      <c r="J85" s="435"/>
      <c r="K85" s="435"/>
      <c r="L85" s="167"/>
      <c r="M85" s="250"/>
      <c r="N85" s="317" t="s">
        <v>64</v>
      </c>
      <c r="O85" s="167"/>
      <c r="P85" s="167"/>
      <c r="Q85" s="64"/>
      <c r="R85" s="561"/>
      <c r="S85" s="561"/>
      <c r="T85" s="561"/>
    </row>
    <row r="86" spans="1:20" ht="78.75" customHeight="1" x14ac:dyDescent="0.2">
      <c r="A86" s="951">
        <v>86</v>
      </c>
      <c r="B86" s="249"/>
      <c r="C86" s="249"/>
      <c r="D86" s="249"/>
      <c r="E86" s="167"/>
      <c r="F86" s="1068" t="s">
        <v>497</v>
      </c>
      <c r="G86" s="435"/>
      <c r="H86" s="435"/>
      <c r="I86" s="435"/>
      <c r="J86" s="1048" t="s">
        <v>162</v>
      </c>
      <c r="K86" s="1048"/>
      <c r="L86" s="1048"/>
      <c r="M86" s="1048"/>
      <c r="N86" s="245" t="s">
        <v>163</v>
      </c>
      <c r="O86" s="245" t="s">
        <v>164</v>
      </c>
      <c r="P86" s="245" t="s">
        <v>165</v>
      </c>
      <c r="Q86" s="22"/>
      <c r="R86" s="561"/>
      <c r="S86" s="561"/>
      <c r="T86" s="561"/>
    </row>
    <row r="87" spans="1:20" ht="15" customHeight="1" x14ac:dyDescent="0.2">
      <c r="A87" s="951">
        <v>87</v>
      </c>
      <c r="B87" s="249"/>
      <c r="C87" s="249"/>
      <c r="D87" s="249"/>
      <c r="E87" s="167"/>
      <c r="F87" s="1161"/>
      <c r="G87" s="1162"/>
      <c r="H87" s="1162"/>
      <c r="I87" s="1163"/>
      <c r="J87" s="1164"/>
      <c r="K87" s="1162"/>
      <c r="L87" s="1162"/>
      <c r="M87" s="1165"/>
      <c r="N87" s="592"/>
      <c r="O87" s="592"/>
      <c r="P87" s="592"/>
      <c r="Q87" s="64"/>
      <c r="R87" s="561"/>
      <c r="S87" s="561"/>
      <c r="T87" s="561"/>
    </row>
    <row r="88" spans="1:20" ht="15" customHeight="1" x14ac:dyDescent="0.2">
      <c r="A88" s="951">
        <v>88</v>
      </c>
      <c r="B88" s="249"/>
      <c r="C88" s="249"/>
      <c r="D88" s="249"/>
      <c r="E88" s="167"/>
      <c r="F88" s="1161"/>
      <c r="G88" s="1162"/>
      <c r="H88" s="1162"/>
      <c r="I88" s="1163"/>
      <c r="J88" s="1164"/>
      <c r="K88" s="1162"/>
      <c r="L88" s="1162"/>
      <c r="M88" s="1165"/>
      <c r="N88" s="592"/>
      <c r="O88" s="592"/>
      <c r="P88" s="592"/>
      <c r="Q88" s="22"/>
      <c r="R88" s="561"/>
      <c r="S88" s="561"/>
      <c r="T88" s="561"/>
    </row>
    <row r="89" spans="1:20" ht="15" customHeight="1" x14ac:dyDescent="0.2">
      <c r="A89" s="951">
        <v>89</v>
      </c>
      <c r="B89" s="249"/>
      <c r="C89" s="249"/>
      <c r="D89" s="249"/>
      <c r="E89" s="167"/>
      <c r="F89" s="1161"/>
      <c r="G89" s="1162"/>
      <c r="H89" s="1162"/>
      <c r="I89" s="1163"/>
      <c r="J89" s="1164"/>
      <c r="K89" s="1162"/>
      <c r="L89" s="1162"/>
      <c r="M89" s="1165"/>
      <c r="N89" s="592"/>
      <c r="O89" s="592"/>
      <c r="P89" s="592"/>
      <c r="Q89" s="22"/>
      <c r="R89" s="561"/>
      <c r="S89" s="561"/>
      <c r="T89" s="561"/>
    </row>
    <row r="90" spans="1:20" ht="15" customHeight="1" x14ac:dyDescent="0.2">
      <c r="A90" s="951">
        <v>90</v>
      </c>
      <c r="B90" s="249"/>
      <c r="C90" s="249"/>
      <c r="D90" s="249"/>
      <c r="E90" s="167"/>
      <c r="F90" s="1161"/>
      <c r="G90" s="1162"/>
      <c r="H90" s="1162"/>
      <c r="I90" s="1163"/>
      <c r="J90" s="1164"/>
      <c r="K90" s="1162"/>
      <c r="L90" s="1162"/>
      <c r="M90" s="1165"/>
      <c r="N90" s="592"/>
      <c r="O90" s="592"/>
      <c r="P90" s="592"/>
      <c r="Q90" s="22"/>
      <c r="R90" s="561"/>
      <c r="S90" s="561"/>
      <c r="T90" s="561"/>
    </row>
    <row r="91" spans="1:20" ht="15" customHeight="1" x14ac:dyDescent="0.2">
      <c r="A91" s="951">
        <v>91</v>
      </c>
      <c r="B91" s="249"/>
      <c r="C91" s="249"/>
      <c r="D91" s="249"/>
      <c r="E91" s="167"/>
      <c r="F91" s="1161"/>
      <c r="G91" s="1162"/>
      <c r="H91" s="1162"/>
      <c r="I91" s="1163"/>
      <c r="J91" s="1164"/>
      <c r="K91" s="1162"/>
      <c r="L91" s="1162"/>
      <c r="M91" s="1165"/>
      <c r="N91" s="592"/>
      <c r="O91" s="592"/>
      <c r="P91" s="592"/>
      <c r="Q91" s="22"/>
      <c r="R91" s="561"/>
      <c r="S91" s="561"/>
      <c r="T91" s="561"/>
    </row>
    <row r="92" spans="1:20" ht="15" customHeight="1" x14ac:dyDescent="0.2">
      <c r="A92" s="951">
        <v>92</v>
      </c>
      <c r="B92" s="249"/>
      <c r="C92" s="249"/>
      <c r="D92" s="249"/>
      <c r="E92" s="167"/>
      <c r="F92" s="1161"/>
      <c r="G92" s="1162"/>
      <c r="H92" s="1162"/>
      <c r="I92" s="1163"/>
      <c r="J92" s="1164"/>
      <c r="K92" s="1162"/>
      <c r="L92" s="1162"/>
      <c r="M92" s="1165"/>
      <c r="N92" s="592"/>
      <c r="O92" s="592"/>
      <c r="P92" s="592"/>
      <c r="Q92" s="64"/>
      <c r="R92" s="561"/>
      <c r="S92" s="561"/>
      <c r="T92" s="561"/>
    </row>
    <row r="93" spans="1:20" ht="15" customHeight="1" x14ac:dyDescent="0.2">
      <c r="A93" s="951">
        <v>93</v>
      </c>
      <c r="B93" s="249"/>
      <c r="C93" s="249"/>
      <c r="D93" s="249"/>
      <c r="E93" s="167"/>
      <c r="F93" s="1161"/>
      <c r="G93" s="1162"/>
      <c r="H93" s="1162"/>
      <c r="I93" s="1163"/>
      <c r="J93" s="1164"/>
      <c r="K93" s="1162"/>
      <c r="L93" s="1162"/>
      <c r="M93" s="1165"/>
      <c r="N93" s="592"/>
      <c r="O93" s="592"/>
      <c r="P93" s="592"/>
      <c r="Q93" s="22"/>
      <c r="R93" s="561"/>
      <c r="S93" s="561"/>
      <c r="T93" s="561"/>
    </row>
    <row r="94" spans="1:20" ht="15" customHeight="1" x14ac:dyDescent="0.2">
      <c r="A94" s="951">
        <v>94</v>
      </c>
      <c r="B94" s="249"/>
      <c r="C94" s="249"/>
      <c r="D94" s="249"/>
      <c r="E94" s="167"/>
      <c r="F94" s="1161"/>
      <c r="G94" s="1162"/>
      <c r="H94" s="1162"/>
      <c r="I94" s="1163"/>
      <c r="J94" s="1164"/>
      <c r="K94" s="1162"/>
      <c r="L94" s="1162"/>
      <c r="M94" s="1165"/>
      <c r="N94" s="592"/>
      <c r="O94" s="592"/>
      <c r="P94" s="592"/>
      <c r="Q94" s="22"/>
      <c r="R94" s="561"/>
      <c r="S94" s="561"/>
      <c r="T94" s="561"/>
    </row>
    <row r="95" spans="1:20" ht="15" customHeight="1" x14ac:dyDescent="0.2">
      <c r="A95" s="951">
        <v>95</v>
      </c>
      <c r="B95" s="435"/>
      <c r="C95" s="435"/>
      <c r="D95" s="435"/>
      <c r="E95" s="435"/>
      <c r="F95" s="505" t="s">
        <v>578</v>
      </c>
      <c r="G95" s="435"/>
      <c r="H95" s="435"/>
      <c r="I95" s="435"/>
      <c r="J95" s="435"/>
      <c r="K95" s="435"/>
      <c r="L95" s="435"/>
      <c r="M95" s="435"/>
      <c r="N95" s="435"/>
      <c r="O95" s="435"/>
      <c r="P95" s="435"/>
      <c r="Q95" s="64"/>
      <c r="R95" s="479"/>
    </row>
    <row r="96" spans="1:20" ht="30" customHeight="1" x14ac:dyDescent="0.3">
      <c r="A96" s="951">
        <v>96</v>
      </c>
      <c r="B96" s="249"/>
      <c r="C96" s="246" t="s">
        <v>275</v>
      </c>
      <c r="D96" s="249"/>
      <c r="E96" s="257"/>
      <c r="F96" s="233"/>
      <c r="G96" s="840"/>
      <c r="H96" s="840"/>
      <c r="I96" s="840"/>
      <c r="J96" s="840"/>
      <c r="K96" s="840"/>
      <c r="L96" s="840"/>
      <c r="M96" s="840"/>
      <c r="N96" s="840"/>
      <c r="O96" s="840"/>
      <c r="P96" s="840"/>
      <c r="Q96" s="55"/>
      <c r="R96" s="479"/>
    </row>
    <row r="97" spans="1:20" ht="13.5" thickBot="1" x14ac:dyDescent="0.25">
      <c r="A97" s="951">
        <v>97</v>
      </c>
      <c r="B97" s="249"/>
      <c r="C97" s="249"/>
      <c r="D97" s="249"/>
      <c r="E97" s="167"/>
      <c r="F97" s="256"/>
      <c r="G97" s="842" t="s">
        <v>64</v>
      </c>
      <c r="H97" s="842"/>
      <c r="I97" s="842"/>
      <c r="J97" s="842"/>
      <c r="K97" s="842"/>
      <c r="L97" s="842"/>
      <c r="M97" s="842"/>
      <c r="N97" s="842"/>
      <c r="O97" s="842"/>
      <c r="P97" s="842"/>
      <c r="Q97" s="40"/>
      <c r="R97" s="479"/>
      <c r="S97" s="11" t="s">
        <v>782</v>
      </c>
      <c r="T97" s="12"/>
    </row>
    <row r="98" spans="1:20" ht="39" thickBot="1" x14ac:dyDescent="0.25">
      <c r="A98" s="951">
        <v>98</v>
      </c>
      <c r="B98" s="249"/>
      <c r="C98" s="249"/>
      <c r="D98" s="249"/>
      <c r="E98" s="167"/>
      <c r="F98" s="167"/>
      <c r="G98" s="251" t="s">
        <v>239</v>
      </c>
      <c r="H98" s="251" t="s">
        <v>240</v>
      </c>
      <c r="I98" s="251" t="s">
        <v>241</v>
      </c>
      <c r="J98" s="251" t="s">
        <v>22</v>
      </c>
      <c r="K98" s="203" t="s">
        <v>36</v>
      </c>
      <c r="L98" s="251" t="s">
        <v>221</v>
      </c>
      <c r="M98" s="251" t="s">
        <v>23</v>
      </c>
      <c r="N98" s="251" t="s">
        <v>336</v>
      </c>
      <c r="O98" s="251" t="s">
        <v>355</v>
      </c>
      <c r="P98" s="251" t="s">
        <v>174</v>
      </c>
      <c r="Q98" s="55"/>
      <c r="R98" s="479"/>
      <c r="S98" s="65" t="s">
        <v>581</v>
      </c>
      <c r="T98" s="65" t="s">
        <v>582</v>
      </c>
    </row>
    <row r="99" spans="1:20" ht="15" customHeight="1" x14ac:dyDescent="0.2">
      <c r="A99" s="951">
        <v>99</v>
      </c>
      <c r="B99" s="249"/>
      <c r="C99" s="249"/>
      <c r="D99" s="249"/>
      <c r="E99" s="235" t="s">
        <v>84</v>
      </c>
      <c r="F99" s="256"/>
      <c r="G99" s="593"/>
      <c r="H99" s="593"/>
      <c r="I99" s="593"/>
      <c r="J99" s="593"/>
      <c r="K99" s="593"/>
      <c r="L99" s="593"/>
      <c r="M99" s="593"/>
      <c r="N99" s="593"/>
      <c r="O99" s="593"/>
      <c r="P99" s="448">
        <f>SUM(G99:O99)</f>
        <v>0</v>
      </c>
      <c r="Q99" s="40"/>
      <c r="R99" s="479"/>
      <c r="S99" s="14">
        <f>P29</f>
        <v>0</v>
      </c>
      <c r="T99" s="498" t="b">
        <f t="shared" ref="T99:T105" si="0">ROUND(P99,0)=ROUND(S99,0)</f>
        <v>1</v>
      </c>
    </row>
    <row r="100" spans="1:20" ht="15" customHeight="1" x14ac:dyDescent="0.2">
      <c r="A100" s="951">
        <v>100</v>
      </c>
      <c r="B100" s="249"/>
      <c r="C100" s="249"/>
      <c r="D100" s="260" t="s">
        <v>89</v>
      </c>
      <c r="E100" s="167"/>
      <c r="F100" s="167" t="s">
        <v>107</v>
      </c>
      <c r="G100" s="593"/>
      <c r="H100" s="593"/>
      <c r="I100" s="593"/>
      <c r="J100" s="593"/>
      <c r="K100" s="593"/>
      <c r="L100" s="593"/>
      <c r="M100" s="593"/>
      <c r="N100" s="593"/>
      <c r="O100" s="593"/>
      <c r="P100" s="448">
        <f t="shared" ref="P100:P106" si="1">SUM(G100:O100)</f>
        <v>0</v>
      </c>
      <c r="Q100" s="40"/>
      <c r="R100" s="479"/>
      <c r="S100" s="14">
        <f>P31</f>
        <v>0</v>
      </c>
      <c r="T100" s="498" t="b">
        <f t="shared" si="0"/>
        <v>1</v>
      </c>
    </row>
    <row r="101" spans="1:20" ht="15" customHeight="1" x14ac:dyDescent="0.2">
      <c r="A101" s="951">
        <v>101</v>
      </c>
      <c r="B101" s="249"/>
      <c r="C101" s="249"/>
      <c r="D101" s="260" t="s">
        <v>85</v>
      </c>
      <c r="E101" s="167"/>
      <c r="F101" s="565" t="s">
        <v>305</v>
      </c>
      <c r="G101" s="593"/>
      <c r="H101" s="593"/>
      <c r="I101" s="593"/>
      <c r="J101" s="593"/>
      <c r="K101" s="593"/>
      <c r="L101" s="593"/>
      <c r="M101" s="593"/>
      <c r="N101" s="593"/>
      <c r="O101" s="593"/>
      <c r="P101" s="448">
        <f t="shared" si="1"/>
        <v>0</v>
      </c>
      <c r="Q101" s="40"/>
      <c r="R101" s="479"/>
      <c r="S101" s="14">
        <f>P33</f>
        <v>0</v>
      </c>
      <c r="T101" s="498" t="b">
        <f t="shared" si="0"/>
        <v>1</v>
      </c>
    </row>
    <row r="102" spans="1:20" ht="15" customHeight="1" x14ac:dyDescent="0.2">
      <c r="A102" s="951">
        <v>102</v>
      </c>
      <c r="B102" s="249"/>
      <c r="C102" s="249"/>
      <c r="D102" s="260" t="s">
        <v>85</v>
      </c>
      <c r="E102" s="167"/>
      <c r="F102" s="167" t="s">
        <v>91</v>
      </c>
      <c r="G102" s="593"/>
      <c r="H102" s="593"/>
      <c r="I102" s="593"/>
      <c r="J102" s="593"/>
      <c r="K102" s="593"/>
      <c r="L102" s="593"/>
      <c r="M102" s="593"/>
      <c r="N102" s="593"/>
      <c r="O102" s="593"/>
      <c r="P102" s="448">
        <f t="shared" si="1"/>
        <v>0</v>
      </c>
      <c r="Q102" s="40"/>
      <c r="R102" s="479"/>
      <c r="S102" s="14">
        <f>P38</f>
        <v>0</v>
      </c>
      <c r="T102" s="498" t="b">
        <f t="shared" si="0"/>
        <v>1</v>
      </c>
    </row>
    <row r="103" spans="1:20" ht="15" customHeight="1" x14ac:dyDescent="0.2">
      <c r="A103" s="951">
        <v>103</v>
      </c>
      <c r="B103" s="249"/>
      <c r="C103" s="249"/>
      <c r="D103" s="260" t="s">
        <v>89</v>
      </c>
      <c r="E103" s="167"/>
      <c r="F103" s="167" t="s">
        <v>92</v>
      </c>
      <c r="G103" s="593"/>
      <c r="H103" s="593"/>
      <c r="I103" s="593"/>
      <c r="J103" s="593"/>
      <c r="K103" s="593"/>
      <c r="L103" s="593"/>
      <c r="M103" s="593"/>
      <c r="N103" s="593"/>
      <c r="O103" s="593"/>
      <c r="P103" s="448">
        <f t="shared" si="1"/>
        <v>0</v>
      </c>
      <c r="Q103" s="40"/>
      <c r="R103" s="479"/>
      <c r="S103" s="14">
        <f>P43</f>
        <v>0</v>
      </c>
      <c r="T103" s="503" t="b">
        <f t="shared" si="0"/>
        <v>1</v>
      </c>
    </row>
    <row r="104" spans="1:20" ht="15" customHeight="1" x14ac:dyDescent="0.2">
      <c r="A104" s="951">
        <v>104</v>
      </c>
      <c r="B104" s="249"/>
      <c r="C104" s="249"/>
      <c r="D104" s="260" t="s">
        <v>85</v>
      </c>
      <c r="E104" s="167"/>
      <c r="F104" s="167" t="s">
        <v>95</v>
      </c>
      <c r="G104" s="593"/>
      <c r="H104" s="593"/>
      <c r="I104" s="593"/>
      <c r="J104" s="593"/>
      <c r="K104" s="593"/>
      <c r="L104" s="593"/>
      <c r="M104" s="593"/>
      <c r="N104" s="593"/>
      <c r="O104" s="593"/>
      <c r="P104" s="448">
        <f t="shared" si="1"/>
        <v>0</v>
      </c>
      <c r="Q104" s="66"/>
      <c r="R104" s="479"/>
      <c r="S104" s="14">
        <f>P45</f>
        <v>0</v>
      </c>
      <c r="T104" s="498" t="b">
        <f t="shared" si="0"/>
        <v>1</v>
      </c>
    </row>
    <row r="105" spans="1:20" ht="15" customHeight="1" x14ac:dyDescent="0.2">
      <c r="A105" s="951">
        <v>105</v>
      </c>
      <c r="B105" s="249"/>
      <c r="C105" s="249"/>
      <c r="D105" s="260" t="s">
        <v>85</v>
      </c>
      <c r="E105" s="167"/>
      <c r="F105" s="167" t="s">
        <v>94</v>
      </c>
      <c r="G105" s="593"/>
      <c r="H105" s="593"/>
      <c r="I105" s="593"/>
      <c r="J105" s="593"/>
      <c r="K105" s="593"/>
      <c r="L105" s="593"/>
      <c r="M105" s="593"/>
      <c r="N105" s="593"/>
      <c r="O105" s="593"/>
      <c r="P105" s="448">
        <f t="shared" si="1"/>
        <v>0</v>
      </c>
      <c r="Q105" s="66"/>
      <c r="R105" s="479"/>
      <c r="S105" s="14">
        <f>P47</f>
        <v>0</v>
      </c>
      <c r="T105" s="498" t="b">
        <f t="shared" si="0"/>
        <v>1</v>
      </c>
    </row>
    <row r="106" spans="1:20" ht="15" customHeight="1" thickBot="1" x14ac:dyDescent="0.25">
      <c r="A106" s="951">
        <v>106</v>
      </c>
      <c r="B106" s="249"/>
      <c r="C106" s="249"/>
      <c r="D106" s="260" t="s">
        <v>85</v>
      </c>
      <c r="E106" s="167"/>
      <c r="F106" s="167" t="s">
        <v>304</v>
      </c>
      <c r="G106" s="598"/>
      <c r="H106" s="598"/>
      <c r="I106" s="598"/>
      <c r="J106" s="598"/>
      <c r="K106" s="598"/>
      <c r="L106" s="598"/>
      <c r="M106" s="598"/>
      <c r="N106" s="598"/>
      <c r="O106" s="598"/>
      <c r="P106" s="448">
        <f t="shared" si="1"/>
        <v>0</v>
      </c>
      <c r="Q106" s="40"/>
      <c r="R106" s="479"/>
      <c r="S106" s="14"/>
      <c r="T106" s="503"/>
    </row>
    <row r="107" spans="1:20" ht="15" customHeight="1" thickBot="1" x14ac:dyDescent="0.25">
      <c r="A107" s="951">
        <v>107</v>
      </c>
      <c r="B107" s="249"/>
      <c r="C107" s="249"/>
      <c r="D107" s="249"/>
      <c r="E107" s="235" t="s">
        <v>93</v>
      </c>
      <c r="F107" s="256"/>
      <c r="G107" s="512">
        <f t="shared" ref="G107:P107" si="2">G99-G100+G101+G102-G103+G104+G105+G106</f>
        <v>0</v>
      </c>
      <c r="H107" s="512">
        <f t="shared" si="2"/>
        <v>0</v>
      </c>
      <c r="I107" s="512">
        <f t="shared" si="2"/>
        <v>0</v>
      </c>
      <c r="J107" s="512">
        <f t="shared" si="2"/>
        <v>0</v>
      </c>
      <c r="K107" s="512">
        <f t="shared" si="2"/>
        <v>0</v>
      </c>
      <c r="L107" s="512">
        <f t="shared" si="2"/>
        <v>0</v>
      </c>
      <c r="M107" s="512">
        <f t="shared" si="2"/>
        <v>0</v>
      </c>
      <c r="N107" s="512">
        <f t="shared" si="2"/>
        <v>0</v>
      </c>
      <c r="O107" s="512">
        <f t="shared" si="2"/>
        <v>0</v>
      </c>
      <c r="P107" s="444">
        <f t="shared" si="2"/>
        <v>0</v>
      </c>
      <c r="Q107" s="40"/>
      <c r="R107" s="479"/>
      <c r="S107" s="15">
        <f>P49</f>
        <v>0</v>
      </c>
      <c r="T107" s="504" t="b">
        <f>ROUND(P107,0)=ROUND(S107,0)</f>
        <v>1</v>
      </c>
    </row>
    <row r="108" spans="1:20" ht="15" customHeight="1" x14ac:dyDescent="0.2">
      <c r="A108" s="951">
        <v>108</v>
      </c>
      <c r="B108" s="249"/>
      <c r="C108" s="249"/>
      <c r="D108" s="249"/>
      <c r="E108" s="167"/>
      <c r="F108" s="256"/>
      <c r="G108" s="291"/>
      <c r="H108" s="291"/>
      <c r="I108" s="291"/>
      <c r="J108" s="291"/>
      <c r="K108" s="291"/>
      <c r="L108" s="291"/>
      <c r="M108" s="291"/>
      <c r="N108" s="291"/>
      <c r="O108" s="291"/>
      <c r="P108" s="291"/>
      <c r="Q108" s="40"/>
      <c r="R108" s="479"/>
      <c r="S108" s="10"/>
      <c r="T108" s="10"/>
    </row>
    <row r="109" spans="1:20" ht="15" customHeight="1" x14ac:dyDescent="0.2">
      <c r="A109" s="951">
        <v>109</v>
      </c>
      <c r="B109" s="249"/>
      <c r="C109" s="249"/>
      <c r="D109" s="249"/>
      <c r="E109" s="235" t="s">
        <v>175</v>
      </c>
      <c r="F109" s="256"/>
      <c r="G109" s="291"/>
      <c r="H109" s="291"/>
      <c r="I109" s="291"/>
      <c r="J109" s="291"/>
      <c r="K109" s="291"/>
      <c r="L109" s="291"/>
      <c r="M109" s="291"/>
      <c r="N109" s="291"/>
      <c r="O109" s="291"/>
      <c r="P109" s="291"/>
      <c r="Q109" s="40"/>
      <c r="R109" s="484"/>
      <c r="S109" s="214"/>
      <c r="T109" s="214"/>
    </row>
    <row r="110" spans="1:20" ht="15" customHeight="1" x14ac:dyDescent="0.2">
      <c r="A110" s="951">
        <v>110</v>
      </c>
      <c r="B110" s="249"/>
      <c r="C110" s="249"/>
      <c r="D110" s="249"/>
      <c r="E110" s="167"/>
      <c r="F110" s="165" t="s">
        <v>176</v>
      </c>
      <c r="G110" s="599"/>
      <c r="H110" s="599"/>
      <c r="I110" s="599"/>
      <c r="J110" s="599"/>
      <c r="K110" s="599"/>
      <c r="L110" s="599"/>
      <c r="M110" s="599"/>
      <c r="N110" s="599"/>
      <c r="O110" s="599"/>
      <c r="P110" s="318" t="s">
        <v>403</v>
      </c>
      <c r="Q110" s="40"/>
      <c r="R110" s="479"/>
      <c r="S110" s="10"/>
      <c r="T110" s="10"/>
    </row>
    <row r="111" spans="1:20" x14ac:dyDescent="0.2">
      <c r="A111" s="951">
        <v>111</v>
      </c>
      <c r="B111" s="249"/>
      <c r="C111" s="249"/>
      <c r="D111" s="249"/>
      <c r="E111" s="167"/>
      <c r="F111" s="165" t="s">
        <v>177</v>
      </c>
      <c r="G111" s="600"/>
      <c r="H111" s="600"/>
      <c r="I111" s="600"/>
      <c r="J111" s="600"/>
      <c r="K111" s="600"/>
      <c r="L111" s="600"/>
      <c r="M111" s="600"/>
      <c r="N111" s="600"/>
      <c r="O111" s="600"/>
      <c r="P111" s="318" t="s">
        <v>403</v>
      </c>
      <c r="Q111" s="40"/>
      <c r="R111" s="479"/>
    </row>
    <row r="112" spans="1:20" x14ac:dyDescent="0.2">
      <c r="A112" s="187"/>
      <c r="B112" s="887"/>
      <c r="C112" s="887"/>
      <c r="D112" s="887"/>
      <c r="E112" s="874"/>
      <c r="F112" s="874"/>
      <c r="G112" s="888"/>
      <c r="H112" s="888"/>
      <c r="I112" s="888"/>
      <c r="J112" s="888"/>
      <c r="K112" s="888"/>
      <c r="L112" s="888"/>
      <c r="M112" s="888"/>
      <c r="N112" s="888"/>
      <c r="O112" s="888"/>
      <c r="P112" s="906"/>
      <c r="Q112" s="900"/>
    </row>
  </sheetData>
  <sheetProtection sheet="1" objects="1" formatRows="0" insertRows="0"/>
  <mergeCells count="32">
    <mergeCell ref="N2:P2"/>
    <mergeCell ref="N3:P3"/>
    <mergeCell ref="J67:K67"/>
    <mergeCell ref="J27:K27"/>
    <mergeCell ref="O58:P58"/>
    <mergeCell ref="M67:N67"/>
    <mergeCell ref="O67:P67"/>
    <mergeCell ref="M58:N58"/>
    <mergeCell ref="H58:I58"/>
    <mergeCell ref="J58:K58"/>
    <mergeCell ref="H67:I67"/>
    <mergeCell ref="H27:I27"/>
    <mergeCell ref="A5:P5"/>
    <mergeCell ref="M27:N27"/>
    <mergeCell ref="O27:P27"/>
    <mergeCell ref="C50:P50"/>
    <mergeCell ref="F87:I87"/>
    <mergeCell ref="J87:M87"/>
    <mergeCell ref="F88:I88"/>
    <mergeCell ref="F89:I89"/>
    <mergeCell ref="F90:I90"/>
    <mergeCell ref="F91:I91"/>
    <mergeCell ref="F92:I92"/>
    <mergeCell ref="F93:I93"/>
    <mergeCell ref="F94:I94"/>
    <mergeCell ref="J88:M88"/>
    <mergeCell ref="J89:M89"/>
    <mergeCell ref="J90:M90"/>
    <mergeCell ref="J91:M91"/>
    <mergeCell ref="J92:M92"/>
    <mergeCell ref="J93:M93"/>
    <mergeCell ref="J94:M94"/>
  </mergeCells>
  <conditionalFormatting sqref="P99:P105">
    <cfRule type="expression" dxfId="18" priority="18" stopIfTrue="1">
      <formula>T99&lt;&gt;TRUE</formula>
    </cfRule>
  </conditionalFormatting>
  <conditionalFormatting sqref="P107">
    <cfRule type="expression" dxfId="17" priority="19" stopIfTrue="1">
      <formula>$T$107&lt;&gt;TRUE</formula>
    </cfRule>
  </conditionalFormatting>
  <dataValidations count="1">
    <dataValidation allowBlank="1" showInputMessage="1" showErrorMessage="1" prompt="Please enter text" sqref="F87:F94 J87:J94"/>
  </dataValidations>
  <pageMargins left="0.70866141732283472" right="0.70866141732283472" top="0.74803149606299213" bottom="0.74803149606299213" header="0.31496062992125984" footer="0.31496062992125984"/>
  <pageSetup paperSize="9" scale="56" fitToHeight="0" orientation="landscape" r:id="rId1"/>
  <headerFooter>
    <oddHeader>&amp;CCommerce Commission Information Disclosure Template</oddHeader>
    <oddFooter>&amp;L&amp;F&amp;C&amp;P&amp;R&amp;A</oddFooter>
  </headerFooter>
  <rowBreaks count="2" manualBreakCount="2">
    <brk id="50" max="16" man="1"/>
    <brk id="75"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rgb="FF99CCFF"/>
  </sheetPr>
  <dimension ref="A1:M91"/>
  <sheetViews>
    <sheetView showGridLines="0" view="pageBreakPreview" zoomScaleNormal="100" zoomScaleSheetLayoutView="100" workbookViewId="0"/>
  </sheetViews>
  <sheetFormatPr defaultRowHeight="12.75" x14ac:dyDescent="0.2"/>
  <cols>
    <col min="1" max="1" width="5" customWidth="1"/>
    <col min="2" max="2" width="3.140625" customWidth="1"/>
    <col min="3" max="3" width="6.140625" customWidth="1"/>
    <col min="4" max="5" width="2.28515625" customWidth="1"/>
    <col min="6" max="6" width="62.42578125" customWidth="1"/>
    <col min="7" max="7" width="22.42578125" customWidth="1"/>
    <col min="8" max="8" width="6.5703125" customWidth="1"/>
    <col min="9" max="10" width="16.140625" customWidth="1"/>
    <col min="11" max="11" width="2.7109375" customWidth="1"/>
    <col min="12" max="12" width="14.85546875" customWidth="1"/>
    <col min="13" max="13" width="25" bestFit="1" customWidth="1"/>
  </cols>
  <sheetData>
    <row r="1" spans="1:13" ht="15" customHeight="1" x14ac:dyDescent="0.2">
      <c r="A1" s="907"/>
      <c r="B1" s="911"/>
      <c r="C1" s="911"/>
      <c r="D1" s="911"/>
      <c r="E1" s="911"/>
      <c r="F1" s="911"/>
      <c r="G1" s="911"/>
      <c r="H1" s="911"/>
      <c r="I1" s="911"/>
      <c r="J1" s="911"/>
      <c r="K1" s="909"/>
      <c r="L1" s="479"/>
      <c r="M1" s="123"/>
    </row>
    <row r="2" spans="1:13" ht="18" customHeight="1" x14ac:dyDescent="0.3">
      <c r="A2" s="908"/>
      <c r="B2" s="127"/>
      <c r="C2" s="127"/>
      <c r="D2" s="133"/>
      <c r="E2" s="132"/>
      <c r="F2" s="132"/>
      <c r="G2" s="131" t="s">
        <v>5</v>
      </c>
      <c r="H2" s="1151" t="str">
        <f>IF(NOT(ISBLANK(CoverSheet!$C$8)),CoverSheet!$C$8,"")</f>
        <v/>
      </c>
      <c r="I2" s="1152"/>
      <c r="J2" s="1153"/>
      <c r="K2" s="126"/>
      <c r="L2" s="479"/>
      <c r="M2" s="123"/>
    </row>
    <row r="3" spans="1:13" ht="18" customHeight="1" x14ac:dyDescent="0.3">
      <c r="A3" s="908"/>
      <c r="B3" s="127"/>
      <c r="C3" s="127"/>
      <c r="D3" s="133"/>
      <c r="E3" s="132"/>
      <c r="F3" s="132"/>
      <c r="G3" s="131" t="s">
        <v>3</v>
      </c>
      <c r="H3" s="1154" t="str">
        <f>IF(ISNUMBER(CoverSheet!$C$12),CoverSheet!$C$12,"")</f>
        <v/>
      </c>
      <c r="I3" s="1154"/>
      <c r="J3" s="1154"/>
      <c r="K3" s="126"/>
      <c r="L3" s="479"/>
      <c r="M3" s="1"/>
    </row>
    <row r="4" spans="1:13" ht="20.25" customHeight="1" x14ac:dyDescent="0.35">
      <c r="A4" s="883" t="s">
        <v>276</v>
      </c>
      <c r="B4" s="130"/>
      <c r="C4" s="127"/>
      <c r="D4" s="127"/>
      <c r="E4" s="127"/>
      <c r="F4" s="127"/>
      <c r="G4" s="129"/>
      <c r="H4" s="127"/>
      <c r="I4" s="127"/>
      <c r="J4" s="127"/>
      <c r="K4" s="126"/>
      <c r="L4" s="479"/>
      <c r="M4" s="1"/>
    </row>
    <row r="5" spans="1:13" ht="45" customHeight="1" x14ac:dyDescent="0.2">
      <c r="A5" s="1171" t="s">
        <v>479</v>
      </c>
      <c r="B5" s="1172"/>
      <c r="C5" s="1172"/>
      <c r="D5" s="1172"/>
      <c r="E5" s="1172"/>
      <c r="F5" s="1172"/>
      <c r="G5" s="1172"/>
      <c r="H5" s="1172"/>
      <c r="I5" s="1172"/>
      <c r="J5" s="1172"/>
      <c r="K5" s="319"/>
      <c r="L5" s="485"/>
      <c r="M5" s="320"/>
    </row>
    <row r="6" spans="1:13" ht="15" customHeight="1" x14ac:dyDescent="0.2">
      <c r="A6" s="884" t="s">
        <v>543</v>
      </c>
      <c r="B6" s="129"/>
      <c r="C6" s="128"/>
      <c r="D6" s="127"/>
      <c r="E6" s="127"/>
      <c r="F6" s="127"/>
      <c r="G6" s="127"/>
      <c r="H6" s="127"/>
      <c r="I6" s="127"/>
      <c r="J6" s="127"/>
      <c r="K6" s="126"/>
      <c r="L6" s="479"/>
      <c r="M6" s="1"/>
    </row>
    <row r="7" spans="1:13" ht="30" customHeight="1" x14ac:dyDescent="0.3">
      <c r="A7" s="954">
        <v>7</v>
      </c>
      <c r="B7" s="137"/>
      <c r="C7" s="246" t="s">
        <v>277</v>
      </c>
      <c r="D7" s="321"/>
      <c r="E7" s="237"/>
      <c r="F7" s="237"/>
      <c r="G7" s="321"/>
      <c r="H7" s="321"/>
      <c r="I7" s="321"/>
      <c r="J7" s="322" t="s">
        <v>46</v>
      </c>
      <c r="K7" s="138"/>
      <c r="L7" s="481"/>
      <c r="M7" s="123"/>
    </row>
    <row r="8" spans="1:13" ht="15" customHeight="1" x14ac:dyDescent="0.2">
      <c r="A8" s="954">
        <v>8</v>
      </c>
      <c r="B8" s="137"/>
      <c r="C8" s="321"/>
      <c r="D8" s="323"/>
      <c r="E8" s="235" t="s">
        <v>112</v>
      </c>
      <c r="F8" s="237"/>
      <c r="G8" s="323"/>
      <c r="H8" s="323"/>
      <c r="I8" s="321"/>
      <c r="J8" s="766">
        <f>'S3.Regulatory Profit'!T25</f>
        <v>0</v>
      </c>
      <c r="K8" s="138"/>
      <c r="L8" s="479" t="s">
        <v>504</v>
      </c>
      <c r="M8" s="123"/>
    </row>
    <row r="9" spans="1:13" x14ac:dyDescent="0.2">
      <c r="A9" s="954">
        <v>9</v>
      </c>
      <c r="B9" s="137"/>
      <c r="C9" s="321"/>
      <c r="D9" s="321"/>
      <c r="E9" s="235"/>
      <c r="F9" s="237"/>
      <c r="G9" s="321"/>
      <c r="H9" s="321"/>
      <c r="I9" s="321"/>
      <c r="J9" s="321"/>
      <c r="K9" s="138"/>
      <c r="L9" s="479"/>
      <c r="M9" s="123"/>
    </row>
    <row r="10" spans="1:13" ht="15" customHeight="1" x14ac:dyDescent="0.2">
      <c r="A10" s="954">
        <v>10</v>
      </c>
      <c r="B10" s="137"/>
      <c r="C10" s="324"/>
      <c r="D10" s="325" t="s">
        <v>85</v>
      </c>
      <c r="E10" s="235"/>
      <c r="F10" s="237" t="s">
        <v>113</v>
      </c>
      <c r="G10" s="326"/>
      <c r="H10" s="326"/>
      <c r="I10" s="601"/>
      <c r="J10" s="321" t="s">
        <v>114</v>
      </c>
      <c r="K10" s="138"/>
      <c r="L10" s="479"/>
      <c r="M10" s="123"/>
    </row>
    <row r="11" spans="1:13" ht="15" customHeight="1" x14ac:dyDescent="0.2">
      <c r="A11" s="954">
        <v>11</v>
      </c>
      <c r="B11" s="137"/>
      <c r="C11" s="321"/>
      <c r="D11" s="325"/>
      <c r="E11" s="235"/>
      <c r="F11" s="237" t="s">
        <v>115</v>
      </c>
      <c r="G11" s="326"/>
      <c r="H11" s="326"/>
      <c r="I11" s="601"/>
      <c r="J11" s="321" t="s">
        <v>114</v>
      </c>
      <c r="K11" s="138"/>
      <c r="L11" s="479"/>
      <c r="M11" s="123"/>
    </row>
    <row r="12" spans="1:13" ht="15" customHeight="1" x14ac:dyDescent="0.2">
      <c r="A12" s="954">
        <v>12</v>
      </c>
      <c r="B12" s="137"/>
      <c r="C12" s="321"/>
      <c r="D12" s="325"/>
      <c r="E12" s="235"/>
      <c r="F12" s="237" t="s">
        <v>116</v>
      </c>
      <c r="G12" s="326"/>
      <c r="H12" s="326"/>
      <c r="I12" s="450">
        <f>I37</f>
        <v>0</v>
      </c>
      <c r="J12" s="321"/>
      <c r="K12" s="138"/>
      <c r="L12" s="479" t="s">
        <v>510</v>
      </c>
      <c r="M12" s="123"/>
    </row>
    <row r="13" spans="1:13" ht="15" customHeight="1" x14ac:dyDescent="0.2">
      <c r="A13" s="954">
        <v>13</v>
      </c>
      <c r="B13" s="137"/>
      <c r="C13" s="321"/>
      <c r="D13" s="325"/>
      <c r="E13" s="235"/>
      <c r="F13" s="237" t="s">
        <v>117</v>
      </c>
      <c r="G13" s="326"/>
      <c r="H13" s="326"/>
      <c r="I13" s="450">
        <f>J50</f>
        <v>0</v>
      </c>
      <c r="J13" s="321"/>
      <c r="K13" s="138"/>
      <c r="L13" s="479" t="s">
        <v>749</v>
      </c>
      <c r="M13" s="123"/>
    </row>
    <row r="14" spans="1:13" ht="15" customHeight="1" x14ac:dyDescent="0.2">
      <c r="A14" s="954">
        <v>14</v>
      </c>
      <c r="B14" s="137"/>
      <c r="C14" s="321"/>
      <c r="D14" s="325"/>
      <c r="E14" s="235"/>
      <c r="F14" s="237"/>
      <c r="G14" s="321"/>
      <c r="H14" s="321"/>
      <c r="I14" s="321"/>
      <c r="J14" s="450">
        <f>SUM(I10:I13)</f>
        <v>0</v>
      </c>
      <c r="K14" s="138"/>
      <c r="L14" s="479"/>
      <c r="M14" s="123"/>
    </row>
    <row r="15" spans="1:13" ht="15" customHeight="1" x14ac:dyDescent="0.2">
      <c r="A15" s="954">
        <v>15</v>
      </c>
      <c r="B15" s="137"/>
      <c r="C15" s="321"/>
      <c r="D15" s="325"/>
      <c r="E15" s="235"/>
      <c r="F15" s="237"/>
      <c r="G15" s="321"/>
      <c r="H15" s="321"/>
      <c r="I15" s="321"/>
      <c r="J15" s="321"/>
      <c r="K15" s="138"/>
      <c r="L15" s="479"/>
      <c r="M15" s="123"/>
    </row>
    <row r="16" spans="1:13" ht="15" customHeight="1" x14ac:dyDescent="0.2">
      <c r="A16" s="954">
        <v>16</v>
      </c>
      <c r="B16" s="137"/>
      <c r="C16" s="321"/>
      <c r="D16" s="325" t="s">
        <v>89</v>
      </c>
      <c r="E16" s="757"/>
      <c r="F16" s="706" t="s">
        <v>305</v>
      </c>
      <c r="G16" s="321"/>
      <c r="H16" s="321"/>
      <c r="I16" s="450">
        <f>'S3.Regulatory Profit'!T23</f>
        <v>0</v>
      </c>
      <c r="J16" s="321"/>
      <c r="K16" s="138"/>
      <c r="L16" s="560" t="s">
        <v>504</v>
      </c>
      <c r="M16" s="553"/>
    </row>
    <row r="17" spans="1:13" ht="15" customHeight="1" x14ac:dyDescent="0.2">
      <c r="A17" s="954">
        <v>17</v>
      </c>
      <c r="B17" s="137"/>
      <c r="C17" s="324"/>
      <c r="D17" s="324"/>
      <c r="E17" s="757"/>
      <c r="F17" s="706" t="s">
        <v>696</v>
      </c>
      <c r="G17" s="326"/>
      <c r="H17" s="326"/>
      <c r="I17" s="601"/>
      <c r="J17" s="321" t="s">
        <v>114</v>
      </c>
      <c r="K17" s="138"/>
      <c r="L17" s="479"/>
    </row>
    <row r="18" spans="1:13" ht="15" customHeight="1" x14ac:dyDescent="0.2">
      <c r="A18" s="954">
        <v>18</v>
      </c>
      <c r="B18" s="137"/>
      <c r="C18" s="321"/>
      <c r="D18" s="325"/>
      <c r="E18" s="757"/>
      <c r="F18" s="706" t="s">
        <v>579</v>
      </c>
      <c r="G18" s="326"/>
      <c r="H18" s="326"/>
      <c r="I18" s="601"/>
      <c r="J18" s="321" t="s">
        <v>114</v>
      </c>
      <c r="K18" s="138"/>
      <c r="L18" s="479"/>
      <c r="M18" s="123"/>
    </row>
    <row r="19" spans="1:13" ht="15" customHeight="1" x14ac:dyDescent="0.2">
      <c r="A19" s="954">
        <v>19</v>
      </c>
      <c r="B19" s="137"/>
      <c r="C19" s="321"/>
      <c r="D19" s="325"/>
      <c r="E19" s="235"/>
      <c r="F19" s="237" t="s">
        <v>118</v>
      </c>
      <c r="G19" s="326"/>
      <c r="H19" s="326"/>
      <c r="I19" s="450">
        <f>(('S2.Return on Investment'!M55*'S2.Return on Investment'!M56*'S2.Return on Investment'!L34)+'S5c.TCSD Allowance'!I27)/SQRT(1+'S2.Return on Investment'!M56)</f>
        <v>0</v>
      </c>
      <c r="J19" s="321"/>
      <c r="K19" s="138"/>
      <c r="L19" s="479" t="s">
        <v>544</v>
      </c>
      <c r="M19" s="123"/>
    </row>
    <row r="20" spans="1:13" ht="15" customHeight="1" x14ac:dyDescent="0.2">
      <c r="A20" s="954">
        <v>20</v>
      </c>
      <c r="B20" s="137"/>
      <c r="C20" s="321"/>
      <c r="D20" s="325"/>
      <c r="E20" s="235"/>
      <c r="F20" s="237"/>
      <c r="G20" s="321"/>
      <c r="H20" s="321"/>
      <c r="I20" s="321"/>
      <c r="J20" s="766">
        <f>SUM(I16:I19)</f>
        <v>0</v>
      </c>
      <c r="K20" s="138"/>
      <c r="L20" s="479"/>
      <c r="M20" s="123"/>
    </row>
    <row r="21" spans="1:13" ht="15" customHeight="1" thickBot="1" x14ac:dyDescent="0.25">
      <c r="A21" s="954">
        <v>21</v>
      </c>
      <c r="B21" s="137"/>
      <c r="C21" s="321"/>
      <c r="D21" s="325"/>
      <c r="E21" s="235"/>
      <c r="F21" s="237"/>
      <c r="G21" s="321"/>
      <c r="H21" s="321"/>
      <c r="I21" s="321"/>
      <c r="J21" s="321"/>
      <c r="K21" s="138"/>
      <c r="L21" s="479"/>
      <c r="M21" s="123"/>
    </row>
    <row r="22" spans="1:13" ht="15" customHeight="1" thickBot="1" x14ac:dyDescent="0.25">
      <c r="A22" s="954">
        <v>22</v>
      </c>
      <c r="B22" s="137"/>
      <c r="C22" s="321"/>
      <c r="D22" s="325"/>
      <c r="E22" s="235" t="s">
        <v>119</v>
      </c>
      <c r="F22" s="237"/>
      <c r="G22" s="321"/>
      <c r="H22" s="321"/>
      <c r="I22" s="321"/>
      <c r="J22" s="451">
        <f>J8+J14-J20</f>
        <v>0</v>
      </c>
      <c r="K22" s="138"/>
      <c r="L22" s="479"/>
      <c r="M22" s="123"/>
    </row>
    <row r="23" spans="1:13" ht="15" customHeight="1" x14ac:dyDescent="0.2">
      <c r="A23" s="954">
        <v>23</v>
      </c>
      <c r="B23" s="137"/>
      <c r="C23" s="321"/>
      <c r="D23" s="325"/>
      <c r="E23" s="235"/>
      <c r="F23" s="237"/>
      <c r="G23" s="321"/>
      <c r="H23" s="321"/>
      <c r="I23" s="321"/>
      <c r="J23" s="321"/>
      <c r="K23" s="138"/>
      <c r="L23" s="479"/>
      <c r="M23" s="123"/>
    </row>
    <row r="24" spans="1:13" ht="15" customHeight="1" x14ac:dyDescent="0.2">
      <c r="A24" s="954">
        <v>24</v>
      </c>
      <c r="B24" s="137"/>
      <c r="C24" s="324"/>
      <c r="D24" s="325" t="s">
        <v>89</v>
      </c>
      <c r="E24" s="235"/>
      <c r="F24" s="237" t="s">
        <v>120</v>
      </c>
      <c r="G24" s="326"/>
      <c r="H24" s="326"/>
      <c r="I24" s="601"/>
      <c r="J24" s="321"/>
      <c r="K24" s="138" t="s">
        <v>12</v>
      </c>
      <c r="L24" s="479"/>
      <c r="M24" s="123"/>
    </row>
    <row r="25" spans="1:13" ht="15" customHeight="1" x14ac:dyDescent="0.2">
      <c r="A25" s="954">
        <v>25</v>
      </c>
      <c r="B25" s="137"/>
      <c r="C25" s="321"/>
      <c r="D25" s="321"/>
      <c r="E25" s="235"/>
      <c r="F25" s="237" t="s">
        <v>121</v>
      </c>
      <c r="G25" s="326"/>
      <c r="H25" s="326"/>
      <c r="I25" s="321"/>
      <c r="J25" s="974">
        <f>IF(J22&lt;0,0,MAX(J22-I24,0))</f>
        <v>0</v>
      </c>
      <c r="K25" s="138" t="s">
        <v>12</v>
      </c>
      <c r="L25" s="479"/>
      <c r="M25" s="123"/>
    </row>
    <row r="26" spans="1:13" ht="15" customHeight="1" x14ac:dyDescent="0.2">
      <c r="A26" s="954">
        <v>26</v>
      </c>
      <c r="B26" s="137"/>
      <c r="C26" s="321"/>
      <c r="D26" s="321"/>
      <c r="E26" s="235"/>
      <c r="F26" s="237"/>
      <c r="G26" s="321"/>
      <c r="H26" s="321"/>
      <c r="I26" s="321"/>
      <c r="J26" s="321"/>
      <c r="K26" s="138"/>
      <c r="L26" s="479"/>
      <c r="M26" s="123"/>
    </row>
    <row r="27" spans="1:13" ht="15" customHeight="1" thickBot="1" x14ac:dyDescent="0.25">
      <c r="A27" s="954">
        <v>27</v>
      </c>
      <c r="B27" s="137"/>
      <c r="C27" s="321"/>
      <c r="D27" s="326"/>
      <c r="E27" s="237"/>
      <c r="F27" s="237" t="s">
        <v>100</v>
      </c>
      <c r="G27" s="326"/>
      <c r="H27" s="326"/>
      <c r="I27" s="602"/>
      <c r="J27" s="321"/>
      <c r="K27" s="138"/>
      <c r="L27" s="479" t="s">
        <v>530</v>
      </c>
      <c r="M27" s="123"/>
    </row>
    <row r="28" spans="1:13" ht="15" customHeight="1" thickBot="1" x14ac:dyDescent="0.25">
      <c r="A28" s="954">
        <v>28</v>
      </c>
      <c r="B28" s="137"/>
      <c r="C28" s="321"/>
      <c r="D28" s="321"/>
      <c r="E28" s="327" t="s">
        <v>90</v>
      </c>
      <c r="F28" s="237"/>
      <c r="G28" s="321"/>
      <c r="H28" s="321"/>
      <c r="I28" s="321"/>
      <c r="J28" s="451">
        <f>IF(J25&lt;0,0,J25*I27)</f>
        <v>0</v>
      </c>
      <c r="K28" s="138" t="s">
        <v>12</v>
      </c>
      <c r="L28" s="479" t="s">
        <v>531</v>
      </c>
      <c r="M28" s="123"/>
    </row>
    <row r="29" spans="1:13" ht="15" customHeight="1" x14ac:dyDescent="0.2">
      <c r="A29" s="954">
        <v>29</v>
      </c>
      <c r="B29" s="137"/>
      <c r="C29" s="321"/>
      <c r="D29" s="321"/>
      <c r="E29" s="237"/>
      <c r="F29" s="237"/>
      <c r="G29" s="321"/>
      <c r="H29" s="321"/>
      <c r="I29" s="321"/>
      <c r="J29" s="328"/>
      <c r="K29" s="138"/>
      <c r="L29" s="479"/>
      <c r="M29" s="123"/>
    </row>
    <row r="30" spans="1:13" ht="15" customHeight="1" x14ac:dyDescent="0.2">
      <c r="A30" s="954">
        <v>30</v>
      </c>
      <c r="B30" s="176"/>
      <c r="C30" s="329" t="s">
        <v>298</v>
      </c>
      <c r="D30" s="321"/>
      <c r="E30" s="237"/>
      <c r="F30" s="237"/>
      <c r="G30" s="321"/>
      <c r="H30" s="321"/>
      <c r="I30" s="321"/>
      <c r="J30" s="321"/>
      <c r="K30" s="136"/>
      <c r="L30" s="479"/>
      <c r="M30" s="123"/>
    </row>
    <row r="31" spans="1:13" ht="15" customHeight="1" x14ac:dyDescent="0.2">
      <c r="A31" s="954">
        <v>31</v>
      </c>
      <c r="B31" s="762"/>
      <c r="C31" s="763"/>
      <c r="D31" s="764"/>
      <c r="E31" s="706"/>
      <c r="F31" s="706"/>
      <c r="G31" s="321"/>
      <c r="H31" s="321"/>
      <c r="I31" s="321"/>
      <c r="J31" s="321"/>
      <c r="K31" s="136"/>
      <c r="L31" s="479"/>
      <c r="M31" s="123"/>
    </row>
    <row r="32" spans="1:13" ht="30" customHeight="1" x14ac:dyDescent="0.3">
      <c r="A32" s="954">
        <v>32</v>
      </c>
      <c r="B32" s="137"/>
      <c r="C32" s="246" t="s">
        <v>278</v>
      </c>
      <c r="D32" s="321"/>
      <c r="E32" s="237"/>
      <c r="F32" s="237"/>
      <c r="G32" s="321"/>
      <c r="H32" s="321"/>
      <c r="I32" s="321"/>
      <c r="J32" s="330"/>
      <c r="K32" s="138"/>
      <c r="L32" s="481"/>
      <c r="M32" s="123"/>
    </row>
    <row r="33" spans="1:13" ht="15" customHeight="1" x14ac:dyDescent="0.2">
      <c r="A33" s="954">
        <v>33</v>
      </c>
      <c r="B33" s="137"/>
      <c r="C33" s="321"/>
      <c r="D33" s="323"/>
      <c r="E33" s="706"/>
      <c r="F33" s="706" t="s">
        <v>596</v>
      </c>
      <c r="G33" s="765"/>
      <c r="H33" s="765"/>
      <c r="I33" s="323"/>
      <c r="J33" s="323"/>
      <c r="K33" s="138"/>
      <c r="L33" s="479"/>
      <c r="M33" s="123"/>
    </row>
    <row r="34" spans="1:13" ht="30" customHeight="1" x14ac:dyDescent="0.3">
      <c r="A34" s="954">
        <v>34</v>
      </c>
      <c r="B34" s="137"/>
      <c r="C34" s="246" t="s">
        <v>279</v>
      </c>
      <c r="D34" s="321"/>
      <c r="E34" s="237"/>
      <c r="F34" s="237"/>
      <c r="G34" s="321"/>
      <c r="H34" s="321"/>
      <c r="I34" s="321"/>
      <c r="J34" s="322" t="s">
        <v>46</v>
      </c>
      <c r="K34" s="138"/>
      <c r="L34" s="481"/>
      <c r="M34" s="123"/>
    </row>
    <row r="35" spans="1:13" x14ac:dyDescent="0.2">
      <c r="A35" s="954">
        <v>35</v>
      </c>
      <c r="B35" s="137"/>
      <c r="C35" s="321"/>
      <c r="D35" s="321"/>
      <c r="E35" s="237"/>
      <c r="F35" s="237"/>
      <c r="G35" s="321"/>
      <c r="H35" s="331"/>
      <c r="I35" s="331"/>
      <c r="J35" s="332"/>
      <c r="K35" s="138"/>
      <c r="L35" s="479"/>
      <c r="M35" s="123"/>
    </row>
    <row r="36" spans="1:13" ht="15" customHeight="1" x14ac:dyDescent="0.2">
      <c r="A36" s="954">
        <v>36</v>
      </c>
      <c r="B36" s="137"/>
      <c r="C36" s="321"/>
      <c r="D36" s="321"/>
      <c r="E36" s="237"/>
      <c r="F36" s="237" t="s">
        <v>122</v>
      </c>
      <c r="G36" s="321"/>
      <c r="H36" s="331"/>
      <c r="I36" s="601"/>
      <c r="J36" s="331"/>
      <c r="K36" s="138"/>
      <c r="L36" s="524"/>
      <c r="M36" s="832" t="s">
        <v>750</v>
      </c>
    </row>
    <row r="37" spans="1:13" ht="15" customHeight="1" x14ac:dyDescent="0.2">
      <c r="A37" s="954">
        <v>37</v>
      </c>
      <c r="B37" s="137"/>
      <c r="C37" s="324"/>
      <c r="D37" s="325" t="s">
        <v>89</v>
      </c>
      <c r="E37" s="237"/>
      <c r="F37" s="237" t="s">
        <v>116</v>
      </c>
      <c r="G37" s="321"/>
      <c r="H37" s="331"/>
      <c r="I37" s="450">
        <f>IF(I36=0,0,I36/J42)</f>
        <v>0</v>
      </c>
      <c r="J37" s="331"/>
      <c r="K37" s="138"/>
      <c r="L37" s="479" t="s">
        <v>521</v>
      </c>
      <c r="M37" s="123"/>
    </row>
    <row r="38" spans="1:13" ht="15" customHeight="1" x14ac:dyDescent="0.2">
      <c r="A38" s="954">
        <v>38</v>
      </c>
      <c r="B38" s="137"/>
      <c r="C38" s="324"/>
      <c r="D38" s="325" t="s">
        <v>85</v>
      </c>
      <c r="E38" s="237"/>
      <c r="F38" s="237" t="s">
        <v>123</v>
      </c>
      <c r="G38" s="321"/>
      <c r="H38" s="331"/>
      <c r="I38" s="601"/>
      <c r="J38" s="331"/>
      <c r="K38" s="138"/>
      <c r="L38" s="479"/>
      <c r="M38" s="123"/>
    </row>
    <row r="39" spans="1:13" ht="15" customHeight="1" x14ac:dyDescent="0.2">
      <c r="A39" s="954">
        <v>39</v>
      </c>
      <c r="B39" s="137"/>
      <c r="C39" s="324"/>
      <c r="D39" s="325" t="s">
        <v>89</v>
      </c>
      <c r="E39" s="237"/>
      <c r="F39" s="237" t="s">
        <v>124</v>
      </c>
      <c r="G39" s="321"/>
      <c r="H39" s="331"/>
      <c r="I39" s="601"/>
      <c r="J39" s="331"/>
      <c r="K39" s="138"/>
      <c r="L39" s="479"/>
      <c r="M39" s="123"/>
    </row>
    <row r="40" spans="1:13" ht="15" customHeight="1" x14ac:dyDescent="0.2">
      <c r="A40" s="954">
        <v>40</v>
      </c>
      <c r="B40" s="137"/>
      <c r="C40" s="324"/>
      <c r="D40" s="323"/>
      <c r="E40" s="237"/>
      <c r="F40" s="706" t="s">
        <v>626</v>
      </c>
      <c r="G40" s="321"/>
      <c r="H40" s="331"/>
      <c r="I40" s="331"/>
      <c r="J40" s="450">
        <f>I36-I37+I38-I39</f>
        <v>0</v>
      </c>
      <c r="K40" s="138"/>
      <c r="L40" s="479"/>
      <c r="M40" s="123"/>
    </row>
    <row r="41" spans="1:13" ht="15" customHeight="1" x14ac:dyDescent="0.2">
      <c r="A41" s="954">
        <v>41</v>
      </c>
      <c r="B41" s="137"/>
      <c r="C41" s="321"/>
      <c r="D41" s="321"/>
      <c r="E41" s="237"/>
      <c r="F41" s="706"/>
      <c r="G41" s="321"/>
      <c r="H41" s="331"/>
      <c r="I41" s="331"/>
      <c r="J41" s="321"/>
      <c r="K41" s="138"/>
      <c r="L41" s="479"/>
      <c r="M41" s="123"/>
    </row>
    <row r="42" spans="1:13" ht="15" customHeight="1" x14ac:dyDescent="0.2">
      <c r="A42" s="955">
        <v>42</v>
      </c>
      <c r="B42" s="137"/>
      <c r="C42" s="321"/>
      <c r="D42" s="321"/>
      <c r="E42" s="237"/>
      <c r="F42" s="706" t="s">
        <v>639</v>
      </c>
      <c r="G42" s="321"/>
      <c r="H42" s="331"/>
      <c r="I42" s="331"/>
      <c r="J42" s="601"/>
      <c r="K42" s="138"/>
      <c r="L42" s="479"/>
      <c r="M42" s="123"/>
    </row>
    <row r="43" spans="1:13" s="561" customFormat="1" x14ac:dyDescent="0.2">
      <c r="A43" s="955">
        <v>43</v>
      </c>
      <c r="B43" s="137"/>
      <c r="C43" s="321"/>
      <c r="D43" s="321"/>
      <c r="E43" s="237"/>
      <c r="F43" s="706"/>
      <c r="G43" s="321"/>
      <c r="H43" s="331"/>
      <c r="I43" s="331"/>
      <c r="J43" s="332"/>
      <c r="K43" s="138"/>
      <c r="L43" s="560"/>
    </row>
    <row r="44" spans="1:13" ht="30" customHeight="1" x14ac:dyDescent="0.3">
      <c r="A44" s="955">
        <v>44</v>
      </c>
      <c r="B44" s="137"/>
      <c r="C44" s="246" t="s">
        <v>280</v>
      </c>
      <c r="D44" s="321"/>
      <c r="E44" s="237"/>
      <c r="F44" s="237"/>
      <c r="G44" s="321"/>
      <c r="H44" s="321"/>
      <c r="I44" s="321"/>
      <c r="J44" s="322" t="s">
        <v>46</v>
      </c>
      <c r="K44" s="138"/>
      <c r="L44" s="481"/>
      <c r="M44" s="123"/>
    </row>
    <row r="45" spans="1:13" ht="14.25" customHeight="1" x14ac:dyDescent="0.2">
      <c r="A45" s="955">
        <v>45</v>
      </c>
      <c r="B45" s="137"/>
      <c r="C45" s="233"/>
      <c r="D45" s="292"/>
      <c r="E45" s="292"/>
      <c r="F45" s="321"/>
      <c r="G45" s="321"/>
      <c r="H45" s="333"/>
      <c r="I45" s="333"/>
      <c r="J45" s="322"/>
      <c r="K45" s="138"/>
      <c r="L45" s="481"/>
      <c r="M45" s="123"/>
    </row>
    <row r="46" spans="1:13" ht="15" customHeight="1" x14ac:dyDescent="0.2">
      <c r="A46" s="955">
        <v>46</v>
      </c>
      <c r="B46" s="137"/>
      <c r="C46" s="233"/>
      <c r="D46" s="334"/>
      <c r="E46" s="334"/>
      <c r="F46" s="431" t="s">
        <v>783</v>
      </c>
      <c r="G46" s="321"/>
      <c r="H46" s="335"/>
      <c r="I46" s="601"/>
      <c r="J46" s="322"/>
      <c r="K46" s="138"/>
      <c r="L46" s="481"/>
      <c r="M46" s="123"/>
    </row>
    <row r="47" spans="1:13" ht="15" customHeight="1" x14ac:dyDescent="0.2">
      <c r="A47" s="955">
        <v>47</v>
      </c>
      <c r="B47" s="137"/>
      <c r="C47" s="233"/>
      <c r="D47" s="336"/>
      <c r="E47" s="336"/>
      <c r="F47" s="321"/>
      <c r="G47" s="321"/>
      <c r="H47" s="321"/>
      <c r="I47" s="321"/>
      <c r="J47" s="321"/>
      <c r="K47" s="138"/>
      <c r="L47" s="479"/>
      <c r="M47" s="123"/>
    </row>
    <row r="48" spans="1:13" ht="15" customHeight="1" x14ac:dyDescent="0.2">
      <c r="A48" s="955">
        <v>48</v>
      </c>
      <c r="B48" s="137"/>
      <c r="C48" s="326"/>
      <c r="D48" s="321"/>
      <c r="E48" s="237"/>
      <c r="F48" s="237" t="s">
        <v>125</v>
      </c>
      <c r="G48" s="321"/>
      <c r="H48" s="335"/>
      <c r="I48" s="601"/>
      <c r="J48" s="330"/>
      <c r="K48" s="138"/>
      <c r="L48" s="481"/>
      <c r="M48" s="123"/>
    </row>
    <row r="49" spans="1:13" ht="15" customHeight="1" x14ac:dyDescent="0.2">
      <c r="A49" s="955">
        <v>49</v>
      </c>
      <c r="B49" s="137"/>
      <c r="C49" s="326"/>
      <c r="D49" s="321"/>
      <c r="E49" s="237"/>
      <c r="F49" s="237" t="s">
        <v>107</v>
      </c>
      <c r="G49" s="321"/>
      <c r="H49" s="337"/>
      <c r="I49" s="526">
        <f>'S4.RAB Value (Rolled Forward)'!P83</f>
        <v>0</v>
      </c>
      <c r="J49" s="322"/>
      <c r="K49" s="138"/>
      <c r="L49" s="481" t="s">
        <v>505</v>
      </c>
      <c r="M49" s="123"/>
    </row>
    <row r="50" spans="1:13" ht="15" customHeight="1" x14ac:dyDescent="0.2">
      <c r="A50" s="955">
        <v>50</v>
      </c>
      <c r="B50" s="137"/>
      <c r="C50" s="326"/>
      <c r="D50" s="321"/>
      <c r="E50" s="237"/>
      <c r="F50" s="237" t="s">
        <v>117</v>
      </c>
      <c r="G50" s="321"/>
      <c r="H50" s="337"/>
      <c r="I50" s="321"/>
      <c r="J50" s="450">
        <f>I49-I48</f>
        <v>0</v>
      </c>
      <c r="K50" s="138"/>
      <c r="L50" s="479" t="s">
        <v>522</v>
      </c>
      <c r="M50" s="123"/>
    </row>
    <row r="51" spans="1:13" ht="15" customHeight="1" x14ac:dyDescent="0.2">
      <c r="A51" s="955">
        <v>51</v>
      </c>
      <c r="B51" s="137"/>
      <c r="C51" s="326"/>
      <c r="D51" s="321"/>
      <c r="E51" s="237"/>
      <c r="F51" s="237"/>
      <c r="G51" s="321"/>
      <c r="H51" s="337"/>
      <c r="I51" s="321"/>
      <c r="J51" s="372"/>
      <c r="K51" s="138"/>
      <c r="L51" s="479"/>
      <c r="M51" s="171"/>
    </row>
    <row r="52" spans="1:13" ht="23.25" customHeight="1" x14ac:dyDescent="0.3">
      <c r="A52" s="955">
        <v>52</v>
      </c>
      <c r="B52" s="137"/>
      <c r="C52" s="246" t="s">
        <v>281</v>
      </c>
      <c r="D52" s="235"/>
      <c r="E52" s="237"/>
      <c r="F52" s="321"/>
      <c r="G52" s="321"/>
      <c r="H52" s="337"/>
      <c r="I52" s="321"/>
      <c r="J52" s="322" t="s">
        <v>46</v>
      </c>
      <c r="K52" s="138"/>
      <c r="L52" s="481"/>
      <c r="M52" s="123"/>
    </row>
    <row r="53" spans="1:13" ht="15" customHeight="1" x14ac:dyDescent="0.2">
      <c r="A53" s="955">
        <v>53</v>
      </c>
      <c r="B53" s="137"/>
      <c r="C53" s="321"/>
      <c r="D53" s="321"/>
      <c r="E53" s="237"/>
      <c r="F53" s="237"/>
      <c r="G53" s="321"/>
      <c r="H53" s="321"/>
      <c r="I53" s="321"/>
      <c r="J53" s="330"/>
      <c r="K53" s="138"/>
      <c r="L53" s="481"/>
      <c r="M53" s="123"/>
    </row>
    <row r="54" spans="1:13" ht="15" customHeight="1" x14ac:dyDescent="0.2">
      <c r="A54" s="955">
        <v>54</v>
      </c>
      <c r="B54" s="137"/>
      <c r="C54" s="321"/>
      <c r="D54" s="321"/>
      <c r="E54" s="235" t="s">
        <v>126</v>
      </c>
      <c r="F54" s="237"/>
      <c r="G54" s="321"/>
      <c r="H54" s="321"/>
      <c r="I54" s="601"/>
      <c r="J54" s="321"/>
      <c r="K54" s="138"/>
      <c r="L54" s="524"/>
      <c r="M54" s="832" t="s">
        <v>750</v>
      </c>
    </row>
    <row r="55" spans="1:13" ht="15" customHeight="1" x14ac:dyDescent="0.2">
      <c r="A55" s="955">
        <v>55</v>
      </c>
      <c r="B55" s="137"/>
      <c r="C55" s="324"/>
      <c r="D55" s="325" t="s">
        <v>85</v>
      </c>
      <c r="E55" s="235"/>
      <c r="F55" s="237" t="s">
        <v>127</v>
      </c>
      <c r="G55" s="326"/>
      <c r="H55" s="321"/>
      <c r="I55" s="601"/>
      <c r="J55" s="321"/>
      <c r="K55" s="138"/>
      <c r="L55" s="479"/>
      <c r="M55" s="123"/>
    </row>
    <row r="56" spans="1:13" ht="15" customHeight="1" thickBot="1" x14ac:dyDescent="0.25">
      <c r="A56" s="955">
        <v>56</v>
      </c>
      <c r="B56" s="137"/>
      <c r="C56" s="324"/>
      <c r="D56" s="325" t="s">
        <v>89</v>
      </c>
      <c r="E56" s="235"/>
      <c r="F56" s="237" t="s">
        <v>120</v>
      </c>
      <c r="G56" s="326"/>
      <c r="H56" s="321"/>
      <c r="I56" s="601"/>
      <c r="J56" s="321"/>
      <c r="K56" s="138"/>
      <c r="L56" s="479"/>
      <c r="M56" s="123"/>
    </row>
    <row r="57" spans="1:13" ht="15" customHeight="1" thickBot="1" x14ac:dyDescent="0.25">
      <c r="A57" s="955">
        <v>57</v>
      </c>
      <c r="B57" s="137"/>
      <c r="C57" s="321"/>
      <c r="D57" s="321"/>
      <c r="E57" s="235" t="s">
        <v>128</v>
      </c>
      <c r="F57" s="237"/>
      <c r="G57" s="321"/>
      <c r="H57" s="321"/>
      <c r="I57" s="321"/>
      <c r="J57" s="451">
        <f>I54+I55-I56</f>
        <v>0</v>
      </c>
      <c r="K57" s="138"/>
      <c r="L57" s="479"/>
      <c r="M57" s="123"/>
    </row>
    <row r="58" spans="1:13" ht="30" customHeight="1" x14ac:dyDescent="0.3">
      <c r="A58" s="955">
        <v>58</v>
      </c>
      <c r="B58" s="137"/>
      <c r="C58" s="246" t="s">
        <v>282</v>
      </c>
      <c r="D58" s="321"/>
      <c r="E58" s="237"/>
      <c r="F58" s="237"/>
      <c r="G58" s="321"/>
      <c r="H58" s="321"/>
      <c r="I58" s="321"/>
      <c r="J58" s="322" t="s">
        <v>46</v>
      </c>
      <c r="K58" s="138"/>
      <c r="L58" s="481"/>
      <c r="M58" s="123"/>
    </row>
    <row r="59" spans="1:13" ht="15" customHeight="1" x14ac:dyDescent="0.2">
      <c r="A59" s="955">
        <v>59</v>
      </c>
      <c r="B59" s="137"/>
      <c r="C59" s="321"/>
      <c r="D59" s="321"/>
      <c r="E59" s="237"/>
      <c r="F59" s="237"/>
      <c r="G59" s="321"/>
      <c r="H59" s="321"/>
      <c r="I59" s="321"/>
      <c r="J59" s="332"/>
      <c r="K59" s="138"/>
      <c r="L59" s="479"/>
      <c r="M59" s="123"/>
    </row>
    <row r="60" spans="1:13" ht="15" customHeight="1" x14ac:dyDescent="0.2">
      <c r="A60" s="955">
        <v>60</v>
      </c>
      <c r="B60" s="137"/>
      <c r="C60" s="321"/>
      <c r="D60" s="323"/>
      <c r="E60" s="235" t="s">
        <v>86</v>
      </c>
      <c r="F60" s="237"/>
      <c r="G60" s="323"/>
      <c r="H60" s="321"/>
      <c r="I60" s="601"/>
      <c r="J60" s="321"/>
      <c r="K60" s="138"/>
      <c r="L60" s="479" t="s">
        <v>530</v>
      </c>
      <c r="M60" s="123"/>
    </row>
    <row r="61" spans="1:13" ht="15" customHeight="1" x14ac:dyDescent="0.2">
      <c r="A61" s="955">
        <v>61</v>
      </c>
      <c r="B61" s="137"/>
      <c r="C61" s="321"/>
      <c r="D61" s="321"/>
      <c r="E61" s="235"/>
      <c r="F61" s="237"/>
      <c r="G61" s="321"/>
      <c r="H61" s="321"/>
      <c r="I61" s="321"/>
      <c r="J61" s="321"/>
      <c r="K61" s="138"/>
      <c r="L61" s="479"/>
      <c r="M61" s="123"/>
    </row>
    <row r="62" spans="1:13" ht="15" customHeight="1" x14ac:dyDescent="0.2">
      <c r="A62" s="955">
        <v>62</v>
      </c>
      <c r="B62" s="137"/>
      <c r="C62" s="325"/>
      <c r="D62" s="325" t="s">
        <v>85</v>
      </c>
      <c r="E62" s="235"/>
      <c r="F62" s="237" t="s">
        <v>129</v>
      </c>
      <c r="G62" s="326"/>
      <c r="H62" s="321"/>
      <c r="I62" s="526">
        <f>I27*I48</f>
        <v>0</v>
      </c>
      <c r="J62" s="321"/>
      <c r="K62" s="138"/>
      <c r="L62" s="560" t="s">
        <v>762</v>
      </c>
      <c r="M62" s="123"/>
    </row>
    <row r="63" spans="1:13" ht="15" customHeight="1" x14ac:dyDescent="0.2">
      <c r="A63" s="955">
        <v>63</v>
      </c>
      <c r="B63" s="137"/>
      <c r="C63" s="324"/>
      <c r="D63" s="324"/>
      <c r="E63" s="235"/>
      <c r="F63" s="237"/>
      <c r="G63" s="326"/>
      <c r="H63" s="321"/>
      <c r="I63" s="321"/>
      <c r="J63" s="321"/>
      <c r="K63" s="138"/>
      <c r="L63" s="479"/>
      <c r="M63" s="123"/>
    </row>
    <row r="64" spans="1:13" ht="15" customHeight="1" x14ac:dyDescent="0.2">
      <c r="A64" s="955">
        <v>64</v>
      </c>
      <c r="B64" s="137"/>
      <c r="C64" s="324"/>
      <c r="D64" s="325" t="s">
        <v>89</v>
      </c>
      <c r="E64" s="235"/>
      <c r="F64" s="706" t="s">
        <v>636</v>
      </c>
      <c r="G64" s="326"/>
      <c r="H64" s="321"/>
      <c r="I64" s="767">
        <f>I27*I84</f>
        <v>0</v>
      </c>
      <c r="J64" s="321"/>
      <c r="K64" s="138"/>
      <c r="L64" s="479" t="s">
        <v>763</v>
      </c>
      <c r="M64" s="123"/>
    </row>
    <row r="65" spans="1:13" ht="15" customHeight="1" x14ac:dyDescent="0.2">
      <c r="A65" s="955">
        <v>65</v>
      </c>
      <c r="B65" s="137"/>
      <c r="C65" s="324"/>
      <c r="D65" s="324"/>
      <c r="E65" s="235"/>
      <c r="F65" s="237"/>
      <c r="G65" s="326"/>
      <c r="H65" s="321"/>
      <c r="I65" s="321"/>
      <c r="J65" s="321"/>
      <c r="K65" s="138"/>
      <c r="L65" s="479"/>
      <c r="M65" s="123"/>
    </row>
    <row r="66" spans="1:13" ht="15" customHeight="1" x14ac:dyDescent="0.2">
      <c r="A66" s="955">
        <v>66</v>
      </c>
      <c r="B66" s="137"/>
      <c r="C66" s="324"/>
      <c r="D66" s="325" t="s">
        <v>85</v>
      </c>
      <c r="E66" s="235"/>
      <c r="F66" s="237" t="s">
        <v>130</v>
      </c>
      <c r="G66" s="326"/>
      <c r="H66" s="321"/>
      <c r="I66" s="601"/>
      <c r="J66" s="321"/>
      <c r="K66" s="138"/>
      <c r="L66" s="479"/>
      <c r="M66" s="123"/>
    </row>
    <row r="67" spans="1:13" ht="15" customHeight="1" x14ac:dyDescent="0.2">
      <c r="A67" s="955">
        <v>67</v>
      </c>
      <c r="B67" s="137"/>
      <c r="C67" s="321"/>
      <c r="D67" s="324"/>
      <c r="E67" s="235"/>
      <c r="F67" s="237"/>
      <c r="G67" s="326"/>
      <c r="H67" s="321"/>
      <c r="I67" s="326"/>
      <c r="J67" s="321"/>
      <c r="K67" s="138"/>
      <c r="L67" s="479"/>
      <c r="M67" s="123"/>
    </row>
    <row r="68" spans="1:13" ht="15" customHeight="1" x14ac:dyDescent="0.2">
      <c r="A68" s="955">
        <v>68</v>
      </c>
      <c r="B68" s="137"/>
      <c r="C68" s="324"/>
      <c r="D68" s="338" t="s">
        <v>89</v>
      </c>
      <c r="E68" s="235"/>
      <c r="F68" s="237" t="s">
        <v>131</v>
      </c>
      <c r="G68" s="326"/>
      <c r="H68" s="321"/>
      <c r="I68" s="450">
        <f>I37*I27</f>
        <v>0</v>
      </c>
      <c r="J68" s="321"/>
      <c r="K68" s="138"/>
      <c r="L68" s="560" t="s">
        <v>764</v>
      </c>
      <c r="M68" s="123"/>
    </row>
    <row r="69" spans="1:13" ht="15" customHeight="1" x14ac:dyDescent="0.2">
      <c r="A69" s="955">
        <v>69</v>
      </c>
      <c r="B69" s="137"/>
      <c r="C69" s="321"/>
      <c r="D69" s="324"/>
      <c r="E69" s="235"/>
      <c r="F69" s="237"/>
      <c r="G69" s="326"/>
      <c r="H69" s="321"/>
      <c r="I69" s="326"/>
      <c r="J69" s="321"/>
      <c r="K69" s="138"/>
      <c r="L69" s="479"/>
      <c r="M69" s="123"/>
    </row>
    <row r="70" spans="1:13" ht="15" customHeight="1" x14ac:dyDescent="0.2">
      <c r="A70" s="955">
        <v>70</v>
      </c>
      <c r="B70" s="137"/>
      <c r="C70" s="324"/>
      <c r="D70" s="338" t="s">
        <v>85</v>
      </c>
      <c r="E70" s="235"/>
      <c r="F70" s="237" t="s">
        <v>132</v>
      </c>
      <c r="G70" s="326"/>
      <c r="H70" s="321"/>
      <c r="I70" s="601"/>
      <c r="J70" s="321"/>
      <c r="K70" s="138"/>
      <c r="L70" s="479"/>
      <c r="M70" s="123"/>
    </row>
    <row r="71" spans="1:13" ht="15" customHeight="1" x14ac:dyDescent="0.2">
      <c r="A71" s="955">
        <v>71</v>
      </c>
      <c r="B71" s="137"/>
      <c r="C71" s="321"/>
      <c r="D71" s="324"/>
      <c r="E71" s="235"/>
      <c r="F71" s="237"/>
      <c r="G71" s="326"/>
      <c r="H71" s="321"/>
      <c r="I71" s="326"/>
      <c r="J71" s="321"/>
      <c r="K71" s="138"/>
      <c r="L71" s="479"/>
      <c r="M71" s="123"/>
    </row>
    <row r="72" spans="1:13" ht="15" customHeight="1" x14ac:dyDescent="0.2">
      <c r="A72" s="955">
        <v>72</v>
      </c>
      <c r="B72" s="137"/>
      <c r="C72" s="324"/>
      <c r="D72" s="338" t="s">
        <v>89</v>
      </c>
      <c r="E72" s="235"/>
      <c r="F72" s="237" t="s">
        <v>133</v>
      </c>
      <c r="G72" s="326"/>
      <c r="H72" s="321"/>
      <c r="I72" s="767">
        <f>(I86-'S4.RAB Value (Rolled Forward)'!P18)*I27</f>
        <v>0</v>
      </c>
      <c r="J72" s="321"/>
      <c r="K72" s="138"/>
      <c r="L72" s="560" t="s">
        <v>766</v>
      </c>
      <c r="M72" s="123"/>
    </row>
    <row r="73" spans="1:13" ht="15" customHeight="1" x14ac:dyDescent="0.2">
      <c r="A73" s="955">
        <v>73</v>
      </c>
      <c r="B73" s="137"/>
      <c r="C73" s="321"/>
      <c r="D73" s="324"/>
      <c r="E73" s="235"/>
      <c r="F73" s="237"/>
      <c r="G73" s="326"/>
      <c r="H73" s="321"/>
      <c r="I73" s="326"/>
      <c r="J73" s="321"/>
      <c r="K73" s="138"/>
      <c r="L73" s="479"/>
      <c r="M73" s="123"/>
    </row>
    <row r="74" spans="1:13" ht="15" customHeight="1" x14ac:dyDescent="0.2">
      <c r="A74" s="955">
        <v>74</v>
      </c>
      <c r="B74" s="137"/>
      <c r="C74" s="324"/>
      <c r="D74" s="325" t="s">
        <v>85</v>
      </c>
      <c r="E74" s="235"/>
      <c r="F74" s="237" t="s">
        <v>134</v>
      </c>
      <c r="G74" s="326"/>
      <c r="H74" s="321"/>
      <c r="I74" s="767">
        <f>(I88-'S4.RAB Value (Rolled Forward)'!P22)*I27</f>
        <v>0</v>
      </c>
      <c r="J74" s="321"/>
      <c r="K74" s="138"/>
      <c r="L74" s="560" t="s">
        <v>765</v>
      </c>
      <c r="M74" s="123"/>
    </row>
    <row r="75" spans="1:13" ht="15" customHeight="1" thickBot="1" x14ac:dyDescent="0.25">
      <c r="A75" s="955">
        <v>75</v>
      </c>
      <c r="B75" s="137"/>
      <c r="C75" s="321"/>
      <c r="D75" s="326"/>
      <c r="E75" s="235"/>
      <c r="F75" s="237"/>
      <c r="G75" s="326"/>
      <c r="H75" s="321"/>
      <c r="I75" s="321"/>
      <c r="J75" s="326"/>
      <c r="K75" s="138"/>
      <c r="L75" s="479"/>
      <c r="M75" s="123"/>
    </row>
    <row r="76" spans="1:13" ht="15" customHeight="1" thickBot="1" x14ac:dyDescent="0.25">
      <c r="A76" s="955">
        <v>76</v>
      </c>
      <c r="B76" s="137"/>
      <c r="C76" s="321"/>
      <c r="D76" s="321"/>
      <c r="E76" s="235" t="s">
        <v>135</v>
      </c>
      <c r="F76" s="237"/>
      <c r="G76" s="321"/>
      <c r="H76" s="321"/>
      <c r="I76" s="321"/>
      <c r="J76" s="451">
        <f>I60+I62-I64+I66-I68+I70-I72+I74</f>
        <v>0</v>
      </c>
      <c r="K76" s="138"/>
      <c r="L76" s="479" t="s">
        <v>530</v>
      </c>
      <c r="M76" s="123"/>
    </row>
    <row r="77" spans="1:13" ht="15" customHeight="1" x14ac:dyDescent="0.2">
      <c r="A77" s="955">
        <v>77</v>
      </c>
      <c r="B77" s="137"/>
      <c r="C77" s="321"/>
      <c r="D77" s="321"/>
      <c r="E77" s="237"/>
      <c r="F77" s="237"/>
      <c r="G77" s="321"/>
      <c r="H77" s="321"/>
      <c r="I77" s="321"/>
      <c r="J77" s="321"/>
      <c r="K77" s="138"/>
      <c r="L77" s="479"/>
      <c r="M77" s="123"/>
    </row>
    <row r="78" spans="1:13" ht="30" customHeight="1" x14ac:dyDescent="0.3">
      <c r="A78" s="955">
        <v>78</v>
      </c>
      <c r="B78" s="137"/>
      <c r="C78" s="246" t="s">
        <v>283</v>
      </c>
      <c r="D78" s="321"/>
      <c r="E78" s="237"/>
      <c r="F78" s="237"/>
      <c r="G78" s="321"/>
      <c r="H78" s="321"/>
      <c r="I78" s="321"/>
      <c r="J78" s="330"/>
      <c r="K78" s="138"/>
      <c r="L78" s="481"/>
      <c r="M78" s="123"/>
    </row>
    <row r="79" spans="1:13" ht="29.25" customHeight="1" x14ac:dyDescent="0.2">
      <c r="A79" s="955">
        <v>79</v>
      </c>
      <c r="B79" s="137"/>
      <c r="C79" s="321"/>
      <c r="D79" s="339"/>
      <c r="E79" s="321"/>
      <c r="F79" s="1170" t="s">
        <v>599</v>
      </c>
      <c r="G79" s="1170"/>
      <c r="H79" s="1170"/>
      <c r="I79" s="1170"/>
      <c r="J79" s="1170"/>
      <c r="K79" s="138"/>
      <c r="L79" s="479"/>
      <c r="M79" s="123"/>
    </row>
    <row r="80" spans="1:13" ht="15" customHeight="1" x14ac:dyDescent="0.2">
      <c r="A80" s="955">
        <v>80</v>
      </c>
      <c r="B80" s="137"/>
      <c r="C80" s="321"/>
      <c r="D80" s="323"/>
      <c r="E80" s="321"/>
      <c r="F80" s="321"/>
      <c r="G80" s="321"/>
      <c r="H80" s="321"/>
      <c r="I80" s="330"/>
      <c r="J80" s="321"/>
      <c r="K80" s="138"/>
      <c r="L80" s="479"/>
      <c r="M80" s="123"/>
    </row>
    <row r="81" spans="1:13" ht="30" customHeight="1" x14ac:dyDescent="0.3">
      <c r="A81" s="955">
        <v>81</v>
      </c>
      <c r="B81" s="137"/>
      <c r="C81" s="246" t="s">
        <v>297</v>
      </c>
      <c r="D81" s="321"/>
      <c r="E81" s="237"/>
      <c r="F81" s="237"/>
      <c r="G81" s="321"/>
      <c r="H81" s="321"/>
      <c r="I81" s="321"/>
      <c r="J81" s="330"/>
      <c r="K81" s="138"/>
      <c r="L81" s="481"/>
      <c r="M81" s="123"/>
    </row>
    <row r="82" spans="1:13" ht="15" customHeight="1" x14ac:dyDescent="0.2">
      <c r="A82" s="955">
        <v>82</v>
      </c>
      <c r="B82" s="137"/>
      <c r="C82" s="321"/>
      <c r="D82" s="321"/>
      <c r="E82" s="237"/>
      <c r="F82" s="237"/>
      <c r="G82" s="321"/>
      <c r="H82" s="321"/>
      <c r="I82" s="322"/>
      <c r="J82" s="322" t="s">
        <v>46</v>
      </c>
      <c r="K82" s="138"/>
      <c r="L82" s="481"/>
      <c r="M82" s="123"/>
    </row>
    <row r="83" spans="1:13" ht="15" customHeight="1" x14ac:dyDescent="0.2">
      <c r="A83" s="955">
        <v>83</v>
      </c>
      <c r="B83" s="137"/>
      <c r="C83" s="233"/>
      <c r="D83" s="292"/>
      <c r="E83" s="414" t="s">
        <v>637</v>
      </c>
      <c r="F83" s="336"/>
      <c r="G83" s="340"/>
      <c r="H83" s="341"/>
      <c r="I83" s="601"/>
      <c r="J83" s="321"/>
      <c r="K83" s="138"/>
      <c r="L83" s="524"/>
      <c r="M83" s="832" t="s">
        <v>750</v>
      </c>
    </row>
    <row r="84" spans="1:13" ht="15" customHeight="1" x14ac:dyDescent="0.2">
      <c r="A84" s="955">
        <v>84</v>
      </c>
      <c r="B84" s="137"/>
      <c r="C84" s="324"/>
      <c r="D84" s="325" t="s">
        <v>89</v>
      </c>
      <c r="E84" s="321"/>
      <c r="F84" s="237" t="s">
        <v>306</v>
      </c>
      <c r="G84" s="340"/>
      <c r="H84" s="341"/>
      <c r="I84" s="601"/>
      <c r="J84" s="321"/>
      <c r="K84" s="138"/>
      <c r="L84" s="479"/>
      <c r="M84" s="123"/>
    </row>
    <row r="85" spans="1:13" ht="15" customHeight="1" x14ac:dyDescent="0.2">
      <c r="A85" s="955">
        <v>85</v>
      </c>
      <c r="B85" s="137"/>
      <c r="C85" s="324"/>
      <c r="D85" s="325" t="s">
        <v>85</v>
      </c>
      <c r="E85" s="321"/>
      <c r="F85" s="237" t="s">
        <v>136</v>
      </c>
      <c r="G85" s="321"/>
      <c r="H85" s="321"/>
      <c r="I85" s="601"/>
      <c r="J85" s="321"/>
      <c r="K85" s="138"/>
      <c r="L85" s="479"/>
      <c r="M85" s="123"/>
    </row>
    <row r="86" spans="1:13" ht="15" customHeight="1" x14ac:dyDescent="0.2">
      <c r="A86" s="955">
        <v>86</v>
      </c>
      <c r="B86" s="137"/>
      <c r="C86" s="324"/>
      <c r="D86" s="325" t="s">
        <v>89</v>
      </c>
      <c r="E86" s="321"/>
      <c r="F86" s="237" t="s">
        <v>137</v>
      </c>
      <c r="G86" s="321"/>
      <c r="H86" s="321"/>
      <c r="I86" s="601"/>
      <c r="J86" s="321"/>
      <c r="K86" s="138"/>
      <c r="L86" s="479"/>
      <c r="M86" s="123"/>
    </row>
    <row r="87" spans="1:13" ht="15" customHeight="1" x14ac:dyDescent="0.2">
      <c r="A87" s="955">
        <v>87</v>
      </c>
      <c r="B87" s="137"/>
      <c r="C87" s="324"/>
      <c r="D87" s="325" t="s">
        <v>85</v>
      </c>
      <c r="E87" s="321"/>
      <c r="F87" s="237" t="s">
        <v>95</v>
      </c>
      <c r="G87" s="321"/>
      <c r="H87" s="321"/>
      <c r="I87" s="601"/>
      <c r="J87" s="321"/>
      <c r="K87" s="138"/>
      <c r="L87" s="479"/>
      <c r="M87" s="123"/>
    </row>
    <row r="88" spans="1:13" ht="15" customHeight="1" x14ac:dyDescent="0.2">
      <c r="A88" s="955">
        <v>88</v>
      </c>
      <c r="B88" s="137"/>
      <c r="C88" s="324"/>
      <c r="D88" s="325" t="s">
        <v>85</v>
      </c>
      <c r="E88" s="321"/>
      <c r="F88" s="237" t="s">
        <v>638</v>
      </c>
      <c r="G88" s="321"/>
      <c r="H88" s="321"/>
      <c r="I88" s="601"/>
      <c r="J88" s="321"/>
      <c r="K88" s="138"/>
      <c r="L88" s="560"/>
      <c r="M88" s="553"/>
    </row>
    <row r="89" spans="1:13" ht="15" customHeight="1" thickBot="1" x14ac:dyDescent="0.25">
      <c r="A89" s="955">
        <v>89</v>
      </c>
      <c r="B89" s="137"/>
      <c r="C89" s="324"/>
      <c r="D89" s="325" t="s">
        <v>85</v>
      </c>
      <c r="E89" s="321"/>
      <c r="F89" s="764" t="s">
        <v>584</v>
      </c>
      <c r="G89" s="321"/>
      <c r="H89" s="321"/>
      <c r="I89" s="601"/>
      <c r="J89" s="321"/>
      <c r="K89" s="138"/>
      <c r="L89" s="479"/>
      <c r="M89" s="123"/>
    </row>
    <row r="90" spans="1:13" ht="15" customHeight="1" thickBot="1" x14ac:dyDescent="0.25">
      <c r="A90" s="955">
        <v>90</v>
      </c>
      <c r="B90" s="137"/>
      <c r="C90" s="321"/>
      <c r="D90" s="321"/>
      <c r="E90" s="235" t="s">
        <v>296</v>
      </c>
      <c r="F90" s="237"/>
      <c r="G90" s="321"/>
      <c r="H90" s="321"/>
      <c r="I90" s="321"/>
      <c r="J90" s="768">
        <f>I83-I84+I85-I86+I87+I89+I88</f>
        <v>0</v>
      </c>
      <c r="K90" s="138"/>
      <c r="L90" s="479"/>
      <c r="M90" s="123"/>
    </row>
    <row r="91" spans="1:13" x14ac:dyDescent="0.2">
      <c r="A91" s="558"/>
      <c r="B91" s="912"/>
      <c r="C91" s="912"/>
      <c r="D91" s="912"/>
      <c r="E91" s="912"/>
      <c r="F91" s="912"/>
      <c r="G91" s="912"/>
      <c r="H91" s="912"/>
      <c r="I91" s="912"/>
      <c r="J91" s="912"/>
      <c r="K91" s="910"/>
      <c r="L91" s="479"/>
      <c r="M91" s="123"/>
    </row>
  </sheetData>
  <sheetProtection sheet="1" objects="1" formatRows="0" insertRows="0"/>
  <mergeCells count="4">
    <mergeCell ref="F79:J79"/>
    <mergeCell ref="A5:J5"/>
    <mergeCell ref="H2:J2"/>
    <mergeCell ref="H3:J3"/>
  </mergeCells>
  <pageMargins left="0.70866141732283472" right="0.70866141732283472" top="0.74803149606299213" bottom="0.74803149606299213" header="0.31496062992125984" footer="0.31496062992125984"/>
  <pageSetup paperSize="9" scale="67" fitToHeight="2" orientation="portrait" r:id="rId1"/>
  <headerFooter>
    <oddHeader>&amp;CCommerce Commission Information Disclosure Template</oddHeader>
    <oddFooter>&amp;L&amp;F&amp;C&amp;P&amp;R&amp;A</oddFooter>
  </headerFooter>
  <rowBreaks count="1" manualBreakCount="1">
    <brk id="43"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FF"/>
    <pageSetUpPr fitToPage="1"/>
  </sheetPr>
  <dimension ref="A1:M80"/>
  <sheetViews>
    <sheetView showGridLines="0" view="pageBreakPreview" zoomScaleNormal="100" zoomScaleSheetLayoutView="100" workbookViewId="0"/>
  </sheetViews>
  <sheetFormatPr defaultRowHeight="12.75" x14ac:dyDescent="0.2"/>
  <cols>
    <col min="1" max="1" width="4.42578125" style="1084" customWidth="1"/>
    <col min="2" max="2" width="3.7109375" style="1084" customWidth="1"/>
    <col min="3" max="5" width="2.85546875" style="1084" customWidth="1"/>
    <col min="6" max="6" width="39.42578125" style="1084" customWidth="1"/>
    <col min="7" max="7" width="26.85546875" style="1084" customWidth="1"/>
    <col min="8" max="8" width="32.7109375" style="1084" customWidth="1"/>
    <col min="9" max="10" width="16.140625" style="1084" customWidth="1"/>
    <col min="11" max="11" width="2.7109375" style="1084" customWidth="1"/>
    <col min="12" max="12" width="9.140625" style="1084"/>
    <col min="13" max="13" width="40.28515625" style="1084" bestFit="1" customWidth="1"/>
    <col min="14" max="16384" width="9.140625" style="1084"/>
  </cols>
  <sheetData>
    <row r="1" spans="1:11" ht="12.75" customHeight="1" x14ac:dyDescent="0.2">
      <c r="A1" s="913"/>
      <c r="B1" s="877"/>
      <c r="C1" s="877"/>
      <c r="D1" s="877"/>
      <c r="E1" s="877"/>
      <c r="F1" s="877"/>
      <c r="G1" s="877"/>
      <c r="H1" s="877"/>
      <c r="I1" s="877"/>
      <c r="J1" s="877"/>
      <c r="K1" s="899"/>
    </row>
    <row r="2" spans="1:11" ht="18" customHeight="1" x14ac:dyDescent="0.3">
      <c r="A2" s="914"/>
      <c r="B2" s="120"/>
      <c r="C2" s="120"/>
      <c r="D2" s="120"/>
      <c r="E2" s="120"/>
      <c r="F2" s="120"/>
      <c r="G2" s="154" t="s">
        <v>5</v>
      </c>
      <c r="H2" s="1151" t="str">
        <f>IF(NOT(ISBLANK(CoverSheet!$C$8)),CoverSheet!$C$8,"")</f>
        <v/>
      </c>
      <c r="I2" s="1152"/>
      <c r="J2" s="1153"/>
      <c r="K2" s="81"/>
    </row>
    <row r="3" spans="1:11" ht="18" customHeight="1" x14ac:dyDescent="0.25">
      <c r="A3" s="914"/>
      <c r="B3" s="120"/>
      <c r="C3" s="120"/>
      <c r="D3" s="120"/>
      <c r="E3" s="120"/>
      <c r="F3" s="120"/>
      <c r="G3" s="154" t="s">
        <v>3</v>
      </c>
      <c r="H3" s="1176" t="str">
        <f>IF(ISNUMBER(CoverSheet!$C$12),CoverSheet!$C$12,"")</f>
        <v/>
      </c>
      <c r="I3" s="1177"/>
      <c r="J3" s="1178"/>
      <c r="K3" s="82"/>
    </row>
    <row r="4" spans="1:11" ht="20.25" customHeight="1" x14ac:dyDescent="0.35">
      <c r="A4" s="1108" t="s">
        <v>284</v>
      </c>
      <c r="B4" s="1109"/>
      <c r="C4" s="120"/>
      <c r="D4" s="120"/>
      <c r="E4" s="120"/>
      <c r="F4" s="120"/>
      <c r="G4" s="120"/>
      <c r="H4" s="120"/>
      <c r="I4" s="120"/>
      <c r="J4" s="120"/>
      <c r="K4" s="117"/>
    </row>
    <row r="5" spans="1:11" s="306" customFormat="1" ht="43.5" customHeight="1" x14ac:dyDescent="0.2">
      <c r="A5" s="1179" t="s">
        <v>815</v>
      </c>
      <c r="B5" s="1180"/>
      <c r="C5" s="1180"/>
      <c r="D5" s="1180"/>
      <c r="E5" s="1180"/>
      <c r="F5" s="1180"/>
      <c r="G5" s="1180"/>
      <c r="H5" s="1180"/>
      <c r="I5" s="1180"/>
      <c r="J5" s="1180"/>
      <c r="K5" s="342"/>
    </row>
    <row r="6" spans="1:11" x14ac:dyDescent="0.2">
      <c r="A6" s="884" t="s">
        <v>543</v>
      </c>
      <c r="B6" s="1110"/>
      <c r="C6" s="1110"/>
      <c r="D6" s="1110"/>
      <c r="E6" s="1110"/>
      <c r="F6" s="1110"/>
      <c r="G6" s="120"/>
      <c r="H6" s="120"/>
      <c r="I6" s="120"/>
      <c r="J6" s="120"/>
      <c r="K6" s="117"/>
    </row>
    <row r="7" spans="1:11" ht="30" customHeight="1" x14ac:dyDescent="0.3">
      <c r="A7" s="1111">
        <v>7</v>
      </c>
      <c r="B7" s="343"/>
      <c r="C7" s="246" t="s">
        <v>409</v>
      </c>
      <c r="D7" s="233"/>
      <c r="E7" s="233"/>
      <c r="F7" s="312"/>
      <c r="G7" s="312"/>
      <c r="H7" s="312"/>
      <c r="I7" s="344" t="s">
        <v>46</v>
      </c>
      <c r="J7" s="1112" t="s">
        <v>46</v>
      </c>
      <c r="K7" s="111"/>
    </row>
    <row r="8" spans="1:11" ht="15" customHeight="1" x14ac:dyDescent="0.2">
      <c r="A8" s="1111">
        <v>8</v>
      </c>
      <c r="B8" s="343"/>
      <c r="C8" s="312"/>
      <c r="D8" s="312"/>
      <c r="E8" s="312"/>
      <c r="F8" s="1113" t="s">
        <v>105</v>
      </c>
      <c r="G8" s="312"/>
      <c r="H8" s="312"/>
      <c r="I8" s="1114"/>
      <c r="J8" s="1115"/>
      <c r="K8" s="111"/>
    </row>
    <row r="9" spans="1:11" ht="15" customHeight="1" x14ac:dyDescent="0.2">
      <c r="A9" s="1111">
        <v>9</v>
      </c>
      <c r="B9" s="343"/>
      <c r="C9" s="312"/>
      <c r="D9" s="312"/>
      <c r="E9" s="312"/>
      <c r="F9" s="1113"/>
      <c r="G9" s="312"/>
      <c r="H9" s="312"/>
      <c r="I9" s="1114"/>
      <c r="J9" s="345"/>
      <c r="K9" s="111"/>
    </row>
    <row r="10" spans="1:11" ht="15" customHeight="1" x14ac:dyDescent="0.2">
      <c r="A10" s="1111">
        <v>10</v>
      </c>
      <c r="B10" s="343"/>
      <c r="C10" s="312"/>
      <c r="D10" s="312"/>
      <c r="E10" s="312"/>
      <c r="F10" s="1113" t="s">
        <v>184</v>
      </c>
      <c r="G10" s="312"/>
      <c r="H10" s="312"/>
      <c r="I10" s="1114"/>
      <c r="J10" s="1115"/>
      <c r="K10" s="111"/>
    </row>
    <row r="11" spans="1:11" ht="15" customHeight="1" x14ac:dyDescent="0.2">
      <c r="A11" s="1111">
        <v>11</v>
      </c>
      <c r="B11" s="343"/>
      <c r="C11" s="312"/>
      <c r="D11" s="312"/>
      <c r="E11" s="312"/>
      <c r="F11" s="1113"/>
      <c r="G11" s="312"/>
      <c r="H11" s="312"/>
      <c r="I11" s="1114"/>
      <c r="J11" s="312"/>
      <c r="K11" s="111"/>
    </row>
    <row r="12" spans="1:11" ht="15" customHeight="1" x14ac:dyDescent="0.2">
      <c r="A12" s="1111">
        <v>12</v>
      </c>
      <c r="B12" s="343"/>
      <c r="C12" s="312"/>
      <c r="D12" s="312"/>
      <c r="E12" s="312"/>
      <c r="F12" s="1116" t="s">
        <v>44</v>
      </c>
      <c r="G12" s="1117"/>
      <c r="H12" s="312"/>
      <c r="I12" s="1118">
        <f>SUMIF($G$37:$G$52,F12,$J$37:$J$52)</f>
        <v>0</v>
      </c>
      <c r="J12" s="312"/>
      <c r="K12" s="111"/>
    </row>
    <row r="13" spans="1:11" ht="15" customHeight="1" x14ac:dyDescent="0.2">
      <c r="A13" s="1111">
        <v>13</v>
      </c>
      <c r="B13" s="343"/>
      <c r="C13" s="312"/>
      <c r="D13" s="312"/>
      <c r="E13" s="312"/>
      <c r="F13" s="1116" t="s">
        <v>45</v>
      </c>
      <c r="G13" s="1117"/>
      <c r="H13" s="312"/>
      <c r="I13" s="1118">
        <f>SUMIF($G$37:$G$52,F13,$J$37:$J$52)</f>
        <v>0</v>
      </c>
      <c r="J13" s="312"/>
      <c r="K13" s="111"/>
    </row>
    <row r="14" spans="1:11" ht="15" customHeight="1" thickBot="1" x14ac:dyDescent="0.25">
      <c r="A14" s="1111">
        <v>14</v>
      </c>
      <c r="B14" s="343"/>
      <c r="C14" s="312"/>
      <c r="D14" s="312"/>
      <c r="E14" s="312"/>
      <c r="F14" s="1116" t="s">
        <v>816</v>
      </c>
      <c r="G14" s="312"/>
      <c r="H14" s="312"/>
      <c r="I14" s="1118">
        <f>SUMIF($G$37:$G$52,F14,$J$37:$J$52)</f>
        <v>0</v>
      </c>
      <c r="J14" s="312"/>
      <c r="K14" s="111"/>
    </row>
    <row r="15" spans="1:11" ht="15" customHeight="1" thickBot="1" x14ac:dyDescent="0.25">
      <c r="A15" s="1111">
        <v>15</v>
      </c>
      <c r="B15" s="343"/>
      <c r="C15" s="312"/>
      <c r="D15" s="312"/>
      <c r="E15" s="312"/>
      <c r="F15" s="1119" t="s">
        <v>364</v>
      </c>
      <c r="G15" s="312"/>
      <c r="H15" s="312"/>
      <c r="I15" s="1114"/>
      <c r="J15" s="1120">
        <f>SUM(I12:I14)</f>
        <v>0</v>
      </c>
      <c r="K15" s="111"/>
    </row>
    <row r="16" spans="1:11" ht="15" customHeight="1" x14ac:dyDescent="0.2">
      <c r="A16" s="1111">
        <v>16</v>
      </c>
      <c r="B16" s="343"/>
      <c r="C16" s="312"/>
      <c r="D16" s="312"/>
      <c r="E16" s="312"/>
      <c r="F16" s="1116" t="s">
        <v>21</v>
      </c>
      <c r="G16" s="312"/>
      <c r="H16" s="312"/>
      <c r="I16" s="1118">
        <f>SUMIF($G$37:$G$52,F16,$J$37:$J$52)</f>
        <v>0</v>
      </c>
      <c r="J16" s="1121"/>
      <c r="K16" s="111"/>
    </row>
    <row r="17" spans="1:11" ht="15" customHeight="1" thickBot="1" x14ac:dyDescent="0.25">
      <c r="A17" s="1111">
        <v>17</v>
      </c>
      <c r="B17" s="343"/>
      <c r="C17" s="312"/>
      <c r="D17" s="312"/>
      <c r="E17" s="312"/>
      <c r="F17" s="1116" t="s">
        <v>223</v>
      </c>
      <c r="G17" s="312"/>
      <c r="H17" s="312"/>
      <c r="I17" s="1118">
        <f>SUMIF($G$37:$G$52,F17,$J$37:$J$52)</f>
        <v>0</v>
      </c>
      <c r="J17" s="1121"/>
      <c r="K17" s="111"/>
    </row>
    <row r="18" spans="1:11" ht="15" customHeight="1" thickBot="1" x14ac:dyDescent="0.25">
      <c r="A18" s="1111">
        <v>18</v>
      </c>
      <c r="B18" s="343"/>
      <c r="C18" s="312"/>
      <c r="D18" s="312"/>
      <c r="E18" s="312"/>
      <c r="F18" s="1113" t="s">
        <v>106</v>
      </c>
      <c r="G18" s="312"/>
      <c r="H18" s="312"/>
      <c r="I18" s="1114"/>
      <c r="J18" s="1120">
        <f>J15+I16+I17</f>
        <v>0</v>
      </c>
      <c r="K18" s="111"/>
    </row>
    <row r="19" spans="1:11" ht="15" customHeight="1" x14ac:dyDescent="0.2">
      <c r="A19" s="1111">
        <v>19</v>
      </c>
      <c r="B19" s="343"/>
      <c r="C19" s="312"/>
      <c r="D19" s="312"/>
      <c r="E19" s="312"/>
      <c r="F19" s="1116" t="s">
        <v>330</v>
      </c>
      <c r="G19" s="312"/>
      <c r="H19" s="312"/>
      <c r="I19" s="1118">
        <f t="shared" ref="I19:I25" si="0">SUMIF($G$37:$G$52,F19,$J$37:$J$52)</f>
        <v>0</v>
      </c>
      <c r="J19" s="1122"/>
      <c r="K19" s="111"/>
    </row>
    <row r="20" spans="1:11" ht="15" customHeight="1" x14ac:dyDescent="0.2">
      <c r="A20" s="1111">
        <v>20</v>
      </c>
      <c r="B20" s="343"/>
      <c r="C20" s="312"/>
      <c r="D20" s="312"/>
      <c r="E20" s="312"/>
      <c r="F20" s="1116" t="s">
        <v>68</v>
      </c>
      <c r="G20" s="312"/>
      <c r="H20" s="312"/>
      <c r="I20" s="1118">
        <f t="shared" si="0"/>
        <v>0</v>
      </c>
      <c r="J20" s="1122"/>
      <c r="K20" s="111"/>
    </row>
    <row r="21" spans="1:11" ht="15" customHeight="1" x14ac:dyDescent="0.2">
      <c r="A21" s="1111">
        <v>21</v>
      </c>
      <c r="B21" s="343"/>
      <c r="C21" s="312"/>
      <c r="D21" s="312"/>
      <c r="E21" s="312"/>
      <c r="F21" s="1116" t="s">
        <v>817</v>
      </c>
      <c r="G21" s="312"/>
      <c r="H21" s="312"/>
      <c r="I21" s="1118">
        <f t="shared" si="0"/>
        <v>0</v>
      </c>
      <c r="J21" s="1122"/>
      <c r="K21" s="111"/>
    </row>
    <row r="22" spans="1:11" ht="15" customHeight="1" x14ac:dyDescent="0.2">
      <c r="A22" s="1111">
        <v>22</v>
      </c>
      <c r="B22" s="343"/>
      <c r="C22" s="312"/>
      <c r="D22" s="312"/>
      <c r="E22" s="312"/>
      <c r="F22" s="1116" t="s">
        <v>70</v>
      </c>
      <c r="G22" s="312"/>
      <c r="H22" s="312"/>
      <c r="I22" s="1118">
        <f t="shared" si="0"/>
        <v>0</v>
      </c>
      <c r="J22" s="1122"/>
      <c r="K22" s="111"/>
    </row>
    <row r="23" spans="1:11" ht="15" customHeight="1" x14ac:dyDescent="0.2">
      <c r="A23" s="1111">
        <v>23</v>
      </c>
      <c r="B23" s="343"/>
      <c r="C23" s="312"/>
      <c r="D23" s="312"/>
      <c r="E23" s="312"/>
      <c r="F23" s="1116" t="s">
        <v>16</v>
      </c>
      <c r="G23" s="312"/>
      <c r="H23" s="312"/>
      <c r="I23" s="1118">
        <f t="shared" si="0"/>
        <v>0</v>
      </c>
      <c r="J23" s="1122"/>
      <c r="K23" s="111"/>
    </row>
    <row r="24" spans="1:11" ht="15" customHeight="1" x14ac:dyDescent="0.2">
      <c r="A24" s="1111">
        <v>24</v>
      </c>
      <c r="B24" s="343"/>
      <c r="C24" s="312"/>
      <c r="D24" s="312"/>
      <c r="E24" s="312"/>
      <c r="F24" s="1116" t="s">
        <v>71</v>
      </c>
      <c r="G24" s="312"/>
      <c r="H24" s="312"/>
      <c r="I24" s="1118">
        <f t="shared" si="0"/>
        <v>0</v>
      </c>
      <c r="J24" s="1122"/>
      <c r="K24" s="111"/>
    </row>
    <row r="25" spans="1:11" ht="15" customHeight="1" thickBot="1" x14ac:dyDescent="0.25">
      <c r="A25" s="1111">
        <v>25</v>
      </c>
      <c r="B25" s="343"/>
      <c r="C25" s="312"/>
      <c r="D25" s="312"/>
      <c r="E25" s="312"/>
      <c r="F25" s="1116" t="s">
        <v>237</v>
      </c>
      <c r="G25" s="312"/>
      <c r="H25" s="312"/>
      <c r="I25" s="1118">
        <f t="shared" si="0"/>
        <v>0</v>
      </c>
      <c r="J25" s="1122"/>
      <c r="K25" s="111"/>
    </row>
    <row r="26" spans="1:11" ht="15" customHeight="1" thickBot="1" x14ac:dyDescent="0.25">
      <c r="A26" s="1111">
        <v>26</v>
      </c>
      <c r="B26" s="343"/>
      <c r="C26" s="312"/>
      <c r="D26" s="312"/>
      <c r="E26" s="312"/>
      <c r="F26" s="1119" t="s">
        <v>640</v>
      </c>
      <c r="G26" s="312"/>
      <c r="H26" s="312"/>
      <c r="I26" s="1114"/>
      <c r="J26" s="1123">
        <f>SUMIF($G$37:$G$52,F26,$J$37:$J$52)</f>
        <v>0</v>
      </c>
      <c r="K26" s="111"/>
    </row>
    <row r="27" spans="1:11" ht="15" customHeight="1" thickBot="1" x14ac:dyDescent="0.25">
      <c r="A27" s="1111">
        <v>27</v>
      </c>
      <c r="B27" s="343"/>
      <c r="C27" s="312"/>
      <c r="D27" s="312"/>
      <c r="E27" s="312"/>
      <c r="F27" s="1119" t="s">
        <v>454</v>
      </c>
      <c r="G27" s="312"/>
      <c r="H27" s="312"/>
      <c r="I27" s="1114"/>
      <c r="J27" s="1123">
        <f>SUM(I19:I25)+J26</f>
        <v>0</v>
      </c>
      <c r="K27" s="111"/>
    </row>
    <row r="28" spans="1:11" ht="15" customHeight="1" x14ac:dyDescent="0.2">
      <c r="A28" s="1111">
        <v>28</v>
      </c>
      <c r="B28" s="343"/>
      <c r="C28" s="312"/>
      <c r="D28" s="312"/>
      <c r="E28" s="312"/>
      <c r="F28" s="1116" t="s">
        <v>455</v>
      </c>
      <c r="G28" s="312"/>
      <c r="H28" s="312"/>
      <c r="I28" s="1114"/>
      <c r="J28" s="1124"/>
      <c r="K28" s="111"/>
    </row>
    <row r="29" spans="1:11" ht="15" customHeight="1" x14ac:dyDescent="0.2">
      <c r="A29" s="1111">
        <v>29</v>
      </c>
      <c r="B29" s="343"/>
      <c r="C29" s="312"/>
      <c r="D29" s="312"/>
      <c r="E29" s="312"/>
      <c r="F29" s="1116" t="s">
        <v>482</v>
      </c>
      <c r="G29" s="312"/>
      <c r="H29" s="312"/>
      <c r="I29" s="1114"/>
      <c r="J29" s="1115"/>
      <c r="K29" s="111"/>
    </row>
    <row r="30" spans="1:11" ht="15" customHeight="1" thickBot="1" x14ac:dyDescent="0.25">
      <c r="A30" s="1111">
        <v>30</v>
      </c>
      <c r="B30" s="343"/>
      <c r="C30" s="312"/>
      <c r="D30" s="312"/>
      <c r="E30" s="312"/>
      <c r="F30" s="1116" t="s">
        <v>456</v>
      </c>
      <c r="G30" s="312"/>
      <c r="H30" s="312"/>
      <c r="I30" s="1114"/>
      <c r="J30" s="1125"/>
      <c r="K30" s="111"/>
    </row>
    <row r="31" spans="1:11" ht="15" customHeight="1" thickBot="1" x14ac:dyDescent="0.25">
      <c r="A31" s="1111">
        <v>31</v>
      </c>
      <c r="B31" s="343"/>
      <c r="C31" s="312"/>
      <c r="D31" s="312"/>
      <c r="E31" s="312"/>
      <c r="F31" s="1113" t="s">
        <v>171</v>
      </c>
      <c r="G31" s="312"/>
      <c r="H31" s="312"/>
      <c r="I31" s="1114"/>
      <c r="J31" s="1120">
        <f>J27+J28-J29+J30</f>
        <v>0</v>
      </c>
      <c r="K31" s="111"/>
    </row>
    <row r="32" spans="1:11" ht="15" customHeight="1" thickBot="1" x14ac:dyDescent="0.25">
      <c r="A32" s="1111">
        <v>32</v>
      </c>
      <c r="B32" s="343"/>
      <c r="C32" s="312"/>
      <c r="D32" s="312"/>
      <c r="E32" s="312"/>
      <c r="F32" s="1113" t="s">
        <v>818</v>
      </c>
      <c r="G32" s="312"/>
      <c r="H32" s="312"/>
      <c r="I32" s="1114"/>
      <c r="J32" s="1120">
        <f>J18+J31</f>
        <v>0</v>
      </c>
      <c r="K32" s="111"/>
    </row>
    <row r="33" spans="1:11" ht="15" customHeight="1" x14ac:dyDescent="0.2">
      <c r="A33" s="1111">
        <v>33</v>
      </c>
      <c r="B33" s="343"/>
      <c r="C33" s="312"/>
      <c r="D33" s="312"/>
      <c r="E33" s="312"/>
      <c r="F33" s="1126"/>
      <c r="G33" s="312"/>
      <c r="H33" s="312"/>
      <c r="I33" s="1114"/>
      <c r="J33" s="1114"/>
      <c r="K33" s="111"/>
    </row>
    <row r="34" spans="1:11" ht="15" customHeight="1" x14ac:dyDescent="0.2">
      <c r="A34" s="1111">
        <v>34</v>
      </c>
      <c r="B34" s="343"/>
      <c r="C34" s="312"/>
      <c r="D34" s="312"/>
      <c r="E34" s="312"/>
      <c r="F34" s="1113" t="s">
        <v>185</v>
      </c>
      <c r="G34" s="312"/>
      <c r="H34" s="312"/>
      <c r="I34" s="1114"/>
      <c r="J34" s="1115"/>
      <c r="K34" s="111"/>
    </row>
    <row r="35" spans="1:11" ht="30" customHeight="1" x14ac:dyDescent="0.3">
      <c r="A35" s="1111">
        <v>35</v>
      </c>
      <c r="B35" s="1127"/>
      <c r="C35" s="1128" t="s">
        <v>819</v>
      </c>
      <c r="D35" s="1129"/>
      <c r="E35" s="1129"/>
      <c r="F35" s="1117"/>
      <c r="G35" s="1117"/>
      <c r="H35" s="312"/>
      <c r="I35" s="312"/>
      <c r="J35" s="312"/>
      <c r="K35" s="111"/>
    </row>
    <row r="36" spans="1:11" ht="54" customHeight="1" x14ac:dyDescent="0.2">
      <c r="A36" s="1111">
        <v>36</v>
      </c>
      <c r="B36" s="343"/>
      <c r="C36" s="312"/>
      <c r="D36" s="312"/>
      <c r="E36" s="312"/>
      <c r="F36" s="347" t="s">
        <v>580</v>
      </c>
      <c r="G36" s="1130" t="s">
        <v>820</v>
      </c>
      <c r="H36" s="1181"/>
      <c r="I36" s="1182"/>
      <c r="J36" s="1131" t="s">
        <v>821</v>
      </c>
      <c r="K36" s="111"/>
    </row>
    <row r="37" spans="1:11" ht="15" customHeight="1" x14ac:dyDescent="0.2">
      <c r="A37" s="1111">
        <v>37</v>
      </c>
      <c r="B37" s="343"/>
      <c r="C37" s="312"/>
      <c r="D37" s="312"/>
      <c r="E37" s="312"/>
      <c r="F37" s="603"/>
      <c r="G37" s="1173" t="s">
        <v>303</v>
      </c>
      <c r="H37" s="1174"/>
      <c r="I37" s="1175"/>
      <c r="J37" s="593"/>
      <c r="K37" s="111"/>
    </row>
    <row r="38" spans="1:11" ht="15" customHeight="1" x14ac:dyDescent="0.2">
      <c r="A38" s="1111">
        <v>38</v>
      </c>
      <c r="B38" s="343"/>
      <c r="C38" s="312"/>
      <c r="D38" s="312"/>
      <c r="E38" s="312"/>
      <c r="F38" s="603"/>
      <c r="G38" s="1173" t="s">
        <v>303</v>
      </c>
      <c r="H38" s="1174"/>
      <c r="I38" s="1175"/>
      <c r="J38" s="593"/>
      <c r="K38" s="111"/>
    </row>
    <row r="39" spans="1:11" ht="15" customHeight="1" x14ac:dyDescent="0.2">
      <c r="A39" s="1111">
        <v>39</v>
      </c>
      <c r="B39" s="343"/>
      <c r="C39" s="312"/>
      <c r="D39" s="312"/>
      <c r="E39" s="312"/>
      <c r="F39" s="603"/>
      <c r="G39" s="1173" t="s">
        <v>303</v>
      </c>
      <c r="H39" s="1174"/>
      <c r="I39" s="1175"/>
      <c r="J39" s="593"/>
      <c r="K39" s="111"/>
    </row>
    <row r="40" spans="1:11" ht="15" customHeight="1" x14ac:dyDescent="0.2">
      <c r="A40" s="1111">
        <v>40</v>
      </c>
      <c r="B40" s="343"/>
      <c r="C40" s="312"/>
      <c r="D40" s="312"/>
      <c r="E40" s="312"/>
      <c r="F40" s="603"/>
      <c r="G40" s="1173" t="s">
        <v>303</v>
      </c>
      <c r="H40" s="1174"/>
      <c r="I40" s="1175"/>
      <c r="J40" s="593"/>
      <c r="K40" s="111"/>
    </row>
    <row r="41" spans="1:11" ht="15" customHeight="1" x14ac:dyDescent="0.2">
      <c r="A41" s="1111">
        <v>41</v>
      </c>
      <c r="B41" s="343"/>
      <c r="C41" s="312"/>
      <c r="D41" s="312"/>
      <c r="E41" s="312"/>
      <c r="F41" s="603"/>
      <c r="G41" s="1173" t="s">
        <v>303</v>
      </c>
      <c r="H41" s="1174"/>
      <c r="I41" s="1175"/>
      <c r="J41" s="593"/>
      <c r="K41" s="111"/>
    </row>
    <row r="42" spans="1:11" ht="15" customHeight="1" x14ac:dyDescent="0.2">
      <c r="A42" s="1111">
        <v>42</v>
      </c>
      <c r="B42" s="343"/>
      <c r="C42" s="312"/>
      <c r="D42" s="312"/>
      <c r="E42" s="312"/>
      <c r="F42" s="603"/>
      <c r="G42" s="1173" t="s">
        <v>303</v>
      </c>
      <c r="H42" s="1174"/>
      <c r="I42" s="1175"/>
      <c r="J42" s="593"/>
      <c r="K42" s="111"/>
    </row>
    <row r="43" spans="1:11" ht="15" customHeight="1" x14ac:dyDescent="0.2">
      <c r="A43" s="1111">
        <v>43</v>
      </c>
      <c r="B43" s="343"/>
      <c r="C43" s="312"/>
      <c r="D43" s="312"/>
      <c r="E43" s="312"/>
      <c r="F43" s="603"/>
      <c r="G43" s="1173" t="s">
        <v>303</v>
      </c>
      <c r="H43" s="1174"/>
      <c r="I43" s="1175"/>
      <c r="J43" s="593"/>
      <c r="K43" s="111"/>
    </row>
    <row r="44" spans="1:11" ht="15" customHeight="1" x14ac:dyDescent="0.2">
      <c r="A44" s="1111">
        <v>44</v>
      </c>
      <c r="B44" s="343"/>
      <c r="C44" s="312"/>
      <c r="D44" s="312"/>
      <c r="E44" s="312"/>
      <c r="F44" s="1132"/>
      <c r="G44" s="1173" t="s">
        <v>303</v>
      </c>
      <c r="H44" s="1174"/>
      <c r="I44" s="1175"/>
      <c r="J44" s="593"/>
      <c r="K44" s="111"/>
    </row>
    <row r="45" spans="1:11" ht="15" customHeight="1" x14ac:dyDescent="0.2">
      <c r="A45" s="1111">
        <v>45</v>
      </c>
      <c r="B45" s="343"/>
      <c r="C45" s="312"/>
      <c r="D45" s="312"/>
      <c r="E45" s="312"/>
      <c r="F45" s="603"/>
      <c r="G45" s="1173" t="s">
        <v>303</v>
      </c>
      <c r="H45" s="1174"/>
      <c r="I45" s="1175"/>
      <c r="J45" s="593"/>
      <c r="K45" s="111"/>
    </row>
    <row r="46" spans="1:11" ht="15" customHeight="1" x14ac:dyDescent="0.2">
      <c r="A46" s="1111">
        <v>46</v>
      </c>
      <c r="B46" s="343"/>
      <c r="C46" s="312"/>
      <c r="D46" s="312"/>
      <c r="E46" s="312"/>
      <c r="F46" s="603"/>
      <c r="G46" s="1173" t="s">
        <v>303</v>
      </c>
      <c r="H46" s="1174"/>
      <c r="I46" s="1175"/>
      <c r="J46" s="593"/>
      <c r="K46" s="111"/>
    </row>
    <row r="47" spans="1:11" ht="15" customHeight="1" x14ac:dyDescent="0.2">
      <c r="A47" s="1111">
        <v>47</v>
      </c>
      <c r="B47" s="343"/>
      <c r="C47" s="312"/>
      <c r="D47" s="312"/>
      <c r="E47" s="312"/>
      <c r="F47" s="603"/>
      <c r="G47" s="1173" t="s">
        <v>303</v>
      </c>
      <c r="H47" s="1174"/>
      <c r="I47" s="1175"/>
      <c r="J47" s="593"/>
      <c r="K47" s="111"/>
    </row>
    <row r="48" spans="1:11" ht="15" customHeight="1" x14ac:dyDescent="0.2">
      <c r="A48" s="1111">
        <v>48</v>
      </c>
      <c r="B48" s="343"/>
      <c r="C48" s="312"/>
      <c r="D48" s="312"/>
      <c r="E48" s="312"/>
      <c r="F48" s="603"/>
      <c r="G48" s="1173" t="s">
        <v>303</v>
      </c>
      <c r="H48" s="1174"/>
      <c r="I48" s="1175"/>
      <c r="J48" s="593"/>
      <c r="K48" s="111"/>
    </row>
    <row r="49" spans="1:13" ht="15" customHeight="1" x14ac:dyDescent="0.2">
      <c r="A49" s="1111">
        <v>49</v>
      </c>
      <c r="B49" s="343"/>
      <c r="C49" s="312"/>
      <c r="D49" s="312"/>
      <c r="E49" s="312"/>
      <c r="F49" s="603"/>
      <c r="G49" s="1173" t="s">
        <v>303</v>
      </c>
      <c r="H49" s="1174"/>
      <c r="I49" s="1175"/>
      <c r="J49" s="593"/>
      <c r="K49" s="111"/>
    </row>
    <row r="50" spans="1:13" ht="15" customHeight="1" x14ac:dyDescent="0.2">
      <c r="A50" s="1111">
        <v>50</v>
      </c>
      <c r="B50" s="343"/>
      <c r="C50" s="312"/>
      <c r="D50" s="312"/>
      <c r="E50" s="312"/>
      <c r="F50" s="603"/>
      <c r="G50" s="1173" t="s">
        <v>303</v>
      </c>
      <c r="H50" s="1174"/>
      <c r="I50" s="1175"/>
      <c r="J50" s="593"/>
      <c r="K50" s="111"/>
    </row>
    <row r="51" spans="1:13" ht="15.75" customHeight="1" thickBot="1" x14ac:dyDescent="0.25">
      <c r="A51" s="1111">
        <v>51</v>
      </c>
      <c r="B51" s="343"/>
      <c r="C51" s="312"/>
      <c r="D51" s="312"/>
      <c r="E51" s="312"/>
      <c r="F51" s="603"/>
      <c r="G51" s="1173" t="s">
        <v>303</v>
      </c>
      <c r="H51" s="1174"/>
      <c r="I51" s="1175"/>
      <c r="J51" s="598"/>
      <c r="K51" s="111"/>
    </row>
    <row r="52" spans="1:13" ht="15.75" hidden="1" customHeight="1" thickBot="1" x14ac:dyDescent="0.25">
      <c r="A52" s="1133">
        <v>49</v>
      </c>
      <c r="B52" s="343"/>
      <c r="C52" s="312"/>
      <c r="D52" s="312"/>
      <c r="E52" s="312"/>
      <c r="F52" s="1134"/>
      <c r="G52" s="1173" t="s">
        <v>303</v>
      </c>
      <c r="H52" s="1174"/>
      <c r="I52" s="1175"/>
      <c r="J52" s="1135"/>
      <c r="K52" s="111"/>
    </row>
    <row r="53" spans="1:13" ht="15.75" customHeight="1" thickBot="1" x14ac:dyDescent="0.25">
      <c r="A53" s="1111">
        <v>52</v>
      </c>
      <c r="B53" s="343"/>
      <c r="C53" s="312"/>
      <c r="D53" s="312"/>
      <c r="E53" s="312"/>
      <c r="F53" s="1136" t="s">
        <v>822</v>
      </c>
      <c r="G53" s="1137"/>
      <c r="H53" s="1138"/>
      <c r="I53" s="1139"/>
      <c r="J53" s="1140">
        <f>SUM(J37:J52)</f>
        <v>0</v>
      </c>
      <c r="K53" s="111"/>
      <c r="L53" s="1084" t="b">
        <f>J53+J28-J29+J30=J32</f>
        <v>1</v>
      </c>
    </row>
    <row r="54" spans="1:13" ht="15" customHeight="1" x14ac:dyDescent="0.2">
      <c r="A54" s="1111">
        <v>53</v>
      </c>
      <c r="B54" s="343"/>
      <c r="C54" s="312"/>
      <c r="D54" s="312"/>
      <c r="E54" s="312"/>
      <c r="F54" s="769" t="s">
        <v>578</v>
      </c>
      <c r="G54" s="312"/>
      <c r="H54" s="312"/>
      <c r="I54" s="343"/>
      <c r="J54" s="312"/>
      <c r="K54" s="111"/>
    </row>
    <row r="55" spans="1:13" x14ac:dyDescent="0.2">
      <c r="A55" s="1141">
        <v>54</v>
      </c>
      <c r="B55" s="1142"/>
      <c r="C55" s="878"/>
      <c r="D55" s="878"/>
      <c r="E55" s="878"/>
      <c r="F55" s="878"/>
      <c r="G55" s="878"/>
      <c r="H55" s="878"/>
      <c r="I55" s="878"/>
      <c r="J55" s="878"/>
      <c r="K55" s="915"/>
    </row>
    <row r="56" spans="1:13" x14ac:dyDescent="0.2">
      <c r="M56" s="1143"/>
    </row>
    <row r="57" spans="1:13" x14ac:dyDescent="0.2">
      <c r="M57" s="1144"/>
    </row>
    <row r="58" spans="1:13" x14ac:dyDescent="0.2">
      <c r="M58" s="1144"/>
    </row>
    <row r="59" spans="1:13" hidden="1" x14ac:dyDescent="0.2">
      <c r="H59" s="1145" t="s">
        <v>44</v>
      </c>
      <c r="M59" s="1144"/>
    </row>
    <row r="60" spans="1:13" hidden="1" x14ac:dyDescent="0.2">
      <c r="H60" s="1145" t="s">
        <v>45</v>
      </c>
      <c r="M60" s="1144"/>
    </row>
    <row r="61" spans="1:13" hidden="1" x14ac:dyDescent="0.2">
      <c r="H61" s="1145" t="s">
        <v>816</v>
      </c>
      <c r="M61" s="1144"/>
    </row>
    <row r="62" spans="1:13" hidden="1" x14ac:dyDescent="0.2">
      <c r="H62" s="1145" t="s">
        <v>21</v>
      </c>
      <c r="M62" s="1144"/>
    </row>
    <row r="63" spans="1:13" hidden="1" x14ac:dyDescent="0.2">
      <c r="H63" s="1145" t="s">
        <v>223</v>
      </c>
      <c r="M63" s="1144"/>
    </row>
    <row r="64" spans="1:13" hidden="1" x14ac:dyDescent="0.2">
      <c r="H64" s="1145" t="s">
        <v>330</v>
      </c>
      <c r="M64" s="1144"/>
    </row>
    <row r="65" spans="8:13" hidden="1" x14ac:dyDescent="0.2">
      <c r="H65" s="1145" t="s">
        <v>68</v>
      </c>
      <c r="M65" s="1144"/>
    </row>
    <row r="66" spans="8:13" hidden="1" x14ac:dyDescent="0.2">
      <c r="H66" s="1145" t="s">
        <v>817</v>
      </c>
      <c r="M66" s="1144"/>
    </row>
    <row r="67" spans="8:13" hidden="1" x14ac:dyDescent="0.2">
      <c r="H67" s="1145" t="s">
        <v>70</v>
      </c>
      <c r="M67" s="1144"/>
    </row>
    <row r="68" spans="8:13" hidden="1" x14ac:dyDescent="0.2">
      <c r="H68" s="1145" t="s">
        <v>16</v>
      </c>
      <c r="M68" s="1144"/>
    </row>
    <row r="69" spans="8:13" hidden="1" x14ac:dyDescent="0.2">
      <c r="H69" s="1145" t="s">
        <v>71</v>
      </c>
      <c r="M69" s="1144"/>
    </row>
    <row r="70" spans="8:13" hidden="1" x14ac:dyDescent="0.2">
      <c r="H70" s="1145" t="s">
        <v>237</v>
      </c>
      <c r="M70" s="1144"/>
    </row>
    <row r="71" spans="8:13" hidden="1" x14ac:dyDescent="0.2">
      <c r="H71" s="1145" t="s">
        <v>640</v>
      </c>
      <c r="M71" s="1144"/>
    </row>
    <row r="72" spans="8:13" hidden="1" x14ac:dyDescent="0.2">
      <c r="H72" s="1146"/>
      <c r="M72" s="1144"/>
    </row>
    <row r="73" spans="8:13" hidden="1" x14ac:dyDescent="0.2">
      <c r="H73" s="1146"/>
      <c r="M73" s="1144"/>
    </row>
    <row r="74" spans="8:13" x14ac:dyDescent="0.2">
      <c r="H74" s="1146"/>
      <c r="M74" s="1144"/>
    </row>
    <row r="75" spans="8:13" x14ac:dyDescent="0.2">
      <c r="M75" s="1144"/>
    </row>
    <row r="76" spans="8:13" x14ac:dyDescent="0.2">
      <c r="M76" s="1144"/>
    </row>
    <row r="77" spans="8:13" x14ac:dyDescent="0.2">
      <c r="M77" s="1144"/>
    </row>
    <row r="78" spans="8:13" x14ac:dyDescent="0.2">
      <c r="M78" s="1144"/>
    </row>
    <row r="79" spans="8:13" x14ac:dyDescent="0.2">
      <c r="M79" s="1144"/>
    </row>
    <row r="80" spans="8:13" x14ac:dyDescent="0.2">
      <c r="M80" s="1144"/>
    </row>
  </sheetData>
  <sheetProtection formatRows="0" insertRows="0"/>
  <mergeCells count="20">
    <mergeCell ref="G44:I44"/>
    <mergeCell ref="H2:J2"/>
    <mergeCell ref="H3:J3"/>
    <mergeCell ref="A5:J5"/>
    <mergeCell ref="H36:I36"/>
    <mergeCell ref="G37:I37"/>
    <mergeCell ref="G38:I38"/>
    <mergeCell ref="G39:I39"/>
    <mergeCell ref="G40:I40"/>
    <mergeCell ref="G41:I41"/>
    <mergeCell ref="G42:I42"/>
    <mergeCell ref="G43:I43"/>
    <mergeCell ref="G51:I51"/>
    <mergeCell ref="G52:I52"/>
    <mergeCell ref="G45:I45"/>
    <mergeCell ref="G46:I46"/>
    <mergeCell ref="G47:I47"/>
    <mergeCell ref="G48:I48"/>
    <mergeCell ref="G49:I49"/>
    <mergeCell ref="G50:I50"/>
  </mergeCells>
  <dataValidations count="6">
    <dataValidation type="list" allowBlank="1" showInputMessage="1" showErrorMessage="1" prompt="Please select from available drop-down options" sqref="G37:I52">
      <formula1>$H$59:$H$71</formula1>
    </dataValidation>
    <dataValidation allowBlank="1" showErrorMessage="1" prompt="Please enter text" sqref="H53"/>
    <dataValidation allowBlank="1" showInputMessage="1" sqref="G54"/>
    <dataValidation allowBlank="1" prompt="Please enter text_x000a_" sqref="F54"/>
    <dataValidation allowBlank="1" showErrorMessage="1" prompt="Please select from available drop-down options" sqref="G53"/>
    <dataValidation allowBlank="1" showInputMessage="1" showErrorMessage="1" prompt="Please enter text" sqref="F37:F53"/>
  </dataValidations>
  <pageMargins left="0.70866141732283472" right="0.70866141732283472" top="0.74803149606299213" bottom="0.74803149606299213" header="0.31496062992125984" footer="0.31496062992125984"/>
  <pageSetup paperSize="9" scale="45" orientation="landscape" r:id="rId1"/>
  <headerFooter>
    <oddHeader>&amp;CCommerce Commission Information Disclosure Template</oddHeader>
    <oddFooter>&amp;L&amp;F&amp;C&amp;P&amp;R&amp;A</oddFooter>
  </headerFooter>
  <ignoredErrors>
    <ignoredError sqref="I12:I14 I16:I17 I19:I22 I23:I25 J26:J27 J53" unlockedFormula="1"/>
    <ignoredError sqref="I7:J7"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41</vt:i4>
      </vt:variant>
    </vt:vector>
  </HeadingPairs>
  <TitlesOfParts>
    <vt:vector size="63" baseType="lpstr">
      <vt:lpstr>CoverSheet</vt:lpstr>
      <vt:lpstr>TOC</vt:lpstr>
      <vt:lpstr>Instructions</vt:lpstr>
      <vt:lpstr>S1.Analytical Ratios</vt:lpstr>
      <vt:lpstr>S2.Return on Investment</vt:lpstr>
      <vt:lpstr>S3.Regulatory Profit</vt:lpstr>
      <vt:lpstr>S4.RAB Value (Rolled Forward)</vt:lpstr>
      <vt:lpstr>S5a.Regulatory Tax Allowance </vt:lpstr>
      <vt:lpstr>S5b.Related Party Transactions</vt:lpstr>
      <vt:lpstr>S5c.TCSD Allowance</vt:lpstr>
      <vt:lpstr>S5d.Cost Allocations</vt:lpstr>
      <vt:lpstr>S5e.Asset Allocations</vt:lpstr>
      <vt:lpstr>S6a.Actual Expenditure Capex</vt:lpstr>
      <vt:lpstr>S6b.Actual Expenditure Opex</vt:lpstr>
      <vt:lpstr>S7.Actual vs Forecast Exp</vt:lpstr>
      <vt:lpstr>S8.Billed Quantities+Revenues</vt:lpstr>
      <vt:lpstr>S9a.Asset Register</vt:lpstr>
      <vt:lpstr>S9b.Asset Age Profile</vt:lpstr>
      <vt:lpstr>S9c.Pipeline Data</vt:lpstr>
      <vt:lpstr>S9d.Demand</vt:lpstr>
      <vt:lpstr>S10a.Reliability</vt:lpstr>
      <vt:lpstr>S10b.Integrity</vt:lpstr>
      <vt:lpstr>'S5b.Related Party Transactions'!dd_Basis</vt:lpstr>
      <vt:lpstr>CoverSheet!Print_Area</vt:lpstr>
      <vt:lpstr>Instructions!Print_Area</vt:lpstr>
      <vt:lpstr>'S1.Analytical Ratios'!Print_Area</vt:lpstr>
      <vt:lpstr>S10a.Reliability!Print_Area</vt:lpstr>
      <vt:lpstr>S10b.Integrity!Print_Area</vt:lpstr>
      <vt:lpstr>'S2.Return on Investment'!Print_Area</vt:lpstr>
      <vt:lpstr>'S3.Regulatory Profit'!Print_Area</vt:lpstr>
      <vt:lpstr>'S4.RAB Value (Rolled Forward)'!Print_Area</vt:lpstr>
      <vt:lpstr>'S5a.Regulatory Tax Allowance '!Print_Area</vt:lpstr>
      <vt:lpstr>'S5b.Related Party Transactions'!Print_Area</vt:lpstr>
      <vt:lpstr>'S5c.TCSD Allowance'!Print_Area</vt:lpstr>
      <vt:lpstr>'S5d.Cost Allocations'!Print_Area</vt:lpstr>
      <vt:lpstr>'S5e.Asset Allocations'!Print_Area</vt:lpstr>
      <vt:lpstr>'S6a.Actual Expenditure Capex'!Print_Area</vt:lpstr>
      <vt:lpstr>'S6b.Actual Expenditure Opex'!Print_Area</vt:lpstr>
      <vt:lpstr>'S7.Actual vs Forecast Exp'!Print_Area</vt:lpstr>
      <vt:lpstr>'S8.Billed Quantities+Revenues'!Print_Area</vt:lpstr>
      <vt:lpstr>'S9a.Asset Register'!Print_Area</vt:lpstr>
      <vt:lpstr>'S9b.Asset Age Profile'!Print_Area</vt:lpstr>
      <vt:lpstr>'S9c.Pipeline Data'!Print_Area</vt:lpstr>
      <vt:lpstr>S9d.Demand!Print_Area</vt:lpstr>
      <vt:lpstr>TOC!Print_Area</vt:lpstr>
      <vt:lpstr>'S1.Analytical Ratios'!Print_Titles</vt:lpstr>
      <vt:lpstr>S10a.Reliability!Print_Titles</vt:lpstr>
      <vt:lpstr>S10b.Integrity!Print_Titles</vt:lpstr>
      <vt:lpstr>'S2.Return on Investment'!Print_Titles</vt:lpstr>
      <vt:lpstr>'S4.RAB Value (Rolled Forward)'!Print_Titles</vt:lpstr>
      <vt:lpstr>'S5a.Regulatory Tax Allowance '!Print_Titles</vt:lpstr>
      <vt:lpstr>'S5b.Related Party Transactions'!Print_Titles</vt:lpstr>
      <vt:lpstr>'S5c.TCSD Allowance'!Print_Titles</vt:lpstr>
      <vt:lpstr>'S5d.Cost Allocations'!Print_Titles</vt:lpstr>
      <vt:lpstr>'S5e.Asset Allocations'!Print_Titles</vt:lpstr>
      <vt:lpstr>'S6a.Actual Expenditure Capex'!Print_Titles</vt:lpstr>
      <vt:lpstr>'S6b.Actual Expenditure Opex'!Print_Titles</vt:lpstr>
      <vt:lpstr>'S7.Actual vs Forecast Exp'!Print_Titles</vt:lpstr>
      <vt:lpstr>'S8.Billed Quantities+Revenues'!Print_Titles</vt:lpstr>
      <vt:lpstr>'S9a.Asset Register'!Print_Titles</vt:lpstr>
      <vt:lpstr>'S9b.Asset Age Profile'!Print_Titles</vt:lpstr>
      <vt:lpstr>'S9c.Pipeline Data'!Print_Titles</vt:lpstr>
      <vt:lpstr>S9d.Demand!Print_Titles</vt:lpstr>
    </vt:vector>
  </TitlesOfParts>
  <Company>Commerce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GDB Information Disclosure Templates Draft 16 Jan</dc:title>
  <dc:creator>ComCom</dc:creator>
  <cp:lastModifiedBy>Eliah Abraham-Beermann</cp:lastModifiedBy>
  <cp:lastPrinted>2015-03-22T23:34:04Z</cp:lastPrinted>
  <dcterms:created xsi:type="dcterms:W3CDTF">2010-01-15T02:39:26Z</dcterms:created>
  <dcterms:modified xsi:type="dcterms:W3CDTF">2017-12-11T20:06:21Z</dcterms:modified>
</cp:coreProperties>
</file>