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8985" yWindow="1395" windowWidth="2625" windowHeight="10800" tabRatio="745"/>
  </bookViews>
  <sheets>
    <sheet name="CoverSheet" sheetId="9" r:id="rId1"/>
    <sheet name="Description" sheetId="10" r:id="rId2"/>
    <sheet name="Table of Contents" sheetId="11" r:id="rId3"/>
    <sheet name="2003-2007 ID" sheetId="2" r:id="rId4"/>
    <sheet name="2005-2014 ZD" sheetId="21" r:id="rId5"/>
    <sheet name="2008-2012 ID" sheetId="19" r:id="rId6"/>
    <sheet name="2013-2015 ID" sheetId="20" r:id="rId7"/>
    <sheet name="EDB Select + Calculations" sheetId="14" r:id="rId8"/>
    <sheet name="Chart data" sheetId="16" r:id="rId9"/>
    <sheet name="Charts" sheetId="22" r:id="rId10"/>
  </sheets>
  <externalReferences>
    <externalReference r:id="rId11"/>
  </externalReferences>
  <definedNames>
    <definedName name="EDB_Name">'[1]EDB Selector ROI'!$C$4</definedName>
    <definedName name="_xlnm.Print_Area" localSheetId="3">'2003-2007 ID'!$A$1:$N$146</definedName>
    <definedName name="_xlnm.Print_Area" localSheetId="4">'2005-2014 ZD'!$A$1:$H$82</definedName>
    <definedName name="_xlnm.Print_Area" localSheetId="5">'2008-2012 ID'!$A$1:$AF$66</definedName>
    <definedName name="_xlnm.Print_Area" localSheetId="6">'2013-2015 ID'!$A$1:$AF$50</definedName>
    <definedName name="_xlnm.Print_Area" localSheetId="8">'Chart data'!$A$1:$AY$58</definedName>
    <definedName name="_xlnm.Print_Area" localSheetId="0">CoverSheet!$A$1:$D$18</definedName>
    <definedName name="_xlnm.Print_Area" localSheetId="1">Description!$A$1:$F$9</definedName>
    <definedName name="_xlnm.Print_Area" localSheetId="7">'EDB Select + Calculations'!$A$1:$AI$75</definedName>
    <definedName name="_xlnm.Print_Area" localSheetId="2">'Table of Contents'!$A$1:$D$13</definedName>
  </definedNames>
  <calcPr calcId="145621" calcMode="autoNoTable"/>
</workbook>
</file>

<file path=xl/calcChain.xml><?xml version="1.0" encoding="utf-8"?>
<calcChain xmlns="http://schemas.openxmlformats.org/spreadsheetml/2006/main">
  <c r="AM3" i="16" l="1"/>
  <c r="AT3" i="16"/>
  <c r="G18" i="14" l="1"/>
  <c r="H18" i="14"/>
  <c r="I18" i="14"/>
  <c r="J18" i="14"/>
  <c r="F18" i="14"/>
  <c r="V30" i="16" l="1"/>
  <c r="V31" i="16"/>
  <c r="V32" i="16"/>
  <c r="V33" i="16"/>
  <c r="V34" i="16"/>
  <c r="V35" i="16"/>
  <c r="V36" i="16"/>
  <c r="V37" i="16"/>
  <c r="V38" i="16"/>
  <c r="V39" i="16"/>
  <c r="V40" i="16"/>
  <c r="V41" i="16"/>
  <c r="V42" i="16"/>
  <c r="V43" i="16"/>
  <c r="V44" i="16"/>
  <c r="V45" i="16"/>
  <c r="V46" i="16"/>
  <c r="V47" i="16"/>
  <c r="V48" i="16"/>
  <c r="V49" i="16"/>
  <c r="V50" i="16"/>
  <c r="V51" i="16"/>
  <c r="V52" i="16"/>
  <c r="V53" i="16"/>
  <c r="V54" i="16"/>
  <c r="V55" i="16"/>
  <c r="V56" i="16"/>
  <c r="V57" i="16"/>
  <c r="V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29" i="16"/>
  <c r="T34" i="16" l="1"/>
  <c r="B42" i="16"/>
  <c r="T30" i="16"/>
  <c r="B35" i="16"/>
  <c r="B43" i="16"/>
  <c r="B30" i="16"/>
  <c r="B38" i="16"/>
  <c r="B46" i="16"/>
  <c r="B45" i="16"/>
  <c r="B41" i="16"/>
  <c r="B31" i="16"/>
  <c r="B39" i="16"/>
  <c r="B47" i="16"/>
  <c r="B54" i="16"/>
  <c r="B48" i="16"/>
  <c r="B44" i="16"/>
  <c r="B40" i="16"/>
  <c r="B36" i="16"/>
  <c r="B50" i="16"/>
  <c r="B34" i="16"/>
  <c r="T42" i="16"/>
  <c r="T38" i="16"/>
  <c r="B32" i="16"/>
  <c r="B29" i="16"/>
  <c r="B33" i="16"/>
  <c r="B37" i="16"/>
  <c r="B51" i="16"/>
  <c r="B57" i="16"/>
  <c r="T43" i="16"/>
  <c r="B55" i="16"/>
  <c r="B52" i="16"/>
  <c r="B56" i="16"/>
  <c r="B49" i="16"/>
  <c r="B53" i="16"/>
  <c r="T57" i="16"/>
  <c r="T33" i="16"/>
  <c r="T37" i="16"/>
  <c r="T41" i="16"/>
  <c r="T32" i="16"/>
  <c r="T36" i="16"/>
  <c r="T40" i="16"/>
  <c r="T29" i="16"/>
  <c r="T31" i="16"/>
  <c r="T35" i="16"/>
  <c r="T39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AU10" i="16"/>
  <c r="AN7" i="16"/>
  <c r="F30" i="16" l="1"/>
  <c r="F34" i="16"/>
  <c r="F38" i="16"/>
  <c r="F42" i="16"/>
  <c r="F46" i="16"/>
  <c r="F50" i="16"/>
  <c r="F54" i="16"/>
  <c r="F31" i="16"/>
  <c r="F35" i="16"/>
  <c r="F39" i="16"/>
  <c r="F43" i="16"/>
  <c r="F47" i="16"/>
  <c r="F51" i="16"/>
  <c r="F55" i="16"/>
  <c r="F32" i="16"/>
  <c r="F36" i="16"/>
  <c r="F40" i="16"/>
  <c r="F44" i="16"/>
  <c r="F48" i="16"/>
  <c r="F52" i="16"/>
  <c r="F56" i="16"/>
  <c r="F33" i="16"/>
  <c r="F37" i="16"/>
  <c r="F41" i="16"/>
  <c r="F45" i="16"/>
  <c r="F49" i="16"/>
  <c r="F53" i="16"/>
  <c r="F57" i="16"/>
  <c r="F29" i="16"/>
  <c r="X32" i="16"/>
  <c r="X36" i="16"/>
  <c r="X40" i="16"/>
  <c r="X44" i="16"/>
  <c r="X48" i="16"/>
  <c r="X52" i="16"/>
  <c r="X56" i="16"/>
  <c r="X33" i="16"/>
  <c r="X37" i="16"/>
  <c r="X41" i="16"/>
  <c r="X45" i="16"/>
  <c r="X49" i="16"/>
  <c r="X53" i="16"/>
  <c r="X57" i="16"/>
  <c r="X30" i="16"/>
  <c r="X34" i="16"/>
  <c r="X38" i="16"/>
  <c r="X42" i="16"/>
  <c r="X46" i="16"/>
  <c r="X50" i="16"/>
  <c r="X54" i="16"/>
  <c r="X31" i="16"/>
  <c r="X35" i="16"/>
  <c r="X39" i="16"/>
  <c r="X43" i="16"/>
  <c r="X47" i="16"/>
  <c r="X51" i="16"/>
  <c r="X55" i="16"/>
  <c r="X29" i="16"/>
  <c r="AN18" i="16"/>
  <c r="AN14" i="16"/>
  <c r="AN10" i="16"/>
  <c r="AN6" i="16"/>
  <c r="AU17" i="16"/>
  <c r="AU13" i="16"/>
  <c r="AU9" i="16"/>
  <c r="AU5" i="16"/>
  <c r="AN4" i="16"/>
  <c r="AN17" i="16"/>
  <c r="AN13" i="16"/>
  <c r="AN9" i="16"/>
  <c r="AN5" i="16"/>
  <c r="AU16" i="16"/>
  <c r="AU12" i="16"/>
  <c r="AU8" i="16"/>
  <c r="AU4" i="16"/>
  <c r="AN16" i="16"/>
  <c r="AN12" i="16"/>
  <c r="AN8" i="16"/>
  <c r="AU19" i="16"/>
  <c r="AU15" i="16"/>
  <c r="AU11" i="16"/>
  <c r="AU7" i="16"/>
  <c r="AN15" i="16"/>
  <c r="AN11" i="16"/>
  <c r="AU18" i="16"/>
  <c r="AU14" i="16"/>
  <c r="AU6" i="16"/>
  <c r="AN19" i="16"/>
  <c r="AE5" i="16"/>
  <c r="AE6" i="16"/>
  <c r="AE7" i="16"/>
  <c r="AE8" i="16"/>
  <c r="AE9" i="16"/>
  <c r="AE10" i="16"/>
  <c r="AE11" i="16"/>
  <c r="AE12" i="16"/>
  <c r="AE13" i="16"/>
  <c r="AE14" i="16"/>
  <c r="AE15" i="16"/>
  <c r="AE16" i="16"/>
  <c r="AE17" i="16"/>
  <c r="AE18" i="16"/>
  <c r="AE19" i="16"/>
  <c r="AE4" i="16"/>
  <c r="V5" i="16"/>
  <c r="V6" i="16"/>
  <c r="V7" i="16"/>
  <c r="V8" i="16"/>
  <c r="V9" i="16"/>
  <c r="V10" i="16"/>
  <c r="V11" i="16"/>
  <c r="V12" i="16"/>
  <c r="V13" i="16"/>
  <c r="V14" i="16"/>
  <c r="V15" i="16"/>
  <c r="V16" i="16"/>
  <c r="V17" i="16"/>
  <c r="V18" i="16"/>
  <c r="V19" i="16"/>
  <c r="V4" i="16"/>
  <c r="M5" i="16"/>
  <c r="M6" i="16"/>
  <c r="M7" i="16"/>
  <c r="M8" i="16"/>
  <c r="M9" i="16"/>
  <c r="M10" i="16"/>
  <c r="M11" i="16"/>
  <c r="M12" i="16"/>
  <c r="M13" i="16"/>
  <c r="M14" i="16"/>
  <c r="M15" i="16"/>
  <c r="M16" i="16"/>
  <c r="M17" i="16"/>
  <c r="M18" i="16"/>
  <c r="M19" i="16"/>
  <c r="M4" i="16"/>
  <c r="D5" i="16"/>
  <c r="D6" i="16"/>
  <c r="D7" i="16"/>
  <c r="D8" i="16"/>
  <c r="D9" i="16"/>
  <c r="D10" i="16"/>
  <c r="D11" i="16"/>
  <c r="D12" i="16"/>
  <c r="D13" i="16"/>
  <c r="D14" i="16"/>
  <c r="D15" i="16"/>
  <c r="D16" i="16"/>
  <c r="D17" i="16"/>
  <c r="D18" i="16"/>
  <c r="D19" i="16"/>
  <c r="D4" i="16"/>
  <c r="AE57" i="16"/>
  <c r="AE56" i="16"/>
  <c r="AE55" i="16"/>
  <c r="AE54" i="16"/>
  <c r="AE53" i="16"/>
  <c r="AE52" i="16"/>
  <c r="AE51" i="16"/>
  <c r="AE50" i="16"/>
  <c r="AE49" i="16"/>
  <c r="AE48" i="16"/>
  <c r="AE47" i="16"/>
  <c r="AE46" i="16"/>
  <c r="AE45" i="16"/>
  <c r="AE44" i="16"/>
  <c r="AE43" i="16"/>
  <c r="AE42" i="16"/>
  <c r="AE41" i="16"/>
  <c r="AE40" i="16"/>
  <c r="AE39" i="16"/>
  <c r="AE38" i="16"/>
  <c r="AE37" i="16"/>
  <c r="AE36" i="16"/>
  <c r="AE35" i="16"/>
  <c r="AE34" i="16"/>
  <c r="AE33" i="16"/>
  <c r="AE32" i="16"/>
  <c r="AE31" i="16"/>
  <c r="AE30" i="16"/>
  <c r="AE29" i="16"/>
  <c r="M30" i="16"/>
  <c r="M31" i="16"/>
  <c r="M32" i="16"/>
  <c r="M33" i="16"/>
  <c r="M34" i="16"/>
  <c r="M35" i="16"/>
  <c r="M36" i="16"/>
  <c r="M37" i="16"/>
  <c r="M38" i="16"/>
  <c r="M39" i="16"/>
  <c r="M40" i="16"/>
  <c r="M41" i="16"/>
  <c r="M42" i="16"/>
  <c r="M43" i="16"/>
  <c r="M44" i="16"/>
  <c r="M45" i="16"/>
  <c r="M46" i="16"/>
  <c r="M47" i="16"/>
  <c r="M48" i="16"/>
  <c r="M49" i="16"/>
  <c r="M50" i="16"/>
  <c r="M51" i="16"/>
  <c r="M52" i="16"/>
  <c r="M53" i="16"/>
  <c r="M54" i="16"/>
  <c r="M55" i="16"/>
  <c r="M56" i="16"/>
  <c r="M57" i="16"/>
  <c r="M29" i="16"/>
  <c r="Z51" i="16" l="1"/>
  <c r="AA51" i="16"/>
  <c r="Y51" i="16"/>
  <c r="Z35" i="16"/>
  <c r="AA35" i="16"/>
  <c r="Y35" i="16"/>
  <c r="Y46" i="16"/>
  <c r="Z46" i="16"/>
  <c r="AA46" i="16"/>
  <c r="Y30" i="16"/>
  <c r="Z30" i="16"/>
  <c r="AA30" i="16"/>
  <c r="Y45" i="16"/>
  <c r="Z45" i="16"/>
  <c r="AA45" i="16"/>
  <c r="AA56" i="16"/>
  <c r="Y56" i="16"/>
  <c r="Z56" i="16"/>
  <c r="AA40" i="16"/>
  <c r="Y40" i="16"/>
  <c r="Z40" i="16"/>
  <c r="H57" i="16"/>
  <c r="G57" i="16"/>
  <c r="I57" i="16"/>
  <c r="H41" i="16"/>
  <c r="I41" i="16"/>
  <c r="G41" i="16"/>
  <c r="G52" i="16"/>
  <c r="H52" i="16"/>
  <c r="I52" i="16"/>
  <c r="G36" i="16"/>
  <c r="H36" i="16"/>
  <c r="I36" i="16"/>
  <c r="G47" i="16"/>
  <c r="H47" i="16"/>
  <c r="I47" i="16"/>
  <c r="I31" i="16"/>
  <c r="G31" i="16"/>
  <c r="H31" i="16"/>
  <c r="I42" i="16"/>
  <c r="G42" i="16"/>
  <c r="H42" i="16"/>
  <c r="Z47" i="16"/>
  <c r="AA47" i="16"/>
  <c r="Y47" i="16"/>
  <c r="Z31" i="16"/>
  <c r="AA31" i="16"/>
  <c r="Y31" i="16"/>
  <c r="Y42" i="16"/>
  <c r="Z42" i="16"/>
  <c r="AA42" i="16"/>
  <c r="Y57" i="16"/>
  <c r="Z57" i="16"/>
  <c r="AA57" i="16"/>
  <c r="Y41" i="16"/>
  <c r="Z41" i="16"/>
  <c r="AA41" i="16"/>
  <c r="AA52" i="16"/>
  <c r="Y52" i="16"/>
  <c r="Z52" i="16"/>
  <c r="AA36" i="16"/>
  <c r="Y36" i="16"/>
  <c r="Z36" i="16"/>
  <c r="H53" i="16"/>
  <c r="I53" i="16"/>
  <c r="G53" i="16"/>
  <c r="H37" i="16"/>
  <c r="I37" i="16"/>
  <c r="G37" i="16"/>
  <c r="G48" i="16"/>
  <c r="H48" i="16"/>
  <c r="I48" i="16"/>
  <c r="G32" i="16"/>
  <c r="H32" i="16"/>
  <c r="I32" i="16"/>
  <c r="G43" i="16"/>
  <c r="I43" i="16"/>
  <c r="H43" i="16"/>
  <c r="I54" i="16"/>
  <c r="H54" i="16"/>
  <c r="G54" i="16"/>
  <c r="I38" i="16"/>
  <c r="H38" i="16"/>
  <c r="G38" i="16"/>
  <c r="AA29" i="16"/>
  <c r="Z29" i="16"/>
  <c r="Y29" i="16"/>
  <c r="Z43" i="16"/>
  <c r="AA43" i="16"/>
  <c r="Y43" i="16"/>
  <c r="Y54" i="16"/>
  <c r="Z54" i="16"/>
  <c r="AA54" i="16"/>
  <c r="Y38" i="16"/>
  <c r="Z38" i="16"/>
  <c r="AA38" i="16"/>
  <c r="Y53" i="16"/>
  <c r="Z53" i="16"/>
  <c r="AA53" i="16"/>
  <c r="Y37" i="16"/>
  <c r="Z37" i="16"/>
  <c r="AA37" i="16"/>
  <c r="AA48" i="16"/>
  <c r="Y48" i="16"/>
  <c r="Z48" i="16"/>
  <c r="AA32" i="16"/>
  <c r="Y32" i="16"/>
  <c r="Z32" i="16"/>
  <c r="H49" i="16"/>
  <c r="I49" i="16"/>
  <c r="G49" i="16"/>
  <c r="G33" i="16"/>
  <c r="H33" i="16"/>
  <c r="I33" i="16"/>
  <c r="G44" i="16"/>
  <c r="H44" i="16"/>
  <c r="I44" i="16"/>
  <c r="G55" i="16"/>
  <c r="I55" i="16"/>
  <c r="H55" i="16"/>
  <c r="G39" i="16"/>
  <c r="I39" i="16"/>
  <c r="H39" i="16"/>
  <c r="I50" i="16"/>
  <c r="H50" i="16"/>
  <c r="G50" i="16"/>
  <c r="H34" i="16"/>
  <c r="I34" i="16"/>
  <c r="G34" i="16"/>
  <c r="Z55" i="16"/>
  <c r="AA55" i="16"/>
  <c r="Y55" i="16"/>
  <c r="Z39" i="16"/>
  <c r="AA39" i="16"/>
  <c r="Y39" i="16"/>
  <c r="Y50" i="16"/>
  <c r="Z50" i="16"/>
  <c r="AA50" i="16"/>
  <c r="Y34" i="16"/>
  <c r="Z34" i="16"/>
  <c r="AA34" i="16"/>
  <c r="Y49" i="16"/>
  <c r="Z49" i="16"/>
  <c r="AA49" i="16"/>
  <c r="Y33" i="16"/>
  <c r="Z33" i="16"/>
  <c r="AA33" i="16"/>
  <c r="AA44" i="16"/>
  <c r="Y44" i="16"/>
  <c r="Z44" i="16"/>
  <c r="G29" i="16"/>
  <c r="H29" i="16"/>
  <c r="I29" i="16"/>
  <c r="H45" i="16"/>
  <c r="I45" i="16"/>
  <c r="G45" i="16"/>
  <c r="G56" i="16"/>
  <c r="I56" i="16"/>
  <c r="H56" i="16"/>
  <c r="G40" i="16"/>
  <c r="H40" i="16"/>
  <c r="I40" i="16"/>
  <c r="G51" i="16"/>
  <c r="I51" i="16"/>
  <c r="H51" i="16"/>
  <c r="G35" i="16"/>
  <c r="I35" i="16"/>
  <c r="H35" i="16"/>
  <c r="I46" i="16"/>
  <c r="H46" i="16"/>
  <c r="G46" i="16"/>
  <c r="H30" i="16"/>
  <c r="I30" i="16"/>
  <c r="G30" i="16"/>
  <c r="K29" i="16"/>
  <c r="B19" i="16"/>
  <c r="K19" i="16"/>
  <c r="T19" i="16"/>
  <c r="AC19" i="16"/>
  <c r="AC30" i="16"/>
  <c r="B17" i="16"/>
  <c r="B13" i="16"/>
  <c r="B9" i="16"/>
  <c r="B5" i="16"/>
  <c r="K17" i="16"/>
  <c r="K13" i="16"/>
  <c r="K9" i="16"/>
  <c r="K5" i="16"/>
  <c r="T17" i="16"/>
  <c r="T13" i="16"/>
  <c r="T9" i="16"/>
  <c r="T5" i="16"/>
  <c r="AC17" i="16"/>
  <c r="AC13" i="16"/>
  <c r="AC9" i="16"/>
  <c r="AC5" i="16"/>
  <c r="K56" i="16"/>
  <c r="B4" i="16"/>
  <c r="B16" i="16"/>
  <c r="B12" i="16"/>
  <c r="B8" i="16"/>
  <c r="K4" i="16"/>
  <c r="K16" i="16"/>
  <c r="K12" i="16"/>
  <c r="K8" i="16"/>
  <c r="T4" i="16"/>
  <c r="T16" i="16"/>
  <c r="T12" i="16"/>
  <c r="T8" i="16"/>
  <c r="AC4" i="16"/>
  <c r="AC16" i="16"/>
  <c r="AC12" i="16"/>
  <c r="AC8" i="16"/>
  <c r="B11" i="16"/>
  <c r="K11" i="16"/>
  <c r="T15" i="16"/>
  <c r="T11" i="16"/>
  <c r="T7" i="16"/>
  <c r="AC15" i="16"/>
  <c r="AC11" i="16"/>
  <c r="AC7" i="16"/>
  <c r="B15" i="16"/>
  <c r="B7" i="16"/>
  <c r="K15" i="16"/>
  <c r="K7" i="16"/>
  <c r="B18" i="16"/>
  <c r="B14" i="16"/>
  <c r="B10" i="16"/>
  <c r="B6" i="16"/>
  <c r="K18" i="16"/>
  <c r="K14" i="16"/>
  <c r="K10" i="16"/>
  <c r="K6" i="16"/>
  <c r="T18" i="16"/>
  <c r="T14" i="16"/>
  <c r="T10" i="16"/>
  <c r="T6" i="16"/>
  <c r="AC18" i="16"/>
  <c r="AC14" i="16"/>
  <c r="AC10" i="16"/>
  <c r="AC6" i="16"/>
  <c r="K52" i="16"/>
  <c r="K48" i="16"/>
  <c r="K44" i="16"/>
  <c r="K40" i="16"/>
  <c r="K36" i="16"/>
  <c r="K32" i="16"/>
  <c r="AC34" i="16"/>
  <c r="AC38" i="16"/>
  <c r="AC42" i="16"/>
  <c r="AC46" i="16"/>
  <c r="AC50" i="16"/>
  <c r="AC54" i="16"/>
  <c r="K55" i="16"/>
  <c r="K51" i="16"/>
  <c r="K47" i="16"/>
  <c r="K43" i="16"/>
  <c r="K39" i="16"/>
  <c r="K35" i="16"/>
  <c r="K31" i="16"/>
  <c r="AC31" i="16"/>
  <c r="AC35" i="16"/>
  <c r="AC39" i="16"/>
  <c r="AC43" i="16"/>
  <c r="AC47" i="16"/>
  <c r="AC51" i="16"/>
  <c r="AC55" i="16"/>
  <c r="K54" i="16"/>
  <c r="K50" i="16"/>
  <c r="K46" i="16"/>
  <c r="K42" i="16"/>
  <c r="K38" i="16"/>
  <c r="K34" i="16"/>
  <c r="K30" i="16"/>
  <c r="AC32" i="16"/>
  <c r="AC36" i="16"/>
  <c r="AC40" i="16"/>
  <c r="AC44" i="16"/>
  <c r="AC48" i="16"/>
  <c r="AC52" i="16"/>
  <c r="AC56" i="16"/>
  <c r="K57" i="16"/>
  <c r="K53" i="16"/>
  <c r="K49" i="16"/>
  <c r="K45" i="16"/>
  <c r="K41" i="16"/>
  <c r="K37" i="16"/>
  <c r="K33" i="16"/>
  <c r="AC29" i="16"/>
  <c r="AC33" i="16"/>
  <c r="AC37" i="16"/>
  <c r="AC41" i="16"/>
  <c r="AC45" i="16"/>
  <c r="AC49" i="16"/>
  <c r="AC53" i="16"/>
  <c r="AC57" i="16"/>
  <c r="AL19" i="16"/>
  <c r="AS6" i="16"/>
  <c r="AS14" i="16"/>
  <c r="AL11" i="16"/>
  <c r="AS15" i="16"/>
  <c r="AL16" i="16"/>
  <c r="AS16" i="16"/>
  <c r="AL17" i="16"/>
  <c r="AS13" i="16"/>
  <c r="AL14" i="16"/>
  <c r="AL15" i="16"/>
  <c r="AS19" i="16"/>
  <c r="AS4" i="16"/>
  <c r="AL5" i="16"/>
  <c r="AL4" i="16"/>
  <c r="AS17" i="16"/>
  <c r="AL18" i="16"/>
  <c r="AS7" i="16"/>
  <c r="AL8" i="16"/>
  <c r="AS8" i="16"/>
  <c r="AL9" i="16"/>
  <c r="AS5" i="16"/>
  <c r="AL6" i="16"/>
  <c r="AL7" i="16"/>
  <c r="AS18" i="16"/>
  <c r="AS11" i="16"/>
  <c r="AL12" i="16"/>
  <c r="AS12" i="16"/>
  <c r="AL13" i="16"/>
  <c r="AS9" i="16"/>
  <c r="AL10" i="16"/>
  <c r="AS10" i="16"/>
  <c r="E55" i="22"/>
  <c r="D55" i="22"/>
  <c r="C55" i="22"/>
  <c r="B55" i="22"/>
  <c r="E4" i="22"/>
  <c r="E26" i="22" s="1"/>
  <c r="D4" i="22"/>
  <c r="D26" i="22" s="1"/>
  <c r="C4" i="22"/>
  <c r="C26" i="22" s="1"/>
  <c r="B4" i="22"/>
  <c r="B26" i="22" s="1"/>
  <c r="AG62" i="14"/>
  <c r="AH62" i="14"/>
  <c r="AH61" i="14"/>
  <c r="AG61" i="14"/>
  <c r="AG58" i="14"/>
  <c r="AH58" i="14"/>
  <c r="D25" i="16" s="1"/>
  <c r="AG59" i="14"/>
  <c r="AH59" i="14"/>
  <c r="AG60" i="14"/>
  <c r="AH60" i="14"/>
  <c r="V25" i="16" s="1"/>
  <c r="AH57" i="14"/>
  <c r="AG57" i="14"/>
  <c r="V20" i="16" l="1"/>
  <c r="V24" i="16"/>
  <c r="D20" i="16"/>
  <c r="D24" i="16"/>
  <c r="AW11" i="16"/>
  <c r="AX11" i="16" s="1"/>
  <c r="AW15" i="16"/>
  <c r="AX15" i="16" s="1"/>
  <c r="AW18" i="16"/>
  <c r="AX18" i="16" s="1"/>
  <c r="AW14" i="16"/>
  <c r="AX14" i="16" s="1"/>
  <c r="AW7" i="16"/>
  <c r="AX7" i="16" s="1"/>
  <c r="AW4" i="16"/>
  <c r="AX4" i="16" s="1"/>
  <c r="AW6" i="16"/>
  <c r="AX6" i="16" s="1"/>
  <c r="AW9" i="16"/>
  <c r="AX9" i="16" s="1"/>
  <c r="AW19" i="16"/>
  <c r="AX19" i="16" s="1"/>
  <c r="AW16" i="16"/>
  <c r="AX16" i="16" s="1"/>
  <c r="AW13" i="16"/>
  <c r="AX13" i="16" s="1"/>
  <c r="AW5" i="16"/>
  <c r="AX5" i="16" s="1"/>
  <c r="AW17" i="16"/>
  <c r="AX17" i="16" s="1"/>
  <c r="AW12" i="16"/>
  <c r="AX12" i="16" s="1"/>
  <c r="AW8" i="16"/>
  <c r="AX8" i="16" s="1"/>
  <c r="AW10" i="16"/>
  <c r="AX10" i="16" s="1"/>
  <c r="AH67" i="14"/>
  <c r="M25" i="16" s="1"/>
  <c r="AH69" i="14"/>
  <c r="AG67" i="14"/>
  <c r="AH68" i="14"/>
  <c r="AE25" i="16" s="1"/>
  <c r="AG68" i="14"/>
  <c r="AG69" i="14"/>
  <c r="AF62" i="14"/>
  <c r="AF61" i="14"/>
  <c r="AF60" i="14"/>
  <c r="AF59" i="14"/>
  <c r="AF58" i="14"/>
  <c r="AF57" i="14"/>
  <c r="B4" i="14"/>
  <c r="I6" i="21"/>
  <c r="I7" i="21"/>
  <c r="I8" i="21"/>
  <c r="I9" i="21"/>
  <c r="I10" i="21"/>
  <c r="I11" i="21"/>
  <c r="I12" i="21"/>
  <c r="I13" i="21"/>
  <c r="I14" i="21"/>
  <c r="I15" i="21"/>
  <c r="I16" i="21"/>
  <c r="I17" i="21"/>
  <c r="I18" i="21"/>
  <c r="I19" i="21"/>
  <c r="I20" i="21"/>
  <c r="I21" i="21"/>
  <c r="I22" i="21"/>
  <c r="I23" i="21"/>
  <c r="I24" i="21"/>
  <c r="I25" i="21"/>
  <c r="I26" i="21"/>
  <c r="I27" i="21"/>
  <c r="I28" i="21"/>
  <c r="I29" i="21"/>
  <c r="I30" i="21"/>
  <c r="I31" i="21"/>
  <c r="I32" i="21"/>
  <c r="I33" i="21"/>
  <c r="I34" i="21"/>
  <c r="I35" i="21"/>
  <c r="I36" i="21"/>
  <c r="I37" i="21"/>
  <c r="I38" i="21"/>
  <c r="I39" i="21"/>
  <c r="I40" i="21"/>
  <c r="I41" i="21"/>
  <c r="I42" i="21"/>
  <c r="I43" i="21"/>
  <c r="I44" i="21"/>
  <c r="I45" i="21"/>
  <c r="I46" i="21"/>
  <c r="I47" i="21"/>
  <c r="I48" i="21"/>
  <c r="I49" i="21"/>
  <c r="I50" i="21"/>
  <c r="I51" i="21"/>
  <c r="I52" i="21"/>
  <c r="I53" i="21"/>
  <c r="I54" i="21"/>
  <c r="I55" i="21"/>
  <c r="I56" i="21"/>
  <c r="I57" i="21"/>
  <c r="I58" i="21"/>
  <c r="I59" i="21"/>
  <c r="I60" i="21"/>
  <c r="I61" i="21"/>
  <c r="AF49" i="20"/>
  <c r="AF48" i="20"/>
  <c r="AF47" i="20"/>
  <c r="AF46" i="20"/>
  <c r="AF45" i="20"/>
  <c r="AF44" i="20"/>
  <c r="AF43" i="20"/>
  <c r="AF42" i="20"/>
  <c r="AF41" i="20"/>
  <c r="AF40" i="20"/>
  <c r="AF39" i="20"/>
  <c r="AF38" i="20"/>
  <c r="AF37" i="20"/>
  <c r="AF36" i="20"/>
  <c r="AF35" i="20"/>
  <c r="AF34" i="20"/>
  <c r="AF33" i="20"/>
  <c r="AF32" i="20"/>
  <c r="AF31" i="20"/>
  <c r="AF30" i="20"/>
  <c r="AF29" i="20"/>
  <c r="AF28" i="20"/>
  <c r="AF27" i="20"/>
  <c r="AF26" i="20"/>
  <c r="AF25" i="20"/>
  <c r="AF24" i="20"/>
  <c r="AF23" i="20"/>
  <c r="AF22" i="20"/>
  <c r="AF21" i="20"/>
  <c r="AF20" i="20"/>
  <c r="AF19" i="20"/>
  <c r="AF18" i="20"/>
  <c r="AF17" i="20"/>
  <c r="AF16" i="20"/>
  <c r="AF15" i="20"/>
  <c r="AF14" i="20"/>
  <c r="AF13" i="20"/>
  <c r="AF12" i="20"/>
  <c r="AF11" i="20"/>
  <c r="AF10" i="20"/>
  <c r="AF9" i="20"/>
  <c r="AF8" i="20"/>
  <c r="AF7" i="20"/>
  <c r="AF6" i="20"/>
  <c r="G25" i="14"/>
  <c r="H25" i="14"/>
  <c r="I25" i="14"/>
  <c r="J25" i="14"/>
  <c r="F25" i="14"/>
  <c r="G11" i="14"/>
  <c r="H11" i="14"/>
  <c r="I11" i="14"/>
  <c r="J11" i="14"/>
  <c r="F11" i="14"/>
  <c r="I62" i="21"/>
  <c r="I63" i="21"/>
  <c r="I64" i="21"/>
  <c r="I65" i="21"/>
  <c r="I66" i="21"/>
  <c r="I67" i="21"/>
  <c r="I68" i="21"/>
  <c r="I69" i="21"/>
  <c r="I70" i="21"/>
  <c r="I71" i="21"/>
  <c r="I72" i="21"/>
  <c r="I73" i="21"/>
  <c r="I74" i="21"/>
  <c r="I75" i="21"/>
  <c r="I76" i="21"/>
  <c r="I77" i="21"/>
  <c r="I78" i="21"/>
  <c r="I79" i="21"/>
  <c r="I80" i="21"/>
  <c r="I81" i="21"/>
  <c r="A43" i="20"/>
  <c r="A30" i="20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6" i="2"/>
  <c r="A65" i="19"/>
  <c r="A64" i="19"/>
  <c r="A63" i="19"/>
  <c r="A62" i="19"/>
  <c r="A61" i="19"/>
  <c r="A60" i="19"/>
  <c r="A59" i="19"/>
  <c r="A58" i="19"/>
  <c r="A57" i="19"/>
  <c r="A56" i="19"/>
  <c r="A55" i="19"/>
  <c r="A54" i="19"/>
  <c r="A53" i="19"/>
  <c r="A52" i="19"/>
  <c r="A51" i="19"/>
  <c r="A50" i="19"/>
  <c r="A49" i="19"/>
  <c r="A48" i="19"/>
  <c r="A47" i="19"/>
  <c r="A46" i="19"/>
  <c r="A45" i="19"/>
  <c r="A44" i="19"/>
  <c r="A43" i="19"/>
  <c r="A42" i="19"/>
  <c r="A41" i="19"/>
  <c r="A40" i="19"/>
  <c r="A39" i="19"/>
  <c r="A38" i="19"/>
  <c r="A37" i="19"/>
  <c r="A36" i="19"/>
  <c r="A35" i="19"/>
  <c r="A34" i="19"/>
  <c r="A33" i="19"/>
  <c r="A32" i="19"/>
  <c r="A31" i="19"/>
  <c r="A30" i="19"/>
  <c r="A29" i="19"/>
  <c r="A28" i="19"/>
  <c r="A27" i="19"/>
  <c r="A26" i="19"/>
  <c r="A25" i="19"/>
  <c r="A24" i="19"/>
  <c r="A23" i="19"/>
  <c r="A22" i="19"/>
  <c r="A21" i="19"/>
  <c r="A20" i="19"/>
  <c r="A19" i="19"/>
  <c r="A18" i="19"/>
  <c r="A17" i="19"/>
  <c r="A16" i="19"/>
  <c r="A15" i="19"/>
  <c r="A14" i="19"/>
  <c r="A13" i="19"/>
  <c r="A12" i="19"/>
  <c r="A11" i="19"/>
  <c r="A10" i="19"/>
  <c r="A9" i="19"/>
  <c r="A8" i="19"/>
  <c r="A7" i="19"/>
  <c r="A6" i="19"/>
  <c r="A4" i="19"/>
  <c r="A49" i="20"/>
  <c r="A48" i="20"/>
  <c r="A47" i="20"/>
  <c r="A46" i="20"/>
  <c r="A45" i="20"/>
  <c r="A44" i="20"/>
  <c r="A42" i="20"/>
  <c r="A41" i="20"/>
  <c r="A40" i="20"/>
  <c r="A39" i="20"/>
  <c r="A38" i="20"/>
  <c r="A37" i="20"/>
  <c r="A36" i="20"/>
  <c r="A35" i="20"/>
  <c r="A34" i="20"/>
  <c r="A33" i="20"/>
  <c r="A32" i="20"/>
  <c r="A31" i="20"/>
  <c r="A29" i="20"/>
  <c r="A28" i="20"/>
  <c r="A27" i="20"/>
  <c r="A26" i="20"/>
  <c r="A25" i="20"/>
  <c r="A24" i="20"/>
  <c r="A23" i="20"/>
  <c r="A22" i="20"/>
  <c r="A21" i="20"/>
  <c r="A20" i="20"/>
  <c r="A19" i="20"/>
  <c r="A18" i="20"/>
  <c r="A17" i="20"/>
  <c r="A16" i="20"/>
  <c r="A15" i="20"/>
  <c r="A14" i="20"/>
  <c r="A13" i="20"/>
  <c r="A12" i="20"/>
  <c r="A11" i="20"/>
  <c r="A10" i="20"/>
  <c r="A9" i="20"/>
  <c r="A8" i="20"/>
  <c r="A7" i="20"/>
  <c r="A6" i="20"/>
  <c r="N23" i="14" s="1"/>
  <c r="A4" i="20"/>
  <c r="D23" i="14" l="1"/>
  <c r="L23" i="14"/>
  <c r="G10" i="14"/>
  <c r="E10" i="14"/>
  <c r="H17" i="14"/>
  <c r="F17" i="14"/>
  <c r="D17" i="14"/>
  <c r="G24" i="14"/>
  <c r="E24" i="14"/>
  <c r="G9" i="14"/>
  <c r="E9" i="14"/>
  <c r="H16" i="14"/>
  <c r="F16" i="14"/>
  <c r="D16" i="14"/>
  <c r="C33" i="14" s="1"/>
  <c r="G23" i="14"/>
  <c r="E23" i="14"/>
  <c r="H10" i="14"/>
  <c r="F10" i="14"/>
  <c r="D10" i="14"/>
  <c r="G17" i="14"/>
  <c r="E17" i="14"/>
  <c r="H24" i="14"/>
  <c r="F24" i="14"/>
  <c r="D24" i="14"/>
  <c r="D38" i="14" s="1"/>
  <c r="H9" i="14"/>
  <c r="F9" i="14"/>
  <c r="D9" i="14"/>
  <c r="D28" i="14" s="1"/>
  <c r="G16" i="14"/>
  <c r="G33" i="14" s="1"/>
  <c r="E16" i="14"/>
  <c r="H23" i="14"/>
  <c r="H38" i="14" s="1"/>
  <c r="F23" i="14"/>
  <c r="F38" i="14" s="1"/>
  <c r="K10" i="14"/>
  <c r="I10" i="14"/>
  <c r="M10" i="14"/>
  <c r="K17" i="14"/>
  <c r="I17" i="14"/>
  <c r="M17" i="14"/>
  <c r="K24" i="14"/>
  <c r="I24" i="14"/>
  <c r="M24" i="14"/>
  <c r="K9" i="14"/>
  <c r="I9" i="14"/>
  <c r="M9" i="14"/>
  <c r="M28" i="14" s="1"/>
  <c r="K16" i="14"/>
  <c r="I16" i="14"/>
  <c r="M16" i="14"/>
  <c r="K23" i="14"/>
  <c r="I23" i="14"/>
  <c r="M23" i="14"/>
  <c r="J10" i="14"/>
  <c r="L10" i="14"/>
  <c r="J17" i="14"/>
  <c r="L17" i="14"/>
  <c r="J24" i="14"/>
  <c r="L24" i="14"/>
  <c r="L38" i="14" s="1"/>
  <c r="J9" i="14"/>
  <c r="L9" i="14"/>
  <c r="J16" i="14"/>
  <c r="L16" i="14"/>
  <c r="J23" i="14"/>
  <c r="O12" i="14"/>
  <c r="P13" i="14"/>
  <c r="O10" i="14"/>
  <c r="P17" i="14"/>
  <c r="N17" i="14"/>
  <c r="O24" i="14"/>
  <c r="P19" i="14"/>
  <c r="N19" i="14"/>
  <c r="O9" i="14"/>
  <c r="P16" i="14"/>
  <c r="N16" i="14"/>
  <c r="O23" i="14"/>
  <c r="P12" i="14"/>
  <c r="P46" i="14" s="1"/>
  <c r="N12" i="14"/>
  <c r="P10" i="14"/>
  <c r="N10" i="14"/>
  <c r="O17" i="14"/>
  <c r="P24" i="14"/>
  <c r="N24" i="14"/>
  <c r="N38" i="14" s="1"/>
  <c r="O19" i="14"/>
  <c r="P20" i="14"/>
  <c r="P9" i="14"/>
  <c r="N9" i="14"/>
  <c r="O16" i="14"/>
  <c r="P23" i="14"/>
  <c r="M20" i="16"/>
  <c r="M24" i="16"/>
  <c r="AE20" i="16"/>
  <c r="AE24" i="16"/>
  <c r="F16" i="16"/>
  <c r="M19" i="14"/>
  <c r="AF69" i="14"/>
  <c r="P38" i="14"/>
  <c r="G28" i="14"/>
  <c r="AF67" i="14"/>
  <c r="AF68" i="14"/>
  <c r="F28" i="14"/>
  <c r="M12" i="14"/>
  <c r="M46" i="14" s="1"/>
  <c r="L12" i="14"/>
  <c r="E33" i="14"/>
  <c r="H28" i="14"/>
  <c r="L19" i="14"/>
  <c r="N46" i="14"/>
  <c r="P28" i="14" l="1"/>
  <c r="I38" i="14"/>
  <c r="K33" i="14"/>
  <c r="P47" i="14"/>
  <c r="O28" i="14"/>
  <c r="N33" i="14"/>
  <c r="O46" i="14"/>
  <c r="M47" i="14"/>
  <c r="O38" i="14"/>
  <c r="J38" i="14"/>
  <c r="J28" i="14"/>
  <c r="J33" i="14"/>
  <c r="E38" i="14"/>
  <c r="H33" i="14"/>
  <c r="G38" i="14"/>
  <c r="E28" i="14"/>
  <c r="K38" i="14"/>
  <c r="O48" i="14"/>
  <c r="M38" i="14"/>
  <c r="I33" i="14"/>
  <c r="K28" i="14"/>
  <c r="M33" i="14"/>
  <c r="I28" i="14"/>
  <c r="L33" i="14"/>
  <c r="P48" i="14"/>
  <c r="O33" i="14"/>
  <c r="O47" i="14"/>
  <c r="F33" i="14"/>
  <c r="N28" i="14"/>
  <c r="N48" i="14"/>
  <c r="P33" i="14"/>
  <c r="L28" i="14"/>
  <c r="N47" i="14"/>
  <c r="C44" i="14"/>
  <c r="B71" i="14" s="1"/>
  <c r="C43" i="14"/>
  <c r="B70" i="14" s="1"/>
  <c r="F9" i="16"/>
  <c r="F17" i="16"/>
  <c r="F12" i="16"/>
  <c r="F4" i="16"/>
  <c r="F11" i="16"/>
  <c r="F5" i="16"/>
  <c r="F7" i="16"/>
  <c r="F19" i="16"/>
  <c r="F10" i="16"/>
  <c r="F18" i="16"/>
  <c r="F14" i="16"/>
  <c r="F15" i="16"/>
  <c r="F13" i="16"/>
  <c r="F6" i="16"/>
  <c r="F8" i="16"/>
  <c r="AP5" i="16"/>
  <c r="AQ5" i="16" s="1"/>
  <c r="AP9" i="16"/>
  <c r="AQ9" i="16" s="1"/>
  <c r="AP16" i="16"/>
  <c r="AQ16" i="16" s="1"/>
  <c r="AP6" i="16"/>
  <c r="AQ6" i="16" s="1"/>
  <c r="AP10" i="16"/>
  <c r="AQ10" i="16" s="1"/>
  <c r="AP13" i="16"/>
  <c r="AQ13" i="16" s="1"/>
  <c r="AP17" i="16"/>
  <c r="AQ17" i="16" s="1"/>
  <c r="AP7" i="16"/>
  <c r="AQ7" i="16" s="1"/>
  <c r="AP11" i="16"/>
  <c r="AQ11" i="16" s="1"/>
  <c r="AP14" i="16"/>
  <c r="AQ14" i="16" s="1"/>
  <c r="AP18" i="16"/>
  <c r="AQ18" i="16" s="1"/>
  <c r="AP8" i="16"/>
  <c r="AQ8" i="16" s="1"/>
  <c r="AP12" i="16"/>
  <c r="AQ12" i="16" s="1"/>
  <c r="AP15" i="16"/>
  <c r="AQ15" i="16" s="1"/>
  <c r="AP19" i="16"/>
  <c r="AQ19" i="16" s="1"/>
  <c r="AP4" i="16"/>
  <c r="AQ4" i="16" s="1"/>
  <c r="L46" i="14"/>
  <c r="C51" i="14" s="1"/>
  <c r="B72" i="14" s="1"/>
  <c r="AG5" i="16"/>
  <c r="AH5" i="16" s="1"/>
  <c r="AG6" i="16"/>
  <c r="AH6" i="16" s="1"/>
  <c r="AG7" i="16"/>
  <c r="AH7" i="16" s="1"/>
  <c r="AG8" i="16"/>
  <c r="AH8" i="16" s="1"/>
  <c r="AG16" i="16"/>
  <c r="AH16" i="16" s="1"/>
  <c r="AG17" i="16"/>
  <c r="AH17" i="16" s="1"/>
  <c r="AG18" i="16"/>
  <c r="AH18" i="16" s="1"/>
  <c r="AG19" i="16"/>
  <c r="AH19" i="16" s="1"/>
  <c r="AG4" i="16"/>
  <c r="AH4" i="16" s="1"/>
  <c r="AG13" i="16"/>
  <c r="AH13" i="16" s="1"/>
  <c r="AG14" i="16"/>
  <c r="AH14" i="16" s="1"/>
  <c r="AG15" i="16"/>
  <c r="AH15" i="16" s="1"/>
  <c r="AG9" i="16"/>
  <c r="AH9" i="16" s="1"/>
  <c r="AG10" i="16"/>
  <c r="AH10" i="16" s="1"/>
  <c r="AG11" i="16"/>
  <c r="AH11" i="16" s="1"/>
  <c r="AG12" i="16"/>
  <c r="AH12" i="16" s="1"/>
  <c r="L48" i="14"/>
  <c r="M48" i="14"/>
  <c r="O49" i="14" s="1"/>
  <c r="L47" i="14"/>
  <c r="C30" i="14" l="1"/>
  <c r="B58" i="14" s="1"/>
  <c r="C34" i="14"/>
  <c r="B59" i="14" s="1"/>
  <c r="P49" i="14"/>
  <c r="C39" i="14"/>
  <c r="B61" i="14" s="1"/>
  <c r="C40" i="14"/>
  <c r="B62" i="14" s="1"/>
  <c r="C52" i="14"/>
  <c r="B73" i="14" s="1"/>
  <c r="C29" i="14"/>
  <c r="B57" i="14" s="1"/>
  <c r="C35" i="14"/>
  <c r="B60" i="14" s="1"/>
  <c r="X5" i="16"/>
  <c r="Y5" i="16" s="1"/>
  <c r="X9" i="16"/>
  <c r="Y9" i="16" s="1"/>
  <c r="X16" i="16"/>
  <c r="Y16" i="16" s="1"/>
  <c r="X6" i="16"/>
  <c r="Y6" i="16" s="1"/>
  <c r="X10" i="16"/>
  <c r="Y10" i="16" s="1"/>
  <c r="X13" i="16"/>
  <c r="Y13" i="16" s="1"/>
  <c r="X17" i="16"/>
  <c r="Y17" i="16" s="1"/>
  <c r="X7" i="16"/>
  <c r="Y7" i="16" s="1"/>
  <c r="X11" i="16"/>
  <c r="Y11" i="16" s="1"/>
  <c r="X14" i="16"/>
  <c r="Y14" i="16" s="1"/>
  <c r="X18" i="16"/>
  <c r="Y18" i="16" s="1"/>
  <c r="X8" i="16"/>
  <c r="Y8" i="16" s="1"/>
  <c r="X12" i="16"/>
  <c r="Y12" i="16" s="1"/>
  <c r="X15" i="16"/>
  <c r="Y15" i="16" s="1"/>
  <c r="X19" i="16"/>
  <c r="Y19" i="16" s="1"/>
  <c r="O14" i="16"/>
  <c r="P14" i="16" s="1"/>
  <c r="O8" i="16"/>
  <c r="P8" i="16" s="1"/>
  <c r="X4" i="16"/>
  <c r="Y4" i="16" s="1"/>
  <c r="O12" i="16"/>
  <c r="P12" i="16" s="1"/>
  <c r="O19" i="16"/>
  <c r="P19" i="16" s="1"/>
  <c r="O10" i="16"/>
  <c r="P10" i="16" s="1"/>
  <c r="O17" i="16"/>
  <c r="P17" i="16" s="1"/>
  <c r="O6" i="16"/>
  <c r="P6" i="16" s="1"/>
  <c r="O9" i="16"/>
  <c r="P9" i="16" s="1"/>
  <c r="O5" i="16"/>
  <c r="P5" i="16" s="1"/>
  <c r="O16" i="16"/>
  <c r="P16" i="16" s="1"/>
  <c r="O4" i="16"/>
  <c r="P4" i="16" s="1"/>
  <c r="O11" i="16"/>
  <c r="P11" i="16" s="1"/>
  <c r="O7" i="16"/>
  <c r="P7" i="16" s="1"/>
  <c r="O18" i="16"/>
  <c r="P18" i="16" s="1"/>
  <c r="O13" i="16"/>
  <c r="P13" i="16" s="1"/>
  <c r="O15" i="16"/>
  <c r="P15" i="16" s="1"/>
  <c r="N49" i="14"/>
  <c r="C31" i="14"/>
  <c r="B67" i="14" s="1"/>
  <c r="M49" i="14"/>
  <c r="C41" i="14" l="1"/>
  <c r="B69" i="14" s="1"/>
  <c r="C36" i="14"/>
  <c r="B68" i="14" s="1"/>
  <c r="AG54" i="16"/>
  <c r="AG50" i="16"/>
  <c r="AG46" i="16"/>
  <c r="AG42" i="16"/>
  <c r="AG38" i="16"/>
  <c r="AG34" i="16"/>
  <c r="AG30" i="16"/>
  <c r="AG57" i="16"/>
  <c r="AG53" i="16"/>
  <c r="AG49" i="16"/>
  <c r="AG45" i="16"/>
  <c r="AG41" i="16"/>
  <c r="AG37" i="16"/>
  <c r="AG33" i="16"/>
  <c r="AG29" i="16"/>
  <c r="AG56" i="16"/>
  <c r="AG52" i="16"/>
  <c r="AG48" i="16"/>
  <c r="AG44" i="16"/>
  <c r="AG40" i="16"/>
  <c r="AG36" i="16"/>
  <c r="AG32" i="16"/>
  <c r="AG55" i="16"/>
  <c r="AG51" i="16"/>
  <c r="AG47" i="16"/>
  <c r="AG43" i="16"/>
  <c r="AG39" i="16"/>
  <c r="AG35" i="16"/>
  <c r="AG31" i="16"/>
  <c r="O54" i="16"/>
  <c r="O50" i="16"/>
  <c r="O46" i="16"/>
  <c r="O42" i="16"/>
  <c r="O38" i="16"/>
  <c r="O34" i="16"/>
  <c r="O30" i="16"/>
  <c r="O52" i="16"/>
  <c r="O36" i="16"/>
  <c r="O51" i="16"/>
  <c r="O39" i="16"/>
  <c r="O31" i="16"/>
  <c r="O57" i="16"/>
  <c r="O53" i="16"/>
  <c r="O49" i="16"/>
  <c r="O45" i="16"/>
  <c r="O41" i="16"/>
  <c r="O37" i="16"/>
  <c r="O33" i="16"/>
  <c r="O56" i="16"/>
  <c r="O48" i="16"/>
  <c r="O44" i="16"/>
  <c r="O40" i="16"/>
  <c r="O32" i="16"/>
  <c r="O55" i="16"/>
  <c r="O47" i="16"/>
  <c r="O43" i="16"/>
  <c r="O35" i="16"/>
  <c r="O29" i="16"/>
  <c r="C53" i="14"/>
  <c r="B74" i="14" s="1"/>
  <c r="R43" i="16" l="1"/>
  <c r="Q43" i="16"/>
  <c r="P43" i="16"/>
  <c r="R47" i="16"/>
  <c r="Q47" i="16"/>
  <c r="P47" i="16"/>
  <c r="Q44" i="16"/>
  <c r="P44" i="16"/>
  <c r="R44" i="16"/>
  <c r="P37" i="16"/>
  <c r="R37" i="16"/>
  <c r="Q37" i="16"/>
  <c r="P53" i="16"/>
  <c r="R53" i="16"/>
  <c r="Q53" i="16"/>
  <c r="R51" i="16"/>
  <c r="Q51" i="16"/>
  <c r="P51" i="16"/>
  <c r="P34" i="16"/>
  <c r="R34" i="16"/>
  <c r="Q34" i="16"/>
  <c r="R50" i="16"/>
  <c r="Q50" i="16"/>
  <c r="P50" i="16"/>
  <c r="AH39" i="16"/>
  <c r="AJ39" i="16"/>
  <c r="AI39" i="16"/>
  <c r="AJ55" i="16"/>
  <c r="AI55" i="16"/>
  <c r="AH55" i="16"/>
  <c r="AJ44" i="16"/>
  <c r="AI44" i="16"/>
  <c r="AH44" i="16"/>
  <c r="AH29" i="16"/>
  <c r="AJ29" i="16"/>
  <c r="AI29" i="16"/>
  <c r="AI45" i="16"/>
  <c r="AH45" i="16"/>
  <c r="AJ45" i="16"/>
  <c r="AH30" i="16"/>
  <c r="AI30" i="16"/>
  <c r="AJ30" i="16"/>
  <c r="AH46" i="16"/>
  <c r="AJ46" i="16"/>
  <c r="AI46" i="16"/>
  <c r="Q56" i="16"/>
  <c r="P56" i="16"/>
  <c r="R56" i="16"/>
  <c r="Q33" i="16"/>
  <c r="P33" i="16"/>
  <c r="R33" i="16"/>
  <c r="R29" i="16"/>
  <c r="Q29" i="16"/>
  <c r="P29" i="16"/>
  <c r="R55" i="16"/>
  <c r="Q55" i="16"/>
  <c r="P55" i="16"/>
  <c r="R48" i="16"/>
  <c r="Q48" i="16"/>
  <c r="P48" i="16"/>
  <c r="P41" i="16"/>
  <c r="R41" i="16"/>
  <c r="Q41" i="16"/>
  <c r="Q57" i="16"/>
  <c r="P57" i="16"/>
  <c r="R57" i="16"/>
  <c r="R36" i="16"/>
  <c r="Q36" i="16"/>
  <c r="P36" i="16"/>
  <c r="R38" i="16"/>
  <c r="Q38" i="16"/>
  <c r="P38" i="16"/>
  <c r="P54" i="16"/>
  <c r="R54" i="16"/>
  <c r="Q54" i="16"/>
  <c r="AJ43" i="16"/>
  <c r="AI43" i="16"/>
  <c r="AH43" i="16"/>
  <c r="AJ32" i="16"/>
  <c r="AI32" i="16"/>
  <c r="AH32" i="16"/>
  <c r="AJ48" i="16"/>
  <c r="AI48" i="16"/>
  <c r="AH48" i="16"/>
  <c r="AI33" i="16"/>
  <c r="AH33" i="16"/>
  <c r="AJ33" i="16"/>
  <c r="AI49" i="16"/>
  <c r="AH49" i="16"/>
  <c r="AJ49" i="16"/>
  <c r="AI34" i="16"/>
  <c r="AH34" i="16"/>
  <c r="AJ34" i="16"/>
  <c r="AH50" i="16"/>
  <c r="AJ50" i="16"/>
  <c r="AI50" i="16"/>
  <c r="R35" i="16"/>
  <c r="Q35" i="16"/>
  <c r="P35" i="16"/>
  <c r="Q45" i="16"/>
  <c r="P45" i="16"/>
  <c r="R45" i="16"/>
  <c r="R31" i="16"/>
  <c r="Q31" i="16"/>
  <c r="P31" i="16"/>
  <c r="Q52" i="16"/>
  <c r="P52" i="16"/>
  <c r="R52" i="16"/>
  <c r="R42" i="16"/>
  <c r="Q42" i="16"/>
  <c r="P42" i="16"/>
  <c r="AJ31" i="16"/>
  <c r="AH31" i="16"/>
  <c r="AI31" i="16"/>
  <c r="AJ47" i="16"/>
  <c r="AI47" i="16"/>
  <c r="AH47" i="16"/>
  <c r="AJ36" i="16"/>
  <c r="AI36" i="16"/>
  <c r="AH36" i="16"/>
  <c r="AJ52" i="16"/>
  <c r="AI52" i="16"/>
  <c r="AH52" i="16"/>
  <c r="AI37" i="16"/>
  <c r="AH37" i="16"/>
  <c r="AJ37" i="16"/>
  <c r="AI53" i="16"/>
  <c r="AH53" i="16"/>
  <c r="AJ53" i="16"/>
  <c r="AH38" i="16"/>
  <c r="AJ38" i="16"/>
  <c r="AI38" i="16"/>
  <c r="AH54" i="16"/>
  <c r="AJ54" i="16"/>
  <c r="AI54" i="16"/>
  <c r="Q32" i="16"/>
  <c r="P32" i="16"/>
  <c r="R32" i="16"/>
  <c r="Q40" i="16"/>
  <c r="P40" i="16"/>
  <c r="R40" i="16"/>
  <c r="P49" i="16"/>
  <c r="R49" i="16"/>
  <c r="Q49" i="16"/>
  <c r="R39" i="16"/>
  <c r="Q39" i="16"/>
  <c r="P39" i="16"/>
  <c r="R30" i="16"/>
  <c r="P30" i="16"/>
  <c r="Q30" i="16"/>
  <c r="P46" i="16"/>
  <c r="R46" i="16"/>
  <c r="Q46" i="16"/>
  <c r="AJ35" i="16"/>
  <c r="AI35" i="16"/>
  <c r="AH35" i="16"/>
  <c r="AH51" i="16"/>
  <c r="AJ51" i="16"/>
  <c r="AI51" i="16"/>
  <c r="AJ40" i="16"/>
  <c r="AI40" i="16"/>
  <c r="AH40" i="16"/>
  <c r="AJ56" i="16"/>
  <c r="AI56" i="16"/>
  <c r="AH56" i="16"/>
  <c r="AJ41" i="16"/>
  <c r="AI41" i="16"/>
  <c r="AH41" i="16"/>
  <c r="AI57" i="16"/>
  <c r="AH57" i="16"/>
  <c r="AJ57" i="16"/>
  <c r="AH42" i="16"/>
  <c r="AJ42" i="16"/>
  <c r="AI42" i="16"/>
  <c r="G15" i="16" l="1"/>
  <c r="G14" i="16"/>
  <c r="G13" i="16"/>
  <c r="G16" i="16"/>
  <c r="G12" i="16"/>
  <c r="G11" i="16"/>
  <c r="G10" i="16"/>
  <c r="G8" i="16"/>
  <c r="G7" i="16"/>
  <c r="G6" i="16"/>
  <c r="G9" i="16"/>
  <c r="G19" i="16"/>
  <c r="G18" i="16"/>
  <c r="G17" i="16"/>
  <c r="G5" i="16"/>
  <c r="G4" i="16"/>
</calcChain>
</file>

<file path=xl/comments1.xml><?xml version="1.0" encoding="utf-8"?>
<comments xmlns="http://schemas.openxmlformats.org/spreadsheetml/2006/main">
  <authors>
    <author>michaelw</author>
  </authors>
  <commentList>
    <comment ref="I116" authorId="0">
      <text>
        <r>
          <rPr>
            <sz val="9"/>
            <color indexed="81"/>
            <rFont val="Tahoma"/>
            <family val="2"/>
          </rPr>
          <t>Updated 20/5 - incorrectly entered in Class A in source data</t>
        </r>
      </text>
    </comment>
    <comment ref="J116" authorId="0">
      <text>
        <r>
          <rPr>
            <sz val="9"/>
            <color indexed="81"/>
            <rFont val="Tahoma"/>
            <family val="2"/>
          </rPr>
          <t>Updated 20/5 - incorrectly entered in Class B in source data</t>
        </r>
      </text>
    </comment>
  </commentList>
</comments>
</file>

<file path=xl/comments2.xml><?xml version="1.0" encoding="utf-8"?>
<comments xmlns="http://schemas.openxmlformats.org/spreadsheetml/2006/main">
  <authors>
    <author>michaelw</author>
  </authors>
  <commentList>
    <comment ref="O30" authorId="0">
      <text>
        <r>
          <rPr>
            <sz val="9"/>
            <color indexed="81"/>
            <rFont val="Tahoma"/>
            <family val="2"/>
          </rPr>
          <t>Taken from 2014 ID as excluded in 2015 ID</t>
        </r>
      </text>
    </comment>
    <comment ref="AD31" authorId="0">
      <text>
        <r>
          <rPr>
            <sz val="9"/>
            <color indexed="81"/>
            <rFont val="Tahoma"/>
            <family val="2"/>
          </rPr>
          <t>Incorrect in 2013 ID</t>
        </r>
      </text>
    </comment>
    <comment ref="O33" authorId="0">
      <text>
        <r>
          <rPr>
            <sz val="9"/>
            <color indexed="81"/>
            <rFont val="Tahoma"/>
            <family val="2"/>
          </rPr>
          <t>Equals 2015 Class B + Class C SAIDI (cross checked with compliance statement</t>
        </r>
      </text>
    </comment>
    <comment ref="O43" authorId="0">
      <text>
        <r>
          <rPr>
            <sz val="9"/>
            <color indexed="81"/>
            <rFont val="Tahoma"/>
            <family val="2"/>
          </rPr>
          <t>Taken from 2014 ID as excluded in 2015 ID</t>
        </r>
      </text>
    </comment>
    <comment ref="AD44" authorId="0">
      <text>
        <r>
          <rPr>
            <sz val="9"/>
            <color indexed="81"/>
            <rFont val="Tahoma"/>
            <family val="2"/>
          </rPr>
          <t>Incorrect in 2013 ID</t>
        </r>
      </text>
    </comment>
    <comment ref="O46" authorId="0">
      <text>
        <r>
          <rPr>
            <sz val="9"/>
            <color indexed="81"/>
            <rFont val="Tahoma"/>
            <family val="2"/>
          </rPr>
          <t>Equals 2015 Class B + Class C SAIFI (cross checked with compliance statement</t>
        </r>
      </text>
    </comment>
  </commentList>
</comments>
</file>

<file path=xl/comments3.xml><?xml version="1.0" encoding="utf-8"?>
<comments xmlns="http://schemas.openxmlformats.org/spreadsheetml/2006/main">
  <authors>
    <author>michaelw</author>
  </authors>
  <commentList>
    <comment ref="B11" authorId="0">
      <text>
        <r>
          <rPr>
            <sz val="9"/>
            <color indexed="81"/>
            <rFont val="Tahoma"/>
            <family val="2"/>
          </rPr>
          <t xml:space="preserve">For a longer time series we have used data provided from an information request as part of the 2015 DPP reset.
</t>
        </r>
      </text>
    </comment>
    <comment ref="B18" authorId="0">
      <text>
        <r>
          <rPr>
            <sz val="9"/>
            <color indexed="81"/>
            <rFont val="Tahoma"/>
            <family val="2"/>
          </rPr>
          <t xml:space="preserve">For a longer time series we have used data provided from an information request as part of the 2015 DPP reset.
</t>
        </r>
      </text>
    </comment>
    <comment ref="B25" authorId="0">
      <text>
        <r>
          <rPr>
            <sz val="9"/>
            <color indexed="81"/>
            <rFont val="Tahoma"/>
            <family val="2"/>
          </rPr>
          <t xml:space="preserve">For a longer time series we have used data provided from an information request as part of the 2015 DPP reset.
</t>
        </r>
      </text>
    </comment>
  </commentList>
</comments>
</file>

<file path=xl/sharedStrings.xml><?xml version="1.0" encoding="utf-8"?>
<sst xmlns="http://schemas.openxmlformats.org/spreadsheetml/2006/main" count="915" uniqueCount="135">
  <si>
    <t>Description</t>
  </si>
  <si>
    <t>Table of Contents</t>
  </si>
  <si>
    <t>Sheet Name</t>
  </si>
  <si>
    <t>Link</t>
  </si>
  <si>
    <t>Buller Electricity</t>
  </si>
  <si>
    <t>General Description</t>
  </si>
  <si>
    <t>Description and Status</t>
  </si>
  <si>
    <t>Business-specific data</t>
  </si>
  <si>
    <t>Alpine Energy</t>
  </si>
  <si>
    <t>Aurora Energy</t>
  </si>
  <si>
    <t>Centralines</t>
  </si>
  <si>
    <t>Counties Power</t>
  </si>
  <si>
    <t>Electra</t>
  </si>
  <si>
    <t>Electricity Ashburton</t>
  </si>
  <si>
    <t>Electricity Invercargill</t>
  </si>
  <si>
    <t>Horizon Energy</t>
  </si>
  <si>
    <t>Marlborough Lines</t>
  </si>
  <si>
    <t>Nelson Electricity</t>
  </si>
  <si>
    <t>Network Tasman</t>
  </si>
  <si>
    <t>Network Waitaki</t>
  </si>
  <si>
    <t>Northpower</t>
  </si>
  <si>
    <t>Orion NZ</t>
  </si>
  <si>
    <t>OtagoNet</t>
  </si>
  <si>
    <t>Powerco</t>
  </si>
  <si>
    <t>The Lines Company</t>
  </si>
  <si>
    <t>The Power Company</t>
  </si>
  <si>
    <t>Top Energy</t>
  </si>
  <si>
    <t>WEL Networks</t>
  </si>
  <si>
    <t>Wellington Electricity</t>
  </si>
  <si>
    <t>Westpower</t>
  </si>
  <si>
    <t>EDB</t>
  </si>
  <si>
    <t>EDB Selection and Calculations</t>
  </si>
  <si>
    <t>Year</t>
  </si>
  <si>
    <t>Scanpower</t>
  </si>
  <si>
    <t>Unison Networks</t>
  </si>
  <si>
    <t>Vector Lines</t>
  </si>
  <si>
    <t>Waipa Network</t>
  </si>
  <si>
    <t>Faults per 100km</t>
  </si>
  <si>
    <t>Financial Performance and Efficiency Measures 2003—2007</t>
  </si>
  <si>
    <t>Information Disclosure database 2008—2012</t>
  </si>
  <si>
    <t>Information Disclosure database 2013—2015</t>
  </si>
  <si>
    <t>Class C interruptions restored outside of 3 hours</t>
  </si>
  <si>
    <t>Class C interruptions restored within 3 hours</t>
  </si>
  <si>
    <t>Faults per 100 circuit kilometers</t>
  </si>
  <si>
    <t>Number of interruptions - Class B</t>
  </si>
  <si>
    <t>Number of interruptions - Class C</t>
  </si>
  <si>
    <t>Number of interruptions - Total</t>
  </si>
  <si>
    <t>SAIDI - Class B</t>
  </si>
  <si>
    <t>SAIDI - Class C</t>
  </si>
  <si>
    <t>SAIDI - Total</t>
  </si>
  <si>
    <t>SAIFI - Class B</t>
  </si>
  <si>
    <t>SAIFI - Class C</t>
  </si>
  <si>
    <t>SAIFI - Total</t>
  </si>
  <si>
    <t>Eastland Network</t>
  </si>
  <si>
    <t>MainPower NZ</t>
  </si>
  <si>
    <t>Interruptions per 100 circuit km</t>
  </si>
  <si>
    <t>SAIDI - Normalised</t>
  </si>
  <si>
    <t>SAIFI - Normalised</t>
  </si>
  <si>
    <t>DPP s.53 ZD Information request 2005—2014</t>
  </si>
  <si>
    <t>Interruptions</t>
  </si>
  <si>
    <t>Number of Interruptions - Class B</t>
  </si>
  <si>
    <t>Number of Interruptions - Class C</t>
  </si>
  <si>
    <t>Number of Interruptions - Total</t>
  </si>
  <si>
    <t>Unplanned Interruptions not restored within 3 hours (%)</t>
  </si>
  <si>
    <t>Calculations</t>
  </si>
  <si>
    <t>SAIDI - Class B and C</t>
  </si>
  <si>
    <t>Non-normalised SAIDI,   2003-2010</t>
  </si>
  <si>
    <t>Non-normalised SAIDI,   2011-2015</t>
  </si>
  <si>
    <t>Non-normalised SAIDI,   Change</t>
  </si>
  <si>
    <t>SAIFI - Class B and C</t>
  </si>
  <si>
    <t>Non-normalised SAIFI,   2003-2010</t>
  </si>
  <si>
    <t>Non-normalised SAIFI,   2011-2015</t>
  </si>
  <si>
    <t>Non-normalised SAIFI,   Change</t>
  </si>
  <si>
    <t>SAIDI - Limit</t>
  </si>
  <si>
    <t>SAIFI - Limit</t>
  </si>
  <si>
    <t>PQ Regulated</t>
  </si>
  <si>
    <t>No</t>
  </si>
  <si>
    <t>DPP</t>
  </si>
  <si>
    <t>CPP</t>
  </si>
  <si>
    <t>Number of Interruptions - Class B and C</t>
  </si>
  <si>
    <t>Number of Interruptions - B&amp;C</t>
  </si>
  <si>
    <t>Vector &amp; WE*</t>
  </si>
  <si>
    <t>Number of Interruptions,   2011-2015</t>
  </si>
  <si>
    <t>Number of Interruptions,   Change</t>
  </si>
  <si>
    <t>Number of Interruptions,   2003-2010</t>
  </si>
  <si>
    <t>Exceeds SAIDI Limit - Count,   2011-2015</t>
  </si>
  <si>
    <t>Exceeds SAIFI Limit - Count,   2011-2015</t>
  </si>
  <si>
    <t>Limit exceeded - SAIDI or SAIFI</t>
  </si>
  <si>
    <t>Compliance breach?</t>
  </si>
  <si>
    <t>Total compliance breaches</t>
  </si>
  <si>
    <t>Data Table for output tables</t>
  </si>
  <si>
    <t>Number of times
SAIDI limit exceeded</t>
  </si>
  <si>
    <t>Number of times
SAIFI limit exceeded</t>
  </si>
  <si>
    <t>Total technical
breaches</t>
  </si>
  <si>
    <t>xxx</t>
  </si>
  <si>
    <t>2003-2007 ID</t>
  </si>
  <si>
    <t>2005-2014 ZD</t>
  </si>
  <si>
    <t>2008-2012 ID</t>
  </si>
  <si>
    <t>2013-2015 ID</t>
  </si>
  <si>
    <t>Applicable 2011-2015</t>
  </si>
  <si>
    <t>SAIFI</t>
  </si>
  <si>
    <t>SAIDI</t>
  </si>
  <si>
    <t>Exceeds SAIDI Limit</t>
  </si>
  <si>
    <t>Exceeds SAIFI Limit</t>
  </si>
  <si>
    <t>Data Table for industry average</t>
  </si>
  <si>
    <t>PQR</t>
  </si>
  <si>
    <t>ID only</t>
  </si>
  <si>
    <t>Industry</t>
  </si>
  <si>
    <t>Charts for report</t>
  </si>
  <si>
    <t>Price-quality businesses</t>
  </si>
  <si>
    <t>Non-normalised SAIDI,   change (%)</t>
  </si>
  <si>
    <t>Non-normalised SAIFI,   change (%)</t>
  </si>
  <si>
    <t>Number of Interruptions,   change (%)</t>
  </si>
  <si>
    <t>Data for graphs</t>
  </si>
  <si>
    <t>Normalised SAIDI relative to limit,   2011-2015</t>
  </si>
  <si>
    <t>Normalised SAIFI relative to limit,   2011-2015</t>
  </si>
  <si>
    <t>Reliability relative to compliance limit</t>
  </si>
  <si>
    <t>ID</t>
  </si>
  <si>
    <t>Default price-quality path</t>
  </si>
  <si>
    <t>Information disclosure only</t>
  </si>
  <si>
    <t>Customised price-quality path</t>
  </si>
  <si>
    <t>Electricity Distribution Business</t>
  </si>
  <si>
    <t>Analysis of EDB Performance 2010–2015</t>
  </si>
  <si>
    <t>Reliability Analysis</t>
  </si>
  <si>
    <t>The purpose of this model is to assess recent reliability, as measured by SAIDI and SAIFI, against historical reliability and the reliability standards we set for the 2012-2015 DPP reset.</t>
  </si>
  <si>
    <t>Information disclosure database—as submitted under the Electricity Distribution (Information Disclosure) Requirements 2008</t>
  </si>
  <si>
    <t>Information disclosure database—as submitted under the Electricity Distribution Information Disclosure Determination 2012</t>
  </si>
  <si>
    <t>As acquired through a s.53ZD requested in 2014</t>
  </si>
  <si>
    <t>All electricity distributors</t>
  </si>
  <si>
    <t>EDB Select + Calculations</t>
  </si>
  <si>
    <t>Charts</t>
  </si>
  <si>
    <t>Version 1.  8 June 2016</t>
  </si>
  <si>
    <t>Chart data</t>
  </si>
  <si>
    <t>Information disclosures—gazette notice pursuant to section 57T of the Commerce Act 1986</t>
  </si>
  <si>
    <t>Price-quality vs. ID only businesses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</si>
</sst>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2" formatCode="_-&quot;$&quot;* #,##0_-;\-&quot;$&quot;* #,##0_-;_-&quot;$&quot;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@_)"/>
    <numFmt numFmtId="165" formatCode="_(* #,##0.0_);_(* \(#,##0.0\);_(* &quot;–&quot;???_);_(* @_)"/>
    <numFmt numFmtId="166" formatCode="_(* #,##0.00_);_(* \(#,##0.00\);_(* &quot;–&quot;???_);_(* @_)"/>
    <numFmt numFmtId="167" formatCode="_(* #,##0.0000_);_(* \(#,##0.0000\);_(* &quot;–&quot;??_);_(* @_)"/>
    <numFmt numFmtId="168" formatCode="_(* #,##0.0%_);_(* \(#,##0.0%\);_(* &quot;–&quot;??_);_(* @_)"/>
    <numFmt numFmtId="169" formatCode="_(* #,##0.00%_);_(* \(#,##0.00%\);_(* &quot;–&quot;???_);_(* @_)"/>
    <numFmt numFmtId="170" formatCode="_(* #,##0%_);_(* \(#,##0%\);_(* &quot;–&quot;??_);_(* @_)"/>
    <numFmt numFmtId="171" formatCode="_(* 0_);_(* \(0\);_(* &quot;–&quot;??_);_(@_)"/>
    <numFmt numFmtId="172" formatCode="_(* #,##0_);_(* \(#,##0\);_(* &quot;–&quot;???_);_(* @_)"/>
    <numFmt numFmtId="173" formatCode="_(* #,##0.00_);_(* \(#,##0.00\);_(* &quot;–&quot;??_);_(* @_)"/>
    <numFmt numFmtId="174" formatCode="_(* #,##0.0_);_(* \(#,##0.0\);_(* &quot;–&quot;??_);_(* @_)"/>
    <numFmt numFmtId="175" formatCode="_(* #,##0_);_(* \(#,##0\);_(* &quot;–&quot;??_);_(* @_)"/>
    <numFmt numFmtId="176" formatCode="_(&quot;$&quot;* #,##0.00_);_(&quot;$&quot;* \(#,##0.00\);_(&quot;$&quot;* &quot;-&quot;??_);_(@_)"/>
    <numFmt numFmtId="177" formatCode="_(&quot;$&quot;* #,##0_);_(&quot;$&quot;* \(#,##0\);_(&quot;$&quot;* &quot;-&quot;_);_(@_)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mbria"/>
      <family val="1"/>
      <scheme val="major"/>
    </font>
    <font>
      <sz val="1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u/>
      <sz val="10"/>
      <color theme="10"/>
      <name val="Arial"/>
      <family val="2"/>
    </font>
    <font>
      <sz val="11"/>
      <color theme="2"/>
      <name val="Calibri"/>
      <family val="2"/>
      <scheme val="minor"/>
    </font>
    <font>
      <b/>
      <sz val="10"/>
      <name val="Calibri"/>
      <family val="4"/>
      <scheme val="minor"/>
    </font>
    <font>
      <b/>
      <sz val="20"/>
      <color theme="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2"/>
      <name val="Cambria"/>
      <family val="1"/>
      <scheme val="major"/>
    </font>
    <font>
      <sz val="11"/>
      <name val="Calibri"/>
      <family val="2"/>
    </font>
    <font>
      <sz val="11"/>
      <color theme="1"/>
      <name val="Calibri"/>
      <family val="2"/>
    </font>
    <font>
      <i/>
      <sz val="10"/>
      <name val="Calibri"/>
      <family val="4"/>
      <scheme val="minor"/>
    </font>
    <font>
      <sz val="9"/>
      <color indexed="81"/>
      <name val="Tahoma"/>
      <family val="2"/>
    </font>
  </fonts>
  <fills count="5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5117038483843"/>
        <bgColor indexed="65"/>
      </patternFill>
    </fill>
    <fill>
      <patternFill patternType="solid">
        <fgColor theme="4" tint="0.59996337778862885"/>
        <bgColor indexed="65"/>
      </patternFill>
    </fill>
    <fill>
      <patternFill patternType="solid">
        <fgColor theme="5" tint="0.79995117038483843"/>
        <bgColor indexed="65"/>
      </patternFill>
    </fill>
    <fill>
      <patternFill patternType="solid">
        <fgColor theme="5" tint="0.59996337778862885"/>
        <bgColor indexed="65"/>
      </patternFill>
    </fill>
    <fill>
      <patternFill patternType="solid">
        <fgColor theme="6" tint="0.79995117038483843"/>
        <bgColor indexed="65"/>
      </patternFill>
    </fill>
    <fill>
      <patternFill patternType="solid">
        <fgColor theme="6" tint="0.59996337778862885"/>
        <bgColor indexed="65"/>
      </patternFill>
    </fill>
    <fill>
      <patternFill patternType="solid">
        <fgColor theme="7" tint="0.79995117038483843"/>
        <bgColor indexed="65"/>
      </patternFill>
    </fill>
    <fill>
      <patternFill patternType="solid">
        <fgColor theme="7" tint="0.59996337778862885"/>
        <bgColor indexed="65"/>
      </patternFill>
    </fill>
    <fill>
      <patternFill patternType="solid">
        <fgColor theme="8" tint="0.79995117038483843"/>
        <bgColor indexed="65"/>
      </patternFill>
    </fill>
    <fill>
      <patternFill patternType="solid">
        <fgColor theme="8" tint="0.59996337778862885"/>
        <bgColor indexed="65"/>
      </patternFill>
    </fill>
    <fill>
      <patternFill patternType="solid">
        <fgColor theme="9" tint="0.79995117038483843"/>
        <bgColor indexed="65"/>
      </patternFill>
    </fill>
    <fill>
      <patternFill patternType="solid">
        <fgColor theme="9" tint="0.59996337778862885"/>
        <bgColor indexed="65"/>
      </patternFill>
    </fill>
  </fills>
  <borders count="21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theme="7"/>
      </top>
      <bottom style="thin">
        <color theme="7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thin">
        <color indexed="64"/>
      </top>
      <bottom/>
      <diagonal/>
    </border>
    <border>
      <left/>
      <right style="medium">
        <color indexed="8"/>
      </right>
      <top style="thin">
        <color indexed="64"/>
      </top>
      <bottom/>
      <diagonal/>
    </border>
    <border>
      <left style="medium">
        <color indexed="8"/>
      </left>
      <right/>
      <top style="thin">
        <color indexed="64"/>
      </top>
      <bottom style="medium">
        <color indexed="8"/>
      </bottom>
      <diagonal/>
    </border>
    <border>
      <left/>
      <right style="medium">
        <color indexed="8"/>
      </right>
      <top style="thin">
        <color indexed="64"/>
      </top>
      <bottom style="medium">
        <color indexed="8"/>
      </bottom>
      <diagonal/>
    </border>
  </borders>
  <cellStyleXfs count="13064">
    <xf numFmtId="0" fontId="0" fillId="0" borderId="0"/>
    <xf numFmtId="43" fontId="1" fillId="0" borderId="0" applyFont="0" applyFill="0" applyBorder="0" applyAlignment="0" applyProtection="0"/>
    <xf numFmtId="172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9" fontId="21" fillId="0" borderId="0" applyFill="0" applyAlignment="0"/>
    <xf numFmtId="49" fontId="15" fillId="0" borderId="0" applyFill="0" applyAlignment="0"/>
    <xf numFmtId="49" fontId="16" fillId="0" borderId="0" applyFill="0" applyAlignment="0"/>
    <xf numFmtId="49" fontId="17" fillId="33" borderId="0" applyFill="0" applyBorder="0">
      <alignment horizontal="left"/>
    </xf>
    <xf numFmtId="0" fontId="3" fillId="0" borderId="0" applyNumberFormat="0" applyFill="0" applyBorder="0" applyAlignment="0" applyProtection="0"/>
    <xf numFmtId="0" fontId="4" fillId="2" borderId="0" applyNumberFormat="0" applyBorder="0" applyAlignment="0" applyProtection="0"/>
    <xf numFmtId="0" fontId="5" fillId="3" borderId="0" applyNumberFormat="0" applyBorder="0" applyAlignment="0" applyProtection="0"/>
    <xf numFmtId="0" fontId="6" fillId="4" borderId="0" applyNumberFormat="0" applyBorder="0" applyAlignment="0" applyProtection="0"/>
    <xf numFmtId="0" fontId="19" fillId="34" borderId="14" applyNumberFormat="0" applyAlignment="0">
      <protection locked="0"/>
    </xf>
    <xf numFmtId="0" fontId="1" fillId="36" borderId="14" applyNumberFormat="0" applyAlignment="0"/>
    <xf numFmtId="0" fontId="7" fillId="5" borderId="1" applyNumberFormat="0" applyAlignment="0" applyProtection="0"/>
    <xf numFmtId="0" fontId="8" fillId="0" borderId="2" applyNumberFormat="0" applyFill="0" applyAlignment="0" applyProtection="0"/>
    <xf numFmtId="0" fontId="9" fillId="6" borderId="3" applyNumberFormat="0" applyAlignment="0" applyProtection="0"/>
    <xf numFmtId="0" fontId="10" fillId="0" borderId="0" applyNumberFormat="0" applyFill="0" applyBorder="0" applyAlignment="0" applyProtection="0"/>
    <xf numFmtId="0" fontId="1" fillId="7" borderId="4" applyNumberFormat="0" applyFont="0" applyAlignment="0" applyProtection="0"/>
    <xf numFmtId="49" fontId="26" fillId="0" borderId="0" applyFill="0" applyProtection="0">
      <alignment horizontal="left" indent="1"/>
    </xf>
    <xf numFmtId="0" fontId="2" fillId="0" borderId="5" applyNumberFormat="0" applyFill="0" applyAlignment="0" applyProtection="0"/>
    <xf numFmtId="0" fontId="1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1" fillId="31" borderId="0" applyNumberFormat="0" applyBorder="0" applyAlignment="0" applyProtection="0"/>
    <xf numFmtId="171" fontId="24" fillId="0" borderId="0" applyFont="0" applyFill="0" applyBorder="0" applyAlignment="0" applyProtection="0">
      <alignment horizontal="left"/>
      <protection locked="0"/>
    </xf>
    <xf numFmtId="169" fontId="24" fillId="0" borderId="0" applyFont="0" applyFill="0" applyBorder="0" applyAlignment="0" applyProtection="0">
      <protection locked="0"/>
    </xf>
    <xf numFmtId="168" fontId="14" fillId="0" borderId="0" applyFont="0" applyFill="0" applyBorder="0" applyAlignment="0" applyProtection="0">
      <alignment horizontal="center" vertical="top" wrapText="1"/>
    </xf>
    <xf numFmtId="0" fontId="20" fillId="32" borderId="14" applyNumberFormat="0">
      <alignment horizontal="left" wrapText="1"/>
    </xf>
    <xf numFmtId="164" fontId="25" fillId="0" borderId="0" applyFont="0" applyFill="0" applyBorder="0" applyAlignment="0" applyProtection="0">
      <alignment horizontal="left"/>
      <protection locked="0"/>
    </xf>
    <xf numFmtId="165" fontId="24" fillId="0" borderId="0" applyFont="0" applyFill="0" applyBorder="0" applyAlignment="0" applyProtection="0">
      <protection locked="0"/>
    </xf>
    <xf numFmtId="0" fontId="18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6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41" borderId="0" applyNumberFormat="0" applyBorder="0" applyAlignment="0" applyProtection="0"/>
    <xf numFmtId="0" fontId="1" fillId="4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6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6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6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7" borderId="4" applyNumberFormat="0" applyFont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7" borderId="4" applyNumberFormat="0" applyFont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7" borderId="4" applyNumberFormat="0" applyFont="0" applyAlignment="0" applyProtection="0"/>
    <xf numFmtId="0" fontId="1" fillId="49" borderId="0" applyNumberFormat="0" applyBorder="0" applyAlignment="0" applyProtection="0"/>
    <xf numFmtId="0" fontId="1" fillId="40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7" borderId="4" applyNumberFormat="0" applyFont="0" applyAlignment="0" applyProtection="0"/>
    <xf numFmtId="0" fontId="1" fillId="46" borderId="0" applyNumberFormat="0" applyBorder="0" applyAlignment="0" applyProtection="0"/>
    <xf numFmtId="0" fontId="1" fillId="40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48" borderId="0" applyNumberFormat="0" applyBorder="0" applyAlignment="0" applyProtection="0"/>
    <xf numFmtId="0" fontId="1" fillId="7" borderId="4" applyNumberFormat="0" applyFont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1" borderId="0" applyNumberFormat="0" applyBorder="0" applyAlignment="0" applyProtection="0"/>
    <xf numFmtId="0" fontId="1" fillId="39" borderId="0" applyNumberFormat="0" applyBorder="0" applyAlignment="0" applyProtection="0"/>
    <xf numFmtId="0" fontId="1" fillId="4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49" borderId="0" applyNumberFormat="0" applyBorder="0" applyAlignment="0" applyProtection="0"/>
    <xf numFmtId="0" fontId="1" fillId="47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7" borderId="4" applyNumberFormat="0" applyFont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9" borderId="0" applyNumberFormat="0" applyBorder="0" applyAlignment="0" applyProtection="0"/>
    <xf numFmtId="0" fontId="1" fillId="48" borderId="0" applyNumberFormat="0" applyBorder="0" applyAlignment="0" applyProtection="0"/>
    <xf numFmtId="0" fontId="1" fillId="44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0" borderId="0" applyNumberFormat="0" applyBorder="0" applyAlignment="0" applyProtection="0"/>
    <xf numFmtId="0" fontId="1" fillId="45" borderId="0" applyNumberFormat="0" applyBorder="0" applyAlignment="0" applyProtection="0"/>
    <xf numFmtId="0" fontId="1" fillId="43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7" borderId="0" applyNumberFormat="0" applyBorder="0" applyAlignment="0" applyProtection="0"/>
    <xf numFmtId="0" fontId="1" fillId="43" borderId="0" applyNumberFormat="0" applyBorder="0" applyAlignment="0" applyProtection="0"/>
    <xf numFmtId="0" fontId="1" fillId="39" borderId="0" applyNumberFormat="0" applyBorder="0" applyAlignment="0" applyProtection="0"/>
    <xf numFmtId="0" fontId="1" fillId="48" borderId="0" applyNumberFormat="0" applyBorder="0" applyAlignment="0" applyProtection="0"/>
    <xf numFmtId="0" fontId="1" fillId="7" borderId="4" applyNumberFormat="0" applyFont="0" applyAlignment="0" applyProtection="0"/>
    <xf numFmtId="0" fontId="1" fillId="48" borderId="0" applyNumberFormat="0" applyBorder="0" applyAlignment="0" applyProtection="0"/>
    <xf numFmtId="0" fontId="1" fillId="47" borderId="0" applyNumberFormat="0" applyBorder="0" applyAlignment="0" applyProtection="0"/>
    <xf numFmtId="0" fontId="1" fillId="4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4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0" fontId="1" fillId="43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49" borderId="0" applyNumberFormat="0" applyBorder="0" applyAlignment="0" applyProtection="0"/>
    <xf numFmtId="177" fontId="1" fillId="0" borderId="0" applyFont="0" applyFill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6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1" borderId="0" applyNumberFormat="0" applyBorder="0" applyAlignment="0" applyProtection="0"/>
    <xf numFmtId="0" fontId="1" fillId="39" borderId="0" applyNumberFormat="0" applyBorder="0" applyAlignment="0" applyProtection="0"/>
    <xf numFmtId="0" fontId="1" fillId="44" borderId="0" applyNumberFormat="0" applyBorder="0" applyAlignment="0" applyProtection="0"/>
    <xf numFmtId="0" fontId="1" fillId="7" borderId="4" applyNumberFormat="0" applyFont="0" applyAlignment="0" applyProtection="0"/>
    <xf numFmtId="0" fontId="1" fillId="45" borderId="0" applyNumberFormat="0" applyBorder="0" applyAlignment="0" applyProtection="0"/>
    <xf numFmtId="177" fontId="1" fillId="0" borderId="0" applyFont="0" applyFill="0" applyBorder="0" applyAlignment="0" applyProtection="0"/>
    <xf numFmtId="0" fontId="1" fillId="47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9" borderId="0" applyNumberFormat="0" applyBorder="0" applyAlignment="0" applyProtection="0"/>
    <xf numFmtId="0" fontId="1" fillId="47" borderId="0" applyNumberFormat="0" applyBorder="0" applyAlignment="0" applyProtection="0"/>
    <xf numFmtId="0" fontId="1" fillId="44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9" borderId="0" applyNumberFormat="0" applyBorder="0" applyAlignment="0" applyProtection="0"/>
    <xf numFmtId="0" fontId="1" fillId="48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48" borderId="0" applyNumberFormat="0" applyBorder="0" applyAlignment="0" applyProtection="0"/>
    <xf numFmtId="0" fontId="1" fillId="38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38" borderId="0" applyNumberFormat="0" applyBorder="0" applyAlignment="0" applyProtection="0"/>
    <xf numFmtId="0" fontId="1" fillId="47" borderId="0" applyNumberFormat="0" applyBorder="0" applyAlignment="0" applyProtection="0"/>
    <xf numFmtId="0" fontId="1" fillId="7" borderId="4" applyNumberFormat="0" applyFont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7" borderId="4" applyNumberFormat="0" applyFont="0" applyAlignment="0" applyProtection="0"/>
    <xf numFmtId="0" fontId="1" fillId="40" borderId="0" applyNumberFormat="0" applyBorder="0" applyAlignment="0" applyProtection="0"/>
    <xf numFmtId="0" fontId="1" fillId="48" borderId="0" applyNumberFormat="0" applyBorder="0" applyAlignment="0" applyProtection="0"/>
    <xf numFmtId="0" fontId="1" fillId="40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45" borderId="0" applyNumberFormat="0" applyBorder="0" applyAlignment="0" applyProtection="0"/>
    <xf numFmtId="177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4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7" borderId="4" applyNumberFormat="0" applyFont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7" borderId="4" applyNumberFormat="0" applyFont="0" applyAlignment="0" applyProtection="0"/>
    <xf numFmtId="0" fontId="1" fillId="47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7" borderId="4" applyNumberFormat="0" applyFont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7" borderId="4" applyNumberFormat="0" applyFont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7" borderId="4" applyNumberFormat="0" applyFont="0" applyAlignment="0" applyProtection="0"/>
    <xf numFmtId="0" fontId="1" fillId="44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48" borderId="0" applyNumberFormat="0" applyBorder="0" applyAlignment="0" applyProtection="0"/>
    <xf numFmtId="0" fontId="1" fillId="40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0" fontId="1" fillId="48" borderId="0" applyNumberFormat="0" applyBorder="0" applyAlignment="0" applyProtection="0"/>
    <xf numFmtId="0" fontId="1" fillId="38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7" borderId="4" applyNumberFormat="0" applyFont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0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6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6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7" borderId="0" applyNumberFormat="0" applyBorder="0" applyAlignment="0" applyProtection="0"/>
    <xf numFmtId="0" fontId="1" fillId="4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8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1" borderId="0" applyNumberFormat="0" applyBorder="0" applyAlignment="0" applyProtection="0"/>
    <xf numFmtId="0" fontId="1" fillId="48" borderId="0" applyNumberFormat="0" applyBorder="0" applyAlignment="0" applyProtection="0"/>
    <xf numFmtId="0" fontId="1" fillId="41" borderId="0" applyNumberFormat="0" applyBorder="0" applyAlignment="0" applyProtection="0"/>
    <xf numFmtId="0" fontId="1" fillId="39" borderId="0" applyNumberFormat="0" applyBorder="0" applyAlignment="0" applyProtection="0"/>
    <xf numFmtId="0" fontId="1" fillId="44" borderId="0" applyNumberFormat="0" applyBorder="0" applyAlignment="0" applyProtection="0"/>
    <xf numFmtId="0" fontId="1" fillId="43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177" fontId="1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44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43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48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46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44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44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6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6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7" borderId="4" applyNumberFormat="0" applyFont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7" borderId="4" applyNumberFormat="0" applyFont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7" borderId="4" applyNumberFormat="0" applyFont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40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7" borderId="4" applyNumberFormat="0" applyFont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0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6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6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7" borderId="0" applyNumberFormat="0" applyBorder="0" applyAlignment="0" applyProtection="0"/>
    <xf numFmtId="0" fontId="1" fillId="44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1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44" borderId="0" applyNumberFormat="0" applyBorder="0" applyAlignment="0" applyProtection="0"/>
    <xf numFmtId="0" fontId="1" fillId="43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6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6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6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6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6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6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6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6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6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6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7" borderId="4" applyNumberFormat="0" applyFont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7" borderId="4" applyNumberFormat="0" applyFont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7" borderId="4" applyNumberFormat="0" applyFont="0" applyAlignment="0" applyProtection="0"/>
    <xf numFmtId="0" fontId="1" fillId="49" borderId="0" applyNumberFormat="0" applyBorder="0" applyAlignment="0" applyProtection="0"/>
    <xf numFmtId="0" fontId="1" fillId="40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7" borderId="4" applyNumberFormat="0" applyFont="0" applyAlignment="0" applyProtection="0"/>
    <xf numFmtId="0" fontId="1" fillId="46" borderId="0" applyNumberFormat="0" applyBorder="0" applyAlignment="0" applyProtection="0"/>
    <xf numFmtId="0" fontId="1" fillId="40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48" borderId="0" applyNumberFormat="0" applyBorder="0" applyAlignment="0" applyProtection="0"/>
    <xf numFmtId="0" fontId="1" fillId="7" borderId="4" applyNumberFormat="0" applyFont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1" borderId="0" applyNumberFormat="0" applyBorder="0" applyAlignment="0" applyProtection="0"/>
    <xf numFmtId="0" fontId="1" fillId="39" borderId="0" applyNumberFormat="0" applyBorder="0" applyAlignment="0" applyProtection="0"/>
    <xf numFmtId="0" fontId="1" fillId="4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49" borderId="0" applyNumberFormat="0" applyBorder="0" applyAlignment="0" applyProtection="0"/>
    <xf numFmtId="0" fontId="1" fillId="47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7" borderId="4" applyNumberFormat="0" applyFont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9" borderId="0" applyNumberFormat="0" applyBorder="0" applyAlignment="0" applyProtection="0"/>
    <xf numFmtId="0" fontId="1" fillId="48" borderId="0" applyNumberFormat="0" applyBorder="0" applyAlignment="0" applyProtection="0"/>
    <xf numFmtId="0" fontId="1" fillId="44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0" borderId="0" applyNumberFormat="0" applyBorder="0" applyAlignment="0" applyProtection="0"/>
    <xf numFmtId="0" fontId="1" fillId="45" borderId="0" applyNumberFormat="0" applyBorder="0" applyAlignment="0" applyProtection="0"/>
    <xf numFmtId="0" fontId="1" fillId="43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7" borderId="0" applyNumberFormat="0" applyBorder="0" applyAlignment="0" applyProtection="0"/>
    <xf numFmtId="0" fontId="1" fillId="43" borderId="0" applyNumberFormat="0" applyBorder="0" applyAlignment="0" applyProtection="0"/>
    <xf numFmtId="0" fontId="1" fillId="39" borderId="0" applyNumberFormat="0" applyBorder="0" applyAlignment="0" applyProtection="0"/>
    <xf numFmtId="0" fontId="1" fillId="48" borderId="0" applyNumberFormat="0" applyBorder="0" applyAlignment="0" applyProtection="0"/>
    <xf numFmtId="0" fontId="1" fillId="7" borderId="4" applyNumberFormat="0" applyFont="0" applyAlignment="0" applyProtection="0"/>
    <xf numFmtId="0" fontId="1" fillId="48" borderId="0" applyNumberFormat="0" applyBorder="0" applyAlignment="0" applyProtection="0"/>
    <xf numFmtId="0" fontId="1" fillId="47" borderId="0" applyNumberFormat="0" applyBorder="0" applyAlignment="0" applyProtection="0"/>
    <xf numFmtId="0" fontId="1" fillId="4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4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0" fontId="1" fillId="43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49" borderId="0" applyNumberFormat="0" applyBorder="0" applyAlignment="0" applyProtection="0"/>
    <xf numFmtId="177" fontId="1" fillId="0" borderId="0" applyFont="0" applyFill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6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1" borderId="0" applyNumberFormat="0" applyBorder="0" applyAlignment="0" applyProtection="0"/>
    <xf numFmtId="0" fontId="1" fillId="39" borderId="0" applyNumberFormat="0" applyBorder="0" applyAlignment="0" applyProtection="0"/>
    <xf numFmtId="0" fontId="1" fillId="44" borderId="0" applyNumberFormat="0" applyBorder="0" applyAlignment="0" applyProtection="0"/>
    <xf numFmtId="0" fontId="1" fillId="7" borderId="4" applyNumberFormat="0" applyFont="0" applyAlignment="0" applyProtection="0"/>
    <xf numFmtId="0" fontId="1" fillId="45" borderId="0" applyNumberFormat="0" applyBorder="0" applyAlignment="0" applyProtection="0"/>
    <xf numFmtId="177" fontId="1" fillId="0" borderId="0" applyFont="0" applyFill="0" applyBorder="0" applyAlignment="0" applyProtection="0"/>
    <xf numFmtId="0" fontId="1" fillId="47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9" borderId="0" applyNumberFormat="0" applyBorder="0" applyAlignment="0" applyProtection="0"/>
    <xf numFmtId="0" fontId="1" fillId="47" borderId="0" applyNumberFormat="0" applyBorder="0" applyAlignment="0" applyProtection="0"/>
    <xf numFmtId="0" fontId="1" fillId="44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9" borderId="0" applyNumberFormat="0" applyBorder="0" applyAlignment="0" applyProtection="0"/>
    <xf numFmtId="0" fontId="1" fillId="48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48" borderId="0" applyNumberFormat="0" applyBorder="0" applyAlignment="0" applyProtection="0"/>
    <xf numFmtId="0" fontId="1" fillId="38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38" borderId="0" applyNumberFormat="0" applyBorder="0" applyAlignment="0" applyProtection="0"/>
    <xf numFmtId="0" fontId="1" fillId="47" borderId="0" applyNumberFormat="0" applyBorder="0" applyAlignment="0" applyProtection="0"/>
    <xf numFmtId="0" fontId="1" fillId="7" borderId="4" applyNumberFormat="0" applyFont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7" borderId="4" applyNumberFormat="0" applyFont="0" applyAlignment="0" applyProtection="0"/>
    <xf numFmtId="0" fontId="1" fillId="40" borderId="0" applyNumberFormat="0" applyBorder="0" applyAlignment="0" applyProtection="0"/>
    <xf numFmtId="0" fontId="1" fillId="48" borderId="0" applyNumberFormat="0" applyBorder="0" applyAlignment="0" applyProtection="0"/>
    <xf numFmtId="0" fontId="1" fillId="40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45" borderId="0" applyNumberFormat="0" applyBorder="0" applyAlignment="0" applyProtection="0"/>
    <xf numFmtId="177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4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7" borderId="4" applyNumberFormat="0" applyFont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7" borderId="4" applyNumberFormat="0" applyFont="0" applyAlignment="0" applyProtection="0"/>
    <xf numFmtId="0" fontId="1" fillId="47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7" borderId="4" applyNumberFormat="0" applyFont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7" borderId="4" applyNumberFormat="0" applyFont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7" borderId="4" applyNumberFormat="0" applyFont="0" applyAlignment="0" applyProtection="0"/>
    <xf numFmtId="0" fontId="1" fillId="44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48" borderId="0" applyNumberFormat="0" applyBorder="0" applyAlignment="0" applyProtection="0"/>
    <xf numFmtId="0" fontId="1" fillId="40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0" fontId="1" fillId="48" borderId="0" applyNumberFormat="0" applyBorder="0" applyAlignment="0" applyProtection="0"/>
    <xf numFmtId="0" fontId="1" fillId="38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7" borderId="4" applyNumberFormat="0" applyFont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0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6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6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7" borderId="0" applyNumberFormat="0" applyBorder="0" applyAlignment="0" applyProtection="0"/>
    <xf numFmtId="0" fontId="1" fillId="4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8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1" borderId="0" applyNumberFormat="0" applyBorder="0" applyAlignment="0" applyProtection="0"/>
    <xf numFmtId="0" fontId="1" fillId="48" borderId="0" applyNumberFormat="0" applyBorder="0" applyAlignment="0" applyProtection="0"/>
    <xf numFmtId="0" fontId="1" fillId="41" borderId="0" applyNumberFormat="0" applyBorder="0" applyAlignment="0" applyProtection="0"/>
    <xf numFmtId="0" fontId="1" fillId="39" borderId="0" applyNumberFormat="0" applyBorder="0" applyAlignment="0" applyProtection="0"/>
    <xf numFmtId="0" fontId="1" fillId="44" borderId="0" applyNumberFormat="0" applyBorder="0" applyAlignment="0" applyProtection="0"/>
    <xf numFmtId="0" fontId="1" fillId="43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177" fontId="1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44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43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48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46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44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44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6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6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7" borderId="4" applyNumberFormat="0" applyFont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7" borderId="4" applyNumberFormat="0" applyFont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7" borderId="4" applyNumberFormat="0" applyFont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40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7" borderId="4" applyNumberFormat="0" applyFont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0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6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6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7" borderId="0" applyNumberFormat="0" applyBorder="0" applyAlignment="0" applyProtection="0"/>
    <xf numFmtId="0" fontId="1" fillId="44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1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44" borderId="0" applyNumberFormat="0" applyBorder="0" applyAlignment="0" applyProtection="0"/>
    <xf numFmtId="0" fontId="1" fillId="43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6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6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6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6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6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6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6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6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6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6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7" borderId="4" applyNumberFormat="0" applyFont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7" borderId="4" applyNumberFormat="0" applyFont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7" borderId="4" applyNumberFormat="0" applyFont="0" applyAlignment="0" applyProtection="0"/>
    <xf numFmtId="0" fontId="1" fillId="49" borderId="0" applyNumberFormat="0" applyBorder="0" applyAlignment="0" applyProtection="0"/>
    <xf numFmtId="0" fontId="1" fillId="40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7" borderId="4" applyNumberFormat="0" applyFont="0" applyAlignment="0" applyProtection="0"/>
    <xf numFmtId="0" fontId="1" fillId="46" borderId="0" applyNumberFormat="0" applyBorder="0" applyAlignment="0" applyProtection="0"/>
    <xf numFmtId="0" fontId="1" fillId="40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48" borderId="0" applyNumberFormat="0" applyBorder="0" applyAlignment="0" applyProtection="0"/>
    <xf numFmtId="0" fontId="1" fillId="7" borderId="4" applyNumberFormat="0" applyFont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1" borderId="0" applyNumberFormat="0" applyBorder="0" applyAlignment="0" applyProtection="0"/>
    <xf numFmtId="0" fontId="1" fillId="39" borderId="0" applyNumberFormat="0" applyBorder="0" applyAlignment="0" applyProtection="0"/>
    <xf numFmtId="0" fontId="1" fillId="4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49" borderId="0" applyNumberFormat="0" applyBorder="0" applyAlignment="0" applyProtection="0"/>
    <xf numFmtId="0" fontId="1" fillId="47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7" borderId="4" applyNumberFormat="0" applyFont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9" borderId="0" applyNumberFormat="0" applyBorder="0" applyAlignment="0" applyProtection="0"/>
    <xf numFmtId="0" fontId="1" fillId="48" borderId="0" applyNumberFormat="0" applyBorder="0" applyAlignment="0" applyProtection="0"/>
    <xf numFmtId="0" fontId="1" fillId="44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0" borderId="0" applyNumberFormat="0" applyBorder="0" applyAlignment="0" applyProtection="0"/>
    <xf numFmtId="0" fontId="1" fillId="45" borderId="0" applyNumberFormat="0" applyBorder="0" applyAlignment="0" applyProtection="0"/>
    <xf numFmtId="0" fontId="1" fillId="43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7" borderId="0" applyNumberFormat="0" applyBorder="0" applyAlignment="0" applyProtection="0"/>
    <xf numFmtId="0" fontId="1" fillId="43" borderId="0" applyNumberFormat="0" applyBorder="0" applyAlignment="0" applyProtection="0"/>
    <xf numFmtId="0" fontId="1" fillId="39" borderId="0" applyNumberFormat="0" applyBorder="0" applyAlignment="0" applyProtection="0"/>
    <xf numFmtId="0" fontId="1" fillId="48" borderId="0" applyNumberFormat="0" applyBorder="0" applyAlignment="0" applyProtection="0"/>
    <xf numFmtId="0" fontId="1" fillId="7" borderId="4" applyNumberFormat="0" applyFont="0" applyAlignment="0" applyProtection="0"/>
    <xf numFmtId="0" fontId="1" fillId="48" borderId="0" applyNumberFormat="0" applyBorder="0" applyAlignment="0" applyProtection="0"/>
    <xf numFmtId="0" fontId="1" fillId="47" borderId="0" applyNumberFormat="0" applyBorder="0" applyAlignment="0" applyProtection="0"/>
    <xf numFmtId="0" fontId="1" fillId="4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4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0" fontId="1" fillId="43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49" borderId="0" applyNumberFormat="0" applyBorder="0" applyAlignment="0" applyProtection="0"/>
    <xf numFmtId="177" fontId="1" fillId="0" borderId="0" applyFont="0" applyFill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6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1" borderId="0" applyNumberFormat="0" applyBorder="0" applyAlignment="0" applyProtection="0"/>
    <xf numFmtId="0" fontId="1" fillId="39" borderId="0" applyNumberFormat="0" applyBorder="0" applyAlignment="0" applyProtection="0"/>
    <xf numFmtId="0" fontId="1" fillId="44" borderId="0" applyNumberFormat="0" applyBorder="0" applyAlignment="0" applyProtection="0"/>
    <xf numFmtId="0" fontId="1" fillId="7" borderId="4" applyNumberFormat="0" applyFont="0" applyAlignment="0" applyProtection="0"/>
    <xf numFmtId="0" fontId="1" fillId="45" borderId="0" applyNumberFormat="0" applyBorder="0" applyAlignment="0" applyProtection="0"/>
    <xf numFmtId="177" fontId="1" fillId="0" borderId="0" applyFont="0" applyFill="0" applyBorder="0" applyAlignment="0" applyProtection="0"/>
    <xf numFmtId="0" fontId="1" fillId="47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9" borderId="0" applyNumberFormat="0" applyBorder="0" applyAlignment="0" applyProtection="0"/>
    <xf numFmtId="0" fontId="1" fillId="47" borderId="0" applyNumberFormat="0" applyBorder="0" applyAlignment="0" applyProtection="0"/>
    <xf numFmtId="0" fontId="1" fillId="44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9" borderId="0" applyNumberFormat="0" applyBorder="0" applyAlignment="0" applyProtection="0"/>
    <xf numFmtId="0" fontId="1" fillId="48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48" borderId="0" applyNumberFormat="0" applyBorder="0" applyAlignment="0" applyProtection="0"/>
    <xf numFmtId="0" fontId="1" fillId="38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38" borderId="0" applyNumberFormat="0" applyBorder="0" applyAlignment="0" applyProtection="0"/>
    <xf numFmtId="0" fontId="1" fillId="47" borderId="0" applyNumberFormat="0" applyBorder="0" applyAlignment="0" applyProtection="0"/>
    <xf numFmtId="0" fontId="1" fillId="7" borderId="4" applyNumberFormat="0" applyFont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7" borderId="4" applyNumberFormat="0" applyFont="0" applyAlignment="0" applyProtection="0"/>
    <xf numFmtId="0" fontId="1" fillId="40" borderId="0" applyNumberFormat="0" applyBorder="0" applyAlignment="0" applyProtection="0"/>
    <xf numFmtId="0" fontId="1" fillId="48" borderId="0" applyNumberFormat="0" applyBorder="0" applyAlignment="0" applyProtection="0"/>
    <xf numFmtId="0" fontId="1" fillId="40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45" borderId="0" applyNumberFormat="0" applyBorder="0" applyAlignment="0" applyProtection="0"/>
    <xf numFmtId="177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4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7" borderId="4" applyNumberFormat="0" applyFont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7" borderId="4" applyNumberFormat="0" applyFont="0" applyAlignment="0" applyProtection="0"/>
    <xf numFmtId="0" fontId="1" fillId="47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7" borderId="4" applyNumberFormat="0" applyFont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7" borderId="4" applyNumberFormat="0" applyFont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7" borderId="4" applyNumberFormat="0" applyFont="0" applyAlignment="0" applyProtection="0"/>
    <xf numFmtId="0" fontId="1" fillId="44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48" borderId="0" applyNumberFormat="0" applyBorder="0" applyAlignment="0" applyProtection="0"/>
    <xf numFmtId="0" fontId="1" fillId="40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0" fontId="1" fillId="48" borderId="0" applyNumberFormat="0" applyBorder="0" applyAlignment="0" applyProtection="0"/>
    <xf numFmtId="0" fontId="1" fillId="38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7" borderId="4" applyNumberFormat="0" applyFont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0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6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6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7" borderId="0" applyNumberFormat="0" applyBorder="0" applyAlignment="0" applyProtection="0"/>
    <xf numFmtId="0" fontId="1" fillId="4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8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1" borderId="0" applyNumberFormat="0" applyBorder="0" applyAlignment="0" applyProtection="0"/>
    <xf numFmtId="0" fontId="1" fillId="48" borderId="0" applyNumberFormat="0" applyBorder="0" applyAlignment="0" applyProtection="0"/>
    <xf numFmtId="0" fontId="1" fillId="41" borderId="0" applyNumberFormat="0" applyBorder="0" applyAlignment="0" applyProtection="0"/>
    <xf numFmtId="0" fontId="1" fillId="39" borderId="0" applyNumberFormat="0" applyBorder="0" applyAlignment="0" applyProtection="0"/>
    <xf numFmtId="0" fontId="1" fillId="44" borderId="0" applyNumberFormat="0" applyBorder="0" applyAlignment="0" applyProtection="0"/>
    <xf numFmtId="0" fontId="1" fillId="43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177" fontId="1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44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43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48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46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44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44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6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6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7" borderId="4" applyNumberFormat="0" applyFont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7" borderId="4" applyNumberFormat="0" applyFont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7" borderId="4" applyNumberFormat="0" applyFont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40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7" borderId="4" applyNumberFormat="0" applyFont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0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6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6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7" borderId="0" applyNumberFormat="0" applyBorder="0" applyAlignment="0" applyProtection="0"/>
    <xf numFmtId="0" fontId="1" fillId="44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1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44" borderId="0" applyNumberFormat="0" applyBorder="0" applyAlignment="0" applyProtection="0"/>
    <xf numFmtId="0" fontId="1" fillId="43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6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6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6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6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6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6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6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6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6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6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7" borderId="4" applyNumberFormat="0" applyFont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7" borderId="4" applyNumberFormat="0" applyFont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7" borderId="4" applyNumberFormat="0" applyFont="0" applyAlignment="0" applyProtection="0"/>
    <xf numFmtId="0" fontId="1" fillId="49" borderId="0" applyNumberFormat="0" applyBorder="0" applyAlignment="0" applyProtection="0"/>
    <xf numFmtId="0" fontId="1" fillId="40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7" borderId="4" applyNumberFormat="0" applyFont="0" applyAlignment="0" applyProtection="0"/>
    <xf numFmtId="0" fontId="1" fillId="46" borderId="0" applyNumberFormat="0" applyBorder="0" applyAlignment="0" applyProtection="0"/>
    <xf numFmtId="0" fontId="1" fillId="40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48" borderId="0" applyNumberFormat="0" applyBorder="0" applyAlignment="0" applyProtection="0"/>
    <xf numFmtId="0" fontId="1" fillId="7" borderId="4" applyNumberFormat="0" applyFont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1" borderId="0" applyNumberFormat="0" applyBorder="0" applyAlignment="0" applyProtection="0"/>
    <xf numFmtId="0" fontId="1" fillId="39" borderId="0" applyNumberFormat="0" applyBorder="0" applyAlignment="0" applyProtection="0"/>
    <xf numFmtId="0" fontId="1" fillId="4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49" borderId="0" applyNumberFormat="0" applyBorder="0" applyAlignment="0" applyProtection="0"/>
    <xf numFmtId="0" fontId="1" fillId="47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7" borderId="4" applyNumberFormat="0" applyFont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9" borderId="0" applyNumberFormat="0" applyBorder="0" applyAlignment="0" applyProtection="0"/>
    <xf numFmtId="0" fontId="1" fillId="48" borderId="0" applyNumberFormat="0" applyBorder="0" applyAlignment="0" applyProtection="0"/>
    <xf numFmtId="0" fontId="1" fillId="44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0" borderId="0" applyNumberFormat="0" applyBorder="0" applyAlignment="0" applyProtection="0"/>
    <xf numFmtId="0" fontId="1" fillId="45" borderId="0" applyNumberFormat="0" applyBorder="0" applyAlignment="0" applyProtection="0"/>
    <xf numFmtId="0" fontId="1" fillId="43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7" borderId="0" applyNumberFormat="0" applyBorder="0" applyAlignment="0" applyProtection="0"/>
    <xf numFmtId="0" fontId="1" fillId="43" borderId="0" applyNumberFormat="0" applyBorder="0" applyAlignment="0" applyProtection="0"/>
    <xf numFmtId="0" fontId="1" fillId="39" borderId="0" applyNumberFormat="0" applyBorder="0" applyAlignment="0" applyProtection="0"/>
    <xf numFmtId="0" fontId="1" fillId="48" borderId="0" applyNumberFormat="0" applyBorder="0" applyAlignment="0" applyProtection="0"/>
    <xf numFmtId="0" fontId="1" fillId="7" borderId="4" applyNumberFormat="0" applyFont="0" applyAlignment="0" applyProtection="0"/>
    <xf numFmtId="0" fontId="1" fillId="48" borderId="0" applyNumberFormat="0" applyBorder="0" applyAlignment="0" applyProtection="0"/>
    <xf numFmtId="0" fontId="1" fillId="47" borderId="0" applyNumberFormat="0" applyBorder="0" applyAlignment="0" applyProtection="0"/>
    <xf numFmtId="0" fontId="1" fillId="4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4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0" fontId="1" fillId="43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49" borderId="0" applyNumberFormat="0" applyBorder="0" applyAlignment="0" applyProtection="0"/>
    <xf numFmtId="177" fontId="1" fillId="0" borderId="0" applyFont="0" applyFill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6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1" borderId="0" applyNumberFormat="0" applyBorder="0" applyAlignment="0" applyProtection="0"/>
    <xf numFmtId="0" fontId="1" fillId="39" borderId="0" applyNumberFormat="0" applyBorder="0" applyAlignment="0" applyProtection="0"/>
    <xf numFmtId="0" fontId="1" fillId="44" borderId="0" applyNumberFormat="0" applyBorder="0" applyAlignment="0" applyProtection="0"/>
    <xf numFmtId="0" fontId="1" fillId="7" borderId="4" applyNumberFormat="0" applyFont="0" applyAlignment="0" applyProtection="0"/>
    <xf numFmtId="0" fontId="1" fillId="45" borderId="0" applyNumberFormat="0" applyBorder="0" applyAlignment="0" applyProtection="0"/>
    <xf numFmtId="177" fontId="1" fillId="0" borderId="0" applyFont="0" applyFill="0" applyBorder="0" applyAlignment="0" applyProtection="0"/>
    <xf numFmtId="0" fontId="1" fillId="47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9" borderId="0" applyNumberFormat="0" applyBorder="0" applyAlignment="0" applyProtection="0"/>
    <xf numFmtId="0" fontId="1" fillId="47" borderId="0" applyNumberFormat="0" applyBorder="0" applyAlignment="0" applyProtection="0"/>
    <xf numFmtId="0" fontId="1" fillId="44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9" borderId="0" applyNumberFormat="0" applyBorder="0" applyAlignment="0" applyProtection="0"/>
    <xf numFmtId="0" fontId="1" fillId="48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48" borderId="0" applyNumberFormat="0" applyBorder="0" applyAlignment="0" applyProtection="0"/>
    <xf numFmtId="0" fontId="1" fillId="38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38" borderId="0" applyNumberFormat="0" applyBorder="0" applyAlignment="0" applyProtection="0"/>
    <xf numFmtId="0" fontId="1" fillId="47" borderId="0" applyNumberFormat="0" applyBorder="0" applyAlignment="0" applyProtection="0"/>
    <xf numFmtId="0" fontId="1" fillId="7" borderId="4" applyNumberFormat="0" applyFont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7" borderId="4" applyNumberFormat="0" applyFont="0" applyAlignment="0" applyProtection="0"/>
    <xf numFmtId="0" fontId="1" fillId="40" borderId="0" applyNumberFormat="0" applyBorder="0" applyAlignment="0" applyProtection="0"/>
    <xf numFmtId="0" fontId="1" fillId="48" borderId="0" applyNumberFormat="0" applyBorder="0" applyAlignment="0" applyProtection="0"/>
    <xf numFmtId="0" fontId="1" fillId="40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45" borderId="0" applyNumberFormat="0" applyBorder="0" applyAlignment="0" applyProtection="0"/>
    <xf numFmtId="177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4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7" borderId="4" applyNumberFormat="0" applyFont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7" borderId="4" applyNumberFormat="0" applyFont="0" applyAlignment="0" applyProtection="0"/>
    <xf numFmtId="0" fontId="1" fillId="47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7" borderId="4" applyNumberFormat="0" applyFont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7" borderId="4" applyNumberFormat="0" applyFont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7" borderId="4" applyNumberFormat="0" applyFont="0" applyAlignment="0" applyProtection="0"/>
    <xf numFmtId="0" fontId="1" fillId="44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48" borderId="0" applyNumberFormat="0" applyBorder="0" applyAlignment="0" applyProtection="0"/>
    <xf numFmtId="0" fontId="1" fillId="40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0" fontId="1" fillId="48" borderId="0" applyNumberFormat="0" applyBorder="0" applyAlignment="0" applyProtection="0"/>
    <xf numFmtId="0" fontId="1" fillId="38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7" borderId="4" applyNumberFormat="0" applyFont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0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6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6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7" borderId="0" applyNumberFormat="0" applyBorder="0" applyAlignment="0" applyProtection="0"/>
    <xf numFmtId="0" fontId="1" fillId="4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8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1" borderId="0" applyNumberFormat="0" applyBorder="0" applyAlignment="0" applyProtection="0"/>
    <xf numFmtId="0" fontId="1" fillId="48" borderId="0" applyNumberFormat="0" applyBorder="0" applyAlignment="0" applyProtection="0"/>
    <xf numFmtId="0" fontId="1" fillId="41" borderId="0" applyNumberFormat="0" applyBorder="0" applyAlignment="0" applyProtection="0"/>
    <xf numFmtId="0" fontId="1" fillId="39" borderId="0" applyNumberFormat="0" applyBorder="0" applyAlignment="0" applyProtection="0"/>
    <xf numFmtId="0" fontId="1" fillId="44" borderId="0" applyNumberFormat="0" applyBorder="0" applyAlignment="0" applyProtection="0"/>
    <xf numFmtId="0" fontId="1" fillId="43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177" fontId="1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44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43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48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46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44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44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6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6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7" borderId="4" applyNumberFormat="0" applyFont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7" borderId="4" applyNumberFormat="0" applyFont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7" borderId="4" applyNumberFormat="0" applyFont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40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7" borderId="4" applyNumberFormat="0" applyFont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0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6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6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7" borderId="0" applyNumberFormat="0" applyBorder="0" applyAlignment="0" applyProtection="0"/>
    <xf numFmtId="0" fontId="1" fillId="44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1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44" borderId="0" applyNumberFormat="0" applyBorder="0" applyAlignment="0" applyProtection="0"/>
    <xf numFmtId="0" fontId="1" fillId="43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6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6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6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6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6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6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6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6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6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6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7" borderId="4" applyNumberFormat="0" applyFont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7" borderId="4" applyNumberFormat="0" applyFont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7" borderId="4" applyNumberFormat="0" applyFont="0" applyAlignment="0" applyProtection="0"/>
    <xf numFmtId="0" fontId="1" fillId="49" borderId="0" applyNumberFormat="0" applyBorder="0" applyAlignment="0" applyProtection="0"/>
    <xf numFmtId="0" fontId="1" fillId="40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7" borderId="4" applyNumberFormat="0" applyFont="0" applyAlignment="0" applyProtection="0"/>
    <xf numFmtId="0" fontId="1" fillId="46" borderId="0" applyNumberFormat="0" applyBorder="0" applyAlignment="0" applyProtection="0"/>
    <xf numFmtId="0" fontId="1" fillId="40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48" borderId="0" applyNumberFormat="0" applyBorder="0" applyAlignment="0" applyProtection="0"/>
    <xf numFmtId="0" fontId="1" fillId="7" borderId="4" applyNumberFormat="0" applyFont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1" borderId="0" applyNumberFormat="0" applyBorder="0" applyAlignment="0" applyProtection="0"/>
    <xf numFmtId="0" fontId="1" fillId="39" borderId="0" applyNumberFormat="0" applyBorder="0" applyAlignment="0" applyProtection="0"/>
    <xf numFmtId="0" fontId="1" fillId="4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49" borderId="0" applyNumberFormat="0" applyBorder="0" applyAlignment="0" applyProtection="0"/>
    <xf numFmtId="0" fontId="1" fillId="47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7" borderId="4" applyNumberFormat="0" applyFont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9" borderId="0" applyNumberFormat="0" applyBorder="0" applyAlignment="0" applyProtection="0"/>
    <xf numFmtId="0" fontId="1" fillId="48" borderId="0" applyNumberFormat="0" applyBorder="0" applyAlignment="0" applyProtection="0"/>
    <xf numFmtId="0" fontId="1" fillId="44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0" borderId="0" applyNumberFormat="0" applyBorder="0" applyAlignment="0" applyProtection="0"/>
    <xf numFmtId="0" fontId="1" fillId="45" borderId="0" applyNumberFormat="0" applyBorder="0" applyAlignment="0" applyProtection="0"/>
    <xf numFmtId="0" fontId="1" fillId="43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7" borderId="0" applyNumberFormat="0" applyBorder="0" applyAlignment="0" applyProtection="0"/>
    <xf numFmtId="0" fontId="1" fillId="43" borderId="0" applyNumberFormat="0" applyBorder="0" applyAlignment="0" applyProtection="0"/>
    <xf numFmtId="0" fontId="1" fillId="39" borderId="0" applyNumberFormat="0" applyBorder="0" applyAlignment="0" applyProtection="0"/>
    <xf numFmtId="0" fontId="1" fillId="48" borderId="0" applyNumberFormat="0" applyBorder="0" applyAlignment="0" applyProtection="0"/>
    <xf numFmtId="0" fontId="1" fillId="7" borderId="4" applyNumberFormat="0" applyFont="0" applyAlignment="0" applyProtection="0"/>
    <xf numFmtId="0" fontId="1" fillId="48" borderId="0" applyNumberFormat="0" applyBorder="0" applyAlignment="0" applyProtection="0"/>
    <xf numFmtId="0" fontId="1" fillId="47" borderId="0" applyNumberFormat="0" applyBorder="0" applyAlignment="0" applyProtection="0"/>
    <xf numFmtId="0" fontId="1" fillId="4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4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0" fontId="1" fillId="43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49" borderId="0" applyNumberFormat="0" applyBorder="0" applyAlignment="0" applyProtection="0"/>
    <xf numFmtId="177" fontId="1" fillId="0" borderId="0" applyFont="0" applyFill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6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1" borderId="0" applyNumberFormat="0" applyBorder="0" applyAlignment="0" applyProtection="0"/>
    <xf numFmtId="0" fontId="1" fillId="39" borderId="0" applyNumberFormat="0" applyBorder="0" applyAlignment="0" applyProtection="0"/>
    <xf numFmtId="0" fontId="1" fillId="44" borderId="0" applyNumberFormat="0" applyBorder="0" applyAlignment="0" applyProtection="0"/>
    <xf numFmtId="0" fontId="1" fillId="7" borderId="4" applyNumberFormat="0" applyFont="0" applyAlignment="0" applyProtection="0"/>
    <xf numFmtId="0" fontId="1" fillId="45" borderId="0" applyNumberFormat="0" applyBorder="0" applyAlignment="0" applyProtection="0"/>
    <xf numFmtId="177" fontId="1" fillId="0" borderId="0" applyFont="0" applyFill="0" applyBorder="0" applyAlignment="0" applyProtection="0"/>
    <xf numFmtId="0" fontId="1" fillId="47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9" borderId="0" applyNumberFormat="0" applyBorder="0" applyAlignment="0" applyProtection="0"/>
    <xf numFmtId="0" fontId="1" fillId="47" borderId="0" applyNumberFormat="0" applyBorder="0" applyAlignment="0" applyProtection="0"/>
    <xf numFmtId="0" fontId="1" fillId="44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9" borderId="0" applyNumberFormat="0" applyBorder="0" applyAlignment="0" applyProtection="0"/>
    <xf numFmtId="0" fontId="1" fillId="48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48" borderId="0" applyNumberFormat="0" applyBorder="0" applyAlignment="0" applyProtection="0"/>
    <xf numFmtId="0" fontId="1" fillId="38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38" borderId="0" applyNumberFormat="0" applyBorder="0" applyAlignment="0" applyProtection="0"/>
    <xf numFmtId="0" fontId="1" fillId="47" borderId="0" applyNumberFormat="0" applyBorder="0" applyAlignment="0" applyProtection="0"/>
    <xf numFmtId="0" fontId="1" fillId="7" borderId="4" applyNumberFormat="0" applyFont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7" borderId="4" applyNumberFormat="0" applyFont="0" applyAlignment="0" applyProtection="0"/>
    <xf numFmtId="0" fontId="1" fillId="40" borderId="0" applyNumberFormat="0" applyBorder="0" applyAlignment="0" applyProtection="0"/>
    <xf numFmtId="0" fontId="1" fillId="48" borderId="0" applyNumberFormat="0" applyBorder="0" applyAlignment="0" applyProtection="0"/>
    <xf numFmtId="0" fontId="1" fillId="40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45" borderId="0" applyNumberFormat="0" applyBorder="0" applyAlignment="0" applyProtection="0"/>
    <xf numFmtId="177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4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7" borderId="4" applyNumberFormat="0" applyFont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7" borderId="4" applyNumberFormat="0" applyFont="0" applyAlignment="0" applyProtection="0"/>
    <xf numFmtId="0" fontId="1" fillId="47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7" borderId="4" applyNumberFormat="0" applyFont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7" borderId="4" applyNumberFormat="0" applyFont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7" borderId="4" applyNumberFormat="0" applyFont="0" applyAlignment="0" applyProtection="0"/>
    <xf numFmtId="0" fontId="1" fillId="44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48" borderId="0" applyNumberFormat="0" applyBorder="0" applyAlignment="0" applyProtection="0"/>
    <xf numFmtId="0" fontId="1" fillId="40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0" fontId="1" fillId="48" borderId="0" applyNumberFormat="0" applyBorder="0" applyAlignment="0" applyProtection="0"/>
    <xf numFmtId="0" fontId="1" fillId="38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7" borderId="4" applyNumberFormat="0" applyFont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0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6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6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7" borderId="0" applyNumberFormat="0" applyBorder="0" applyAlignment="0" applyProtection="0"/>
    <xf numFmtId="0" fontId="1" fillId="4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8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1" borderId="0" applyNumberFormat="0" applyBorder="0" applyAlignment="0" applyProtection="0"/>
    <xf numFmtId="0" fontId="1" fillId="48" borderId="0" applyNumberFormat="0" applyBorder="0" applyAlignment="0" applyProtection="0"/>
    <xf numFmtId="0" fontId="1" fillId="41" borderId="0" applyNumberFormat="0" applyBorder="0" applyAlignment="0" applyProtection="0"/>
    <xf numFmtId="0" fontId="1" fillId="39" borderId="0" applyNumberFormat="0" applyBorder="0" applyAlignment="0" applyProtection="0"/>
    <xf numFmtId="0" fontId="1" fillId="44" borderId="0" applyNumberFormat="0" applyBorder="0" applyAlignment="0" applyProtection="0"/>
    <xf numFmtId="0" fontId="1" fillId="43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177" fontId="1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44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43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48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46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44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44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6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6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7" borderId="4" applyNumberFormat="0" applyFont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7" borderId="4" applyNumberFormat="0" applyFont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7" borderId="4" applyNumberFormat="0" applyFont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40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7" borderId="4" applyNumberFormat="0" applyFont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0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6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6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7" borderId="0" applyNumberFormat="0" applyBorder="0" applyAlignment="0" applyProtection="0"/>
    <xf numFmtId="0" fontId="1" fillId="44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1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44" borderId="0" applyNumberFormat="0" applyBorder="0" applyAlignment="0" applyProtection="0"/>
    <xf numFmtId="0" fontId="1" fillId="43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6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6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6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6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6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6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6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6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6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6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7" borderId="4" applyNumberFormat="0" applyFont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7" borderId="4" applyNumberFormat="0" applyFont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7" borderId="4" applyNumberFormat="0" applyFont="0" applyAlignment="0" applyProtection="0"/>
    <xf numFmtId="0" fontId="1" fillId="49" borderId="0" applyNumberFormat="0" applyBorder="0" applyAlignment="0" applyProtection="0"/>
    <xf numFmtId="0" fontId="1" fillId="40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7" borderId="4" applyNumberFormat="0" applyFont="0" applyAlignment="0" applyProtection="0"/>
    <xf numFmtId="0" fontId="1" fillId="46" borderId="0" applyNumberFormat="0" applyBorder="0" applyAlignment="0" applyProtection="0"/>
    <xf numFmtId="0" fontId="1" fillId="40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48" borderId="0" applyNumberFormat="0" applyBorder="0" applyAlignment="0" applyProtection="0"/>
    <xf numFmtId="0" fontId="1" fillId="7" borderId="4" applyNumberFormat="0" applyFont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1" borderId="0" applyNumberFormat="0" applyBorder="0" applyAlignment="0" applyProtection="0"/>
    <xf numFmtId="0" fontId="1" fillId="39" borderId="0" applyNumberFormat="0" applyBorder="0" applyAlignment="0" applyProtection="0"/>
    <xf numFmtId="0" fontId="1" fillId="4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49" borderId="0" applyNumberFormat="0" applyBorder="0" applyAlignment="0" applyProtection="0"/>
    <xf numFmtId="0" fontId="1" fillId="47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7" borderId="4" applyNumberFormat="0" applyFont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9" borderId="0" applyNumberFormat="0" applyBorder="0" applyAlignment="0" applyProtection="0"/>
    <xf numFmtId="0" fontId="1" fillId="48" borderId="0" applyNumberFormat="0" applyBorder="0" applyAlignment="0" applyProtection="0"/>
    <xf numFmtId="0" fontId="1" fillId="44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0" borderId="0" applyNumberFormat="0" applyBorder="0" applyAlignment="0" applyProtection="0"/>
    <xf numFmtId="0" fontId="1" fillId="45" borderId="0" applyNumberFormat="0" applyBorder="0" applyAlignment="0" applyProtection="0"/>
    <xf numFmtId="0" fontId="1" fillId="43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7" borderId="0" applyNumberFormat="0" applyBorder="0" applyAlignment="0" applyProtection="0"/>
    <xf numFmtId="0" fontId="1" fillId="43" borderId="0" applyNumberFormat="0" applyBorder="0" applyAlignment="0" applyProtection="0"/>
    <xf numFmtId="0" fontId="1" fillId="39" borderId="0" applyNumberFormat="0" applyBorder="0" applyAlignment="0" applyProtection="0"/>
    <xf numFmtId="0" fontId="1" fillId="48" borderId="0" applyNumberFormat="0" applyBorder="0" applyAlignment="0" applyProtection="0"/>
    <xf numFmtId="0" fontId="1" fillId="7" borderId="4" applyNumberFormat="0" applyFont="0" applyAlignment="0" applyProtection="0"/>
    <xf numFmtId="0" fontId="1" fillId="48" borderId="0" applyNumberFormat="0" applyBorder="0" applyAlignment="0" applyProtection="0"/>
    <xf numFmtId="0" fontId="1" fillId="47" borderId="0" applyNumberFormat="0" applyBorder="0" applyAlignment="0" applyProtection="0"/>
    <xf numFmtId="0" fontId="1" fillId="4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4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0" fontId="1" fillId="43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49" borderId="0" applyNumberFormat="0" applyBorder="0" applyAlignment="0" applyProtection="0"/>
    <xf numFmtId="177" fontId="1" fillId="0" borderId="0" applyFont="0" applyFill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6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1" borderId="0" applyNumberFormat="0" applyBorder="0" applyAlignment="0" applyProtection="0"/>
    <xf numFmtId="0" fontId="1" fillId="39" borderId="0" applyNumberFormat="0" applyBorder="0" applyAlignment="0" applyProtection="0"/>
    <xf numFmtId="0" fontId="1" fillId="44" borderId="0" applyNumberFormat="0" applyBorder="0" applyAlignment="0" applyProtection="0"/>
    <xf numFmtId="0" fontId="1" fillId="7" borderId="4" applyNumberFormat="0" applyFont="0" applyAlignment="0" applyProtection="0"/>
    <xf numFmtId="0" fontId="1" fillId="45" borderId="0" applyNumberFormat="0" applyBorder="0" applyAlignment="0" applyProtection="0"/>
    <xf numFmtId="177" fontId="1" fillId="0" borderId="0" applyFont="0" applyFill="0" applyBorder="0" applyAlignment="0" applyProtection="0"/>
    <xf numFmtId="0" fontId="1" fillId="47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9" borderId="0" applyNumberFormat="0" applyBorder="0" applyAlignment="0" applyProtection="0"/>
    <xf numFmtId="0" fontId="1" fillId="47" borderId="0" applyNumberFormat="0" applyBorder="0" applyAlignment="0" applyProtection="0"/>
    <xf numFmtId="0" fontId="1" fillId="44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9" borderId="0" applyNumberFormat="0" applyBorder="0" applyAlignment="0" applyProtection="0"/>
    <xf numFmtId="0" fontId="1" fillId="48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48" borderId="0" applyNumberFormat="0" applyBorder="0" applyAlignment="0" applyProtection="0"/>
    <xf numFmtId="0" fontId="1" fillId="38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38" borderId="0" applyNumberFormat="0" applyBorder="0" applyAlignment="0" applyProtection="0"/>
    <xf numFmtId="0" fontId="1" fillId="47" borderId="0" applyNumberFormat="0" applyBorder="0" applyAlignment="0" applyProtection="0"/>
    <xf numFmtId="0" fontId="1" fillId="7" borderId="4" applyNumberFormat="0" applyFont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7" borderId="4" applyNumberFormat="0" applyFont="0" applyAlignment="0" applyProtection="0"/>
    <xf numFmtId="0" fontId="1" fillId="40" borderId="0" applyNumberFormat="0" applyBorder="0" applyAlignment="0" applyProtection="0"/>
    <xf numFmtId="0" fontId="1" fillId="48" borderId="0" applyNumberFormat="0" applyBorder="0" applyAlignment="0" applyProtection="0"/>
    <xf numFmtId="0" fontId="1" fillId="40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45" borderId="0" applyNumberFormat="0" applyBorder="0" applyAlignment="0" applyProtection="0"/>
    <xf numFmtId="177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4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7" borderId="4" applyNumberFormat="0" applyFont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7" borderId="4" applyNumberFormat="0" applyFont="0" applyAlignment="0" applyProtection="0"/>
    <xf numFmtId="0" fontId="1" fillId="47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7" borderId="4" applyNumberFormat="0" applyFont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7" borderId="4" applyNumberFormat="0" applyFont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7" borderId="4" applyNumberFormat="0" applyFont="0" applyAlignment="0" applyProtection="0"/>
    <xf numFmtId="0" fontId="1" fillId="44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48" borderId="0" applyNumberFormat="0" applyBorder="0" applyAlignment="0" applyProtection="0"/>
    <xf numFmtId="0" fontId="1" fillId="40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0" fontId="1" fillId="48" borderId="0" applyNumberFormat="0" applyBorder="0" applyAlignment="0" applyProtection="0"/>
    <xf numFmtId="0" fontId="1" fillId="38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7" borderId="4" applyNumberFormat="0" applyFont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0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6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6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7" borderId="0" applyNumberFormat="0" applyBorder="0" applyAlignment="0" applyProtection="0"/>
    <xf numFmtId="0" fontId="1" fillId="4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8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1" borderId="0" applyNumberFormat="0" applyBorder="0" applyAlignment="0" applyProtection="0"/>
    <xf numFmtId="0" fontId="1" fillId="48" borderId="0" applyNumberFormat="0" applyBorder="0" applyAlignment="0" applyProtection="0"/>
    <xf numFmtId="0" fontId="1" fillId="41" borderId="0" applyNumberFormat="0" applyBorder="0" applyAlignment="0" applyProtection="0"/>
    <xf numFmtId="0" fontId="1" fillId="39" borderId="0" applyNumberFormat="0" applyBorder="0" applyAlignment="0" applyProtection="0"/>
    <xf numFmtId="0" fontId="1" fillId="44" borderId="0" applyNumberFormat="0" applyBorder="0" applyAlignment="0" applyProtection="0"/>
    <xf numFmtId="0" fontId="1" fillId="43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177" fontId="1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44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43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48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46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44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44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6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6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7" borderId="4" applyNumberFormat="0" applyFont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7" borderId="4" applyNumberFormat="0" applyFont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7" borderId="4" applyNumberFormat="0" applyFont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40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7" borderId="4" applyNumberFormat="0" applyFont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0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6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6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7" borderId="0" applyNumberFormat="0" applyBorder="0" applyAlignment="0" applyProtection="0"/>
    <xf numFmtId="0" fontId="1" fillId="44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1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44" borderId="0" applyNumberFormat="0" applyBorder="0" applyAlignment="0" applyProtection="0"/>
    <xf numFmtId="0" fontId="1" fillId="43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6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6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6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6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6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6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4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24" fillId="0" borderId="0"/>
  </cellStyleXfs>
  <cellXfs count="88">
    <xf numFmtId="0" fontId="0" fillId="0" borderId="0" xfId="0"/>
    <xf numFmtId="0" fontId="0" fillId="0" borderId="0" xfId="0"/>
    <xf numFmtId="0" fontId="12" fillId="32" borderId="6" xfId="0" applyFont="1" applyFill="1" applyBorder="1"/>
    <xf numFmtId="0" fontId="12" fillId="32" borderId="7" xfId="0" applyFont="1" applyFill="1" applyBorder="1"/>
    <xf numFmtId="0" fontId="12" fillId="32" borderId="8" xfId="0" applyFont="1" applyFill="1" applyBorder="1"/>
    <xf numFmtId="0" fontId="12" fillId="32" borderId="9" xfId="0" applyFont="1" applyFill="1" applyBorder="1" applyAlignment="1">
      <alignment horizontal="centerContinuous"/>
    </xf>
    <xf numFmtId="0" fontId="12" fillId="32" borderId="0" xfId="0" applyFont="1" applyFill="1" applyBorder="1" applyAlignment="1">
      <alignment horizontal="centerContinuous"/>
    </xf>
    <xf numFmtId="0" fontId="13" fillId="32" borderId="10" xfId="0" applyFont="1" applyFill="1" applyBorder="1" applyAlignment="1">
      <alignment horizontal="centerContinuous"/>
    </xf>
    <xf numFmtId="0" fontId="12" fillId="32" borderId="9" xfId="0" applyFont="1" applyFill="1" applyBorder="1"/>
    <xf numFmtId="0" fontId="0" fillId="0" borderId="0" xfId="0" applyBorder="1"/>
    <xf numFmtId="0" fontId="12" fillId="32" borderId="10" xfId="0" applyFont="1" applyFill="1" applyBorder="1"/>
    <xf numFmtId="0" fontId="12" fillId="32" borderId="9" xfId="0" applyFont="1" applyFill="1" applyBorder="1" applyAlignment="1"/>
    <xf numFmtId="0" fontId="12" fillId="32" borderId="0" xfId="0" applyFont="1" applyFill="1" applyBorder="1"/>
    <xf numFmtId="0" fontId="0" fillId="0" borderId="11" xfId="0" applyFill="1" applyBorder="1"/>
    <xf numFmtId="0" fontId="0" fillId="0" borderId="12" xfId="0" applyFill="1" applyBorder="1"/>
    <xf numFmtId="0" fontId="0" fillId="0" borderId="13" xfId="0" applyFill="1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49" fontId="21" fillId="0" borderId="0" xfId="5"/>
    <xf numFmtId="49" fontId="21" fillId="0" borderId="13" xfId="5" applyBorder="1"/>
    <xf numFmtId="0" fontId="22" fillId="35" borderId="15" xfId="0" applyFont="1" applyFill="1" applyBorder="1"/>
    <xf numFmtId="0" fontId="22" fillId="35" borderId="16" xfId="0" applyFont="1" applyFill="1" applyBorder="1"/>
    <xf numFmtId="0" fontId="23" fillId="0" borderId="10" xfId="0" applyFont="1" applyFill="1" applyBorder="1" applyAlignment="1">
      <alignment horizontal="centerContinuous"/>
    </xf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49" fontId="26" fillId="0" borderId="0" xfId="20">
      <alignment horizontal="left" indent="1"/>
    </xf>
    <xf numFmtId="49" fontId="0" fillId="34" borderId="17" xfId="0" applyNumberFormat="1" applyFill="1" applyBorder="1"/>
    <xf numFmtId="0" fontId="18" fillId="34" borderId="18" xfId="52" applyFill="1" applyBorder="1" applyAlignment="1" applyProtection="1"/>
    <xf numFmtId="49" fontId="0" fillId="36" borderId="17" xfId="0" applyNumberFormat="1" applyFill="1" applyBorder="1"/>
    <xf numFmtId="0" fontId="18" fillId="36" borderId="18" xfId="52" applyFill="1" applyBorder="1" applyAlignment="1" applyProtection="1"/>
    <xf numFmtId="49" fontId="15" fillId="0" borderId="0" xfId="6" applyFill="1" applyBorder="1" applyAlignment="1">
      <alignment horizontal="left" indent="1"/>
    </xf>
    <xf numFmtId="164" fontId="0" fillId="0" borderId="0" xfId="50" applyFont="1" applyBorder="1" applyAlignment="1" applyProtection="1"/>
    <xf numFmtId="49" fontId="21" fillId="0" borderId="0" xfId="5" applyBorder="1"/>
    <xf numFmtId="170" fontId="0" fillId="0" borderId="0" xfId="48" applyNumberFormat="1" applyFont="1" applyAlignment="1"/>
    <xf numFmtId="49" fontId="17" fillId="32" borderId="0" xfId="8" applyFill="1">
      <alignment horizontal="left"/>
    </xf>
    <xf numFmtId="0" fontId="14" fillId="0" borderId="0" xfId="0" applyFont="1"/>
    <xf numFmtId="0" fontId="20" fillId="32" borderId="14" xfId="49" applyFill="1">
      <alignment horizontal="left" wrapText="1"/>
    </xf>
    <xf numFmtId="0" fontId="20" fillId="0" borderId="14" xfId="49" applyFill="1">
      <alignment horizontal="left" wrapText="1"/>
    </xf>
    <xf numFmtId="0" fontId="1" fillId="32" borderId="14" xfId="14" applyFill="1"/>
    <xf numFmtId="172" fontId="19" fillId="32" borderId="14" xfId="2" applyFont="1" applyFill="1" applyBorder="1" applyProtection="1">
      <protection locked="0"/>
    </xf>
    <xf numFmtId="172" fontId="19" fillId="0" borderId="14" xfId="2" applyFont="1" applyFill="1" applyBorder="1" applyProtection="1">
      <protection locked="0"/>
    </xf>
    <xf numFmtId="0" fontId="0" fillId="32" borderId="14" xfId="14" applyFont="1" applyFill="1"/>
    <xf numFmtId="49" fontId="16" fillId="0" borderId="0" xfId="7"/>
    <xf numFmtId="0" fontId="1" fillId="0" borderId="14" xfId="14" applyFill="1"/>
    <xf numFmtId="172" fontId="19" fillId="37" borderId="14" xfId="2" applyFont="1" applyFill="1" applyBorder="1" applyProtection="1">
      <protection locked="0"/>
    </xf>
    <xf numFmtId="0" fontId="0" fillId="37" borderId="0" xfId="0" applyFill="1"/>
    <xf numFmtId="169" fontId="0" fillId="0" borderId="0" xfId="47" applyFont="1" applyProtection="1"/>
    <xf numFmtId="0" fontId="0" fillId="0" borderId="14" xfId="14" applyFont="1" applyFill="1"/>
    <xf numFmtId="172" fontId="0" fillId="0" borderId="14" xfId="2" applyFont="1" applyFill="1" applyBorder="1"/>
    <xf numFmtId="49" fontId="21" fillId="0" borderId="0" xfId="5" applyFill="1" applyAlignment="1">
      <alignment vertical="center"/>
    </xf>
    <xf numFmtId="0" fontId="12" fillId="0" borderId="0" xfId="0" applyFont="1"/>
    <xf numFmtId="0" fontId="1" fillId="0" borderId="14" xfId="14" applyFill="1"/>
    <xf numFmtId="0" fontId="0" fillId="0" borderId="0" xfId="0" applyAlignment="1">
      <alignment horizontal="center"/>
    </xf>
    <xf numFmtId="0" fontId="1" fillId="0" borderId="14" xfId="14" applyFill="1" applyAlignment="1">
      <alignment horizontal="center"/>
    </xf>
    <xf numFmtId="0" fontId="1" fillId="32" borderId="14" xfId="14" applyFill="1" applyAlignment="1">
      <alignment horizontal="center"/>
    </xf>
    <xf numFmtId="0" fontId="0" fillId="32" borderId="14" xfId="14" applyFont="1" applyFill="1" applyAlignment="1">
      <alignment horizontal="center"/>
    </xf>
    <xf numFmtId="166" fontId="12" fillId="0" borderId="0" xfId="51" applyNumberFormat="1" applyFont="1" applyProtection="1"/>
    <xf numFmtId="0" fontId="0" fillId="0" borderId="14" xfId="14" applyFont="1" applyFill="1" applyAlignment="1">
      <alignment horizontal="center"/>
    </xf>
    <xf numFmtId="167" fontId="1" fillId="0" borderId="14" xfId="14" applyNumberFormat="1" applyFill="1"/>
    <xf numFmtId="165" fontId="19" fillId="32" borderId="14" xfId="2" applyNumberFormat="1" applyFont="1" applyFill="1" applyBorder="1" applyProtection="1">
      <protection locked="0"/>
    </xf>
    <xf numFmtId="166" fontId="19" fillId="32" borderId="14" xfId="2" applyNumberFormat="1" applyFont="1" applyFill="1" applyBorder="1" applyProtection="1">
      <protection locked="0"/>
    </xf>
    <xf numFmtId="168" fontId="19" fillId="32" borderId="14" xfId="48" applyFont="1" applyFill="1" applyBorder="1" applyAlignment="1" applyProtection="1">
      <protection locked="0"/>
    </xf>
    <xf numFmtId="165" fontId="19" fillId="0" borderId="14" xfId="2" applyNumberFormat="1" applyFont="1" applyFill="1" applyBorder="1" applyProtection="1">
      <protection locked="0"/>
    </xf>
    <xf numFmtId="165" fontId="19" fillId="32" borderId="14" xfId="51" applyFont="1" applyFill="1" applyBorder="1" applyProtection="1">
      <protection locked="0"/>
    </xf>
    <xf numFmtId="165" fontId="19" fillId="0" borderId="14" xfId="51" applyFont="1" applyFill="1" applyBorder="1" applyProtection="1">
      <protection locked="0"/>
    </xf>
    <xf numFmtId="166" fontId="19" fillId="0" borderId="14" xfId="2" applyNumberFormat="1" applyFont="1" applyFill="1" applyBorder="1" applyProtection="1">
      <protection locked="0"/>
    </xf>
    <xf numFmtId="171" fontId="20" fillId="32" borderId="14" xfId="46" applyFont="1" applyFill="1" applyBorder="1" applyAlignment="1" applyProtection="1">
      <alignment horizontal="centerContinuous" wrapText="1"/>
    </xf>
    <xf numFmtId="173" fontId="1" fillId="0" borderId="14" xfId="14" applyNumberFormat="1" applyFill="1"/>
    <xf numFmtId="174" fontId="1" fillId="0" borderId="14" xfId="14" applyNumberFormat="1" applyFill="1"/>
    <xf numFmtId="175" fontId="1" fillId="0" borderId="14" xfId="14" applyNumberFormat="1" applyFill="1"/>
    <xf numFmtId="168" fontId="0" fillId="0" borderId="14" xfId="48" applyFont="1" applyFill="1" applyBorder="1" applyAlignment="1"/>
    <xf numFmtId="0" fontId="19" fillId="0" borderId="14" xfId="13" applyFill="1" applyAlignment="1">
      <alignment horizontal="right"/>
      <protection locked="0"/>
    </xf>
    <xf numFmtId="0" fontId="20" fillId="32" borderId="14" xfId="49" applyFill="1" applyAlignment="1">
      <alignment horizontal="centerContinuous" wrapText="1"/>
    </xf>
    <xf numFmtId="171" fontId="0" fillId="0" borderId="0" xfId="46" applyFont="1" applyAlignment="1" applyProtection="1"/>
    <xf numFmtId="171" fontId="19" fillId="32" borderId="14" xfId="46" applyFont="1" applyFill="1" applyBorder="1" applyAlignment="1" applyProtection="1">
      <protection locked="0"/>
    </xf>
    <xf numFmtId="0" fontId="20" fillId="32" borderId="14" xfId="49" applyFill="1" applyAlignment="1">
      <alignment horizontal="right" wrapText="1"/>
    </xf>
    <xf numFmtId="0" fontId="20" fillId="0" borderId="14" xfId="49" applyFill="1" applyAlignment="1">
      <alignment horizontal="right" wrapText="1"/>
    </xf>
    <xf numFmtId="0" fontId="0" fillId="0" borderId="14" xfId="14" applyFont="1" applyFill="1" applyAlignment="1">
      <alignment wrapText="1"/>
    </xf>
    <xf numFmtId="166" fontId="12" fillId="0" borderId="0" xfId="51" applyNumberFormat="1" applyFont="1" applyBorder="1" applyProtection="1"/>
    <xf numFmtId="49" fontId="16" fillId="0" borderId="0" xfId="7" applyFill="1" applyAlignment="1">
      <alignment vertical="center"/>
    </xf>
    <xf numFmtId="165" fontId="12" fillId="0" borderId="0" xfId="51" applyFont="1" applyProtection="1"/>
    <xf numFmtId="0" fontId="20" fillId="32" borderId="14" xfId="49">
      <alignment horizontal="left" wrapText="1"/>
    </xf>
    <xf numFmtId="49" fontId="0" fillId="34" borderId="19" xfId="0" applyNumberFormat="1" applyFill="1" applyBorder="1"/>
    <xf numFmtId="0" fontId="18" fillId="34" borderId="20" xfId="52" applyFill="1" applyBorder="1" applyAlignment="1" applyProtection="1"/>
    <xf numFmtId="0" fontId="19" fillId="34" borderId="14" xfId="13" applyAlignment="1">
      <alignment vertical="top" wrapText="1"/>
      <protection locked="0"/>
    </xf>
    <xf numFmtId="0" fontId="19" fillId="34" borderId="14" xfId="13" applyAlignment="1">
      <alignment wrapText="1"/>
      <protection locked="0"/>
    </xf>
  </cellXfs>
  <cellStyles count="13064">
    <cellStyle name="20% - Accent1" xfId="23" builtinId="30" hidden="1"/>
    <cellStyle name="20% - Accent1 10" xfId="80" hidden="1"/>
    <cellStyle name="20% - Accent1 10" xfId="132" hidden="1"/>
    <cellStyle name="20% - Accent1 10" xfId="184" hidden="1"/>
    <cellStyle name="20% - Accent1 10" xfId="236" hidden="1"/>
    <cellStyle name="20% - Accent1 10" xfId="675" hidden="1"/>
    <cellStyle name="20% - Accent1 10" xfId="727" hidden="1"/>
    <cellStyle name="20% - Accent1 10" xfId="780" hidden="1"/>
    <cellStyle name="20% - Accent1 10" xfId="589" hidden="1"/>
    <cellStyle name="20% - Accent1 10" xfId="600" hidden="1"/>
    <cellStyle name="20% - Accent1 10" xfId="531" hidden="1"/>
    <cellStyle name="20% - Accent1 10" xfId="1147" hidden="1"/>
    <cellStyle name="20% - Accent1 10" xfId="1199" hidden="1"/>
    <cellStyle name="20% - Accent1 10" xfId="1251" hidden="1"/>
    <cellStyle name="20% - Accent1 10" xfId="988" hidden="1"/>
    <cellStyle name="20% - Accent1 10" xfId="860" hidden="1"/>
    <cellStyle name="20% - Accent1 10" xfId="550" hidden="1"/>
    <cellStyle name="20% - Accent1 10" xfId="1575" hidden="1"/>
    <cellStyle name="20% - Accent1 10" xfId="1627" hidden="1"/>
    <cellStyle name="20% - Accent1 10" xfId="1679" hidden="1"/>
    <cellStyle name="20% - Accent1 10" xfId="1846" hidden="1"/>
    <cellStyle name="20% - Accent1 10" xfId="1898" hidden="1"/>
    <cellStyle name="20% - Accent1 10" xfId="1950" hidden="1"/>
    <cellStyle name="20% - Accent1 10" xfId="2117" hidden="1"/>
    <cellStyle name="20% - Accent1 10" xfId="2169" hidden="1"/>
    <cellStyle name="20% - Accent1 10" xfId="2238" hidden="1"/>
    <cellStyle name="20% - Accent1 10" xfId="2290" hidden="1"/>
    <cellStyle name="20% - Accent1 10" xfId="2342" hidden="1"/>
    <cellStyle name="20% - Accent1 10" xfId="2394" hidden="1"/>
    <cellStyle name="20% - Accent1 10" xfId="2843" hidden="1"/>
    <cellStyle name="20% - Accent1 10" xfId="2895" hidden="1"/>
    <cellStyle name="20% - Accent1 10" xfId="2948" hidden="1"/>
    <cellStyle name="20% - Accent1 10" xfId="2757" hidden="1"/>
    <cellStyle name="20% - Accent1 10" xfId="2768" hidden="1"/>
    <cellStyle name="20% - Accent1 10" xfId="2699" hidden="1"/>
    <cellStyle name="20% - Accent1 10" xfId="3315" hidden="1"/>
    <cellStyle name="20% - Accent1 10" xfId="3367" hidden="1"/>
    <cellStyle name="20% - Accent1 10" xfId="3419" hidden="1"/>
    <cellStyle name="20% - Accent1 10" xfId="3156" hidden="1"/>
    <cellStyle name="20% - Accent1 10" xfId="3028" hidden="1"/>
    <cellStyle name="20% - Accent1 10" xfId="2718" hidden="1"/>
    <cellStyle name="20% - Accent1 10" xfId="3743" hidden="1"/>
    <cellStyle name="20% - Accent1 10" xfId="3795" hidden="1"/>
    <cellStyle name="20% - Accent1 10" xfId="3847" hidden="1"/>
    <cellStyle name="20% - Accent1 10" xfId="4014" hidden="1"/>
    <cellStyle name="20% - Accent1 10" xfId="4066" hidden="1"/>
    <cellStyle name="20% - Accent1 10" xfId="4118" hidden="1"/>
    <cellStyle name="20% - Accent1 10" xfId="4285" hidden="1"/>
    <cellStyle name="20% - Accent1 10" xfId="4337" hidden="1"/>
    <cellStyle name="20% - Accent1 10" xfId="4406" hidden="1"/>
    <cellStyle name="20% - Accent1 10" xfId="4458" hidden="1"/>
    <cellStyle name="20% - Accent1 10" xfId="4510" hidden="1"/>
    <cellStyle name="20% - Accent1 10" xfId="4562" hidden="1"/>
    <cellStyle name="20% - Accent1 10" xfId="5011" hidden="1"/>
    <cellStyle name="20% - Accent1 10" xfId="5063" hidden="1"/>
    <cellStyle name="20% - Accent1 10" xfId="5116" hidden="1"/>
    <cellStyle name="20% - Accent1 10" xfId="4925" hidden="1"/>
    <cellStyle name="20% - Accent1 10" xfId="4936" hidden="1"/>
    <cellStyle name="20% - Accent1 10" xfId="4867" hidden="1"/>
    <cellStyle name="20% - Accent1 10" xfId="5483" hidden="1"/>
    <cellStyle name="20% - Accent1 10" xfId="5535" hidden="1"/>
    <cellStyle name="20% - Accent1 10" xfId="5587" hidden="1"/>
    <cellStyle name="20% - Accent1 10" xfId="5324" hidden="1"/>
    <cellStyle name="20% - Accent1 10" xfId="5196" hidden="1"/>
    <cellStyle name="20% - Accent1 10" xfId="4886" hidden="1"/>
    <cellStyle name="20% - Accent1 10" xfId="5911" hidden="1"/>
    <cellStyle name="20% - Accent1 10" xfId="5963" hidden="1"/>
    <cellStyle name="20% - Accent1 10" xfId="6015" hidden="1"/>
    <cellStyle name="20% - Accent1 10" xfId="6182" hidden="1"/>
    <cellStyle name="20% - Accent1 10" xfId="6234" hidden="1"/>
    <cellStyle name="20% - Accent1 10" xfId="6286" hidden="1"/>
    <cellStyle name="20% - Accent1 10" xfId="6453" hidden="1"/>
    <cellStyle name="20% - Accent1 10" xfId="6505" hidden="1"/>
    <cellStyle name="20% - Accent1 10" xfId="6574" hidden="1"/>
    <cellStyle name="20% - Accent1 10" xfId="6626" hidden="1"/>
    <cellStyle name="20% - Accent1 10" xfId="6678" hidden="1"/>
    <cellStyle name="20% - Accent1 10" xfId="6730" hidden="1"/>
    <cellStyle name="20% - Accent1 10" xfId="7179" hidden="1"/>
    <cellStyle name="20% - Accent1 10" xfId="7231" hidden="1"/>
    <cellStyle name="20% - Accent1 10" xfId="7284" hidden="1"/>
    <cellStyle name="20% - Accent1 10" xfId="7093" hidden="1"/>
    <cellStyle name="20% - Accent1 10" xfId="7104" hidden="1"/>
    <cellStyle name="20% - Accent1 10" xfId="7035" hidden="1"/>
    <cellStyle name="20% - Accent1 10" xfId="7651" hidden="1"/>
    <cellStyle name="20% - Accent1 10" xfId="7703" hidden="1"/>
    <cellStyle name="20% - Accent1 10" xfId="7755" hidden="1"/>
    <cellStyle name="20% - Accent1 10" xfId="7492" hidden="1"/>
    <cellStyle name="20% - Accent1 10" xfId="7364" hidden="1"/>
    <cellStyle name="20% - Accent1 10" xfId="7054" hidden="1"/>
    <cellStyle name="20% - Accent1 10" xfId="8079" hidden="1"/>
    <cellStyle name="20% - Accent1 10" xfId="8131" hidden="1"/>
    <cellStyle name="20% - Accent1 10" xfId="8183" hidden="1"/>
    <cellStyle name="20% - Accent1 10" xfId="8350" hidden="1"/>
    <cellStyle name="20% - Accent1 10" xfId="8402" hidden="1"/>
    <cellStyle name="20% - Accent1 10" xfId="8454" hidden="1"/>
    <cellStyle name="20% - Accent1 10" xfId="8621" hidden="1"/>
    <cellStyle name="20% - Accent1 10" xfId="8673" hidden="1"/>
    <cellStyle name="20% - Accent1 10" xfId="8742" hidden="1"/>
    <cellStyle name="20% - Accent1 10" xfId="8794" hidden="1"/>
    <cellStyle name="20% - Accent1 10" xfId="8846" hidden="1"/>
    <cellStyle name="20% - Accent1 10" xfId="8898" hidden="1"/>
    <cellStyle name="20% - Accent1 10" xfId="9347" hidden="1"/>
    <cellStyle name="20% - Accent1 10" xfId="9399" hidden="1"/>
    <cellStyle name="20% - Accent1 10" xfId="9452" hidden="1"/>
    <cellStyle name="20% - Accent1 10" xfId="9261" hidden="1"/>
    <cellStyle name="20% - Accent1 10" xfId="9272" hidden="1"/>
    <cellStyle name="20% - Accent1 10" xfId="9203" hidden="1"/>
    <cellStyle name="20% - Accent1 10" xfId="9819" hidden="1"/>
    <cellStyle name="20% - Accent1 10" xfId="9871" hidden="1"/>
    <cellStyle name="20% - Accent1 10" xfId="9923" hidden="1"/>
    <cellStyle name="20% - Accent1 10" xfId="9660" hidden="1"/>
    <cellStyle name="20% - Accent1 10" xfId="9532" hidden="1"/>
    <cellStyle name="20% - Accent1 10" xfId="9222" hidden="1"/>
    <cellStyle name="20% - Accent1 10" xfId="10247" hidden="1"/>
    <cellStyle name="20% - Accent1 10" xfId="10299" hidden="1"/>
    <cellStyle name="20% - Accent1 10" xfId="10351" hidden="1"/>
    <cellStyle name="20% - Accent1 10" xfId="10518" hidden="1"/>
    <cellStyle name="20% - Accent1 10" xfId="10570" hidden="1"/>
    <cellStyle name="20% - Accent1 10" xfId="10622" hidden="1"/>
    <cellStyle name="20% - Accent1 10" xfId="10789" hidden="1"/>
    <cellStyle name="20% - Accent1 10" xfId="10841" hidden="1"/>
    <cellStyle name="20% - Accent1 10" xfId="10910" hidden="1"/>
    <cellStyle name="20% - Accent1 10" xfId="10962" hidden="1"/>
    <cellStyle name="20% - Accent1 10" xfId="11014" hidden="1"/>
    <cellStyle name="20% - Accent1 10" xfId="11066" hidden="1"/>
    <cellStyle name="20% - Accent1 10" xfId="11515" hidden="1"/>
    <cellStyle name="20% - Accent1 10" xfId="11567" hidden="1"/>
    <cellStyle name="20% - Accent1 10" xfId="11620" hidden="1"/>
    <cellStyle name="20% - Accent1 10" xfId="11429" hidden="1"/>
    <cellStyle name="20% - Accent1 10" xfId="11440" hidden="1"/>
    <cellStyle name="20% - Accent1 10" xfId="11371" hidden="1"/>
    <cellStyle name="20% - Accent1 10" xfId="11987" hidden="1"/>
    <cellStyle name="20% - Accent1 10" xfId="12039" hidden="1"/>
    <cellStyle name="20% - Accent1 10" xfId="12091" hidden="1"/>
    <cellStyle name="20% - Accent1 10" xfId="11828" hidden="1"/>
    <cellStyle name="20% - Accent1 10" xfId="11700" hidden="1"/>
    <cellStyle name="20% - Accent1 10" xfId="11390" hidden="1"/>
    <cellStyle name="20% - Accent1 10" xfId="12415" hidden="1"/>
    <cellStyle name="20% - Accent1 10" xfId="12467" hidden="1"/>
    <cellStyle name="20% - Accent1 10" xfId="12519" hidden="1"/>
    <cellStyle name="20% - Accent1 10" xfId="12686" hidden="1"/>
    <cellStyle name="20% - Accent1 10" xfId="12738" hidden="1"/>
    <cellStyle name="20% - Accent1 10" xfId="12790" hidden="1"/>
    <cellStyle name="20% - Accent1 10" xfId="12957" hidden="1"/>
    <cellStyle name="20% - Accent1 10" xfId="13009" hidden="1"/>
    <cellStyle name="20% - Accent1 11" xfId="93" hidden="1"/>
    <cellStyle name="20% - Accent1 11" xfId="145" hidden="1"/>
    <cellStyle name="20% - Accent1 11" xfId="197" hidden="1"/>
    <cellStyle name="20% - Accent1 11" xfId="249" hidden="1"/>
    <cellStyle name="20% - Accent1 11" xfId="688" hidden="1"/>
    <cellStyle name="20% - Accent1 11" xfId="740" hidden="1"/>
    <cellStyle name="20% - Accent1 11" xfId="793" hidden="1"/>
    <cellStyle name="20% - Accent1 11" xfId="984" hidden="1"/>
    <cellStyle name="20% - Accent1 11" xfId="597" hidden="1"/>
    <cellStyle name="20% - Accent1 11" xfId="642" hidden="1"/>
    <cellStyle name="20% - Accent1 11" xfId="1160" hidden="1"/>
    <cellStyle name="20% - Accent1 11" xfId="1212" hidden="1"/>
    <cellStyle name="20% - Accent1 11" xfId="1264" hidden="1"/>
    <cellStyle name="20% - Accent1 11" xfId="1432" hidden="1"/>
    <cellStyle name="20% - Accent1 11" xfId="658" hidden="1"/>
    <cellStyle name="20% - Accent1 11" xfId="513" hidden="1"/>
    <cellStyle name="20% - Accent1 11" xfId="1588" hidden="1"/>
    <cellStyle name="20% - Accent1 11" xfId="1640" hidden="1"/>
    <cellStyle name="20% - Accent1 11" xfId="1692" hidden="1"/>
    <cellStyle name="20% - Accent1 11" xfId="1859" hidden="1"/>
    <cellStyle name="20% - Accent1 11" xfId="1911" hidden="1"/>
    <cellStyle name="20% - Accent1 11" xfId="1963" hidden="1"/>
    <cellStyle name="20% - Accent1 11" xfId="2130" hidden="1"/>
    <cellStyle name="20% - Accent1 11" xfId="2182" hidden="1"/>
    <cellStyle name="20% - Accent1 11" xfId="2251" hidden="1"/>
    <cellStyle name="20% - Accent1 11" xfId="2303" hidden="1"/>
    <cellStyle name="20% - Accent1 11" xfId="2355" hidden="1"/>
    <cellStyle name="20% - Accent1 11" xfId="2407" hidden="1"/>
    <cellStyle name="20% - Accent1 11" xfId="2856" hidden="1"/>
    <cellStyle name="20% - Accent1 11" xfId="2908" hidden="1"/>
    <cellStyle name="20% - Accent1 11" xfId="2961" hidden="1"/>
    <cellStyle name="20% - Accent1 11" xfId="3152" hidden="1"/>
    <cellStyle name="20% - Accent1 11" xfId="2765" hidden="1"/>
    <cellStyle name="20% - Accent1 11" xfId="2810" hidden="1"/>
    <cellStyle name="20% - Accent1 11" xfId="3328" hidden="1"/>
    <cellStyle name="20% - Accent1 11" xfId="3380" hidden="1"/>
    <cellStyle name="20% - Accent1 11" xfId="3432" hidden="1"/>
    <cellStyle name="20% - Accent1 11" xfId="3600" hidden="1"/>
    <cellStyle name="20% - Accent1 11" xfId="2826" hidden="1"/>
    <cellStyle name="20% - Accent1 11" xfId="2681" hidden="1"/>
    <cellStyle name="20% - Accent1 11" xfId="3756" hidden="1"/>
    <cellStyle name="20% - Accent1 11" xfId="3808" hidden="1"/>
    <cellStyle name="20% - Accent1 11" xfId="3860" hidden="1"/>
    <cellStyle name="20% - Accent1 11" xfId="4027" hidden="1"/>
    <cellStyle name="20% - Accent1 11" xfId="4079" hidden="1"/>
    <cellStyle name="20% - Accent1 11" xfId="4131" hidden="1"/>
    <cellStyle name="20% - Accent1 11" xfId="4298" hidden="1"/>
    <cellStyle name="20% - Accent1 11" xfId="4350" hidden="1"/>
    <cellStyle name="20% - Accent1 11" xfId="4419" hidden="1"/>
    <cellStyle name="20% - Accent1 11" xfId="4471" hidden="1"/>
    <cellStyle name="20% - Accent1 11" xfId="4523" hidden="1"/>
    <cellStyle name="20% - Accent1 11" xfId="4575" hidden="1"/>
    <cellStyle name="20% - Accent1 11" xfId="5024" hidden="1"/>
    <cellStyle name="20% - Accent1 11" xfId="5076" hidden="1"/>
    <cellStyle name="20% - Accent1 11" xfId="5129" hidden="1"/>
    <cellStyle name="20% - Accent1 11" xfId="5320" hidden="1"/>
    <cellStyle name="20% - Accent1 11" xfId="4933" hidden="1"/>
    <cellStyle name="20% - Accent1 11" xfId="4978" hidden="1"/>
    <cellStyle name="20% - Accent1 11" xfId="5496" hidden="1"/>
    <cellStyle name="20% - Accent1 11" xfId="5548" hidden="1"/>
    <cellStyle name="20% - Accent1 11" xfId="5600" hidden="1"/>
    <cellStyle name="20% - Accent1 11" xfId="5768" hidden="1"/>
    <cellStyle name="20% - Accent1 11" xfId="4994" hidden="1"/>
    <cellStyle name="20% - Accent1 11" xfId="4849" hidden="1"/>
    <cellStyle name="20% - Accent1 11" xfId="5924" hidden="1"/>
    <cellStyle name="20% - Accent1 11" xfId="5976" hidden="1"/>
    <cellStyle name="20% - Accent1 11" xfId="6028" hidden="1"/>
    <cellStyle name="20% - Accent1 11" xfId="6195" hidden="1"/>
    <cellStyle name="20% - Accent1 11" xfId="6247" hidden="1"/>
    <cellStyle name="20% - Accent1 11" xfId="6299" hidden="1"/>
    <cellStyle name="20% - Accent1 11" xfId="6466" hidden="1"/>
    <cellStyle name="20% - Accent1 11" xfId="6518" hidden="1"/>
    <cellStyle name="20% - Accent1 11" xfId="6587" hidden="1"/>
    <cellStyle name="20% - Accent1 11" xfId="6639" hidden="1"/>
    <cellStyle name="20% - Accent1 11" xfId="6691" hidden="1"/>
    <cellStyle name="20% - Accent1 11" xfId="6743" hidden="1"/>
    <cellStyle name="20% - Accent1 11" xfId="7192" hidden="1"/>
    <cellStyle name="20% - Accent1 11" xfId="7244" hidden="1"/>
    <cellStyle name="20% - Accent1 11" xfId="7297" hidden="1"/>
    <cellStyle name="20% - Accent1 11" xfId="7488" hidden="1"/>
    <cellStyle name="20% - Accent1 11" xfId="7101" hidden="1"/>
    <cellStyle name="20% - Accent1 11" xfId="7146" hidden="1"/>
    <cellStyle name="20% - Accent1 11" xfId="7664" hidden="1"/>
    <cellStyle name="20% - Accent1 11" xfId="7716" hidden="1"/>
    <cellStyle name="20% - Accent1 11" xfId="7768" hidden="1"/>
    <cellStyle name="20% - Accent1 11" xfId="7936" hidden="1"/>
    <cellStyle name="20% - Accent1 11" xfId="7162" hidden="1"/>
    <cellStyle name="20% - Accent1 11" xfId="7017" hidden="1"/>
    <cellStyle name="20% - Accent1 11" xfId="8092" hidden="1"/>
    <cellStyle name="20% - Accent1 11" xfId="8144" hidden="1"/>
    <cellStyle name="20% - Accent1 11" xfId="8196" hidden="1"/>
    <cellStyle name="20% - Accent1 11" xfId="8363" hidden="1"/>
    <cellStyle name="20% - Accent1 11" xfId="8415" hidden="1"/>
    <cellStyle name="20% - Accent1 11" xfId="8467" hidden="1"/>
    <cellStyle name="20% - Accent1 11" xfId="8634" hidden="1"/>
    <cellStyle name="20% - Accent1 11" xfId="8686" hidden="1"/>
    <cellStyle name="20% - Accent1 11" xfId="8755" hidden="1"/>
    <cellStyle name="20% - Accent1 11" xfId="8807" hidden="1"/>
    <cellStyle name="20% - Accent1 11" xfId="8859" hidden="1"/>
    <cellStyle name="20% - Accent1 11" xfId="8911" hidden="1"/>
    <cellStyle name="20% - Accent1 11" xfId="9360" hidden="1"/>
    <cellStyle name="20% - Accent1 11" xfId="9412" hidden="1"/>
    <cellStyle name="20% - Accent1 11" xfId="9465" hidden="1"/>
    <cellStyle name="20% - Accent1 11" xfId="9656" hidden="1"/>
    <cellStyle name="20% - Accent1 11" xfId="9269" hidden="1"/>
    <cellStyle name="20% - Accent1 11" xfId="9314" hidden="1"/>
    <cellStyle name="20% - Accent1 11" xfId="9832" hidden="1"/>
    <cellStyle name="20% - Accent1 11" xfId="9884" hidden="1"/>
    <cellStyle name="20% - Accent1 11" xfId="9936" hidden="1"/>
    <cellStyle name="20% - Accent1 11" xfId="10104" hidden="1"/>
    <cellStyle name="20% - Accent1 11" xfId="9330" hidden="1"/>
    <cellStyle name="20% - Accent1 11" xfId="9185" hidden="1"/>
    <cellStyle name="20% - Accent1 11" xfId="10260" hidden="1"/>
    <cellStyle name="20% - Accent1 11" xfId="10312" hidden="1"/>
    <cellStyle name="20% - Accent1 11" xfId="10364" hidden="1"/>
    <cellStyle name="20% - Accent1 11" xfId="10531" hidden="1"/>
    <cellStyle name="20% - Accent1 11" xfId="10583" hidden="1"/>
    <cellStyle name="20% - Accent1 11" xfId="10635" hidden="1"/>
    <cellStyle name="20% - Accent1 11" xfId="10802" hidden="1"/>
    <cellStyle name="20% - Accent1 11" xfId="10854" hidden="1"/>
    <cellStyle name="20% - Accent1 11" xfId="10923" hidden="1"/>
    <cellStyle name="20% - Accent1 11" xfId="10975" hidden="1"/>
    <cellStyle name="20% - Accent1 11" xfId="11027" hidden="1"/>
    <cellStyle name="20% - Accent1 11" xfId="11079" hidden="1"/>
    <cellStyle name="20% - Accent1 11" xfId="11528" hidden="1"/>
    <cellStyle name="20% - Accent1 11" xfId="11580" hidden="1"/>
    <cellStyle name="20% - Accent1 11" xfId="11633" hidden="1"/>
    <cellStyle name="20% - Accent1 11" xfId="11824" hidden="1"/>
    <cellStyle name="20% - Accent1 11" xfId="11437" hidden="1"/>
    <cellStyle name="20% - Accent1 11" xfId="11482" hidden="1"/>
    <cellStyle name="20% - Accent1 11" xfId="12000" hidden="1"/>
    <cellStyle name="20% - Accent1 11" xfId="12052" hidden="1"/>
    <cellStyle name="20% - Accent1 11" xfId="12104" hidden="1"/>
    <cellStyle name="20% - Accent1 11" xfId="12272" hidden="1"/>
    <cellStyle name="20% - Accent1 11" xfId="11498" hidden="1"/>
    <cellStyle name="20% - Accent1 11" xfId="11353" hidden="1"/>
    <cellStyle name="20% - Accent1 11" xfId="12428" hidden="1"/>
    <cellStyle name="20% - Accent1 11" xfId="12480" hidden="1"/>
    <cellStyle name="20% - Accent1 11" xfId="12532" hidden="1"/>
    <cellStyle name="20% - Accent1 11" xfId="12699" hidden="1"/>
    <cellStyle name="20% - Accent1 11" xfId="12751" hidden="1"/>
    <cellStyle name="20% - Accent1 11" xfId="12803" hidden="1"/>
    <cellStyle name="20% - Accent1 11" xfId="12970" hidden="1"/>
    <cellStyle name="20% - Accent1 11" xfId="13022" hidden="1"/>
    <cellStyle name="20% - Accent1 12" xfId="106" hidden="1"/>
    <cellStyle name="20% - Accent1 12" xfId="158" hidden="1"/>
    <cellStyle name="20% - Accent1 12" xfId="210" hidden="1"/>
    <cellStyle name="20% - Accent1 12" xfId="262" hidden="1"/>
    <cellStyle name="20% - Accent1 12" xfId="701" hidden="1"/>
    <cellStyle name="20% - Accent1 12" xfId="753" hidden="1"/>
    <cellStyle name="20% - Accent1 12" xfId="806" hidden="1"/>
    <cellStyle name="20% - Accent1 12" xfId="588" hidden="1"/>
    <cellStyle name="20% - Accent1 12" xfId="557" hidden="1"/>
    <cellStyle name="20% - Accent1 12" xfId="535" hidden="1"/>
    <cellStyle name="20% - Accent1 12" xfId="1173" hidden="1"/>
    <cellStyle name="20% - Accent1 12" xfId="1225" hidden="1"/>
    <cellStyle name="20% - Accent1 12" xfId="1277" hidden="1"/>
    <cellStyle name="20% - Accent1 12" xfId="848" hidden="1"/>
    <cellStyle name="20% - Accent1 12" xfId="646" hidden="1"/>
    <cellStyle name="20% - Accent1 12" xfId="882" hidden="1"/>
    <cellStyle name="20% - Accent1 12" xfId="1601" hidden="1"/>
    <cellStyle name="20% - Accent1 12" xfId="1653" hidden="1"/>
    <cellStyle name="20% - Accent1 12" xfId="1705" hidden="1"/>
    <cellStyle name="20% - Accent1 12" xfId="1872" hidden="1"/>
    <cellStyle name="20% - Accent1 12" xfId="1924" hidden="1"/>
    <cellStyle name="20% - Accent1 12" xfId="1976" hidden="1"/>
    <cellStyle name="20% - Accent1 12" xfId="2143" hidden="1"/>
    <cellStyle name="20% - Accent1 12" xfId="2195" hidden="1"/>
    <cellStyle name="20% - Accent1 12" xfId="2264" hidden="1"/>
    <cellStyle name="20% - Accent1 12" xfId="2316" hidden="1"/>
    <cellStyle name="20% - Accent1 12" xfId="2368" hidden="1"/>
    <cellStyle name="20% - Accent1 12" xfId="2420" hidden="1"/>
    <cellStyle name="20% - Accent1 12" xfId="2869" hidden="1"/>
    <cellStyle name="20% - Accent1 12" xfId="2921" hidden="1"/>
    <cellStyle name="20% - Accent1 12" xfId="2974" hidden="1"/>
    <cellStyle name="20% - Accent1 12" xfId="2756" hidden="1"/>
    <cellStyle name="20% - Accent1 12" xfId="2725" hidden="1"/>
    <cellStyle name="20% - Accent1 12" xfId="2703" hidden="1"/>
    <cellStyle name="20% - Accent1 12" xfId="3341" hidden="1"/>
    <cellStyle name="20% - Accent1 12" xfId="3393" hidden="1"/>
    <cellStyle name="20% - Accent1 12" xfId="3445" hidden="1"/>
    <cellStyle name="20% - Accent1 12" xfId="3016" hidden="1"/>
    <cellStyle name="20% - Accent1 12" xfId="2814" hidden="1"/>
    <cellStyle name="20% - Accent1 12" xfId="3050" hidden="1"/>
    <cellStyle name="20% - Accent1 12" xfId="3769" hidden="1"/>
    <cellStyle name="20% - Accent1 12" xfId="3821" hidden="1"/>
    <cellStyle name="20% - Accent1 12" xfId="3873" hidden="1"/>
    <cellStyle name="20% - Accent1 12" xfId="4040" hidden="1"/>
    <cellStyle name="20% - Accent1 12" xfId="4092" hidden="1"/>
    <cellStyle name="20% - Accent1 12" xfId="4144" hidden="1"/>
    <cellStyle name="20% - Accent1 12" xfId="4311" hidden="1"/>
    <cellStyle name="20% - Accent1 12" xfId="4363" hidden="1"/>
    <cellStyle name="20% - Accent1 12" xfId="4432" hidden="1"/>
    <cellStyle name="20% - Accent1 12" xfId="4484" hidden="1"/>
    <cellStyle name="20% - Accent1 12" xfId="4536" hidden="1"/>
    <cellStyle name="20% - Accent1 12" xfId="4588" hidden="1"/>
    <cellStyle name="20% - Accent1 12" xfId="5037" hidden="1"/>
    <cellStyle name="20% - Accent1 12" xfId="5089" hidden="1"/>
    <cellStyle name="20% - Accent1 12" xfId="5142" hidden="1"/>
    <cellStyle name="20% - Accent1 12" xfId="4924" hidden="1"/>
    <cellStyle name="20% - Accent1 12" xfId="4893" hidden="1"/>
    <cellStyle name="20% - Accent1 12" xfId="4871" hidden="1"/>
    <cellStyle name="20% - Accent1 12" xfId="5509" hidden="1"/>
    <cellStyle name="20% - Accent1 12" xfId="5561" hidden="1"/>
    <cellStyle name="20% - Accent1 12" xfId="5613" hidden="1"/>
    <cellStyle name="20% - Accent1 12" xfId="5184" hidden="1"/>
    <cellStyle name="20% - Accent1 12" xfId="4982" hidden="1"/>
    <cellStyle name="20% - Accent1 12" xfId="5218" hidden="1"/>
    <cellStyle name="20% - Accent1 12" xfId="5937" hidden="1"/>
    <cellStyle name="20% - Accent1 12" xfId="5989" hidden="1"/>
    <cellStyle name="20% - Accent1 12" xfId="6041" hidden="1"/>
    <cellStyle name="20% - Accent1 12" xfId="6208" hidden="1"/>
    <cellStyle name="20% - Accent1 12" xfId="6260" hidden="1"/>
    <cellStyle name="20% - Accent1 12" xfId="6312" hidden="1"/>
    <cellStyle name="20% - Accent1 12" xfId="6479" hidden="1"/>
    <cellStyle name="20% - Accent1 12" xfId="6531" hidden="1"/>
    <cellStyle name="20% - Accent1 12" xfId="6600" hidden="1"/>
    <cellStyle name="20% - Accent1 12" xfId="6652" hidden="1"/>
    <cellStyle name="20% - Accent1 12" xfId="6704" hidden="1"/>
    <cellStyle name="20% - Accent1 12" xfId="6756" hidden="1"/>
    <cellStyle name="20% - Accent1 12" xfId="7205" hidden="1"/>
    <cellStyle name="20% - Accent1 12" xfId="7257" hidden="1"/>
    <cellStyle name="20% - Accent1 12" xfId="7310" hidden="1"/>
    <cellStyle name="20% - Accent1 12" xfId="7092" hidden="1"/>
    <cellStyle name="20% - Accent1 12" xfId="7061" hidden="1"/>
    <cellStyle name="20% - Accent1 12" xfId="7039" hidden="1"/>
    <cellStyle name="20% - Accent1 12" xfId="7677" hidden="1"/>
    <cellStyle name="20% - Accent1 12" xfId="7729" hidden="1"/>
    <cellStyle name="20% - Accent1 12" xfId="7781" hidden="1"/>
    <cellStyle name="20% - Accent1 12" xfId="7352" hidden="1"/>
    <cellStyle name="20% - Accent1 12" xfId="7150" hidden="1"/>
    <cellStyle name="20% - Accent1 12" xfId="7386" hidden="1"/>
    <cellStyle name="20% - Accent1 12" xfId="8105" hidden="1"/>
    <cellStyle name="20% - Accent1 12" xfId="8157" hidden="1"/>
    <cellStyle name="20% - Accent1 12" xfId="8209" hidden="1"/>
    <cellStyle name="20% - Accent1 12" xfId="8376" hidden="1"/>
    <cellStyle name="20% - Accent1 12" xfId="8428" hidden="1"/>
    <cellStyle name="20% - Accent1 12" xfId="8480" hidden="1"/>
    <cellStyle name="20% - Accent1 12" xfId="8647" hidden="1"/>
    <cellStyle name="20% - Accent1 12" xfId="8699" hidden="1"/>
    <cellStyle name="20% - Accent1 12" xfId="8768" hidden="1"/>
    <cellStyle name="20% - Accent1 12" xfId="8820" hidden="1"/>
    <cellStyle name="20% - Accent1 12" xfId="8872" hidden="1"/>
    <cellStyle name="20% - Accent1 12" xfId="8924" hidden="1"/>
    <cellStyle name="20% - Accent1 12" xfId="9373" hidden="1"/>
    <cellStyle name="20% - Accent1 12" xfId="9425" hidden="1"/>
    <cellStyle name="20% - Accent1 12" xfId="9478" hidden="1"/>
    <cellStyle name="20% - Accent1 12" xfId="9260" hidden="1"/>
    <cellStyle name="20% - Accent1 12" xfId="9229" hidden="1"/>
    <cellStyle name="20% - Accent1 12" xfId="9207" hidden="1"/>
    <cellStyle name="20% - Accent1 12" xfId="9845" hidden="1"/>
    <cellStyle name="20% - Accent1 12" xfId="9897" hidden="1"/>
    <cellStyle name="20% - Accent1 12" xfId="9949" hidden="1"/>
    <cellStyle name="20% - Accent1 12" xfId="9520" hidden="1"/>
    <cellStyle name="20% - Accent1 12" xfId="9318" hidden="1"/>
    <cellStyle name="20% - Accent1 12" xfId="9554" hidden="1"/>
    <cellStyle name="20% - Accent1 12" xfId="10273" hidden="1"/>
    <cellStyle name="20% - Accent1 12" xfId="10325" hidden="1"/>
    <cellStyle name="20% - Accent1 12" xfId="10377" hidden="1"/>
    <cellStyle name="20% - Accent1 12" xfId="10544" hidden="1"/>
    <cellStyle name="20% - Accent1 12" xfId="10596" hidden="1"/>
    <cellStyle name="20% - Accent1 12" xfId="10648" hidden="1"/>
    <cellStyle name="20% - Accent1 12" xfId="10815" hidden="1"/>
    <cellStyle name="20% - Accent1 12" xfId="10867" hidden="1"/>
    <cellStyle name="20% - Accent1 12" xfId="10936" hidden="1"/>
    <cellStyle name="20% - Accent1 12" xfId="10988" hidden="1"/>
    <cellStyle name="20% - Accent1 12" xfId="11040" hidden="1"/>
    <cellStyle name="20% - Accent1 12" xfId="11092" hidden="1"/>
    <cellStyle name="20% - Accent1 12" xfId="11541" hidden="1"/>
    <cellStyle name="20% - Accent1 12" xfId="11593" hidden="1"/>
    <cellStyle name="20% - Accent1 12" xfId="11646" hidden="1"/>
    <cellStyle name="20% - Accent1 12" xfId="11428" hidden="1"/>
    <cellStyle name="20% - Accent1 12" xfId="11397" hidden="1"/>
    <cellStyle name="20% - Accent1 12" xfId="11375" hidden="1"/>
    <cellStyle name="20% - Accent1 12" xfId="12013" hidden="1"/>
    <cellStyle name="20% - Accent1 12" xfId="12065" hidden="1"/>
    <cellStyle name="20% - Accent1 12" xfId="12117" hidden="1"/>
    <cellStyle name="20% - Accent1 12" xfId="11688" hidden="1"/>
    <cellStyle name="20% - Accent1 12" xfId="11486" hidden="1"/>
    <cellStyle name="20% - Accent1 12" xfId="11722" hidden="1"/>
    <cellStyle name="20% - Accent1 12" xfId="12441" hidden="1"/>
    <cellStyle name="20% - Accent1 12" xfId="12493" hidden="1"/>
    <cellStyle name="20% - Accent1 12" xfId="12545" hidden="1"/>
    <cellStyle name="20% - Accent1 12" xfId="12712" hidden="1"/>
    <cellStyle name="20% - Accent1 12" xfId="12764" hidden="1"/>
    <cellStyle name="20% - Accent1 12" xfId="12816" hidden="1"/>
    <cellStyle name="20% - Accent1 12" xfId="12983" hidden="1"/>
    <cellStyle name="20% - Accent1 12" xfId="13035" hidden="1"/>
    <cellStyle name="20% - Accent1 13" xfId="275" hidden="1"/>
    <cellStyle name="20% - Accent1 13" xfId="380" hidden="1"/>
    <cellStyle name="20% - Accent1 13" xfId="884" hidden="1"/>
    <cellStyle name="20% - Accent1 13" xfId="1030" hidden="1"/>
    <cellStyle name="20% - Accent1 13" xfId="1334" hidden="1"/>
    <cellStyle name="20% - Accent1 13" xfId="1463" hidden="1"/>
    <cellStyle name="20% - Accent1 13" xfId="1734" hidden="1"/>
    <cellStyle name="20% - Accent1 13" xfId="2005" hidden="1"/>
    <cellStyle name="20% - Accent1 13" xfId="2433" hidden="1"/>
    <cellStyle name="20% - Accent1 13" xfId="2548" hidden="1"/>
    <cellStyle name="20% - Accent1 13" xfId="3052" hidden="1"/>
    <cellStyle name="20% - Accent1 13" xfId="3198" hidden="1"/>
    <cellStyle name="20% - Accent1 13" xfId="3502" hidden="1"/>
    <cellStyle name="20% - Accent1 13" xfId="3631" hidden="1"/>
    <cellStyle name="20% - Accent1 13" xfId="3902" hidden="1"/>
    <cellStyle name="20% - Accent1 13" xfId="4173" hidden="1"/>
    <cellStyle name="20% - Accent1 13" xfId="4601" hidden="1"/>
    <cellStyle name="20% - Accent1 13" xfId="4716" hidden="1"/>
    <cellStyle name="20% - Accent1 13" xfId="5220" hidden="1"/>
    <cellStyle name="20% - Accent1 13" xfId="5366" hidden="1"/>
    <cellStyle name="20% - Accent1 13" xfId="5670" hidden="1"/>
    <cellStyle name="20% - Accent1 13" xfId="5799" hidden="1"/>
    <cellStyle name="20% - Accent1 13" xfId="6070" hidden="1"/>
    <cellStyle name="20% - Accent1 13" xfId="6341" hidden="1"/>
    <cellStyle name="20% - Accent1 13" xfId="6769" hidden="1"/>
    <cellStyle name="20% - Accent1 13" xfId="6884" hidden="1"/>
    <cellStyle name="20% - Accent1 13" xfId="7388" hidden="1"/>
    <cellStyle name="20% - Accent1 13" xfId="7534" hidden="1"/>
    <cellStyle name="20% - Accent1 13" xfId="7838" hidden="1"/>
    <cellStyle name="20% - Accent1 13" xfId="7967" hidden="1"/>
    <cellStyle name="20% - Accent1 13" xfId="8238" hidden="1"/>
    <cellStyle name="20% - Accent1 13" xfId="8509" hidden="1"/>
    <cellStyle name="20% - Accent1 13" xfId="8937" hidden="1"/>
    <cellStyle name="20% - Accent1 13" xfId="9052" hidden="1"/>
    <cellStyle name="20% - Accent1 13" xfId="9556" hidden="1"/>
    <cellStyle name="20% - Accent1 13" xfId="9702" hidden="1"/>
    <cellStyle name="20% - Accent1 13" xfId="10006" hidden="1"/>
    <cellStyle name="20% - Accent1 13" xfId="10135" hidden="1"/>
    <cellStyle name="20% - Accent1 13" xfId="10406" hidden="1"/>
    <cellStyle name="20% - Accent1 13" xfId="10677" hidden="1"/>
    <cellStyle name="20% - Accent1 13" xfId="11105" hidden="1"/>
    <cellStyle name="20% - Accent1 13" xfId="11220" hidden="1"/>
    <cellStyle name="20% - Accent1 13" xfId="11724" hidden="1"/>
    <cellStyle name="20% - Accent1 13" xfId="11870" hidden="1"/>
    <cellStyle name="20% - Accent1 13" xfId="12174" hidden="1"/>
    <cellStyle name="20% - Accent1 13" xfId="12303" hidden="1"/>
    <cellStyle name="20% - Accent1 13" xfId="12574" hidden="1"/>
    <cellStyle name="20% - Accent1 13" xfId="12845" hidden="1"/>
    <cellStyle name="20% - Accent1 3 2 3 2" xfId="341" hidden="1"/>
    <cellStyle name="20% - Accent1 3 2 3 2" xfId="456" hidden="1"/>
    <cellStyle name="20% - Accent1 3 2 3 2" xfId="960" hidden="1"/>
    <cellStyle name="20% - Accent1 3 2 3 2" xfId="1106" hidden="1"/>
    <cellStyle name="20% - Accent1 3 2 3 2" xfId="1410" hidden="1"/>
    <cellStyle name="20% - Accent1 3 2 3 2" xfId="1539" hidden="1"/>
    <cellStyle name="20% - Accent1 3 2 3 2" xfId="1810" hidden="1"/>
    <cellStyle name="20% - Accent1 3 2 3 2" xfId="2081" hidden="1"/>
    <cellStyle name="20% - Accent1 3 2 3 2" xfId="2509" hidden="1"/>
    <cellStyle name="20% - Accent1 3 2 3 2" xfId="2624" hidden="1"/>
    <cellStyle name="20% - Accent1 3 2 3 2" xfId="3128" hidden="1"/>
    <cellStyle name="20% - Accent1 3 2 3 2" xfId="3274" hidden="1"/>
    <cellStyle name="20% - Accent1 3 2 3 2" xfId="3578" hidden="1"/>
    <cellStyle name="20% - Accent1 3 2 3 2" xfId="3707" hidden="1"/>
    <cellStyle name="20% - Accent1 3 2 3 2" xfId="3978" hidden="1"/>
    <cellStyle name="20% - Accent1 3 2 3 2" xfId="4249" hidden="1"/>
    <cellStyle name="20% - Accent1 3 2 3 2" xfId="4677" hidden="1"/>
    <cellStyle name="20% - Accent1 3 2 3 2" xfId="4792" hidden="1"/>
    <cellStyle name="20% - Accent1 3 2 3 2" xfId="5296" hidden="1"/>
    <cellStyle name="20% - Accent1 3 2 3 2" xfId="5442" hidden="1"/>
    <cellStyle name="20% - Accent1 3 2 3 2" xfId="5746" hidden="1"/>
    <cellStyle name="20% - Accent1 3 2 3 2" xfId="5875" hidden="1"/>
    <cellStyle name="20% - Accent1 3 2 3 2" xfId="6146" hidden="1"/>
    <cellStyle name="20% - Accent1 3 2 3 2" xfId="6417" hidden="1"/>
    <cellStyle name="20% - Accent1 3 2 3 2" xfId="6845" hidden="1"/>
    <cellStyle name="20% - Accent1 3 2 3 2" xfId="6960" hidden="1"/>
    <cellStyle name="20% - Accent1 3 2 3 2" xfId="7464" hidden="1"/>
    <cellStyle name="20% - Accent1 3 2 3 2" xfId="7610" hidden="1"/>
    <cellStyle name="20% - Accent1 3 2 3 2" xfId="7914" hidden="1"/>
    <cellStyle name="20% - Accent1 3 2 3 2" xfId="8043" hidden="1"/>
    <cellStyle name="20% - Accent1 3 2 3 2" xfId="8314" hidden="1"/>
    <cellStyle name="20% - Accent1 3 2 3 2" xfId="8585" hidden="1"/>
    <cellStyle name="20% - Accent1 3 2 3 2" xfId="9013" hidden="1"/>
    <cellStyle name="20% - Accent1 3 2 3 2" xfId="9128" hidden="1"/>
    <cellStyle name="20% - Accent1 3 2 3 2" xfId="9632" hidden="1"/>
    <cellStyle name="20% - Accent1 3 2 3 2" xfId="9778" hidden="1"/>
    <cellStyle name="20% - Accent1 3 2 3 2" xfId="10082" hidden="1"/>
    <cellStyle name="20% - Accent1 3 2 3 2" xfId="10211" hidden="1"/>
    <cellStyle name="20% - Accent1 3 2 3 2" xfId="10482" hidden="1"/>
    <cellStyle name="20% - Accent1 3 2 3 2" xfId="10753" hidden="1"/>
    <cellStyle name="20% - Accent1 3 2 3 2" xfId="11181" hidden="1"/>
    <cellStyle name="20% - Accent1 3 2 3 2" xfId="11296" hidden="1"/>
    <cellStyle name="20% - Accent1 3 2 3 2" xfId="11800" hidden="1"/>
    <cellStyle name="20% - Accent1 3 2 3 2" xfId="11946" hidden="1"/>
    <cellStyle name="20% - Accent1 3 2 3 2" xfId="12250" hidden="1"/>
    <cellStyle name="20% - Accent1 3 2 3 2" xfId="12379" hidden="1"/>
    <cellStyle name="20% - Accent1 3 2 3 2" xfId="12650" hidden="1"/>
    <cellStyle name="20% - Accent1 3 2 3 2" xfId="12921" hidden="1"/>
    <cellStyle name="20% - Accent1 3 2 4 2" xfId="292" hidden="1"/>
    <cellStyle name="20% - Accent1 3 2 4 2" xfId="407" hidden="1"/>
    <cellStyle name="20% - Accent1 3 2 4 2" xfId="911" hidden="1"/>
    <cellStyle name="20% - Accent1 3 2 4 2" xfId="1057" hidden="1"/>
    <cellStyle name="20% - Accent1 3 2 4 2" xfId="1361" hidden="1"/>
    <cellStyle name="20% - Accent1 3 2 4 2" xfId="1490" hidden="1"/>
    <cellStyle name="20% - Accent1 3 2 4 2" xfId="1761" hidden="1"/>
    <cellStyle name="20% - Accent1 3 2 4 2" xfId="2032" hidden="1"/>
    <cellStyle name="20% - Accent1 3 2 4 2" xfId="2460" hidden="1"/>
    <cellStyle name="20% - Accent1 3 2 4 2" xfId="2575" hidden="1"/>
    <cellStyle name="20% - Accent1 3 2 4 2" xfId="3079" hidden="1"/>
    <cellStyle name="20% - Accent1 3 2 4 2" xfId="3225" hidden="1"/>
    <cellStyle name="20% - Accent1 3 2 4 2" xfId="3529" hidden="1"/>
    <cellStyle name="20% - Accent1 3 2 4 2" xfId="3658" hidden="1"/>
    <cellStyle name="20% - Accent1 3 2 4 2" xfId="3929" hidden="1"/>
    <cellStyle name="20% - Accent1 3 2 4 2" xfId="4200" hidden="1"/>
    <cellStyle name="20% - Accent1 3 2 4 2" xfId="4628" hidden="1"/>
    <cellStyle name="20% - Accent1 3 2 4 2" xfId="4743" hidden="1"/>
    <cellStyle name="20% - Accent1 3 2 4 2" xfId="5247" hidden="1"/>
    <cellStyle name="20% - Accent1 3 2 4 2" xfId="5393" hidden="1"/>
    <cellStyle name="20% - Accent1 3 2 4 2" xfId="5697" hidden="1"/>
    <cellStyle name="20% - Accent1 3 2 4 2" xfId="5826" hidden="1"/>
    <cellStyle name="20% - Accent1 3 2 4 2" xfId="6097" hidden="1"/>
    <cellStyle name="20% - Accent1 3 2 4 2" xfId="6368" hidden="1"/>
    <cellStyle name="20% - Accent1 3 2 4 2" xfId="6796" hidden="1"/>
    <cellStyle name="20% - Accent1 3 2 4 2" xfId="6911" hidden="1"/>
    <cellStyle name="20% - Accent1 3 2 4 2" xfId="7415" hidden="1"/>
    <cellStyle name="20% - Accent1 3 2 4 2" xfId="7561" hidden="1"/>
    <cellStyle name="20% - Accent1 3 2 4 2" xfId="7865" hidden="1"/>
    <cellStyle name="20% - Accent1 3 2 4 2" xfId="7994" hidden="1"/>
    <cellStyle name="20% - Accent1 3 2 4 2" xfId="8265" hidden="1"/>
    <cellStyle name="20% - Accent1 3 2 4 2" xfId="8536" hidden="1"/>
    <cellStyle name="20% - Accent1 3 2 4 2" xfId="8964" hidden="1"/>
    <cellStyle name="20% - Accent1 3 2 4 2" xfId="9079" hidden="1"/>
    <cellStyle name="20% - Accent1 3 2 4 2" xfId="9583" hidden="1"/>
    <cellStyle name="20% - Accent1 3 2 4 2" xfId="9729" hidden="1"/>
    <cellStyle name="20% - Accent1 3 2 4 2" xfId="10033" hidden="1"/>
    <cellStyle name="20% - Accent1 3 2 4 2" xfId="10162" hidden="1"/>
    <cellStyle name="20% - Accent1 3 2 4 2" xfId="10433" hidden="1"/>
    <cellStyle name="20% - Accent1 3 2 4 2" xfId="10704" hidden="1"/>
    <cellStyle name="20% - Accent1 3 2 4 2" xfId="11132" hidden="1"/>
    <cellStyle name="20% - Accent1 3 2 4 2" xfId="11247" hidden="1"/>
    <cellStyle name="20% - Accent1 3 2 4 2" xfId="11751" hidden="1"/>
    <cellStyle name="20% - Accent1 3 2 4 2" xfId="11897" hidden="1"/>
    <cellStyle name="20% - Accent1 3 2 4 2" xfId="12201" hidden="1"/>
    <cellStyle name="20% - Accent1 3 2 4 2" xfId="12330" hidden="1"/>
    <cellStyle name="20% - Accent1 3 2 4 2" xfId="12601" hidden="1"/>
    <cellStyle name="20% - Accent1 3 2 4 2" xfId="12872" hidden="1"/>
    <cellStyle name="20% - Accent1 3 3 3 2" xfId="291" hidden="1"/>
    <cellStyle name="20% - Accent1 3 3 3 2" xfId="406" hidden="1"/>
    <cellStyle name="20% - Accent1 3 3 3 2" xfId="910" hidden="1"/>
    <cellStyle name="20% - Accent1 3 3 3 2" xfId="1056" hidden="1"/>
    <cellStyle name="20% - Accent1 3 3 3 2" xfId="1360" hidden="1"/>
    <cellStyle name="20% - Accent1 3 3 3 2" xfId="1489" hidden="1"/>
    <cellStyle name="20% - Accent1 3 3 3 2" xfId="1760" hidden="1"/>
    <cellStyle name="20% - Accent1 3 3 3 2" xfId="2031" hidden="1"/>
    <cellStyle name="20% - Accent1 3 3 3 2" xfId="2459" hidden="1"/>
    <cellStyle name="20% - Accent1 3 3 3 2" xfId="2574" hidden="1"/>
    <cellStyle name="20% - Accent1 3 3 3 2" xfId="3078" hidden="1"/>
    <cellStyle name="20% - Accent1 3 3 3 2" xfId="3224" hidden="1"/>
    <cellStyle name="20% - Accent1 3 3 3 2" xfId="3528" hidden="1"/>
    <cellStyle name="20% - Accent1 3 3 3 2" xfId="3657" hidden="1"/>
    <cellStyle name="20% - Accent1 3 3 3 2" xfId="3928" hidden="1"/>
    <cellStyle name="20% - Accent1 3 3 3 2" xfId="4199" hidden="1"/>
    <cellStyle name="20% - Accent1 3 3 3 2" xfId="4627" hidden="1"/>
    <cellStyle name="20% - Accent1 3 3 3 2" xfId="4742" hidden="1"/>
    <cellStyle name="20% - Accent1 3 3 3 2" xfId="5246" hidden="1"/>
    <cellStyle name="20% - Accent1 3 3 3 2" xfId="5392" hidden="1"/>
    <cellStyle name="20% - Accent1 3 3 3 2" xfId="5696" hidden="1"/>
    <cellStyle name="20% - Accent1 3 3 3 2" xfId="5825" hidden="1"/>
    <cellStyle name="20% - Accent1 3 3 3 2" xfId="6096" hidden="1"/>
    <cellStyle name="20% - Accent1 3 3 3 2" xfId="6367" hidden="1"/>
    <cellStyle name="20% - Accent1 3 3 3 2" xfId="6795" hidden="1"/>
    <cellStyle name="20% - Accent1 3 3 3 2" xfId="6910" hidden="1"/>
    <cellStyle name="20% - Accent1 3 3 3 2" xfId="7414" hidden="1"/>
    <cellStyle name="20% - Accent1 3 3 3 2" xfId="7560" hidden="1"/>
    <cellStyle name="20% - Accent1 3 3 3 2" xfId="7864" hidden="1"/>
    <cellStyle name="20% - Accent1 3 3 3 2" xfId="7993" hidden="1"/>
    <cellStyle name="20% - Accent1 3 3 3 2" xfId="8264" hidden="1"/>
    <cellStyle name="20% - Accent1 3 3 3 2" xfId="8535" hidden="1"/>
    <cellStyle name="20% - Accent1 3 3 3 2" xfId="8963" hidden="1"/>
    <cellStyle name="20% - Accent1 3 3 3 2" xfId="9078" hidden="1"/>
    <cellStyle name="20% - Accent1 3 3 3 2" xfId="9582" hidden="1"/>
    <cellStyle name="20% - Accent1 3 3 3 2" xfId="9728" hidden="1"/>
    <cellStyle name="20% - Accent1 3 3 3 2" xfId="10032" hidden="1"/>
    <cellStyle name="20% - Accent1 3 3 3 2" xfId="10161" hidden="1"/>
    <cellStyle name="20% - Accent1 3 3 3 2" xfId="10432" hidden="1"/>
    <cellStyle name="20% - Accent1 3 3 3 2" xfId="10703" hidden="1"/>
    <cellStyle name="20% - Accent1 3 3 3 2" xfId="11131" hidden="1"/>
    <cellStyle name="20% - Accent1 3 3 3 2" xfId="11246" hidden="1"/>
    <cellStyle name="20% - Accent1 3 3 3 2" xfId="11750" hidden="1"/>
    <cellStyle name="20% - Accent1 3 3 3 2" xfId="11896" hidden="1"/>
    <cellStyle name="20% - Accent1 3 3 3 2" xfId="12200" hidden="1"/>
    <cellStyle name="20% - Accent1 3 3 3 2" xfId="12329" hidden="1"/>
    <cellStyle name="20% - Accent1 3 3 3 2" xfId="12600" hidden="1"/>
    <cellStyle name="20% - Accent1 3 3 3 2" xfId="12871" hidden="1"/>
    <cellStyle name="20% - Accent1 4 2 3 2" xfId="342" hidden="1"/>
    <cellStyle name="20% - Accent1 4 2 3 2" xfId="457" hidden="1"/>
    <cellStyle name="20% - Accent1 4 2 3 2" xfId="961" hidden="1"/>
    <cellStyle name="20% - Accent1 4 2 3 2" xfId="1107" hidden="1"/>
    <cellStyle name="20% - Accent1 4 2 3 2" xfId="1411" hidden="1"/>
    <cellStyle name="20% - Accent1 4 2 3 2" xfId="1540" hidden="1"/>
    <cellStyle name="20% - Accent1 4 2 3 2" xfId="1811" hidden="1"/>
    <cellStyle name="20% - Accent1 4 2 3 2" xfId="2082" hidden="1"/>
    <cellStyle name="20% - Accent1 4 2 3 2" xfId="2510" hidden="1"/>
    <cellStyle name="20% - Accent1 4 2 3 2" xfId="2625" hidden="1"/>
    <cellStyle name="20% - Accent1 4 2 3 2" xfId="3129" hidden="1"/>
    <cellStyle name="20% - Accent1 4 2 3 2" xfId="3275" hidden="1"/>
    <cellStyle name="20% - Accent1 4 2 3 2" xfId="3579" hidden="1"/>
    <cellStyle name="20% - Accent1 4 2 3 2" xfId="3708" hidden="1"/>
    <cellStyle name="20% - Accent1 4 2 3 2" xfId="3979" hidden="1"/>
    <cellStyle name="20% - Accent1 4 2 3 2" xfId="4250" hidden="1"/>
    <cellStyle name="20% - Accent1 4 2 3 2" xfId="4678" hidden="1"/>
    <cellStyle name="20% - Accent1 4 2 3 2" xfId="4793" hidden="1"/>
    <cellStyle name="20% - Accent1 4 2 3 2" xfId="5297" hidden="1"/>
    <cellStyle name="20% - Accent1 4 2 3 2" xfId="5443" hidden="1"/>
    <cellStyle name="20% - Accent1 4 2 3 2" xfId="5747" hidden="1"/>
    <cellStyle name="20% - Accent1 4 2 3 2" xfId="5876" hidden="1"/>
    <cellStyle name="20% - Accent1 4 2 3 2" xfId="6147" hidden="1"/>
    <cellStyle name="20% - Accent1 4 2 3 2" xfId="6418" hidden="1"/>
    <cellStyle name="20% - Accent1 4 2 3 2" xfId="6846" hidden="1"/>
    <cellStyle name="20% - Accent1 4 2 3 2" xfId="6961" hidden="1"/>
    <cellStyle name="20% - Accent1 4 2 3 2" xfId="7465" hidden="1"/>
    <cellStyle name="20% - Accent1 4 2 3 2" xfId="7611" hidden="1"/>
    <cellStyle name="20% - Accent1 4 2 3 2" xfId="7915" hidden="1"/>
    <cellStyle name="20% - Accent1 4 2 3 2" xfId="8044" hidden="1"/>
    <cellStyle name="20% - Accent1 4 2 3 2" xfId="8315" hidden="1"/>
    <cellStyle name="20% - Accent1 4 2 3 2" xfId="8586" hidden="1"/>
    <cellStyle name="20% - Accent1 4 2 3 2" xfId="9014" hidden="1"/>
    <cellStyle name="20% - Accent1 4 2 3 2" xfId="9129" hidden="1"/>
    <cellStyle name="20% - Accent1 4 2 3 2" xfId="9633" hidden="1"/>
    <cellStyle name="20% - Accent1 4 2 3 2" xfId="9779" hidden="1"/>
    <cellStyle name="20% - Accent1 4 2 3 2" xfId="10083" hidden="1"/>
    <cellStyle name="20% - Accent1 4 2 3 2" xfId="10212" hidden="1"/>
    <cellStyle name="20% - Accent1 4 2 3 2" xfId="10483" hidden="1"/>
    <cellStyle name="20% - Accent1 4 2 3 2" xfId="10754" hidden="1"/>
    <cellStyle name="20% - Accent1 4 2 3 2" xfId="11182" hidden="1"/>
    <cellStyle name="20% - Accent1 4 2 3 2" xfId="11297" hidden="1"/>
    <cellStyle name="20% - Accent1 4 2 3 2" xfId="11801" hidden="1"/>
    <cellStyle name="20% - Accent1 4 2 3 2" xfId="11947" hidden="1"/>
    <cellStyle name="20% - Accent1 4 2 3 2" xfId="12251" hidden="1"/>
    <cellStyle name="20% - Accent1 4 2 3 2" xfId="12380" hidden="1"/>
    <cellStyle name="20% - Accent1 4 2 3 2" xfId="12651" hidden="1"/>
    <cellStyle name="20% - Accent1 4 2 3 2" xfId="12922" hidden="1"/>
    <cellStyle name="20% - Accent1 4 2 4 2" xfId="294" hidden="1"/>
    <cellStyle name="20% - Accent1 4 2 4 2" xfId="409" hidden="1"/>
    <cellStyle name="20% - Accent1 4 2 4 2" xfId="913" hidden="1"/>
    <cellStyle name="20% - Accent1 4 2 4 2" xfId="1059" hidden="1"/>
    <cellStyle name="20% - Accent1 4 2 4 2" xfId="1363" hidden="1"/>
    <cellStyle name="20% - Accent1 4 2 4 2" xfId="1492" hidden="1"/>
    <cellStyle name="20% - Accent1 4 2 4 2" xfId="1763" hidden="1"/>
    <cellStyle name="20% - Accent1 4 2 4 2" xfId="2034" hidden="1"/>
    <cellStyle name="20% - Accent1 4 2 4 2" xfId="2462" hidden="1"/>
    <cellStyle name="20% - Accent1 4 2 4 2" xfId="2577" hidden="1"/>
    <cellStyle name="20% - Accent1 4 2 4 2" xfId="3081" hidden="1"/>
    <cellStyle name="20% - Accent1 4 2 4 2" xfId="3227" hidden="1"/>
    <cellStyle name="20% - Accent1 4 2 4 2" xfId="3531" hidden="1"/>
    <cellStyle name="20% - Accent1 4 2 4 2" xfId="3660" hidden="1"/>
    <cellStyle name="20% - Accent1 4 2 4 2" xfId="3931" hidden="1"/>
    <cellStyle name="20% - Accent1 4 2 4 2" xfId="4202" hidden="1"/>
    <cellStyle name="20% - Accent1 4 2 4 2" xfId="4630" hidden="1"/>
    <cellStyle name="20% - Accent1 4 2 4 2" xfId="4745" hidden="1"/>
    <cellStyle name="20% - Accent1 4 2 4 2" xfId="5249" hidden="1"/>
    <cellStyle name="20% - Accent1 4 2 4 2" xfId="5395" hidden="1"/>
    <cellStyle name="20% - Accent1 4 2 4 2" xfId="5699" hidden="1"/>
    <cellStyle name="20% - Accent1 4 2 4 2" xfId="5828" hidden="1"/>
    <cellStyle name="20% - Accent1 4 2 4 2" xfId="6099" hidden="1"/>
    <cellStyle name="20% - Accent1 4 2 4 2" xfId="6370" hidden="1"/>
    <cellStyle name="20% - Accent1 4 2 4 2" xfId="6798" hidden="1"/>
    <cellStyle name="20% - Accent1 4 2 4 2" xfId="6913" hidden="1"/>
    <cellStyle name="20% - Accent1 4 2 4 2" xfId="7417" hidden="1"/>
    <cellStyle name="20% - Accent1 4 2 4 2" xfId="7563" hidden="1"/>
    <cellStyle name="20% - Accent1 4 2 4 2" xfId="7867" hidden="1"/>
    <cellStyle name="20% - Accent1 4 2 4 2" xfId="7996" hidden="1"/>
    <cellStyle name="20% - Accent1 4 2 4 2" xfId="8267" hidden="1"/>
    <cellStyle name="20% - Accent1 4 2 4 2" xfId="8538" hidden="1"/>
    <cellStyle name="20% - Accent1 4 2 4 2" xfId="8966" hidden="1"/>
    <cellStyle name="20% - Accent1 4 2 4 2" xfId="9081" hidden="1"/>
    <cellStyle name="20% - Accent1 4 2 4 2" xfId="9585" hidden="1"/>
    <cellStyle name="20% - Accent1 4 2 4 2" xfId="9731" hidden="1"/>
    <cellStyle name="20% - Accent1 4 2 4 2" xfId="10035" hidden="1"/>
    <cellStyle name="20% - Accent1 4 2 4 2" xfId="10164" hidden="1"/>
    <cellStyle name="20% - Accent1 4 2 4 2" xfId="10435" hidden="1"/>
    <cellStyle name="20% - Accent1 4 2 4 2" xfId="10706" hidden="1"/>
    <cellStyle name="20% - Accent1 4 2 4 2" xfId="11134" hidden="1"/>
    <cellStyle name="20% - Accent1 4 2 4 2" xfId="11249" hidden="1"/>
    <cellStyle name="20% - Accent1 4 2 4 2" xfId="11753" hidden="1"/>
    <cellStyle name="20% - Accent1 4 2 4 2" xfId="11899" hidden="1"/>
    <cellStyle name="20% - Accent1 4 2 4 2" xfId="12203" hidden="1"/>
    <cellStyle name="20% - Accent1 4 2 4 2" xfId="12332" hidden="1"/>
    <cellStyle name="20% - Accent1 4 2 4 2" xfId="12603" hidden="1"/>
    <cellStyle name="20% - Accent1 4 2 4 2" xfId="12874" hidden="1"/>
    <cellStyle name="20% - Accent1 4 3 3 2" xfId="293" hidden="1"/>
    <cellStyle name="20% - Accent1 4 3 3 2" xfId="408" hidden="1"/>
    <cellStyle name="20% - Accent1 4 3 3 2" xfId="912" hidden="1"/>
    <cellStyle name="20% - Accent1 4 3 3 2" xfId="1058" hidden="1"/>
    <cellStyle name="20% - Accent1 4 3 3 2" xfId="1362" hidden="1"/>
    <cellStyle name="20% - Accent1 4 3 3 2" xfId="1491" hidden="1"/>
    <cellStyle name="20% - Accent1 4 3 3 2" xfId="1762" hidden="1"/>
    <cellStyle name="20% - Accent1 4 3 3 2" xfId="2033" hidden="1"/>
    <cellStyle name="20% - Accent1 4 3 3 2" xfId="2461" hidden="1"/>
    <cellStyle name="20% - Accent1 4 3 3 2" xfId="2576" hidden="1"/>
    <cellStyle name="20% - Accent1 4 3 3 2" xfId="3080" hidden="1"/>
    <cellStyle name="20% - Accent1 4 3 3 2" xfId="3226" hidden="1"/>
    <cellStyle name="20% - Accent1 4 3 3 2" xfId="3530" hidden="1"/>
    <cellStyle name="20% - Accent1 4 3 3 2" xfId="3659" hidden="1"/>
    <cellStyle name="20% - Accent1 4 3 3 2" xfId="3930" hidden="1"/>
    <cellStyle name="20% - Accent1 4 3 3 2" xfId="4201" hidden="1"/>
    <cellStyle name="20% - Accent1 4 3 3 2" xfId="4629" hidden="1"/>
    <cellStyle name="20% - Accent1 4 3 3 2" xfId="4744" hidden="1"/>
    <cellStyle name="20% - Accent1 4 3 3 2" xfId="5248" hidden="1"/>
    <cellStyle name="20% - Accent1 4 3 3 2" xfId="5394" hidden="1"/>
    <cellStyle name="20% - Accent1 4 3 3 2" xfId="5698" hidden="1"/>
    <cellStyle name="20% - Accent1 4 3 3 2" xfId="5827" hidden="1"/>
    <cellStyle name="20% - Accent1 4 3 3 2" xfId="6098" hidden="1"/>
    <cellStyle name="20% - Accent1 4 3 3 2" xfId="6369" hidden="1"/>
    <cellStyle name="20% - Accent1 4 3 3 2" xfId="6797" hidden="1"/>
    <cellStyle name="20% - Accent1 4 3 3 2" xfId="6912" hidden="1"/>
    <cellStyle name="20% - Accent1 4 3 3 2" xfId="7416" hidden="1"/>
    <cellStyle name="20% - Accent1 4 3 3 2" xfId="7562" hidden="1"/>
    <cellStyle name="20% - Accent1 4 3 3 2" xfId="7866" hidden="1"/>
    <cellStyle name="20% - Accent1 4 3 3 2" xfId="7995" hidden="1"/>
    <cellStyle name="20% - Accent1 4 3 3 2" xfId="8266" hidden="1"/>
    <cellStyle name="20% - Accent1 4 3 3 2" xfId="8537" hidden="1"/>
    <cellStyle name="20% - Accent1 4 3 3 2" xfId="8965" hidden="1"/>
    <cellStyle name="20% - Accent1 4 3 3 2" xfId="9080" hidden="1"/>
    <cellStyle name="20% - Accent1 4 3 3 2" xfId="9584" hidden="1"/>
    <cellStyle name="20% - Accent1 4 3 3 2" xfId="9730" hidden="1"/>
    <cellStyle name="20% - Accent1 4 3 3 2" xfId="10034" hidden="1"/>
    <cellStyle name="20% - Accent1 4 3 3 2" xfId="10163" hidden="1"/>
    <cellStyle name="20% - Accent1 4 3 3 2" xfId="10434" hidden="1"/>
    <cellStyle name="20% - Accent1 4 3 3 2" xfId="10705" hidden="1"/>
    <cellStyle name="20% - Accent1 4 3 3 2" xfId="11133" hidden="1"/>
    <cellStyle name="20% - Accent1 4 3 3 2" xfId="11248" hidden="1"/>
    <cellStyle name="20% - Accent1 4 3 3 2" xfId="11752" hidden="1"/>
    <cellStyle name="20% - Accent1 4 3 3 2" xfId="11898" hidden="1"/>
    <cellStyle name="20% - Accent1 4 3 3 2" xfId="12202" hidden="1"/>
    <cellStyle name="20% - Accent1 4 3 3 2" xfId="12331" hidden="1"/>
    <cellStyle name="20% - Accent1 4 3 3 2" xfId="12602" hidden="1"/>
    <cellStyle name="20% - Accent1 4 3 3 2" xfId="12873" hidden="1"/>
    <cellStyle name="20% - Accent1 5 2" xfId="55" hidden="1"/>
    <cellStyle name="20% - Accent1 5 2" xfId="394" hidden="1"/>
    <cellStyle name="20% - Accent1 5 2" xfId="898" hidden="1"/>
    <cellStyle name="20% - Accent1 5 2" xfId="1044" hidden="1"/>
    <cellStyle name="20% - Accent1 5 2" xfId="1348" hidden="1"/>
    <cellStyle name="20% - Accent1 5 2" xfId="1477" hidden="1"/>
    <cellStyle name="20% - Accent1 5 2" xfId="1748" hidden="1"/>
    <cellStyle name="20% - Accent1 5 2" xfId="2019" hidden="1"/>
    <cellStyle name="20% - Accent1 5 2" xfId="2447" hidden="1"/>
    <cellStyle name="20% - Accent1 5 2" xfId="2562" hidden="1"/>
    <cellStyle name="20% - Accent1 5 2" xfId="3066" hidden="1"/>
    <cellStyle name="20% - Accent1 5 2" xfId="3212" hidden="1"/>
    <cellStyle name="20% - Accent1 5 2" xfId="3516" hidden="1"/>
    <cellStyle name="20% - Accent1 5 2" xfId="3645" hidden="1"/>
    <cellStyle name="20% - Accent1 5 2" xfId="3916" hidden="1"/>
    <cellStyle name="20% - Accent1 5 2" xfId="4187" hidden="1"/>
    <cellStyle name="20% - Accent1 5 2" xfId="4615" hidden="1"/>
    <cellStyle name="20% - Accent1 5 2" xfId="4730" hidden="1"/>
    <cellStyle name="20% - Accent1 5 2" xfId="5234" hidden="1"/>
    <cellStyle name="20% - Accent1 5 2" xfId="5380" hidden="1"/>
    <cellStyle name="20% - Accent1 5 2" xfId="5684" hidden="1"/>
    <cellStyle name="20% - Accent1 5 2" xfId="5813" hidden="1"/>
    <cellStyle name="20% - Accent1 5 2" xfId="6084" hidden="1"/>
    <cellStyle name="20% - Accent1 5 2" xfId="6355" hidden="1"/>
    <cellStyle name="20% - Accent1 5 2" xfId="6783" hidden="1"/>
    <cellStyle name="20% - Accent1 5 2" xfId="6898" hidden="1"/>
    <cellStyle name="20% - Accent1 5 2" xfId="7402" hidden="1"/>
    <cellStyle name="20% - Accent1 5 2" xfId="7548" hidden="1"/>
    <cellStyle name="20% - Accent1 5 2" xfId="7852" hidden="1"/>
    <cellStyle name="20% - Accent1 5 2" xfId="7981" hidden="1"/>
    <cellStyle name="20% - Accent1 5 2" xfId="8252" hidden="1"/>
    <cellStyle name="20% - Accent1 5 2" xfId="8523" hidden="1"/>
    <cellStyle name="20% - Accent1 5 2" xfId="8951" hidden="1"/>
    <cellStyle name="20% - Accent1 5 2" xfId="9066" hidden="1"/>
    <cellStyle name="20% - Accent1 5 2" xfId="9570" hidden="1"/>
    <cellStyle name="20% - Accent1 5 2" xfId="9716" hidden="1"/>
    <cellStyle name="20% - Accent1 5 2" xfId="10020" hidden="1"/>
    <cellStyle name="20% - Accent1 5 2" xfId="10149" hidden="1"/>
    <cellStyle name="20% - Accent1 5 2" xfId="10420" hidden="1"/>
    <cellStyle name="20% - Accent1 5 2" xfId="10691" hidden="1"/>
    <cellStyle name="20% - Accent1 5 2" xfId="11119" hidden="1"/>
    <cellStyle name="20% - Accent1 5 2" xfId="11234" hidden="1"/>
    <cellStyle name="20% - Accent1 5 2" xfId="11738" hidden="1"/>
    <cellStyle name="20% - Accent1 5 2" xfId="11884" hidden="1"/>
    <cellStyle name="20% - Accent1 5 2" xfId="12188" hidden="1"/>
    <cellStyle name="20% - Accent1 5 2" xfId="12317" hidden="1"/>
    <cellStyle name="20% - Accent1 5 2" xfId="12588" hidden="1"/>
    <cellStyle name="20% - Accent1 5 2" xfId="12859" hidden="1"/>
    <cellStyle name="20% - Accent1 9" xfId="67" hidden="1"/>
    <cellStyle name="20% - Accent1 9" xfId="119" hidden="1"/>
    <cellStyle name="20% - Accent1 9" xfId="171" hidden="1"/>
    <cellStyle name="20% - Accent1 9" xfId="223" hidden="1"/>
    <cellStyle name="20% - Accent1 9" xfId="662" hidden="1"/>
    <cellStyle name="20% - Accent1 9" xfId="714" hidden="1"/>
    <cellStyle name="20% - Accent1 9" xfId="767" hidden="1"/>
    <cellStyle name="20% - Accent1 9" xfId="841" hidden="1"/>
    <cellStyle name="20% - Accent1 9" xfId="630" hidden="1"/>
    <cellStyle name="20% - Accent1 9" xfId="542" hidden="1"/>
    <cellStyle name="20% - Accent1 9" xfId="1134" hidden="1"/>
    <cellStyle name="20% - Accent1 9" xfId="1186" hidden="1"/>
    <cellStyle name="20% - Accent1 9" xfId="1238" hidden="1"/>
    <cellStyle name="20% - Accent1 9" xfId="1302" hidden="1"/>
    <cellStyle name="20% - Accent1 9" xfId="1131" hidden="1"/>
    <cellStyle name="20% - Accent1 9" xfId="491" hidden="1"/>
    <cellStyle name="20% - Accent1 9" xfId="1562" hidden="1"/>
    <cellStyle name="20% - Accent1 9" xfId="1614" hidden="1"/>
    <cellStyle name="20% - Accent1 9" xfId="1666" hidden="1"/>
    <cellStyle name="20% - Accent1 9" xfId="1833" hidden="1"/>
    <cellStyle name="20% - Accent1 9" xfId="1885" hidden="1"/>
    <cellStyle name="20% - Accent1 9" xfId="1937" hidden="1"/>
    <cellStyle name="20% - Accent1 9" xfId="2104" hidden="1"/>
    <cellStyle name="20% - Accent1 9" xfId="2156" hidden="1"/>
    <cellStyle name="20% - Accent1 9" xfId="2225" hidden="1"/>
    <cellStyle name="20% - Accent1 9" xfId="2277" hidden="1"/>
    <cellStyle name="20% - Accent1 9" xfId="2329" hidden="1"/>
    <cellStyle name="20% - Accent1 9" xfId="2381" hidden="1"/>
    <cellStyle name="20% - Accent1 9" xfId="2830" hidden="1"/>
    <cellStyle name="20% - Accent1 9" xfId="2882" hidden="1"/>
    <cellStyle name="20% - Accent1 9" xfId="2935" hidden="1"/>
    <cellStyle name="20% - Accent1 9" xfId="3009" hidden="1"/>
    <cellStyle name="20% - Accent1 9" xfId="2798" hidden="1"/>
    <cellStyle name="20% - Accent1 9" xfId="2710" hidden="1"/>
    <cellStyle name="20% - Accent1 9" xfId="3302" hidden="1"/>
    <cellStyle name="20% - Accent1 9" xfId="3354" hidden="1"/>
    <cellStyle name="20% - Accent1 9" xfId="3406" hidden="1"/>
    <cellStyle name="20% - Accent1 9" xfId="3470" hidden="1"/>
    <cellStyle name="20% - Accent1 9" xfId="3299" hidden="1"/>
    <cellStyle name="20% - Accent1 9" xfId="2659" hidden="1"/>
    <cellStyle name="20% - Accent1 9" xfId="3730" hidden="1"/>
    <cellStyle name="20% - Accent1 9" xfId="3782" hidden="1"/>
    <cellStyle name="20% - Accent1 9" xfId="3834" hidden="1"/>
    <cellStyle name="20% - Accent1 9" xfId="4001" hidden="1"/>
    <cellStyle name="20% - Accent1 9" xfId="4053" hidden="1"/>
    <cellStyle name="20% - Accent1 9" xfId="4105" hidden="1"/>
    <cellStyle name="20% - Accent1 9" xfId="4272" hidden="1"/>
    <cellStyle name="20% - Accent1 9" xfId="4324" hidden="1"/>
    <cellStyle name="20% - Accent1 9" xfId="4393" hidden="1"/>
    <cellStyle name="20% - Accent1 9" xfId="4445" hidden="1"/>
    <cellStyle name="20% - Accent1 9" xfId="4497" hidden="1"/>
    <cellStyle name="20% - Accent1 9" xfId="4549" hidden="1"/>
    <cellStyle name="20% - Accent1 9" xfId="4998" hidden="1"/>
    <cellStyle name="20% - Accent1 9" xfId="5050" hidden="1"/>
    <cellStyle name="20% - Accent1 9" xfId="5103" hidden="1"/>
    <cellStyle name="20% - Accent1 9" xfId="5177" hidden="1"/>
    <cellStyle name="20% - Accent1 9" xfId="4966" hidden="1"/>
    <cellStyle name="20% - Accent1 9" xfId="4878" hidden="1"/>
    <cellStyle name="20% - Accent1 9" xfId="5470" hidden="1"/>
    <cellStyle name="20% - Accent1 9" xfId="5522" hidden="1"/>
    <cellStyle name="20% - Accent1 9" xfId="5574" hidden="1"/>
    <cellStyle name="20% - Accent1 9" xfId="5638" hidden="1"/>
    <cellStyle name="20% - Accent1 9" xfId="5467" hidden="1"/>
    <cellStyle name="20% - Accent1 9" xfId="4827" hidden="1"/>
    <cellStyle name="20% - Accent1 9" xfId="5898" hidden="1"/>
    <cellStyle name="20% - Accent1 9" xfId="5950" hidden="1"/>
    <cellStyle name="20% - Accent1 9" xfId="6002" hidden="1"/>
    <cellStyle name="20% - Accent1 9" xfId="6169" hidden="1"/>
    <cellStyle name="20% - Accent1 9" xfId="6221" hidden="1"/>
    <cellStyle name="20% - Accent1 9" xfId="6273" hidden="1"/>
    <cellStyle name="20% - Accent1 9" xfId="6440" hidden="1"/>
    <cellStyle name="20% - Accent1 9" xfId="6492" hidden="1"/>
    <cellStyle name="20% - Accent1 9" xfId="6561" hidden="1"/>
    <cellStyle name="20% - Accent1 9" xfId="6613" hidden="1"/>
    <cellStyle name="20% - Accent1 9" xfId="6665" hidden="1"/>
    <cellStyle name="20% - Accent1 9" xfId="6717" hidden="1"/>
    <cellStyle name="20% - Accent1 9" xfId="7166" hidden="1"/>
    <cellStyle name="20% - Accent1 9" xfId="7218" hidden="1"/>
    <cellStyle name="20% - Accent1 9" xfId="7271" hidden="1"/>
    <cellStyle name="20% - Accent1 9" xfId="7345" hidden="1"/>
    <cellStyle name="20% - Accent1 9" xfId="7134" hidden="1"/>
    <cellStyle name="20% - Accent1 9" xfId="7046" hidden="1"/>
    <cellStyle name="20% - Accent1 9" xfId="7638" hidden="1"/>
    <cellStyle name="20% - Accent1 9" xfId="7690" hidden="1"/>
    <cellStyle name="20% - Accent1 9" xfId="7742" hidden="1"/>
    <cellStyle name="20% - Accent1 9" xfId="7806" hidden="1"/>
    <cellStyle name="20% - Accent1 9" xfId="7635" hidden="1"/>
    <cellStyle name="20% - Accent1 9" xfId="6995" hidden="1"/>
    <cellStyle name="20% - Accent1 9" xfId="8066" hidden="1"/>
    <cellStyle name="20% - Accent1 9" xfId="8118" hidden="1"/>
    <cellStyle name="20% - Accent1 9" xfId="8170" hidden="1"/>
    <cellStyle name="20% - Accent1 9" xfId="8337" hidden="1"/>
    <cellStyle name="20% - Accent1 9" xfId="8389" hidden="1"/>
    <cellStyle name="20% - Accent1 9" xfId="8441" hidden="1"/>
    <cellStyle name="20% - Accent1 9" xfId="8608" hidden="1"/>
    <cellStyle name="20% - Accent1 9" xfId="8660" hidden="1"/>
    <cellStyle name="20% - Accent1 9" xfId="8729" hidden="1"/>
    <cellStyle name="20% - Accent1 9" xfId="8781" hidden="1"/>
    <cellStyle name="20% - Accent1 9" xfId="8833" hidden="1"/>
    <cellStyle name="20% - Accent1 9" xfId="8885" hidden="1"/>
    <cellStyle name="20% - Accent1 9" xfId="9334" hidden="1"/>
    <cellStyle name="20% - Accent1 9" xfId="9386" hidden="1"/>
    <cellStyle name="20% - Accent1 9" xfId="9439" hidden="1"/>
    <cellStyle name="20% - Accent1 9" xfId="9513" hidden="1"/>
    <cellStyle name="20% - Accent1 9" xfId="9302" hidden="1"/>
    <cellStyle name="20% - Accent1 9" xfId="9214" hidden="1"/>
    <cellStyle name="20% - Accent1 9" xfId="9806" hidden="1"/>
    <cellStyle name="20% - Accent1 9" xfId="9858" hidden="1"/>
    <cellStyle name="20% - Accent1 9" xfId="9910" hidden="1"/>
    <cellStyle name="20% - Accent1 9" xfId="9974" hidden="1"/>
    <cellStyle name="20% - Accent1 9" xfId="9803" hidden="1"/>
    <cellStyle name="20% - Accent1 9" xfId="9163" hidden="1"/>
    <cellStyle name="20% - Accent1 9" xfId="10234" hidden="1"/>
    <cellStyle name="20% - Accent1 9" xfId="10286" hidden="1"/>
    <cellStyle name="20% - Accent1 9" xfId="10338" hidden="1"/>
    <cellStyle name="20% - Accent1 9" xfId="10505" hidden="1"/>
    <cellStyle name="20% - Accent1 9" xfId="10557" hidden="1"/>
    <cellStyle name="20% - Accent1 9" xfId="10609" hidden="1"/>
    <cellStyle name="20% - Accent1 9" xfId="10776" hidden="1"/>
    <cellStyle name="20% - Accent1 9" xfId="10828" hidden="1"/>
    <cellStyle name="20% - Accent1 9" xfId="10897" hidden="1"/>
    <cellStyle name="20% - Accent1 9" xfId="10949" hidden="1"/>
    <cellStyle name="20% - Accent1 9" xfId="11001" hidden="1"/>
    <cellStyle name="20% - Accent1 9" xfId="11053" hidden="1"/>
    <cellStyle name="20% - Accent1 9" xfId="11502" hidden="1"/>
    <cellStyle name="20% - Accent1 9" xfId="11554" hidden="1"/>
    <cellStyle name="20% - Accent1 9" xfId="11607" hidden="1"/>
    <cellStyle name="20% - Accent1 9" xfId="11681" hidden="1"/>
    <cellStyle name="20% - Accent1 9" xfId="11470" hidden="1"/>
    <cellStyle name="20% - Accent1 9" xfId="11382" hidden="1"/>
    <cellStyle name="20% - Accent1 9" xfId="11974" hidden="1"/>
    <cellStyle name="20% - Accent1 9" xfId="12026" hidden="1"/>
    <cellStyle name="20% - Accent1 9" xfId="12078" hidden="1"/>
    <cellStyle name="20% - Accent1 9" xfId="12142" hidden="1"/>
    <cellStyle name="20% - Accent1 9" xfId="11971" hidden="1"/>
    <cellStyle name="20% - Accent1 9" xfId="11331" hidden="1"/>
    <cellStyle name="20% - Accent1 9" xfId="12402" hidden="1"/>
    <cellStyle name="20% - Accent1 9" xfId="12454" hidden="1"/>
    <cellStyle name="20% - Accent1 9" xfId="12506" hidden="1"/>
    <cellStyle name="20% - Accent1 9" xfId="12673" hidden="1"/>
    <cellStyle name="20% - Accent1 9" xfId="12725" hidden="1"/>
    <cellStyle name="20% - Accent1 9" xfId="12777" hidden="1"/>
    <cellStyle name="20% - Accent1 9" xfId="12944" hidden="1"/>
    <cellStyle name="20% - Accent1 9" xfId="12996" hidden="1"/>
    <cellStyle name="20% - Accent2" xfId="27" builtinId="34" hidden="1"/>
    <cellStyle name="20% - Accent2 10" xfId="82" hidden="1"/>
    <cellStyle name="20% - Accent2 10" xfId="134" hidden="1"/>
    <cellStyle name="20% - Accent2 10" xfId="186" hidden="1"/>
    <cellStyle name="20% - Accent2 10" xfId="238" hidden="1"/>
    <cellStyle name="20% - Accent2 10" xfId="677" hidden="1"/>
    <cellStyle name="20% - Accent2 10" xfId="729" hidden="1"/>
    <cellStyle name="20% - Accent2 10" xfId="782" hidden="1"/>
    <cellStyle name="20% - Accent2 10" xfId="843" hidden="1"/>
    <cellStyle name="20% - Accent2 10" xfId="551" hidden="1"/>
    <cellStyle name="20% - Accent2 10" xfId="563" hidden="1"/>
    <cellStyle name="20% - Accent2 10" xfId="1149" hidden="1"/>
    <cellStyle name="20% - Accent2 10" xfId="1201" hidden="1"/>
    <cellStyle name="20% - Accent2 10" xfId="1253" hidden="1"/>
    <cellStyle name="20% - Accent2 10" xfId="1303" hidden="1"/>
    <cellStyle name="20% - Accent2 10" xfId="654" hidden="1"/>
    <cellStyle name="20% - Accent2 10" xfId="652" hidden="1"/>
    <cellStyle name="20% - Accent2 10" xfId="1577" hidden="1"/>
    <cellStyle name="20% - Accent2 10" xfId="1629" hidden="1"/>
    <cellStyle name="20% - Accent2 10" xfId="1681" hidden="1"/>
    <cellStyle name="20% - Accent2 10" xfId="1848" hidden="1"/>
    <cellStyle name="20% - Accent2 10" xfId="1900" hidden="1"/>
    <cellStyle name="20% - Accent2 10" xfId="1952" hidden="1"/>
    <cellStyle name="20% - Accent2 10" xfId="2119" hidden="1"/>
    <cellStyle name="20% - Accent2 10" xfId="2171" hidden="1"/>
    <cellStyle name="20% - Accent2 10" xfId="2240" hidden="1"/>
    <cellStyle name="20% - Accent2 10" xfId="2292" hidden="1"/>
    <cellStyle name="20% - Accent2 10" xfId="2344" hidden="1"/>
    <cellStyle name="20% - Accent2 10" xfId="2396" hidden="1"/>
    <cellStyle name="20% - Accent2 10" xfId="2845" hidden="1"/>
    <cellStyle name="20% - Accent2 10" xfId="2897" hidden="1"/>
    <cellStyle name="20% - Accent2 10" xfId="2950" hidden="1"/>
    <cellStyle name="20% - Accent2 10" xfId="3011" hidden="1"/>
    <cellStyle name="20% - Accent2 10" xfId="2719" hidden="1"/>
    <cellStyle name="20% - Accent2 10" xfId="2731" hidden="1"/>
    <cellStyle name="20% - Accent2 10" xfId="3317" hidden="1"/>
    <cellStyle name="20% - Accent2 10" xfId="3369" hidden="1"/>
    <cellStyle name="20% - Accent2 10" xfId="3421" hidden="1"/>
    <cellStyle name="20% - Accent2 10" xfId="3471" hidden="1"/>
    <cellStyle name="20% - Accent2 10" xfId="2822" hidden="1"/>
    <cellStyle name="20% - Accent2 10" xfId="2820" hidden="1"/>
    <cellStyle name="20% - Accent2 10" xfId="3745" hidden="1"/>
    <cellStyle name="20% - Accent2 10" xfId="3797" hidden="1"/>
    <cellStyle name="20% - Accent2 10" xfId="3849" hidden="1"/>
    <cellStyle name="20% - Accent2 10" xfId="4016" hidden="1"/>
    <cellStyle name="20% - Accent2 10" xfId="4068" hidden="1"/>
    <cellStyle name="20% - Accent2 10" xfId="4120" hidden="1"/>
    <cellStyle name="20% - Accent2 10" xfId="4287" hidden="1"/>
    <cellStyle name="20% - Accent2 10" xfId="4339" hidden="1"/>
    <cellStyle name="20% - Accent2 10" xfId="4408" hidden="1"/>
    <cellStyle name="20% - Accent2 10" xfId="4460" hidden="1"/>
    <cellStyle name="20% - Accent2 10" xfId="4512" hidden="1"/>
    <cellStyle name="20% - Accent2 10" xfId="4564" hidden="1"/>
    <cellStyle name="20% - Accent2 10" xfId="5013" hidden="1"/>
    <cellStyle name="20% - Accent2 10" xfId="5065" hidden="1"/>
    <cellStyle name="20% - Accent2 10" xfId="5118" hidden="1"/>
    <cellStyle name="20% - Accent2 10" xfId="5179" hidden="1"/>
    <cellStyle name="20% - Accent2 10" xfId="4887" hidden="1"/>
    <cellStyle name="20% - Accent2 10" xfId="4899" hidden="1"/>
    <cellStyle name="20% - Accent2 10" xfId="5485" hidden="1"/>
    <cellStyle name="20% - Accent2 10" xfId="5537" hidden="1"/>
    <cellStyle name="20% - Accent2 10" xfId="5589" hidden="1"/>
    <cellStyle name="20% - Accent2 10" xfId="5639" hidden="1"/>
    <cellStyle name="20% - Accent2 10" xfId="4990" hidden="1"/>
    <cellStyle name="20% - Accent2 10" xfId="4988" hidden="1"/>
    <cellStyle name="20% - Accent2 10" xfId="5913" hidden="1"/>
    <cellStyle name="20% - Accent2 10" xfId="5965" hidden="1"/>
    <cellStyle name="20% - Accent2 10" xfId="6017" hidden="1"/>
    <cellStyle name="20% - Accent2 10" xfId="6184" hidden="1"/>
    <cellStyle name="20% - Accent2 10" xfId="6236" hidden="1"/>
    <cellStyle name="20% - Accent2 10" xfId="6288" hidden="1"/>
    <cellStyle name="20% - Accent2 10" xfId="6455" hidden="1"/>
    <cellStyle name="20% - Accent2 10" xfId="6507" hidden="1"/>
    <cellStyle name="20% - Accent2 10" xfId="6576" hidden="1"/>
    <cellStyle name="20% - Accent2 10" xfId="6628" hidden="1"/>
    <cellStyle name="20% - Accent2 10" xfId="6680" hidden="1"/>
    <cellStyle name="20% - Accent2 10" xfId="6732" hidden="1"/>
    <cellStyle name="20% - Accent2 10" xfId="7181" hidden="1"/>
    <cellStyle name="20% - Accent2 10" xfId="7233" hidden="1"/>
    <cellStyle name="20% - Accent2 10" xfId="7286" hidden="1"/>
    <cellStyle name="20% - Accent2 10" xfId="7347" hidden="1"/>
    <cellStyle name="20% - Accent2 10" xfId="7055" hidden="1"/>
    <cellStyle name="20% - Accent2 10" xfId="7067" hidden="1"/>
    <cellStyle name="20% - Accent2 10" xfId="7653" hidden="1"/>
    <cellStyle name="20% - Accent2 10" xfId="7705" hidden="1"/>
    <cellStyle name="20% - Accent2 10" xfId="7757" hidden="1"/>
    <cellStyle name="20% - Accent2 10" xfId="7807" hidden="1"/>
    <cellStyle name="20% - Accent2 10" xfId="7158" hidden="1"/>
    <cellStyle name="20% - Accent2 10" xfId="7156" hidden="1"/>
    <cellStyle name="20% - Accent2 10" xfId="8081" hidden="1"/>
    <cellStyle name="20% - Accent2 10" xfId="8133" hidden="1"/>
    <cellStyle name="20% - Accent2 10" xfId="8185" hidden="1"/>
    <cellStyle name="20% - Accent2 10" xfId="8352" hidden="1"/>
    <cellStyle name="20% - Accent2 10" xfId="8404" hidden="1"/>
    <cellStyle name="20% - Accent2 10" xfId="8456" hidden="1"/>
    <cellStyle name="20% - Accent2 10" xfId="8623" hidden="1"/>
    <cellStyle name="20% - Accent2 10" xfId="8675" hidden="1"/>
    <cellStyle name="20% - Accent2 10" xfId="8744" hidden="1"/>
    <cellStyle name="20% - Accent2 10" xfId="8796" hidden="1"/>
    <cellStyle name="20% - Accent2 10" xfId="8848" hidden="1"/>
    <cellStyle name="20% - Accent2 10" xfId="8900" hidden="1"/>
    <cellStyle name="20% - Accent2 10" xfId="9349" hidden="1"/>
    <cellStyle name="20% - Accent2 10" xfId="9401" hidden="1"/>
    <cellStyle name="20% - Accent2 10" xfId="9454" hidden="1"/>
    <cellStyle name="20% - Accent2 10" xfId="9515" hidden="1"/>
    <cellStyle name="20% - Accent2 10" xfId="9223" hidden="1"/>
    <cellStyle name="20% - Accent2 10" xfId="9235" hidden="1"/>
    <cellStyle name="20% - Accent2 10" xfId="9821" hidden="1"/>
    <cellStyle name="20% - Accent2 10" xfId="9873" hidden="1"/>
    <cellStyle name="20% - Accent2 10" xfId="9925" hidden="1"/>
    <cellStyle name="20% - Accent2 10" xfId="9975" hidden="1"/>
    <cellStyle name="20% - Accent2 10" xfId="9326" hidden="1"/>
    <cellStyle name="20% - Accent2 10" xfId="9324" hidden="1"/>
    <cellStyle name="20% - Accent2 10" xfId="10249" hidden="1"/>
    <cellStyle name="20% - Accent2 10" xfId="10301" hidden="1"/>
    <cellStyle name="20% - Accent2 10" xfId="10353" hidden="1"/>
    <cellStyle name="20% - Accent2 10" xfId="10520" hidden="1"/>
    <cellStyle name="20% - Accent2 10" xfId="10572" hidden="1"/>
    <cellStyle name="20% - Accent2 10" xfId="10624" hidden="1"/>
    <cellStyle name="20% - Accent2 10" xfId="10791" hidden="1"/>
    <cellStyle name="20% - Accent2 10" xfId="10843" hidden="1"/>
    <cellStyle name="20% - Accent2 10" xfId="10912" hidden="1"/>
    <cellStyle name="20% - Accent2 10" xfId="10964" hidden="1"/>
    <cellStyle name="20% - Accent2 10" xfId="11016" hidden="1"/>
    <cellStyle name="20% - Accent2 10" xfId="11068" hidden="1"/>
    <cellStyle name="20% - Accent2 10" xfId="11517" hidden="1"/>
    <cellStyle name="20% - Accent2 10" xfId="11569" hidden="1"/>
    <cellStyle name="20% - Accent2 10" xfId="11622" hidden="1"/>
    <cellStyle name="20% - Accent2 10" xfId="11683" hidden="1"/>
    <cellStyle name="20% - Accent2 10" xfId="11391" hidden="1"/>
    <cellStyle name="20% - Accent2 10" xfId="11403" hidden="1"/>
    <cellStyle name="20% - Accent2 10" xfId="11989" hidden="1"/>
    <cellStyle name="20% - Accent2 10" xfId="12041" hidden="1"/>
    <cellStyle name="20% - Accent2 10" xfId="12093" hidden="1"/>
    <cellStyle name="20% - Accent2 10" xfId="12143" hidden="1"/>
    <cellStyle name="20% - Accent2 10" xfId="11494" hidden="1"/>
    <cellStyle name="20% - Accent2 10" xfId="11492" hidden="1"/>
    <cellStyle name="20% - Accent2 10" xfId="12417" hidden="1"/>
    <cellStyle name="20% - Accent2 10" xfId="12469" hidden="1"/>
    <cellStyle name="20% - Accent2 10" xfId="12521" hidden="1"/>
    <cellStyle name="20% - Accent2 10" xfId="12688" hidden="1"/>
    <cellStyle name="20% - Accent2 10" xfId="12740" hidden="1"/>
    <cellStyle name="20% - Accent2 10" xfId="12792" hidden="1"/>
    <cellStyle name="20% - Accent2 10" xfId="12959" hidden="1"/>
    <cellStyle name="20% - Accent2 10" xfId="13011" hidden="1"/>
    <cellStyle name="20% - Accent2 11" xfId="95" hidden="1"/>
    <cellStyle name="20% - Accent2 11" xfId="147" hidden="1"/>
    <cellStyle name="20% - Accent2 11" xfId="199" hidden="1"/>
    <cellStyle name="20% - Accent2 11" xfId="251" hidden="1"/>
    <cellStyle name="20% - Accent2 11" xfId="690" hidden="1"/>
    <cellStyle name="20% - Accent2 11" xfId="742" hidden="1"/>
    <cellStyle name="20% - Accent2 11" xfId="795" hidden="1"/>
    <cellStyle name="20% - Accent2 11" xfId="825" hidden="1"/>
    <cellStyle name="20% - Accent2 11" xfId="489" hidden="1"/>
    <cellStyle name="20% - Accent2 11" xfId="530" hidden="1"/>
    <cellStyle name="20% - Accent2 11" xfId="1162" hidden="1"/>
    <cellStyle name="20% - Accent2 11" xfId="1214" hidden="1"/>
    <cellStyle name="20% - Accent2 11" xfId="1266" hidden="1"/>
    <cellStyle name="20% - Accent2 11" xfId="1291" hidden="1"/>
    <cellStyle name="20% - Accent2 11" xfId="835" hidden="1"/>
    <cellStyle name="20% - Accent2 11" xfId="819" hidden="1"/>
    <cellStyle name="20% - Accent2 11" xfId="1590" hidden="1"/>
    <cellStyle name="20% - Accent2 11" xfId="1642" hidden="1"/>
    <cellStyle name="20% - Accent2 11" xfId="1694" hidden="1"/>
    <cellStyle name="20% - Accent2 11" xfId="1861" hidden="1"/>
    <cellStyle name="20% - Accent2 11" xfId="1913" hidden="1"/>
    <cellStyle name="20% - Accent2 11" xfId="1965" hidden="1"/>
    <cellStyle name="20% - Accent2 11" xfId="2132" hidden="1"/>
    <cellStyle name="20% - Accent2 11" xfId="2184" hidden="1"/>
    <cellStyle name="20% - Accent2 11" xfId="2253" hidden="1"/>
    <cellStyle name="20% - Accent2 11" xfId="2305" hidden="1"/>
    <cellStyle name="20% - Accent2 11" xfId="2357" hidden="1"/>
    <cellStyle name="20% - Accent2 11" xfId="2409" hidden="1"/>
    <cellStyle name="20% - Accent2 11" xfId="2858" hidden="1"/>
    <cellStyle name="20% - Accent2 11" xfId="2910" hidden="1"/>
    <cellStyle name="20% - Accent2 11" xfId="2963" hidden="1"/>
    <cellStyle name="20% - Accent2 11" xfId="2993" hidden="1"/>
    <cellStyle name="20% - Accent2 11" xfId="2657" hidden="1"/>
    <cellStyle name="20% - Accent2 11" xfId="2698" hidden="1"/>
    <cellStyle name="20% - Accent2 11" xfId="3330" hidden="1"/>
    <cellStyle name="20% - Accent2 11" xfId="3382" hidden="1"/>
    <cellStyle name="20% - Accent2 11" xfId="3434" hidden="1"/>
    <cellStyle name="20% - Accent2 11" xfId="3459" hidden="1"/>
    <cellStyle name="20% - Accent2 11" xfId="3003" hidden="1"/>
    <cellStyle name="20% - Accent2 11" xfId="2987" hidden="1"/>
    <cellStyle name="20% - Accent2 11" xfId="3758" hidden="1"/>
    <cellStyle name="20% - Accent2 11" xfId="3810" hidden="1"/>
    <cellStyle name="20% - Accent2 11" xfId="3862" hidden="1"/>
    <cellStyle name="20% - Accent2 11" xfId="4029" hidden="1"/>
    <cellStyle name="20% - Accent2 11" xfId="4081" hidden="1"/>
    <cellStyle name="20% - Accent2 11" xfId="4133" hidden="1"/>
    <cellStyle name="20% - Accent2 11" xfId="4300" hidden="1"/>
    <cellStyle name="20% - Accent2 11" xfId="4352" hidden="1"/>
    <cellStyle name="20% - Accent2 11" xfId="4421" hidden="1"/>
    <cellStyle name="20% - Accent2 11" xfId="4473" hidden="1"/>
    <cellStyle name="20% - Accent2 11" xfId="4525" hidden="1"/>
    <cellStyle name="20% - Accent2 11" xfId="4577" hidden="1"/>
    <cellStyle name="20% - Accent2 11" xfId="5026" hidden="1"/>
    <cellStyle name="20% - Accent2 11" xfId="5078" hidden="1"/>
    <cellStyle name="20% - Accent2 11" xfId="5131" hidden="1"/>
    <cellStyle name="20% - Accent2 11" xfId="5161" hidden="1"/>
    <cellStyle name="20% - Accent2 11" xfId="4825" hidden="1"/>
    <cellStyle name="20% - Accent2 11" xfId="4866" hidden="1"/>
    <cellStyle name="20% - Accent2 11" xfId="5498" hidden="1"/>
    <cellStyle name="20% - Accent2 11" xfId="5550" hidden="1"/>
    <cellStyle name="20% - Accent2 11" xfId="5602" hidden="1"/>
    <cellStyle name="20% - Accent2 11" xfId="5627" hidden="1"/>
    <cellStyle name="20% - Accent2 11" xfId="5171" hidden="1"/>
    <cellStyle name="20% - Accent2 11" xfId="5155" hidden="1"/>
    <cellStyle name="20% - Accent2 11" xfId="5926" hidden="1"/>
    <cellStyle name="20% - Accent2 11" xfId="5978" hidden="1"/>
    <cellStyle name="20% - Accent2 11" xfId="6030" hidden="1"/>
    <cellStyle name="20% - Accent2 11" xfId="6197" hidden="1"/>
    <cellStyle name="20% - Accent2 11" xfId="6249" hidden="1"/>
    <cellStyle name="20% - Accent2 11" xfId="6301" hidden="1"/>
    <cellStyle name="20% - Accent2 11" xfId="6468" hidden="1"/>
    <cellStyle name="20% - Accent2 11" xfId="6520" hidden="1"/>
    <cellStyle name="20% - Accent2 11" xfId="6589" hidden="1"/>
    <cellStyle name="20% - Accent2 11" xfId="6641" hidden="1"/>
    <cellStyle name="20% - Accent2 11" xfId="6693" hidden="1"/>
    <cellStyle name="20% - Accent2 11" xfId="6745" hidden="1"/>
    <cellStyle name="20% - Accent2 11" xfId="7194" hidden="1"/>
    <cellStyle name="20% - Accent2 11" xfId="7246" hidden="1"/>
    <cellStyle name="20% - Accent2 11" xfId="7299" hidden="1"/>
    <cellStyle name="20% - Accent2 11" xfId="7329" hidden="1"/>
    <cellStyle name="20% - Accent2 11" xfId="6993" hidden="1"/>
    <cellStyle name="20% - Accent2 11" xfId="7034" hidden="1"/>
    <cellStyle name="20% - Accent2 11" xfId="7666" hidden="1"/>
    <cellStyle name="20% - Accent2 11" xfId="7718" hidden="1"/>
    <cellStyle name="20% - Accent2 11" xfId="7770" hidden="1"/>
    <cellStyle name="20% - Accent2 11" xfId="7795" hidden="1"/>
    <cellStyle name="20% - Accent2 11" xfId="7339" hidden="1"/>
    <cellStyle name="20% - Accent2 11" xfId="7323" hidden="1"/>
    <cellStyle name="20% - Accent2 11" xfId="8094" hidden="1"/>
    <cellStyle name="20% - Accent2 11" xfId="8146" hidden="1"/>
    <cellStyle name="20% - Accent2 11" xfId="8198" hidden="1"/>
    <cellStyle name="20% - Accent2 11" xfId="8365" hidden="1"/>
    <cellStyle name="20% - Accent2 11" xfId="8417" hidden="1"/>
    <cellStyle name="20% - Accent2 11" xfId="8469" hidden="1"/>
    <cellStyle name="20% - Accent2 11" xfId="8636" hidden="1"/>
    <cellStyle name="20% - Accent2 11" xfId="8688" hidden="1"/>
    <cellStyle name="20% - Accent2 11" xfId="8757" hidden="1"/>
    <cellStyle name="20% - Accent2 11" xfId="8809" hidden="1"/>
    <cellStyle name="20% - Accent2 11" xfId="8861" hidden="1"/>
    <cellStyle name="20% - Accent2 11" xfId="8913" hidden="1"/>
    <cellStyle name="20% - Accent2 11" xfId="9362" hidden="1"/>
    <cellStyle name="20% - Accent2 11" xfId="9414" hidden="1"/>
    <cellStyle name="20% - Accent2 11" xfId="9467" hidden="1"/>
    <cellStyle name="20% - Accent2 11" xfId="9497" hidden="1"/>
    <cellStyle name="20% - Accent2 11" xfId="9161" hidden="1"/>
    <cellStyle name="20% - Accent2 11" xfId="9202" hidden="1"/>
    <cellStyle name="20% - Accent2 11" xfId="9834" hidden="1"/>
    <cellStyle name="20% - Accent2 11" xfId="9886" hidden="1"/>
    <cellStyle name="20% - Accent2 11" xfId="9938" hidden="1"/>
    <cellStyle name="20% - Accent2 11" xfId="9963" hidden="1"/>
    <cellStyle name="20% - Accent2 11" xfId="9507" hidden="1"/>
    <cellStyle name="20% - Accent2 11" xfId="9491" hidden="1"/>
    <cellStyle name="20% - Accent2 11" xfId="10262" hidden="1"/>
    <cellStyle name="20% - Accent2 11" xfId="10314" hidden="1"/>
    <cellStyle name="20% - Accent2 11" xfId="10366" hidden="1"/>
    <cellStyle name="20% - Accent2 11" xfId="10533" hidden="1"/>
    <cellStyle name="20% - Accent2 11" xfId="10585" hidden="1"/>
    <cellStyle name="20% - Accent2 11" xfId="10637" hidden="1"/>
    <cellStyle name="20% - Accent2 11" xfId="10804" hidden="1"/>
    <cellStyle name="20% - Accent2 11" xfId="10856" hidden="1"/>
    <cellStyle name="20% - Accent2 11" xfId="10925" hidden="1"/>
    <cellStyle name="20% - Accent2 11" xfId="10977" hidden="1"/>
    <cellStyle name="20% - Accent2 11" xfId="11029" hidden="1"/>
    <cellStyle name="20% - Accent2 11" xfId="11081" hidden="1"/>
    <cellStyle name="20% - Accent2 11" xfId="11530" hidden="1"/>
    <cellStyle name="20% - Accent2 11" xfId="11582" hidden="1"/>
    <cellStyle name="20% - Accent2 11" xfId="11635" hidden="1"/>
    <cellStyle name="20% - Accent2 11" xfId="11665" hidden="1"/>
    <cellStyle name="20% - Accent2 11" xfId="11329" hidden="1"/>
    <cellStyle name="20% - Accent2 11" xfId="11370" hidden="1"/>
    <cellStyle name="20% - Accent2 11" xfId="12002" hidden="1"/>
    <cellStyle name="20% - Accent2 11" xfId="12054" hidden="1"/>
    <cellStyle name="20% - Accent2 11" xfId="12106" hidden="1"/>
    <cellStyle name="20% - Accent2 11" xfId="12131" hidden="1"/>
    <cellStyle name="20% - Accent2 11" xfId="11675" hidden="1"/>
    <cellStyle name="20% - Accent2 11" xfId="11659" hidden="1"/>
    <cellStyle name="20% - Accent2 11" xfId="12430" hidden="1"/>
    <cellStyle name="20% - Accent2 11" xfId="12482" hidden="1"/>
    <cellStyle name="20% - Accent2 11" xfId="12534" hidden="1"/>
    <cellStyle name="20% - Accent2 11" xfId="12701" hidden="1"/>
    <cellStyle name="20% - Accent2 11" xfId="12753" hidden="1"/>
    <cellStyle name="20% - Accent2 11" xfId="12805" hidden="1"/>
    <cellStyle name="20% - Accent2 11" xfId="12972" hidden="1"/>
    <cellStyle name="20% - Accent2 11" xfId="13024" hidden="1"/>
    <cellStyle name="20% - Accent2 12" xfId="108" hidden="1"/>
    <cellStyle name="20% - Accent2 12" xfId="160" hidden="1"/>
    <cellStyle name="20% - Accent2 12" xfId="212" hidden="1"/>
    <cellStyle name="20% - Accent2 12" xfId="264" hidden="1"/>
    <cellStyle name="20% - Accent2 12" xfId="703" hidden="1"/>
    <cellStyle name="20% - Accent2 12" xfId="755" hidden="1"/>
    <cellStyle name="20% - Accent2 12" xfId="808" hidden="1"/>
    <cellStyle name="20% - Accent2 12" xfId="867" hidden="1"/>
    <cellStyle name="20% - Accent2 12" xfId="586" hidden="1"/>
    <cellStyle name="20% - Accent2 12" xfId="495" hidden="1"/>
    <cellStyle name="20% - Accent2 12" xfId="1175" hidden="1"/>
    <cellStyle name="20% - Accent2 12" xfId="1227" hidden="1"/>
    <cellStyle name="20% - Accent2 12" xfId="1279" hidden="1"/>
    <cellStyle name="20% - Accent2 12" xfId="1318" hidden="1"/>
    <cellStyle name="20% - Accent2 12" xfId="511" hidden="1"/>
    <cellStyle name="20% - Accent2 12" xfId="505" hidden="1"/>
    <cellStyle name="20% - Accent2 12" xfId="1603" hidden="1"/>
    <cellStyle name="20% - Accent2 12" xfId="1655" hidden="1"/>
    <cellStyle name="20% - Accent2 12" xfId="1707" hidden="1"/>
    <cellStyle name="20% - Accent2 12" xfId="1874" hidden="1"/>
    <cellStyle name="20% - Accent2 12" xfId="1926" hidden="1"/>
    <cellStyle name="20% - Accent2 12" xfId="1978" hidden="1"/>
    <cellStyle name="20% - Accent2 12" xfId="2145" hidden="1"/>
    <cellStyle name="20% - Accent2 12" xfId="2197" hidden="1"/>
    <cellStyle name="20% - Accent2 12" xfId="2266" hidden="1"/>
    <cellStyle name="20% - Accent2 12" xfId="2318" hidden="1"/>
    <cellStyle name="20% - Accent2 12" xfId="2370" hidden="1"/>
    <cellStyle name="20% - Accent2 12" xfId="2422" hidden="1"/>
    <cellStyle name="20% - Accent2 12" xfId="2871" hidden="1"/>
    <cellStyle name="20% - Accent2 12" xfId="2923" hidden="1"/>
    <cellStyle name="20% - Accent2 12" xfId="2976" hidden="1"/>
    <cellStyle name="20% - Accent2 12" xfId="3035" hidden="1"/>
    <cellStyle name="20% - Accent2 12" xfId="2754" hidden="1"/>
    <cellStyle name="20% - Accent2 12" xfId="2663" hidden="1"/>
    <cellStyle name="20% - Accent2 12" xfId="3343" hidden="1"/>
    <cellStyle name="20% - Accent2 12" xfId="3395" hidden="1"/>
    <cellStyle name="20% - Accent2 12" xfId="3447" hidden="1"/>
    <cellStyle name="20% - Accent2 12" xfId="3486" hidden="1"/>
    <cellStyle name="20% - Accent2 12" xfId="2679" hidden="1"/>
    <cellStyle name="20% - Accent2 12" xfId="2673" hidden="1"/>
    <cellStyle name="20% - Accent2 12" xfId="3771" hidden="1"/>
    <cellStyle name="20% - Accent2 12" xfId="3823" hidden="1"/>
    <cellStyle name="20% - Accent2 12" xfId="3875" hidden="1"/>
    <cellStyle name="20% - Accent2 12" xfId="4042" hidden="1"/>
    <cellStyle name="20% - Accent2 12" xfId="4094" hidden="1"/>
    <cellStyle name="20% - Accent2 12" xfId="4146" hidden="1"/>
    <cellStyle name="20% - Accent2 12" xfId="4313" hidden="1"/>
    <cellStyle name="20% - Accent2 12" xfId="4365" hidden="1"/>
    <cellStyle name="20% - Accent2 12" xfId="4434" hidden="1"/>
    <cellStyle name="20% - Accent2 12" xfId="4486" hidden="1"/>
    <cellStyle name="20% - Accent2 12" xfId="4538" hidden="1"/>
    <cellStyle name="20% - Accent2 12" xfId="4590" hidden="1"/>
    <cellStyle name="20% - Accent2 12" xfId="5039" hidden="1"/>
    <cellStyle name="20% - Accent2 12" xfId="5091" hidden="1"/>
    <cellStyle name="20% - Accent2 12" xfId="5144" hidden="1"/>
    <cellStyle name="20% - Accent2 12" xfId="5203" hidden="1"/>
    <cellStyle name="20% - Accent2 12" xfId="4922" hidden="1"/>
    <cellStyle name="20% - Accent2 12" xfId="4831" hidden="1"/>
    <cellStyle name="20% - Accent2 12" xfId="5511" hidden="1"/>
    <cellStyle name="20% - Accent2 12" xfId="5563" hidden="1"/>
    <cellStyle name="20% - Accent2 12" xfId="5615" hidden="1"/>
    <cellStyle name="20% - Accent2 12" xfId="5654" hidden="1"/>
    <cellStyle name="20% - Accent2 12" xfId="4847" hidden="1"/>
    <cellStyle name="20% - Accent2 12" xfId="4841" hidden="1"/>
    <cellStyle name="20% - Accent2 12" xfId="5939" hidden="1"/>
    <cellStyle name="20% - Accent2 12" xfId="5991" hidden="1"/>
    <cellStyle name="20% - Accent2 12" xfId="6043" hidden="1"/>
    <cellStyle name="20% - Accent2 12" xfId="6210" hidden="1"/>
    <cellStyle name="20% - Accent2 12" xfId="6262" hidden="1"/>
    <cellStyle name="20% - Accent2 12" xfId="6314" hidden="1"/>
    <cellStyle name="20% - Accent2 12" xfId="6481" hidden="1"/>
    <cellStyle name="20% - Accent2 12" xfId="6533" hidden="1"/>
    <cellStyle name="20% - Accent2 12" xfId="6602" hidden="1"/>
    <cellStyle name="20% - Accent2 12" xfId="6654" hidden="1"/>
    <cellStyle name="20% - Accent2 12" xfId="6706" hidden="1"/>
    <cellStyle name="20% - Accent2 12" xfId="6758" hidden="1"/>
    <cellStyle name="20% - Accent2 12" xfId="7207" hidden="1"/>
    <cellStyle name="20% - Accent2 12" xfId="7259" hidden="1"/>
    <cellStyle name="20% - Accent2 12" xfId="7312" hidden="1"/>
    <cellStyle name="20% - Accent2 12" xfId="7371" hidden="1"/>
    <cellStyle name="20% - Accent2 12" xfId="7090" hidden="1"/>
    <cellStyle name="20% - Accent2 12" xfId="6999" hidden="1"/>
    <cellStyle name="20% - Accent2 12" xfId="7679" hidden="1"/>
    <cellStyle name="20% - Accent2 12" xfId="7731" hidden="1"/>
    <cellStyle name="20% - Accent2 12" xfId="7783" hidden="1"/>
    <cellStyle name="20% - Accent2 12" xfId="7822" hidden="1"/>
    <cellStyle name="20% - Accent2 12" xfId="7015" hidden="1"/>
    <cellStyle name="20% - Accent2 12" xfId="7009" hidden="1"/>
    <cellStyle name="20% - Accent2 12" xfId="8107" hidden="1"/>
    <cellStyle name="20% - Accent2 12" xfId="8159" hidden="1"/>
    <cellStyle name="20% - Accent2 12" xfId="8211" hidden="1"/>
    <cellStyle name="20% - Accent2 12" xfId="8378" hidden="1"/>
    <cellStyle name="20% - Accent2 12" xfId="8430" hidden="1"/>
    <cellStyle name="20% - Accent2 12" xfId="8482" hidden="1"/>
    <cellStyle name="20% - Accent2 12" xfId="8649" hidden="1"/>
    <cellStyle name="20% - Accent2 12" xfId="8701" hidden="1"/>
    <cellStyle name="20% - Accent2 12" xfId="8770" hidden="1"/>
    <cellStyle name="20% - Accent2 12" xfId="8822" hidden="1"/>
    <cellStyle name="20% - Accent2 12" xfId="8874" hidden="1"/>
    <cellStyle name="20% - Accent2 12" xfId="8926" hidden="1"/>
    <cellStyle name="20% - Accent2 12" xfId="9375" hidden="1"/>
    <cellStyle name="20% - Accent2 12" xfId="9427" hidden="1"/>
    <cellStyle name="20% - Accent2 12" xfId="9480" hidden="1"/>
    <cellStyle name="20% - Accent2 12" xfId="9539" hidden="1"/>
    <cellStyle name="20% - Accent2 12" xfId="9258" hidden="1"/>
    <cellStyle name="20% - Accent2 12" xfId="9167" hidden="1"/>
    <cellStyle name="20% - Accent2 12" xfId="9847" hidden="1"/>
    <cellStyle name="20% - Accent2 12" xfId="9899" hidden="1"/>
    <cellStyle name="20% - Accent2 12" xfId="9951" hidden="1"/>
    <cellStyle name="20% - Accent2 12" xfId="9990" hidden="1"/>
    <cellStyle name="20% - Accent2 12" xfId="9183" hidden="1"/>
    <cellStyle name="20% - Accent2 12" xfId="9177" hidden="1"/>
    <cellStyle name="20% - Accent2 12" xfId="10275" hidden="1"/>
    <cellStyle name="20% - Accent2 12" xfId="10327" hidden="1"/>
    <cellStyle name="20% - Accent2 12" xfId="10379" hidden="1"/>
    <cellStyle name="20% - Accent2 12" xfId="10546" hidden="1"/>
    <cellStyle name="20% - Accent2 12" xfId="10598" hidden="1"/>
    <cellStyle name="20% - Accent2 12" xfId="10650" hidden="1"/>
    <cellStyle name="20% - Accent2 12" xfId="10817" hidden="1"/>
    <cellStyle name="20% - Accent2 12" xfId="10869" hidden="1"/>
    <cellStyle name="20% - Accent2 12" xfId="10938" hidden="1"/>
    <cellStyle name="20% - Accent2 12" xfId="10990" hidden="1"/>
    <cellStyle name="20% - Accent2 12" xfId="11042" hidden="1"/>
    <cellStyle name="20% - Accent2 12" xfId="11094" hidden="1"/>
    <cellStyle name="20% - Accent2 12" xfId="11543" hidden="1"/>
    <cellStyle name="20% - Accent2 12" xfId="11595" hidden="1"/>
    <cellStyle name="20% - Accent2 12" xfId="11648" hidden="1"/>
    <cellStyle name="20% - Accent2 12" xfId="11707" hidden="1"/>
    <cellStyle name="20% - Accent2 12" xfId="11426" hidden="1"/>
    <cellStyle name="20% - Accent2 12" xfId="11335" hidden="1"/>
    <cellStyle name="20% - Accent2 12" xfId="12015" hidden="1"/>
    <cellStyle name="20% - Accent2 12" xfId="12067" hidden="1"/>
    <cellStyle name="20% - Accent2 12" xfId="12119" hidden="1"/>
    <cellStyle name="20% - Accent2 12" xfId="12158" hidden="1"/>
    <cellStyle name="20% - Accent2 12" xfId="11351" hidden="1"/>
    <cellStyle name="20% - Accent2 12" xfId="11345" hidden="1"/>
    <cellStyle name="20% - Accent2 12" xfId="12443" hidden="1"/>
    <cellStyle name="20% - Accent2 12" xfId="12495" hidden="1"/>
    <cellStyle name="20% - Accent2 12" xfId="12547" hidden="1"/>
    <cellStyle name="20% - Accent2 12" xfId="12714" hidden="1"/>
    <cellStyle name="20% - Accent2 12" xfId="12766" hidden="1"/>
    <cellStyle name="20% - Accent2 12" xfId="12818" hidden="1"/>
    <cellStyle name="20% - Accent2 12" xfId="12985" hidden="1"/>
    <cellStyle name="20% - Accent2 12" xfId="13037" hidden="1"/>
    <cellStyle name="20% - Accent2 13" xfId="277" hidden="1"/>
    <cellStyle name="20% - Accent2 13" xfId="382" hidden="1"/>
    <cellStyle name="20% - Accent2 13" xfId="886" hidden="1"/>
    <cellStyle name="20% - Accent2 13" xfId="1032" hidden="1"/>
    <cellStyle name="20% - Accent2 13" xfId="1336" hidden="1"/>
    <cellStyle name="20% - Accent2 13" xfId="1465" hidden="1"/>
    <cellStyle name="20% - Accent2 13" xfId="1736" hidden="1"/>
    <cellStyle name="20% - Accent2 13" xfId="2007" hidden="1"/>
    <cellStyle name="20% - Accent2 13" xfId="2435" hidden="1"/>
    <cellStyle name="20% - Accent2 13" xfId="2550" hidden="1"/>
    <cellStyle name="20% - Accent2 13" xfId="3054" hidden="1"/>
    <cellStyle name="20% - Accent2 13" xfId="3200" hidden="1"/>
    <cellStyle name="20% - Accent2 13" xfId="3504" hidden="1"/>
    <cellStyle name="20% - Accent2 13" xfId="3633" hidden="1"/>
    <cellStyle name="20% - Accent2 13" xfId="3904" hidden="1"/>
    <cellStyle name="20% - Accent2 13" xfId="4175" hidden="1"/>
    <cellStyle name="20% - Accent2 13" xfId="4603" hidden="1"/>
    <cellStyle name="20% - Accent2 13" xfId="4718" hidden="1"/>
    <cellStyle name="20% - Accent2 13" xfId="5222" hidden="1"/>
    <cellStyle name="20% - Accent2 13" xfId="5368" hidden="1"/>
    <cellStyle name="20% - Accent2 13" xfId="5672" hidden="1"/>
    <cellStyle name="20% - Accent2 13" xfId="5801" hidden="1"/>
    <cellStyle name="20% - Accent2 13" xfId="6072" hidden="1"/>
    <cellStyle name="20% - Accent2 13" xfId="6343" hidden="1"/>
    <cellStyle name="20% - Accent2 13" xfId="6771" hidden="1"/>
    <cellStyle name="20% - Accent2 13" xfId="6886" hidden="1"/>
    <cellStyle name="20% - Accent2 13" xfId="7390" hidden="1"/>
    <cellStyle name="20% - Accent2 13" xfId="7536" hidden="1"/>
    <cellStyle name="20% - Accent2 13" xfId="7840" hidden="1"/>
    <cellStyle name="20% - Accent2 13" xfId="7969" hidden="1"/>
    <cellStyle name="20% - Accent2 13" xfId="8240" hidden="1"/>
    <cellStyle name="20% - Accent2 13" xfId="8511" hidden="1"/>
    <cellStyle name="20% - Accent2 13" xfId="8939" hidden="1"/>
    <cellStyle name="20% - Accent2 13" xfId="9054" hidden="1"/>
    <cellStyle name="20% - Accent2 13" xfId="9558" hidden="1"/>
    <cellStyle name="20% - Accent2 13" xfId="9704" hidden="1"/>
    <cellStyle name="20% - Accent2 13" xfId="10008" hidden="1"/>
    <cellStyle name="20% - Accent2 13" xfId="10137" hidden="1"/>
    <cellStyle name="20% - Accent2 13" xfId="10408" hidden="1"/>
    <cellStyle name="20% - Accent2 13" xfId="10679" hidden="1"/>
    <cellStyle name="20% - Accent2 13" xfId="11107" hidden="1"/>
    <cellStyle name="20% - Accent2 13" xfId="11222" hidden="1"/>
    <cellStyle name="20% - Accent2 13" xfId="11726" hidden="1"/>
    <cellStyle name="20% - Accent2 13" xfId="11872" hidden="1"/>
    <cellStyle name="20% - Accent2 13" xfId="12176" hidden="1"/>
    <cellStyle name="20% - Accent2 13" xfId="12305" hidden="1"/>
    <cellStyle name="20% - Accent2 13" xfId="12576" hidden="1"/>
    <cellStyle name="20% - Accent2 13" xfId="12847" hidden="1"/>
    <cellStyle name="20% - Accent2 3 2 3 2" xfId="343" hidden="1"/>
    <cellStyle name="20% - Accent2 3 2 3 2" xfId="458" hidden="1"/>
    <cellStyle name="20% - Accent2 3 2 3 2" xfId="962" hidden="1"/>
    <cellStyle name="20% - Accent2 3 2 3 2" xfId="1108" hidden="1"/>
    <cellStyle name="20% - Accent2 3 2 3 2" xfId="1412" hidden="1"/>
    <cellStyle name="20% - Accent2 3 2 3 2" xfId="1541" hidden="1"/>
    <cellStyle name="20% - Accent2 3 2 3 2" xfId="1812" hidden="1"/>
    <cellStyle name="20% - Accent2 3 2 3 2" xfId="2083" hidden="1"/>
    <cellStyle name="20% - Accent2 3 2 3 2" xfId="2511" hidden="1"/>
    <cellStyle name="20% - Accent2 3 2 3 2" xfId="2626" hidden="1"/>
    <cellStyle name="20% - Accent2 3 2 3 2" xfId="3130" hidden="1"/>
    <cellStyle name="20% - Accent2 3 2 3 2" xfId="3276" hidden="1"/>
    <cellStyle name="20% - Accent2 3 2 3 2" xfId="3580" hidden="1"/>
    <cellStyle name="20% - Accent2 3 2 3 2" xfId="3709" hidden="1"/>
    <cellStyle name="20% - Accent2 3 2 3 2" xfId="3980" hidden="1"/>
    <cellStyle name="20% - Accent2 3 2 3 2" xfId="4251" hidden="1"/>
    <cellStyle name="20% - Accent2 3 2 3 2" xfId="4679" hidden="1"/>
    <cellStyle name="20% - Accent2 3 2 3 2" xfId="4794" hidden="1"/>
    <cellStyle name="20% - Accent2 3 2 3 2" xfId="5298" hidden="1"/>
    <cellStyle name="20% - Accent2 3 2 3 2" xfId="5444" hidden="1"/>
    <cellStyle name="20% - Accent2 3 2 3 2" xfId="5748" hidden="1"/>
    <cellStyle name="20% - Accent2 3 2 3 2" xfId="5877" hidden="1"/>
    <cellStyle name="20% - Accent2 3 2 3 2" xfId="6148" hidden="1"/>
    <cellStyle name="20% - Accent2 3 2 3 2" xfId="6419" hidden="1"/>
    <cellStyle name="20% - Accent2 3 2 3 2" xfId="6847" hidden="1"/>
    <cellStyle name="20% - Accent2 3 2 3 2" xfId="6962" hidden="1"/>
    <cellStyle name="20% - Accent2 3 2 3 2" xfId="7466" hidden="1"/>
    <cellStyle name="20% - Accent2 3 2 3 2" xfId="7612" hidden="1"/>
    <cellStyle name="20% - Accent2 3 2 3 2" xfId="7916" hidden="1"/>
    <cellStyle name="20% - Accent2 3 2 3 2" xfId="8045" hidden="1"/>
    <cellStyle name="20% - Accent2 3 2 3 2" xfId="8316" hidden="1"/>
    <cellStyle name="20% - Accent2 3 2 3 2" xfId="8587" hidden="1"/>
    <cellStyle name="20% - Accent2 3 2 3 2" xfId="9015" hidden="1"/>
    <cellStyle name="20% - Accent2 3 2 3 2" xfId="9130" hidden="1"/>
    <cellStyle name="20% - Accent2 3 2 3 2" xfId="9634" hidden="1"/>
    <cellStyle name="20% - Accent2 3 2 3 2" xfId="9780" hidden="1"/>
    <cellStyle name="20% - Accent2 3 2 3 2" xfId="10084" hidden="1"/>
    <cellStyle name="20% - Accent2 3 2 3 2" xfId="10213" hidden="1"/>
    <cellStyle name="20% - Accent2 3 2 3 2" xfId="10484" hidden="1"/>
    <cellStyle name="20% - Accent2 3 2 3 2" xfId="10755" hidden="1"/>
    <cellStyle name="20% - Accent2 3 2 3 2" xfId="11183" hidden="1"/>
    <cellStyle name="20% - Accent2 3 2 3 2" xfId="11298" hidden="1"/>
    <cellStyle name="20% - Accent2 3 2 3 2" xfId="11802" hidden="1"/>
    <cellStyle name="20% - Accent2 3 2 3 2" xfId="11948" hidden="1"/>
    <cellStyle name="20% - Accent2 3 2 3 2" xfId="12252" hidden="1"/>
    <cellStyle name="20% - Accent2 3 2 3 2" xfId="12381" hidden="1"/>
    <cellStyle name="20% - Accent2 3 2 3 2" xfId="12652" hidden="1"/>
    <cellStyle name="20% - Accent2 3 2 3 2" xfId="12923" hidden="1"/>
    <cellStyle name="20% - Accent2 3 2 4 2" xfId="296" hidden="1"/>
    <cellStyle name="20% - Accent2 3 2 4 2" xfId="411" hidden="1"/>
    <cellStyle name="20% - Accent2 3 2 4 2" xfId="915" hidden="1"/>
    <cellStyle name="20% - Accent2 3 2 4 2" xfId="1061" hidden="1"/>
    <cellStyle name="20% - Accent2 3 2 4 2" xfId="1365" hidden="1"/>
    <cellStyle name="20% - Accent2 3 2 4 2" xfId="1494" hidden="1"/>
    <cellStyle name="20% - Accent2 3 2 4 2" xfId="1765" hidden="1"/>
    <cellStyle name="20% - Accent2 3 2 4 2" xfId="2036" hidden="1"/>
    <cellStyle name="20% - Accent2 3 2 4 2" xfId="2464" hidden="1"/>
    <cellStyle name="20% - Accent2 3 2 4 2" xfId="2579" hidden="1"/>
    <cellStyle name="20% - Accent2 3 2 4 2" xfId="3083" hidden="1"/>
    <cellStyle name="20% - Accent2 3 2 4 2" xfId="3229" hidden="1"/>
    <cellStyle name="20% - Accent2 3 2 4 2" xfId="3533" hidden="1"/>
    <cellStyle name="20% - Accent2 3 2 4 2" xfId="3662" hidden="1"/>
    <cellStyle name="20% - Accent2 3 2 4 2" xfId="3933" hidden="1"/>
    <cellStyle name="20% - Accent2 3 2 4 2" xfId="4204" hidden="1"/>
    <cellStyle name="20% - Accent2 3 2 4 2" xfId="4632" hidden="1"/>
    <cellStyle name="20% - Accent2 3 2 4 2" xfId="4747" hidden="1"/>
    <cellStyle name="20% - Accent2 3 2 4 2" xfId="5251" hidden="1"/>
    <cellStyle name="20% - Accent2 3 2 4 2" xfId="5397" hidden="1"/>
    <cellStyle name="20% - Accent2 3 2 4 2" xfId="5701" hidden="1"/>
    <cellStyle name="20% - Accent2 3 2 4 2" xfId="5830" hidden="1"/>
    <cellStyle name="20% - Accent2 3 2 4 2" xfId="6101" hidden="1"/>
    <cellStyle name="20% - Accent2 3 2 4 2" xfId="6372" hidden="1"/>
    <cellStyle name="20% - Accent2 3 2 4 2" xfId="6800" hidden="1"/>
    <cellStyle name="20% - Accent2 3 2 4 2" xfId="6915" hidden="1"/>
    <cellStyle name="20% - Accent2 3 2 4 2" xfId="7419" hidden="1"/>
    <cellStyle name="20% - Accent2 3 2 4 2" xfId="7565" hidden="1"/>
    <cellStyle name="20% - Accent2 3 2 4 2" xfId="7869" hidden="1"/>
    <cellStyle name="20% - Accent2 3 2 4 2" xfId="7998" hidden="1"/>
    <cellStyle name="20% - Accent2 3 2 4 2" xfId="8269" hidden="1"/>
    <cellStyle name="20% - Accent2 3 2 4 2" xfId="8540" hidden="1"/>
    <cellStyle name="20% - Accent2 3 2 4 2" xfId="8968" hidden="1"/>
    <cellStyle name="20% - Accent2 3 2 4 2" xfId="9083" hidden="1"/>
    <cellStyle name="20% - Accent2 3 2 4 2" xfId="9587" hidden="1"/>
    <cellStyle name="20% - Accent2 3 2 4 2" xfId="9733" hidden="1"/>
    <cellStyle name="20% - Accent2 3 2 4 2" xfId="10037" hidden="1"/>
    <cellStyle name="20% - Accent2 3 2 4 2" xfId="10166" hidden="1"/>
    <cellStyle name="20% - Accent2 3 2 4 2" xfId="10437" hidden="1"/>
    <cellStyle name="20% - Accent2 3 2 4 2" xfId="10708" hidden="1"/>
    <cellStyle name="20% - Accent2 3 2 4 2" xfId="11136" hidden="1"/>
    <cellStyle name="20% - Accent2 3 2 4 2" xfId="11251" hidden="1"/>
    <cellStyle name="20% - Accent2 3 2 4 2" xfId="11755" hidden="1"/>
    <cellStyle name="20% - Accent2 3 2 4 2" xfId="11901" hidden="1"/>
    <cellStyle name="20% - Accent2 3 2 4 2" xfId="12205" hidden="1"/>
    <cellStyle name="20% - Accent2 3 2 4 2" xfId="12334" hidden="1"/>
    <cellStyle name="20% - Accent2 3 2 4 2" xfId="12605" hidden="1"/>
    <cellStyle name="20% - Accent2 3 2 4 2" xfId="12876" hidden="1"/>
    <cellStyle name="20% - Accent2 3 3 3 2" xfId="295" hidden="1"/>
    <cellStyle name="20% - Accent2 3 3 3 2" xfId="410" hidden="1"/>
    <cellStyle name="20% - Accent2 3 3 3 2" xfId="914" hidden="1"/>
    <cellStyle name="20% - Accent2 3 3 3 2" xfId="1060" hidden="1"/>
    <cellStyle name="20% - Accent2 3 3 3 2" xfId="1364" hidden="1"/>
    <cellStyle name="20% - Accent2 3 3 3 2" xfId="1493" hidden="1"/>
    <cellStyle name="20% - Accent2 3 3 3 2" xfId="1764" hidden="1"/>
    <cellStyle name="20% - Accent2 3 3 3 2" xfId="2035" hidden="1"/>
    <cellStyle name="20% - Accent2 3 3 3 2" xfId="2463" hidden="1"/>
    <cellStyle name="20% - Accent2 3 3 3 2" xfId="2578" hidden="1"/>
    <cellStyle name="20% - Accent2 3 3 3 2" xfId="3082" hidden="1"/>
    <cellStyle name="20% - Accent2 3 3 3 2" xfId="3228" hidden="1"/>
    <cellStyle name="20% - Accent2 3 3 3 2" xfId="3532" hidden="1"/>
    <cellStyle name="20% - Accent2 3 3 3 2" xfId="3661" hidden="1"/>
    <cellStyle name="20% - Accent2 3 3 3 2" xfId="3932" hidden="1"/>
    <cellStyle name="20% - Accent2 3 3 3 2" xfId="4203" hidden="1"/>
    <cellStyle name="20% - Accent2 3 3 3 2" xfId="4631" hidden="1"/>
    <cellStyle name="20% - Accent2 3 3 3 2" xfId="4746" hidden="1"/>
    <cellStyle name="20% - Accent2 3 3 3 2" xfId="5250" hidden="1"/>
    <cellStyle name="20% - Accent2 3 3 3 2" xfId="5396" hidden="1"/>
    <cellStyle name="20% - Accent2 3 3 3 2" xfId="5700" hidden="1"/>
    <cellStyle name="20% - Accent2 3 3 3 2" xfId="5829" hidden="1"/>
    <cellStyle name="20% - Accent2 3 3 3 2" xfId="6100" hidden="1"/>
    <cellStyle name="20% - Accent2 3 3 3 2" xfId="6371" hidden="1"/>
    <cellStyle name="20% - Accent2 3 3 3 2" xfId="6799" hidden="1"/>
    <cellStyle name="20% - Accent2 3 3 3 2" xfId="6914" hidden="1"/>
    <cellStyle name="20% - Accent2 3 3 3 2" xfId="7418" hidden="1"/>
    <cellStyle name="20% - Accent2 3 3 3 2" xfId="7564" hidden="1"/>
    <cellStyle name="20% - Accent2 3 3 3 2" xfId="7868" hidden="1"/>
    <cellStyle name="20% - Accent2 3 3 3 2" xfId="7997" hidden="1"/>
    <cellStyle name="20% - Accent2 3 3 3 2" xfId="8268" hidden="1"/>
    <cellStyle name="20% - Accent2 3 3 3 2" xfId="8539" hidden="1"/>
    <cellStyle name="20% - Accent2 3 3 3 2" xfId="8967" hidden="1"/>
    <cellStyle name="20% - Accent2 3 3 3 2" xfId="9082" hidden="1"/>
    <cellStyle name="20% - Accent2 3 3 3 2" xfId="9586" hidden="1"/>
    <cellStyle name="20% - Accent2 3 3 3 2" xfId="9732" hidden="1"/>
    <cellStyle name="20% - Accent2 3 3 3 2" xfId="10036" hidden="1"/>
    <cellStyle name="20% - Accent2 3 3 3 2" xfId="10165" hidden="1"/>
    <cellStyle name="20% - Accent2 3 3 3 2" xfId="10436" hidden="1"/>
    <cellStyle name="20% - Accent2 3 3 3 2" xfId="10707" hidden="1"/>
    <cellStyle name="20% - Accent2 3 3 3 2" xfId="11135" hidden="1"/>
    <cellStyle name="20% - Accent2 3 3 3 2" xfId="11250" hidden="1"/>
    <cellStyle name="20% - Accent2 3 3 3 2" xfId="11754" hidden="1"/>
    <cellStyle name="20% - Accent2 3 3 3 2" xfId="11900" hidden="1"/>
    <cellStyle name="20% - Accent2 3 3 3 2" xfId="12204" hidden="1"/>
    <cellStyle name="20% - Accent2 3 3 3 2" xfId="12333" hidden="1"/>
    <cellStyle name="20% - Accent2 3 3 3 2" xfId="12604" hidden="1"/>
    <cellStyle name="20% - Accent2 3 3 3 2" xfId="12875" hidden="1"/>
    <cellStyle name="20% - Accent2 4 2 3 2" xfId="344" hidden="1"/>
    <cellStyle name="20% - Accent2 4 2 3 2" xfId="459" hidden="1"/>
    <cellStyle name="20% - Accent2 4 2 3 2" xfId="963" hidden="1"/>
    <cellStyle name="20% - Accent2 4 2 3 2" xfId="1109" hidden="1"/>
    <cellStyle name="20% - Accent2 4 2 3 2" xfId="1413" hidden="1"/>
    <cellStyle name="20% - Accent2 4 2 3 2" xfId="1542" hidden="1"/>
    <cellStyle name="20% - Accent2 4 2 3 2" xfId="1813" hidden="1"/>
    <cellStyle name="20% - Accent2 4 2 3 2" xfId="2084" hidden="1"/>
    <cellStyle name="20% - Accent2 4 2 3 2" xfId="2512" hidden="1"/>
    <cellStyle name="20% - Accent2 4 2 3 2" xfId="2627" hidden="1"/>
    <cellStyle name="20% - Accent2 4 2 3 2" xfId="3131" hidden="1"/>
    <cellStyle name="20% - Accent2 4 2 3 2" xfId="3277" hidden="1"/>
    <cellStyle name="20% - Accent2 4 2 3 2" xfId="3581" hidden="1"/>
    <cellStyle name="20% - Accent2 4 2 3 2" xfId="3710" hidden="1"/>
    <cellStyle name="20% - Accent2 4 2 3 2" xfId="3981" hidden="1"/>
    <cellStyle name="20% - Accent2 4 2 3 2" xfId="4252" hidden="1"/>
    <cellStyle name="20% - Accent2 4 2 3 2" xfId="4680" hidden="1"/>
    <cellStyle name="20% - Accent2 4 2 3 2" xfId="4795" hidden="1"/>
    <cellStyle name="20% - Accent2 4 2 3 2" xfId="5299" hidden="1"/>
    <cellStyle name="20% - Accent2 4 2 3 2" xfId="5445" hidden="1"/>
    <cellStyle name="20% - Accent2 4 2 3 2" xfId="5749" hidden="1"/>
    <cellStyle name="20% - Accent2 4 2 3 2" xfId="5878" hidden="1"/>
    <cellStyle name="20% - Accent2 4 2 3 2" xfId="6149" hidden="1"/>
    <cellStyle name="20% - Accent2 4 2 3 2" xfId="6420" hidden="1"/>
    <cellStyle name="20% - Accent2 4 2 3 2" xfId="6848" hidden="1"/>
    <cellStyle name="20% - Accent2 4 2 3 2" xfId="6963" hidden="1"/>
    <cellStyle name="20% - Accent2 4 2 3 2" xfId="7467" hidden="1"/>
    <cellStyle name="20% - Accent2 4 2 3 2" xfId="7613" hidden="1"/>
    <cellStyle name="20% - Accent2 4 2 3 2" xfId="7917" hidden="1"/>
    <cellStyle name="20% - Accent2 4 2 3 2" xfId="8046" hidden="1"/>
    <cellStyle name="20% - Accent2 4 2 3 2" xfId="8317" hidden="1"/>
    <cellStyle name="20% - Accent2 4 2 3 2" xfId="8588" hidden="1"/>
    <cellStyle name="20% - Accent2 4 2 3 2" xfId="9016" hidden="1"/>
    <cellStyle name="20% - Accent2 4 2 3 2" xfId="9131" hidden="1"/>
    <cellStyle name="20% - Accent2 4 2 3 2" xfId="9635" hidden="1"/>
    <cellStyle name="20% - Accent2 4 2 3 2" xfId="9781" hidden="1"/>
    <cellStyle name="20% - Accent2 4 2 3 2" xfId="10085" hidden="1"/>
    <cellStyle name="20% - Accent2 4 2 3 2" xfId="10214" hidden="1"/>
    <cellStyle name="20% - Accent2 4 2 3 2" xfId="10485" hidden="1"/>
    <cellStyle name="20% - Accent2 4 2 3 2" xfId="10756" hidden="1"/>
    <cellStyle name="20% - Accent2 4 2 3 2" xfId="11184" hidden="1"/>
    <cellStyle name="20% - Accent2 4 2 3 2" xfId="11299" hidden="1"/>
    <cellStyle name="20% - Accent2 4 2 3 2" xfId="11803" hidden="1"/>
    <cellStyle name="20% - Accent2 4 2 3 2" xfId="11949" hidden="1"/>
    <cellStyle name="20% - Accent2 4 2 3 2" xfId="12253" hidden="1"/>
    <cellStyle name="20% - Accent2 4 2 3 2" xfId="12382" hidden="1"/>
    <cellStyle name="20% - Accent2 4 2 3 2" xfId="12653" hidden="1"/>
    <cellStyle name="20% - Accent2 4 2 3 2" xfId="12924" hidden="1"/>
    <cellStyle name="20% - Accent2 4 2 4 2" xfId="298" hidden="1"/>
    <cellStyle name="20% - Accent2 4 2 4 2" xfId="413" hidden="1"/>
    <cellStyle name="20% - Accent2 4 2 4 2" xfId="917" hidden="1"/>
    <cellStyle name="20% - Accent2 4 2 4 2" xfId="1063" hidden="1"/>
    <cellStyle name="20% - Accent2 4 2 4 2" xfId="1367" hidden="1"/>
    <cellStyle name="20% - Accent2 4 2 4 2" xfId="1496" hidden="1"/>
    <cellStyle name="20% - Accent2 4 2 4 2" xfId="1767" hidden="1"/>
    <cellStyle name="20% - Accent2 4 2 4 2" xfId="2038" hidden="1"/>
    <cellStyle name="20% - Accent2 4 2 4 2" xfId="2466" hidden="1"/>
    <cellStyle name="20% - Accent2 4 2 4 2" xfId="2581" hidden="1"/>
    <cellStyle name="20% - Accent2 4 2 4 2" xfId="3085" hidden="1"/>
    <cellStyle name="20% - Accent2 4 2 4 2" xfId="3231" hidden="1"/>
    <cellStyle name="20% - Accent2 4 2 4 2" xfId="3535" hidden="1"/>
    <cellStyle name="20% - Accent2 4 2 4 2" xfId="3664" hidden="1"/>
    <cellStyle name="20% - Accent2 4 2 4 2" xfId="3935" hidden="1"/>
    <cellStyle name="20% - Accent2 4 2 4 2" xfId="4206" hidden="1"/>
    <cellStyle name="20% - Accent2 4 2 4 2" xfId="4634" hidden="1"/>
    <cellStyle name="20% - Accent2 4 2 4 2" xfId="4749" hidden="1"/>
    <cellStyle name="20% - Accent2 4 2 4 2" xfId="5253" hidden="1"/>
    <cellStyle name="20% - Accent2 4 2 4 2" xfId="5399" hidden="1"/>
    <cellStyle name="20% - Accent2 4 2 4 2" xfId="5703" hidden="1"/>
    <cellStyle name="20% - Accent2 4 2 4 2" xfId="5832" hidden="1"/>
    <cellStyle name="20% - Accent2 4 2 4 2" xfId="6103" hidden="1"/>
    <cellStyle name="20% - Accent2 4 2 4 2" xfId="6374" hidden="1"/>
    <cellStyle name="20% - Accent2 4 2 4 2" xfId="6802" hidden="1"/>
    <cellStyle name="20% - Accent2 4 2 4 2" xfId="6917" hidden="1"/>
    <cellStyle name="20% - Accent2 4 2 4 2" xfId="7421" hidden="1"/>
    <cellStyle name="20% - Accent2 4 2 4 2" xfId="7567" hidden="1"/>
    <cellStyle name="20% - Accent2 4 2 4 2" xfId="7871" hidden="1"/>
    <cellStyle name="20% - Accent2 4 2 4 2" xfId="8000" hidden="1"/>
    <cellStyle name="20% - Accent2 4 2 4 2" xfId="8271" hidden="1"/>
    <cellStyle name="20% - Accent2 4 2 4 2" xfId="8542" hidden="1"/>
    <cellStyle name="20% - Accent2 4 2 4 2" xfId="8970" hidden="1"/>
    <cellStyle name="20% - Accent2 4 2 4 2" xfId="9085" hidden="1"/>
    <cellStyle name="20% - Accent2 4 2 4 2" xfId="9589" hidden="1"/>
    <cellStyle name="20% - Accent2 4 2 4 2" xfId="9735" hidden="1"/>
    <cellStyle name="20% - Accent2 4 2 4 2" xfId="10039" hidden="1"/>
    <cellStyle name="20% - Accent2 4 2 4 2" xfId="10168" hidden="1"/>
    <cellStyle name="20% - Accent2 4 2 4 2" xfId="10439" hidden="1"/>
    <cellStyle name="20% - Accent2 4 2 4 2" xfId="10710" hidden="1"/>
    <cellStyle name="20% - Accent2 4 2 4 2" xfId="11138" hidden="1"/>
    <cellStyle name="20% - Accent2 4 2 4 2" xfId="11253" hidden="1"/>
    <cellStyle name="20% - Accent2 4 2 4 2" xfId="11757" hidden="1"/>
    <cellStyle name="20% - Accent2 4 2 4 2" xfId="11903" hidden="1"/>
    <cellStyle name="20% - Accent2 4 2 4 2" xfId="12207" hidden="1"/>
    <cellStyle name="20% - Accent2 4 2 4 2" xfId="12336" hidden="1"/>
    <cellStyle name="20% - Accent2 4 2 4 2" xfId="12607" hidden="1"/>
    <cellStyle name="20% - Accent2 4 2 4 2" xfId="12878" hidden="1"/>
    <cellStyle name="20% - Accent2 4 3 3 2" xfId="297" hidden="1"/>
    <cellStyle name="20% - Accent2 4 3 3 2" xfId="412" hidden="1"/>
    <cellStyle name="20% - Accent2 4 3 3 2" xfId="916" hidden="1"/>
    <cellStyle name="20% - Accent2 4 3 3 2" xfId="1062" hidden="1"/>
    <cellStyle name="20% - Accent2 4 3 3 2" xfId="1366" hidden="1"/>
    <cellStyle name="20% - Accent2 4 3 3 2" xfId="1495" hidden="1"/>
    <cellStyle name="20% - Accent2 4 3 3 2" xfId="1766" hidden="1"/>
    <cellStyle name="20% - Accent2 4 3 3 2" xfId="2037" hidden="1"/>
    <cellStyle name="20% - Accent2 4 3 3 2" xfId="2465" hidden="1"/>
    <cellStyle name="20% - Accent2 4 3 3 2" xfId="2580" hidden="1"/>
    <cellStyle name="20% - Accent2 4 3 3 2" xfId="3084" hidden="1"/>
    <cellStyle name="20% - Accent2 4 3 3 2" xfId="3230" hidden="1"/>
    <cellStyle name="20% - Accent2 4 3 3 2" xfId="3534" hidden="1"/>
    <cellStyle name="20% - Accent2 4 3 3 2" xfId="3663" hidden="1"/>
    <cellStyle name="20% - Accent2 4 3 3 2" xfId="3934" hidden="1"/>
    <cellStyle name="20% - Accent2 4 3 3 2" xfId="4205" hidden="1"/>
    <cellStyle name="20% - Accent2 4 3 3 2" xfId="4633" hidden="1"/>
    <cellStyle name="20% - Accent2 4 3 3 2" xfId="4748" hidden="1"/>
    <cellStyle name="20% - Accent2 4 3 3 2" xfId="5252" hidden="1"/>
    <cellStyle name="20% - Accent2 4 3 3 2" xfId="5398" hidden="1"/>
    <cellStyle name="20% - Accent2 4 3 3 2" xfId="5702" hidden="1"/>
    <cellStyle name="20% - Accent2 4 3 3 2" xfId="5831" hidden="1"/>
    <cellStyle name="20% - Accent2 4 3 3 2" xfId="6102" hidden="1"/>
    <cellStyle name="20% - Accent2 4 3 3 2" xfId="6373" hidden="1"/>
    <cellStyle name="20% - Accent2 4 3 3 2" xfId="6801" hidden="1"/>
    <cellStyle name="20% - Accent2 4 3 3 2" xfId="6916" hidden="1"/>
    <cellStyle name="20% - Accent2 4 3 3 2" xfId="7420" hidden="1"/>
    <cellStyle name="20% - Accent2 4 3 3 2" xfId="7566" hidden="1"/>
    <cellStyle name="20% - Accent2 4 3 3 2" xfId="7870" hidden="1"/>
    <cellStyle name="20% - Accent2 4 3 3 2" xfId="7999" hidden="1"/>
    <cellStyle name="20% - Accent2 4 3 3 2" xfId="8270" hidden="1"/>
    <cellStyle name="20% - Accent2 4 3 3 2" xfId="8541" hidden="1"/>
    <cellStyle name="20% - Accent2 4 3 3 2" xfId="8969" hidden="1"/>
    <cellStyle name="20% - Accent2 4 3 3 2" xfId="9084" hidden="1"/>
    <cellStyle name="20% - Accent2 4 3 3 2" xfId="9588" hidden="1"/>
    <cellStyle name="20% - Accent2 4 3 3 2" xfId="9734" hidden="1"/>
    <cellStyle name="20% - Accent2 4 3 3 2" xfId="10038" hidden="1"/>
    <cellStyle name="20% - Accent2 4 3 3 2" xfId="10167" hidden="1"/>
    <cellStyle name="20% - Accent2 4 3 3 2" xfId="10438" hidden="1"/>
    <cellStyle name="20% - Accent2 4 3 3 2" xfId="10709" hidden="1"/>
    <cellStyle name="20% - Accent2 4 3 3 2" xfId="11137" hidden="1"/>
    <cellStyle name="20% - Accent2 4 3 3 2" xfId="11252" hidden="1"/>
    <cellStyle name="20% - Accent2 4 3 3 2" xfId="11756" hidden="1"/>
    <cellStyle name="20% - Accent2 4 3 3 2" xfId="11902" hidden="1"/>
    <cellStyle name="20% - Accent2 4 3 3 2" xfId="12206" hidden="1"/>
    <cellStyle name="20% - Accent2 4 3 3 2" xfId="12335" hidden="1"/>
    <cellStyle name="20% - Accent2 4 3 3 2" xfId="12606" hidden="1"/>
    <cellStyle name="20% - Accent2 4 3 3 2" xfId="12877" hidden="1"/>
    <cellStyle name="20% - Accent2 5 2" xfId="57" hidden="1"/>
    <cellStyle name="20% - Accent2 5 2" xfId="396" hidden="1"/>
    <cellStyle name="20% - Accent2 5 2" xfId="900" hidden="1"/>
    <cellStyle name="20% - Accent2 5 2" xfId="1046" hidden="1"/>
    <cellStyle name="20% - Accent2 5 2" xfId="1350" hidden="1"/>
    <cellStyle name="20% - Accent2 5 2" xfId="1479" hidden="1"/>
    <cellStyle name="20% - Accent2 5 2" xfId="1750" hidden="1"/>
    <cellStyle name="20% - Accent2 5 2" xfId="2021" hidden="1"/>
    <cellStyle name="20% - Accent2 5 2" xfId="2449" hidden="1"/>
    <cellStyle name="20% - Accent2 5 2" xfId="2564" hidden="1"/>
    <cellStyle name="20% - Accent2 5 2" xfId="3068" hidden="1"/>
    <cellStyle name="20% - Accent2 5 2" xfId="3214" hidden="1"/>
    <cellStyle name="20% - Accent2 5 2" xfId="3518" hidden="1"/>
    <cellStyle name="20% - Accent2 5 2" xfId="3647" hidden="1"/>
    <cellStyle name="20% - Accent2 5 2" xfId="3918" hidden="1"/>
    <cellStyle name="20% - Accent2 5 2" xfId="4189" hidden="1"/>
    <cellStyle name="20% - Accent2 5 2" xfId="4617" hidden="1"/>
    <cellStyle name="20% - Accent2 5 2" xfId="4732" hidden="1"/>
    <cellStyle name="20% - Accent2 5 2" xfId="5236" hidden="1"/>
    <cellStyle name="20% - Accent2 5 2" xfId="5382" hidden="1"/>
    <cellStyle name="20% - Accent2 5 2" xfId="5686" hidden="1"/>
    <cellStyle name="20% - Accent2 5 2" xfId="5815" hidden="1"/>
    <cellStyle name="20% - Accent2 5 2" xfId="6086" hidden="1"/>
    <cellStyle name="20% - Accent2 5 2" xfId="6357" hidden="1"/>
    <cellStyle name="20% - Accent2 5 2" xfId="6785" hidden="1"/>
    <cellStyle name="20% - Accent2 5 2" xfId="6900" hidden="1"/>
    <cellStyle name="20% - Accent2 5 2" xfId="7404" hidden="1"/>
    <cellStyle name="20% - Accent2 5 2" xfId="7550" hidden="1"/>
    <cellStyle name="20% - Accent2 5 2" xfId="7854" hidden="1"/>
    <cellStyle name="20% - Accent2 5 2" xfId="7983" hidden="1"/>
    <cellStyle name="20% - Accent2 5 2" xfId="8254" hidden="1"/>
    <cellStyle name="20% - Accent2 5 2" xfId="8525" hidden="1"/>
    <cellStyle name="20% - Accent2 5 2" xfId="8953" hidden="1"/>
    <cellStyle name="20% - Accent2 5 2" xfId="9068" hidden="1"/>
    <cellStyle name="20% - Accent2 5 2" xfId="9572" hidden="1"/>
    <cellStyle name="20% - Accent2 5 2" xfId="9718" hidden="1"/>
    <cellStyle name="20% - Accent2 5 2" xfId="10022" hidden="1"/>
    <cellStyle name="20% - Accent2 5 2" xfId="10151" hidden="1"/>
    <cellStyle name="20% - Accent2 5 2" xfId="10422" hidden="1"/>
    <cellStyle name="20% - Accent2 5 2" xfId="10693" hidden="1"/>
    <cellStyle name="20% - Accent2 5 2" xfId="11121" hidden="1"/>
    <cellStyle name="20% - Accent2 5 2" xfId="11236" hidden="1"/>
    <cellStyle name="20% - Accent2 5 2" xfId="11740" hidden="1"/>
    <cellStyle name="20% - Accent2 5 2" xfId="11886" hidden="1"/>
    <cellStyle name="20% - Accent2 5 2" xfId="12190" hidden="1"/>
    <cellStyle name="20% - Accent2 5 2" xfId="12319" hidden="1"/>
    <cellStyle name="20% - Accent2 5 2" xfId="12590" hidden="1"/>
    <cellStyle name="20% - Accent2 5 2" xfId="12861" hidden="1"/>
    <cellStyle name="20% - Accent2 9" xfId="69" hidden="1"/>
    <cellStyle name="20% - Accent2 9" xfId="121" hidden="1"/>
    <cellStyle name="20% - Accent2 9" xfId="173" hidden="1"/>
    <cellStyle name="20% - Accent2 9" xfId="225" hidden="1"/>
    <cellStyle name="20% - Accent2 9" xfId="664" hidden="1"/>
    <cellStyle name="20% - Accent2 9" xfId="716" hidden="1"/>
    <cellStyle name="20% - Accent2 9" xfId="769" hidden="1"/>
    <cellStyle name="20% - Accent2 9" xfId="856" hidden="1"/>
    <cellStyle name="20% - Accent2 9" xfId="498" hidden="1"/>
    <cellStyle name="20% - Accent2 9" xfId="595" hidden="1"/>
    <cellStyle name="20% - Accent2 9" xfId="1136" hidden="1"/>
    <cellStyle name="20% - Accent2 9" xfId="1188" hidden="1"/>
    <cellStyle name="20% - Accent2 9" xfId="1240" hidden="1"/>
    <cellStyle name="20% - Accent2 9" xfId="1311" hidden="1"/>
    <cellStyle name="20% - Accent2 9" xfId="569" hidden="1"/>
    <cellStyle name="20% - Accent2 9" xfId="582" hidden="1"/>
    <cellStyle name="20% - Accent2 9" xfId="1564" hidden="1"/>
    <cellStyle name="20% - Accent2 9" xfId="1616" hidden="1"/>
    <cellStyle name="20% - Accent2 9" xfId="1668" hidden="1"/>
    <cellStyle name="20% - Accent2 9" xfId="1835" hidden="1"/>
    <cellStyle name="20% - Accent2 9" xfId="1887" hidden="1"/>
    <cellStyle name="20% - Accent2 9" xfId="1939" hidden="1"/>
    <cellStyle name="20% - Accent2 9" xfId="2106" hidden="1"/>
    <cellStyle name="20% - Accent2 9" xfId="2158" hidden="1"/>
    <cellStyle name="20% - Accent2 9" xfId="2227" hidden="1"/>
    <cellStyle name="20% - Accent2 9" xfId="2279" hidden="1"/>
    <cellStyle name="20% - Accent2 9" xfId="2331" hidden="1"/>
    <cellStyle name="20% - Accent2 9" xfId="2383" hidden="1"/>
    <cellStyle name="20% - Accent2 9" xfId="2832" hidden="1"/>
    <cellStyle name="20% - Accent2 9" xfId="2884" hidden="1"/>
    <cellStyle name="20% - Accent2 9" xfId="2937" hidden="1"/>
    <cellStyle name="20% - Accent2 9" xfId="3024" hidden="1"/>
    <cellStyle name="20% - Accent2 9" xfId="2666" hidden="1"/>
    <cellStyle name="20% - Accent2 9" xfId="2763" hidden="1"/>
    <cellStyle name="20% - Accent2 9" xfId="3304" hidden="1"/>
    <cellStyle name="20% - Accent2 9" xfId="3356" hidden="1"/>
    <cellStyle name="20% - Accent2 9" xfId="3408" hidden="1"/>
    <cellStyle name="20% - Accent2 9" xfId="3479" hidden="1"/>
    <cellStyle name="20% - Accent2 9" xfId="2737" hidden="1"/>
    <cellStyle name="20% - Accent2 9" xfId="2750" hidden="1"/>
    <cellStyle name="20% - Accent2 9" xfId="3732" hidden="1"/>
    <cellStyle name="20% - Accent2 9" xfId="3784" hidden="1"/>
    <cellStyle name="20% - Accent2 9" xfId="3836" hidden="1"/>
    <cellStyle name="20% - Accent2 9" xfId="4003" hidden="1"/>
    <cellStyle name="20% - Accent2 9" xfId="4055" hidden="1"/>
    <cellStyle name="20% - Accent2 9" xfId="4107" hidden="1"/>
    <cellStyle name="20% - Accent2 9" xfId="4274" hidden="1"/>
    <cellStyle name="20% - Accent2 9" xfId="4326" hidden="1"/>
    <cellStyle name="20% - Accent2 9" xfId="4395" hidden="1"/>
    <cellStyle name="20% - Accent2 9" xfId="4447" hidden="1"/>
    <cellStyle name="20% - Accent2 9" xfId="4499" hidden="1"/>
    <cellStyle name="20% - Accent2 9" xfId="4551" hidden="1"/>
    <cellStyle name="20% - Accent2 9" xfId="5000" hidden="1"/>
    <cellStyle name="20% - Accent2 9" xfId="5052" hidden="1"/>
    <cellStyle name="20% - Accent2 9" xfId="5105" hidden="1"/>
    <cellStyle name="20% - Accent2 9" xfId="5192" hidden="1"/>
    <cellStyle name="20% - Accent2 9" xfId="4834" hidden="1"/>
    <cellStyle name="20% - Accent2 9" xfId="4931" hidden="1"/>
    <cellStyle name="20% - Accent2 9" xfId="5472" hidden="1"/>
    <cellStyle name="20% - Accent2 9" xfId="5524" hidden="1"/>
    <cellStyle name="20% - Accent2 9" xfId="5576" hidden="1"/>
    <cellStyle name="20% - Accent2 9" xfId="5647" hidden="1"/>
    <cellStyle name="20% - Accent2 9" xfId="4905" hidden="1"/>
    <cellStyle name="20% - Accent2 9" xfId="4918" hidden="1"/>
    <cellStyle name="20% - Accent2 9" xfId="5900" hidden="1"/>
    <cellStyle name="20% - Accent2 9" xfId="5952" hidden="1"/>
    <cellStyle name="20% - Accent2 9" xfId="6004" hidden="1"/>
    <cellStyle name="20% - Accent2 9" xfId="6171" hidden="1"/>
    <cellStyle name="20% - Accent2 9" xfId="6223" hidden="1"/>
    <cellStyle name="20% - Accent2 9" xfId="6275" hidden="1"/>
    <cellStyle name="20% - Accent2 9" xfId="6442" hidden="1"/>
    <cellStyle name="20% - Accent2 9" xfId="6494" hidden="1"/>
    <cellStyle name="20% - Accent2 9" xfId="6563" hidden="1"/>
    <cellStyle name="20% - Accent2 9" xfId="6615" hidden="1"/>
    <cellStyle name="20% - Accent2 9" xfId="6667" hidden="1"/>
    <cellStyle name="20% - Accent2 9" xfId="6719" hidden="1"/>
    <cellStyle name="20% - Accent2 9" xfId="7168" hidden="1"/>
    <cellStyle name="20% - Accent2 9" xfId="7220" hidden="1"/>
    <cellStyle name="20% - Accent2 9" xfId="7273" hidden="1"/>
    <cellStyle name="20% - Accent2 9" xfId="7360" hidden="1"/>
    <cellStyle name="20% - Accent2 9" xfId="7002" hidden="1"/>
    <cellStyle name="20% - Accent2 9" xfId="7099" hidden="1"/>
    <cellStyle name="20% - Accent2 9" xfId="7640" hidden="1"/>
    <cellStyle name="20% - Accent2 9" xfId="7692" hidden="1"/>
    <cellStyle name="20% - Accent2 9" xfId="7744" hidden="1"/>
    <cellStyle name="20% - Accent2 9" xfId="7815" hidden="1"/>
    <cellStyle name="20% - Accent2 9" xfId="7073" hidden="1"/>
    <cellStyle name="20% - Accent2 9" xfId="7086" hidden="1"/>
    <cellStyle name="20% - Accent2 9" xfId="8068" hidden="1"/>
    <cellStyle name="20% - Accent2 9" xfId="8120" hidden="1"/>
    <cellStyle name="20% - Accent2 9" xfId="8172" hidden="1"/>
    <cellStyle name="20% - Accent2 9" xfId="8339" hidden="1"/>
    <cellStyle name="20% - Accent2 9" xfId="8391" hidden="1"/>
    <cellStyle name="20% - Accent2 9" xfId="8443" hidden="1"/>
    <cellStyle name="20% - Accent2 9" xfId="8610" hidden="1"/>
    <cellStyle name="20% - Accent2 9" xfId="8662" hidden="1"/>
    <cellStyle name="20% - Accent2 9" xfId="8731" hidden="1"/>
    <cellStyle name="20% - Accent2 9" xfId="8783" hidden="1"/>
    <cellStyle name="20% - Accent2 9" xfId="8835" hidden="1"/>
    <cellStyle name="20% - Accent2 9" xfId="8887" hidden="1"/>
    <cellStyle name="20% - Accent2 9" xfId="9336" hidden="1"/>
    <cellStyle name="20% - Accent2 9" xfId="9388" hidden="1"/>
    <cellStyle name="20% - Accent2 9" xfId="9441" hidden="1"/>
    <cellStyle name="20% - Accent2 9" xfId="9528" hidden="1"/>
    <cellStyle name="20% - Accent2 9" xfId="9170" hidden="1"/>
    <cellStyle name="20% - Accent2 9" xfId="9267" hidden="1"/>
    <cellStyle name="20% - Accent2 9" xfId="9808" hidden="1"/>
    <cellStyle name="20% - Accent2 9" xfId="9860" hidden="1"/>
    <cellStyle name="20% - Accent2 9" xfId="9912" hidden="1"/>
    <cellStyle name="20% - Accent2 9" xfId="9983" hidden="1"/>
    <cellStyle name="20% - Accent2 9" xfId="9241" hidden="1"/>
    <cellStyle name="20% - Accent2 9" xfId="9254" hidden="1"/>
    <cellStyle name="20% - Accent2 9" xfId="10236" hidden="1"/>
    <cellStyle name="20% - Accent2 9" xfId="10288" hidden="1"/>
    <cellStyle name="20% - Accent2 9" xfId="10340" hidden="1"/>
    <cellStyle name="20% - Accent2 9" xfId="10507" hidden="1"/>
    <cellStyle name="20% - Accent2 9" xfId="10559" hidden="1"/>
    <cellStyle name="20% - Accent2 9" xfId="10611" hidden="1"/>
    <cellStyle name="20% - Accent2 9" xfId="10778" hidden="1"/>
    <cellStyle name="20% - Accent2 9" xfId="10830" hidden="1"/>
    <cellStyle name="20% - Accent2 9" xfId="10899" hidden="1"/>
    <cellStyle name="20% - Accent2 9" xfId="10951" hidden="1"/>
    <cellStyle name="20% - Accent2 9" xfId="11003" hidden="1"/>
    <cellStyle name="20% - Accent2 9" xfId="11055" hidden="1"/>
    <cellStyle name="20% - Accent2 9" xfId="11504" hidden="1"/>
    <cellStyle name="20% - Accent2 9" xfId="11556" hidden="1"/>
    <cellStyle name="20% - Accent2 9" xfId="11609" hidden="1"/>
    <cellStyle name="20% - Accent2 9" xfId="11696" hidden="1"/>
    <cellStyle name="20% - Accent2 9" xfId="11338" hidden="1"/>
    <cellStyle name="20% - Accent2 9" xfId="11435" hidden="1"/>
    <cellStyle name="20% - Accent2 9" xfId="11976" hidden="1"/>
    <cellStyle name="20% - Accent2 9" xfId="12028" hidden="1"/>
    <cellStyle name="20% - Accent2 9" xfId="12080" hidden="1"/>
    <cellStyle name="20% - Accent2 9" xfId="12151" hidden="1"/>
    <cellStyle name="20% - Accent2 9" xfId="11409" hidden="1"/>
    <cellStyle name="20% - Accent2 9" xfId="11422" hidden="1"/>
    <cellStyle name="20% - Accent2 9" xfId="12404" hidden="1"/>
    <cellStyle name="20% - Accent2 9" xfId="12456" hidden="1"/>
    <cellStyle name="20% - Accent2 9" xfId="12508" hidden="1"/>
    <cellStyle name="20% - Accent2 9" xfId="12675" hidden="1"/>
    <cellStyle name="20% - Accent2 9" xfId="12727" hidden="1"/>
    <cellStyle name="20% - Accent2 9" xfId="12779" hidden="1"/>
    <cellStyle name="20% - Accent2 9" xfId="12946" hidden="1"/>
    <cellStyle name="20% - Accent2 9" xfId="12998" hidden="1"/>
    <cellStyle name="20% - Accent3" xfId="31" builtinId="38" hidden="1"/>
    <cellStyle name="20% - Accent3 10" xfId="84" hidden="1"/>
    <cellStyle name="20% - Accent3 10" xfId="136" hidden="1"/>
    <cellStyle name="20% - Accent3 10" xfId="188" hidden="1"/>
    <cellStyle name="20% - Accent3 10" xfId="240" hidden="1"/>
    <cellStyle name="20% - Accent3 10" xfId="679" hidden="1"/>
    <cellStyle name="20% - Accent3 10" xfId="731" hidden="1"/>
    <cellStyle name="20% - Accent3 10" xfId="784" hidden="1"/>
    <cellStyle name="20% - Accent3 10" xfId="854" hidden="1"/>
    <cellStyle name="20% - Accent3 10" xfId="650" hidden="1"/>
    <cellStyle name="20% - Accent3 10" xfId="556" hidden="1"/>
    <cellStyle name="20% - Accent3 10" xfId="1151" hidden="1"/>
    <cellStyle name="20% - Accent3 10" xfId="1203" hidden="1"/>
    <cellStyle name="20% - Accent3 10" xfId="1255" hidden="1"/>
    <cellStyle name="20% - Accent3 10" xfId="1310" hidden="1"/>
    <cellStyle name="20% - Accent3 10" xfId="583" hidden="1"/>
    <cellStyle name="20% - Accent3 10" xfId="567" hidden="1"/>
    <cellStyle name="20% - Accent3 10" xfId="1579" hidden="1"/>
    <cellStyle name="20% - Accent3 10" xfId="1631" hidden="1"/>
    <cellStyle name="20% - Accent3 10" xfId="1683" hidden="1"/>
    <cellStyle name="20% - Accent3 10" xfId="1850" hidden="1"/>
    <cellStyle name="20% - Accent3 10" xfId="1902" hidden="1"/>
    <cellStyle name="20% - Accent3 10" xfId="1954" hidden="1"/>
    <cellStyle name="20% - Accent3 10" xfId="2121" hidden="1"/>
    <cellStyle name="20% - Accent3 10" xfId="2173" hidden="1"/>
    <cellStyle name="20% - Accent3 10" xfId="2242" hidden="1"/>
    <cellStyle name="20% - Accent3 10" xfId="2294" hidden="1"/>
    <cellStyle name="20% - Accent3 10" xfId="2346" hidden="1"/>
    <cellStyle name="20% - Accent3 10" xfId="2398" hidden="1"/>
    <cellStyle name="20% - Accent3 10" xfId="2847" hidden="1"/>
    <cellStyle name="20% - Accent3 10" xfId="2899" hidden="1"/>
    <cellStyle name="20% - Accent3 10" xfId="2952" hidden="1"/>
    <cellStyle name="20% - Accent3 10" xfId="3022" hidden="1"/>
    <cellStyle name="20% - Accent3 10" xfId="2818" hidden="1"/>
    <cellStyle name="20% - Accent3 10" xfId="2724" hidden="1"/>
    <cellStyle name="20% - Accent3 10" xfId="3319" hidden="1"/>
    <cellStyle name="20% - Accent3 10" xfId="3371" hidden="1"/>
    <cellStyle name="20% - Accent3 10" xfId="3423" hidden="1"/>
    <cellStyle name="20% - Accent3 10" xfId="3478" hidden="1"/>
    <cellStyle name="20% - Accent3 10" xfId="2751" hidden="1"/>
    <cellStyle name="20% - Accent3 10" xfId="2735" hidden="1"/>
    <cellStyle name="20% - Accent3 10" xfId="3747" hidden="1"/>
    <cellStyle name="20% - Accent3 10" xfId="3799" hidden="1"/>
    <cellStyle name="20% - Accent3 10" xfId="3851" hidden="1"/>
    <cellStyle name="20% - Accent3 10" xfId="4018" hidden="1"/>
    <cellStyle name="20% - Accent3 10" xfId="4070" hidden="1"/>
    <cellStyle name="20% - Accent3 10" xfId="4122" hidden="1"/>
    <cellStyle name="20% - Accent3 10" xfId="4289" hidden="1"/>
    <cellStyle name="20% - Accent3 10" xfId="4341" hidden="1"/>
    <cellStyle name="20% - Accent3 10" xfId="4410" hidden="1"/>
    <cellStyle name="20% - Accent3 10" xfId="4462" hidden="1"/>
    <cellStyle name="20% - Accent3 10" xfId="4514" hidden="1"/>
    <cellStyle name="20% - Accent3 10" xfId="4566" hidden="1"/>
    <cellStyle name="20% - Accent3 10" xfId="5015" hidden="1"/>
    <cellStyle name="20% - Accent3 10" xfId="5067" hidden="1"/>
    <cellStyle name="20% - Accent3 10" xfId="5120" hidden="1"/>
    <cellStyle name="20% - Accent3 10" xfId="5190" hidden="1"/>
    <cellStyle name="20% - Accent3 10" xfId="4986" hidden="1"/>
    <cellStyle name="20% - Accent3 10" xfId="4892" hidden="1"/>
    <cellStyle name="20% - Accent3 10" xfId="5487" hidden="1"/>
    <cellStyle name="20% - Accent3 10" xfId="5539" hidden="1"/>
    <cellStyle name="20% - Accent3 10" xfId="5591" hidden="1"/>
    <cellStyle name="20% - Accent3 10" xfId="5646" hidden="1"/>
    <cellStyle name="20% - Accent3 10" xfId="4919" hidden="1"/>
    <cellStyle name="20% - Accent3 10" xfId="4903" hidden="1"/>
    <cellStyle name="20% - Accent3 10" xfId="5915" hidden="1"/>
    <cellStyle name="20% - Accent3 10" xfId="5967" hidden="1"/>
    <cellStyle name="20% - Accent3 10" xfId="6019" hidden="1"/>
    <cellStyle name="20% - Accent3 10" xfId="6186" hidden="1"/>
    <cellStyle name="20% - Accent3 10" xfId="6238" hidden="1"/>
    <cellStyle name="20% - Accent3 10" xfId="6290" hidden="1"/>
    <cellStyle name="20% - Accent3 10" xfId="6457" hidden="1"/>
    <cellStyle name="20% - Accent3 10" xfId="6509" hidden="1"/>
    <cellStyle name="20% - Accent3 10" xfId="6578" hidden="1"/>
    <cellStyle name="20% - Accent3 10" xfId="6630" hidden="1"/>
    <cellStyle name="20% - Accent3 10" xfId="6682" hidden="1"/>
    <cellStyle name="20% - Accent3 10" xfId="6734" hidden="1"/>
    <cellStyle name="20% - Accent3 10" xfId="7183" hidden="1"/>
    <cellStyle name="20% - Accent3 10" xfId="7235" hidden="1"/>
    <cellStyle name="20% - Accent3 10" xfId="7288" hidden="1"/>
    <cellStyle name="20% - Accent3 10" xfId="7358" hidden="1"/>
    <cellStyle name="20% - Accent3 10" xfId="7154" hidden="1"/>
    <cellStyle name="20% - Accent3 10" xfId="7060" hidden="1"/>
    <cellStyle name="20% - Accent3 10" xfId="7655" hidden="1"/>
    <cellStyle name="20% - Accent3 10" xfId="7707" hidden="1"/>
    <cellStyle name="20% - Accent3 10" xfId="7759" hidden="1"/>
    <cellStyle name="20% - Accent3 10" xfId="7814" hidden="1"/>
    <cellStyle name="20% - Accent3 10" xfId="7087" hidden="1"/>
    <cellStyle name="20% - Accent3 10" xfId="7071" hidden="1"/>
    <cellStyle name="20% - Accent3 10" xfId="8083" hidden="1"/>
    <cellStyle name="20% - Accent3 10" xfId="8135" hidden="1"/>
    <cellStyle name="20% - Accent3 10" xfId="8187" hidden="1"/>
    <cellStyle name="20% - Accent3 10" xfId="8354" hidden="1"/>
    <cellStyle name="20% - Accent3 10" xfId="8406" hidden="1"/>
    <cellStyle name="20% - Accent3 10" xfId="8458" hidden="1"/>
    <cellStyle name="20% - Accent3 10" xfId="8625" hidden="1"/>
    <cellStyle name="20% - Accent3 10" xfId="8677" hidden="1"/>
    <cellStyle name="20% - Accent3 10" xfId="8746" hidden="1"/>
    <cellStyle name="20% - Accent3 10" xfId="8798" hidden="1"/>
    <cellStyle name="20% - Accent3 10" xfId="8850" hidden="1"/>
    <cellStyle name="20% - Accent3 10" xfId="8902" hidden="1"/>
    <cellStyle name="20% - Accent3 10" xfId="9351" hidden="1"/>
    <cellStyle name="20% - Accent3 10" xfId="9403" hidden="1"/>
    <cellStyle name="20% - Accent3 10" xfId="9456" hidden="1"/>
    <cellStyle name="20% - Accent3 10" xfId="9526" hidden="1"/>
    <cellStyle name="20% - Accent3 10" xfId="9322" hidden="1"/>
    <cellStyle name="20% - Accent3 10" xfId="9228" hidden="1"/>
    <cellStyle name="20% - Accent3 10" xfId="9823" hidden="1"/>
    <cellStyle name="20% - Accent3 10" xfId="9875" hidden="1"/>
    <cellStyle name="20% - Accent3 10" xfId="9927" hidden="1"/>
    <cellStyle name="20% - Accent3 10" xfId="9982" hidden="1"/>
    <cellStyle name="20% - Accent3 10" xfId="9255" hidden="1"/>
    <cellStyle name="20% - Accent3 10" xfId="9239" hidden="1"/>
    <cellStyle name="20% - Accent3 10" xfId="10251" hidden="1"/>
    <cellStyle name="20% - Accent3 10" xfId="10303" hidden="1"/>
    <cellStyle name="20% - Accent3 10" xfId="10355" hidden="1"/>
    <cellStyle name="20% - Accent3 10" xfId="10522" hidden="1"/>
    <cellStyle name="20% - Accent3 10" xfId="10574" hidden="1"/>
    <cellStyle name="20% - Accent3 10" xfId="10626" hidden="1"/>
    <cellStyle name="20% - Accent3 10" xfId="10793" hidden="1"/>
    <cellStyle name="20% - Accent3 10" xfId="10845" hidden="1"/>
    <cellStyle name="20% - Accent3 10" xfId="10914" hidden="1"/>
    <cellStyle name="20% - Accent3 10" xfId="10966" hidden="1"/>
    <cellStyle name="20% - Accent3 10" xfId="11018" hidden="1"/>
    <cellStyle name="20% - Accent3 10" xfId="11070" hidden="1"/>
    <cellStyle name="20% - Accent3 10" xfId="11519" hidden="1"/>
    <cellStyle name="20% - Accent3 10" xfId="11571" hidden="1"/>
    <cellStyle name="20% - Accent3 10" xfId="11624" hidden="1"/>
    <cellStyle name="20% - Accent3 10" xfId="11694" hidden="1"/>
    <cellStyle name="20% - Accent3 10" xfId="11490" hidden="1"/>
    <cellStyle name="20% - Accent3 10" xfId="11396" hidden="1"/>
    <cellStyle name="20% - Accent3 10" xfId="11991" hidden="1"/>
    <cellStyle name="20% - Accent3 10" xfId="12043" hidden="1"/>
    <cellStyle name="20% - Accent3 10" xfId="12095" hidden="1"/>
    <cellStyle name="20% - Accent3 10" xfId="12150" hidden="1"/>
    <cellStyle name="20% - Accent3 10" xfId="11423" hidden="1"/>
    <cellStyle name="20% - Accent3 10" xfId="11407" hidden="1"/>
    <cellStyle name="20% - Accent3 10" xfId="12419" hidden="1"/>
    <cellStyle name="20% - Accent3 10" xfId="12471" hidden="1"/>
    <cellStyle name="20% - Accent3 10" xfId="12523" hidden="1"/>
    <cellStyle name="20% - Accent3 10" xfId="12690" hidden="1"/>
    <cellStyle name="20% - Accent3 10" xfId="12742" hidden="1"/>
    <cellStyle name="20% - Accent3 10" xfId="12794" hidden="1"/>
    <cellStyle name="20% - Accent3 10" xfId="12961" hidden="1"/>
    <cellStyle name="20% - Accent3 10" xfId="13013" hidden="1"/>
    <cellStyle name="20% - Accent3 11" xfId="97" hidden="1"/>
    <cellStyle name="20% - Accent3 11" xfId="149" hidden="1"/>
    <cellStyle name="20% - Accent3 11" xfId="201" hidden="1"/>
    <cellStyle name="20% - Accent3 11" xfId="253" hidden="1"/>
    <cellStyle name="20% - Accent3 11" xfId="692" hidden="1"/>
    <cellStyle name="20% - Accent3 11" xfId="744" hidden="1"/>
    <cellStyle name="20% - Accent3 11" xfId="797" hidden="1"/>
    <cellStyle name="20% - Accent3 11" xfId="831" hidden="1"/>
    <cellStyle name="20% - Accent3 11" xfId="629" hidden="1"/>
    <cellStyle name="20% - Accent3 11" xfId="562" hidden="1"/>
    <cellStyle name="20% - Accent3 11" xfId="1164" hidden="1"/>
    <cellStyle name="20% - Accent3 11" xfId="1216" hidden="1"/>
    <cellStyle name="20% - Accent3 11" xfId="1268" hidden="1"/>
    <cellStyle name="20% - Accent3 11" xfId="1296" hidden="1"/>
    <cellStyle name="20% - Accent3 11" xfId="1133" hidden="1"/>
    <cellStyle name="20% - Accent3 11" xfId="657" hidden="1"/>
    <cellStyle name="20% - Accent3 11" xfId="1592" hidden="1"/>
    <cellStyle name="20% - Accent3 11" xfId="1644" hidden="1"/>
    <cellStyle name="20% - Accent3 11" xfId="1696" hidden="1"/>
    <cellStyle name="20% - Accent3 11" xfId="1863" hidden="1"/>
    <cellStyle name="20% - Accent3 11" xfId="1915" hidden="1"/>
    <cellStyle name="20% - Accent3 11" xfId="1967" hidden="1"/>
    <cellStyle name="20% - Accent3 11" xfId="2134" hidden="1"/>
    <cellStyle name="20% - Accent3 11" xfId="2186" hidden="1"/>
    <cellStyle name="20% - Accent3 11" xfId="2255" hidden="1"/>
    <cellStyle name="20% - Accent3 11" xfId="2307" hidden="1"/>
    <cellStyle name="20% - Accent3 11" xfId="2359" hidden="1"/>
    <cellStyle name="20% - Accent3 11" xfId="2411" hidden="1"/>
    <cellStyle name="20% - Accent3 11" xfId="2860" hidden="1"/>
    <cellStyle name="20% - Accent3 11" xfId="2912" hidden="1"/>
    <cellStyle name="20% - Accent3 11" xfId="2965" hidden="1"/>
    <cellStyle name="20% - Accent3 11" xfId="2999" hidden="1"/>
    <cellStyle name="20% - Accent3 11" xfId="2797" hidden="1"/>
    <cellStyle name="20% - Accent3 11" xfId="2730" hidden="1"/>
    <cellStyle name="20% - Accent3 11" xfId="3332" hidden="1"/>
    <cellStyle name="20% - Accent3 11" xfId="3384" hidden="1"/>
    <cellStyle name="20% - Accent3 11" xfId="3436" hidden="1"/>
    <cellStyle name="20% - Accent3 11" xfId="3464" hidden="1"/>
    <cellStyle name="20% - Accent3 11" xfId="3301" hidden="1"/>
    <cellStyle name="20% - Accent3 11" xfId="2825" hidden="1"/>
    <cellStyle name="20% - Accent3 11" xfId="3760" hidden="1"/>
    <cellStyle name="20% - Accent3 11" xfId="3812" hidden="1"/>
    <cellStyle name="20% - Accent3 11" xfId="3864" hidden="1"/>
    <cellStyle name="20% - Accent3 11" xfId="4031" hidden="1"/>
    <cellStyle name="20% - Accent3 11" xfId="4083" hidden="1"/>
    <cellStyle name="20% - Accent3 11" xfId="4135" hidden="1"/>
    <cellStyle name="20% - Accent3 11" xfId="4302" hidden="1"/>
    <cellStyle name="20% - Accent3 11" xfId="4354" hidden="1"/>
    <cellStyle name="20% - Accent3 11" xfId="4423" hidden="1"/>
    <cellStyle name="20% - Accent3 11" xfId="4475" hidden="1"/>
    <cellStyle name="20% - Accent3 11" xfId="4527" hidden="1"/>
    <cellStyle name="20% - Accent3 11" xfId="4579" hidden="1"/>
    <cellStyle name="20% - Accent3 11" xfId="5028" hidden="1"/>
    <cellStyle name="20% - Accent3 11" xfId="5080" hidden="1"/>
    <cellStyle name="20% - Accent3 11" xfId="5133" hidden="1"/>
    <cellStyle name="20% - Accent3 11" xfId="5167" hidden="1"/>
    <cellStyle name="20% - Accent3 11" xfId="4965" hidden="1"/>
    <cellStyle name="20% - Accent3 11" xfId="4898" hidden="1"/>
    <cellStyle name="20% - Accent3 11" xfId="5500" hidden="1"/>
    <cellStyle name="20% - Accent3 11" xfId="5552" hidden="1"/>
    <cellStyle name="20% - Accent3 11" xfId="5604" hidden="1"/>
    <cellStyle name="20% - Accent3 11" xfId="5632" hidden="1"/>
    <cellStyle name="20% - Accent3 11" xfId="5469" hidden="1"/>
    <cellStyle name="20% - Accent3 11" xfId="4993" hidden="1"/>
    <cellStyle name="20% - Accent3 11" xfId="5928" hidden="1"/>
    <cellStyle name="20% - Accent3 11" xfId="5980" hidden="1"/>
    <cellStyle name="20% - Accent3 11" xfId="6032" hidden="1"/>
    <cellStyle name="20% - Accent3 11" xfId="6199" hidden="1"/>
    <cellStyle name="20% - Accent3 11" xfId="6251" hidden="1"/>
    <cellStyle name="20% - Accent3 11" xfId="6303" hidden="1"/>
    <cellStyle name="20% - Accent3 11" xfId="6470" hidden="1"/>
    <cellStyle name="20% - Accent3 11" xfId="6522" hidden="1"/>
    <cellStyle name="20% - Accent3 11" xfId="6591" hidden="1"/>
    <cellStyle name="20% - Accent3 11" xfId="6643" hidden="1"/>
    <cellStyle name="20% - Accent3 11" xfId="6695" hidden="1"/>
    <cellStyle name="20% - Accent3 11" xfId="6747" hidden="1"/>
    <cellStyle name="20% - Accent3 11" xfId="7196" hidden="1"/>
    <cellStyle name="20% - Accent3 11" xfId="7248" hidden="1"/>
    <cellStyle name="20% - Accent3 11" xfId="7301" hidden="1"/>
    <cellStyle name="20% - Accent3 11" xfId="7335" hidden="1"/>
    <cellStyle name="20% - Accent3 11" xfId="7133" hidden="1"/>
    <cellStyle name="20% - Accent3 11" xfId="7066" hidden="1"/>
    <cellStyle name="20% - Accent3 11" xfId="7668" hidden="1"/>
    <cellStyle name="20% - Accent3 11" xfId="7720" hidden="1"/>
    <cellStyle name="20% - Accent3 11" xfId="7772" hidden="1"/>
    <cellStyle name="20% - Accent3 11" xfId="7800" hidden="1"/>
    <cellStyle name="20% - Accent3 11" xfId="7637" hidden="1"/>
    <cellStyle name="20% - Accent3 11" xfId="7161" hidden="1"/>
    <cellStyle name="20% - Accent3 11" xfId="8096" hidden="1"/>
    <cellStyle name="20% - Accent3 11" xfId="8148" hidden="1"/>
    <cellStyle name="20% - Accent3 11" xfId="8200" hidden="1"/>
    <cellStyle name="20% - Accent3 11" xfId="8367" hidden="1"/>
    <cellStyle name="20% - Accent3 11" xfId="8419" hidden="1"/>
    <cellStyle name="20% - Accent3 11" xfId="8471" hidden="1"/>
    <cellStyle name="20% - Accent3 11" xfId="8638" hidden="1"/>
    <cellStyle name="20% - Accent3 11" xfId="8690" hidden="1"/>
    <cellStyle name="20% - Accent3 11" xfId="8759" hidden="1"/>
    <cellStyle name="20% - Accent3 11" xfId="8811" hidden="1"/>
    <cellStyle name="20% - Accent3 11" xfId="8863" hidden="1"/>
    <cellStyle name="20% - Accent3 11" xfId="8915" hidden="1"/>
    <cellStyle name="20% - Accent3 11" xfId="9364" hidden="1"/>
    <cellStyle name="20% - Accent3 11" xfId="9416" hidden="1"/>
    <cellStyle name="20% - Accent3 11" xfId="9469" hidden="1"/>
    <cellStyle name="20% - Accent3 11" xfId="9503" hidden="1"/>
    <cellStyle name="20% - Accent3 11" xfId="9301" hidden="1"/>
    <cellStyle name="20% - Accent3 11" xfId="9234" hidden="1"/>
    <cellStyle name="20% - Accent3 11" xfId="9836" hidden="1"/>
    <cellStyle name="20% - Accent3 11" xfId="9888" hidden="1"/>
    <cellStyle name="20% - Accent3 11" xfId="9940" hidden="1"/>
    <cellStyle name="20% - Accent3 11" xfId="9968" hidden="1"/>
    <cellStyle name="20% - Accent3 11" xfId="9805" hidden="1"/>
    <cellStyle name="20% - Accent3 11" xfId="9329" hidden="1"/>
    <cellStyle name="20% - Accent3 11" xfId="10264" hidden="1"/>
    <cellStyle name="20% - Accent3 11" xfId="10316" hidden="1"/>
    <cellStyle name="20% - Accent3 11" xfId="10368" hidden="1"/>
    <cellStyle name="20% - Accent3 11" xfId="10535" hidden="1"/>
    <cellStyle name="20% - Accent3 11" xfId="10587" hidden="1"/>
    <cellStyle name="20% - Accent3 11" xfId="10639" hidden="1"/>
    <cellStyle name="20% - Accent3 11" xfId="10806" hidden="1"/>
    <cellStyle name="20% - Accent3 11" xfId="10858" hidden="1"/>
    <cellStyle name="20% - Accent3 11" xfId="10927" hidden="1"/>
    <cellStyle name="20% - Accent3 11" xfId="10979" hidden="1"/>
    <cellStyle name="20% - Accent3 11" xfId="11031" hidden="1"/>
    <cellStyle name="20% - Accent3 11" xfId="11083" hidden="1"/>
    <cellStyle name="20% - Accent3 11" xfId="11532" hidden="1"/>
    <cellStyle name="20% - Accent3 11" xfId="11584" hidden="1"/>
    <cellStyle name="20% - Accent3 11" xfId="11637" hidden="1"/>
    <cellStyle name="20% - Accent3 11" xfId="11671" hidden="1"/>
    <cellStyle name="20% - Accent3 11" xfId="11469" hidden="1"/>
    <cellStyle name="20% - Accent3 11" xfId="11402" hidden="1"/>
    <cellStyle name="20% - Accent3 11" xfId="12004" hidden="1"/>
    <cellStyle name="20% - Accent3 11" xfId="12056" hidden="1"/>
    <cellStyle name="20% - Accent3 11" xfId="12108" hidden="1"/>
    <cellStyle name="20% - Accent3 11" xfId="12136" hidden="1"/>
    <cellStyle name="20% - Accent3 11" xfId="11973" hidden="1"/>
    <cellStyle name="20% - Accent3 11" xfId="11497" hidden="1"/>
    <cellStyle name="20% - Accent3 11" xfId="12432" hidden="1"/>
    <cellStyle name="20% - Accent3 11" xfId="12484" hidden="1"/>
    <cellStyle name="20% - Accent3 11" xfId="12536" hidden="1"/>
    <cellStyle name="20% - Accent3 11" xfId="12703" hidden="1"/>
    <cellStyle name="20% - Accent3 11" xfId="12755" hidden="1"/>
    <cellStyle name="20% - Accent3 11" xfId="12807" hidden="1"/>
    <cellStyle name="20% - Accent3 11" xfId="12974" hidden="1"/>
    <cellStyle name="20% - Accent3 11" xfId="13026" hidden="1"/>
    <cellStyle name="20% - Accent3 12" xfId="110" hidden="1"/>
    <cellStyle name="20% - Accent3 12" xfId="162" hidden="1"/>
    <cellStyle name="20% - Accent3 12" xfId="214" hidden="1"/>
    <cellStyle name="20% - Accent3 12" xfId="266" hidden="1"/>
    <cellStyle name="20% - Accent3 12" xfId="705" hidden="1"/>
    <cellStyle name="20% - Accent3 12" xfId="757" hidden="1"/>
    <cellStyle name="20% - Accent3 12" xfId="810" hidden="1"/>
    <cellStyle name="20% - Accent3 12" xfId="847" hidden="1"/>
    <cellStyle name="20% - Accent3 12" xfId="644" hidden="1"/>
    <cellStyle name="20% - Accent3 12" xfId="631" hidden="1"/>
    <cellStyle name="20% - Accent3 12" xfId="1177" hidden="1"/>
    <cellStyle name="20% - Accent3 12" xfId="1229" hidden="1"/>
    <cellStyle name="20% - Accent3 12" xfId="1281" hidden="1"/>
    <cellStyle name="20% - Accent3 12" xfId="1306" hidden="1"/>
    <cellStyle name="20% - Accent3 12" xfId="570" hidden="1"/>
    <cellStyle name="20% - Accent3 12" xfId="490" hidden="1"/>
    <cellStyle name="20% - Accent3 12" xfId="1605" hidden="1"/>
    <cellStyle name="20% - Accent3 12" xfId="1657" hidden="1"/>
    <cellStyle name="20% - Accent3 12" xfId="1709" hidden="1"/>
    <cellStyle name="20% - Accent3 12" xfId="1876" hidden="1"/>
    <cellStyle name="20% - Accent3 12" xfId="1928" hidden="1"/>
    <cellStyle name="20% - Accent3 12" xfId="1980" hidden="1"/>
    <cellStyle name="20% - Accent3 12" xfId="2147" hidden="1"/>
    <cellStyle name="20% - Accent3 12" xfId="2199" hidden="1"/>
    <cellStyle name="20% - Accent3 12" xfId="2268" hidden="1"/>
    <cellStyle name="20% - Accent3 12" xfId="2320" hidden="1"/>
    <cellStyle name="20% - Accent3 12" xfId="2372" hidden="1"/>
    <cellStyle name="20% - Accent3 12" xfId="2424" hidden="1"/>
    <cellStyle name="20% - Accent3 12" xfId="2873" hidden="1"/>
    <cellStyle name="20% - Accent3 12" xfId="2925" hidden="1"/>
    <cellStyle name="20% - Accent3 12" xfId="2978" hidden="1"/>
    <cellStyle name="20% - Accent3 12" xfId="3015" hidden="1"/>
    <cellStyle name="20% - Accent3 12" xfId="2812" hidden="1"/>
    <cellStyle name="20% - Accent3 12" xfId="2799" hidden="1"/>
    <cellStyle name="20% - Accent3 12" xfId="3345" hidden="1"/>
    <cellStyle name="20% - Accent3 12" xfId="3397" hidden="1"/>
    <cellStyle name="20% - Accent3 12" xfId="3449" hidden="1"/>
    <cellStyle name="20% - Accent3 12" xfId="3474" hidden="1"/>
    <cellStyle name="20% - Accent3 12" xfId="2738" hidden="1"/>
    <cellStyle name="20% - Accent3 12" xfId="2658" hidden="1"/>
    <cellStyle name="20% - Accent3 12" xfId="3773" hidden="1"/>
    <cellStyle name="20% - Accent3 12" xfId="3825" hidden="1"/>
    <cellStyle name="20% - Accent3 12" xfId="3877" hidden="1"/>
    <cellStyle name="20% - Accent3 12" xfId="4044" hidden="1"/>
    <cellStyle name="20% - Accent3 12" xfId="4096" hidden="1"/>
    <cellStyle name="20% - Accent3 12" xfId="4148" hidden="1"/>
    <cellStyle name="20% - Accent3 12" xfId="4315" hidden="1"/>
    <cellStyle name="20% - Accent3 12" xfId="4367" hidden="1"/>
    <cellStyle name="20% - Accent3 12" xfId="4436" hidden="1"/>
    <cellStyle name="20% - Accent3 12" xfId="4488" hidden="1"/>
    <cellStyle name="20% - Accent3 12" xfId="4540" hidden="1"/>
    <cellStyle name="20% - Accent3 12" xfId="4592" hidden="1"/>
    <cellStyle name="20% - Accent3 12" xfId="5041" hidden="1"/>
    <cellStyle name="20% - Accent3 12" xfId="5093" hidden="1"/>
    <cellStyle name="20% - Accent3 12" xfId="5146" hidden="1"/>
    <cellStyle name="20% - Accent3 12" xfId="5183" hidden="1"/>
    <cellStyle name="20% - Accent3 12" xfId="4980" hidden="1"/>
    <cellStyle name="20% - Accent3 12" xfId="4967" hidden="1"/>
    <cellStyle name="20% - Accent3 12" xfId="5513" hidden="1"/>
    <cellStyle name="20% - Accent3 12" xfId="5565" hidden="1"/>
    <cellStyle name="20% - Accent3 12" xfId="5617" hidden="1"/>
    <cellStyle name="20% - Accent3 12" xfId="5642" hidden="1"/>
    <cellStyle name="20% - Accent3 12" xfId="4906" hidden="1"/>
    <cellStyle name="20% - Accent3 12" xfId="4826" hidden="1"/>
    <cellStyle name="20% - Accent3 12" xfId="5941" hidden="1"/>
    <cellStyle name="20% - Accent3 12" xfId="5993" hidden="1"/>
    <cellStyle name="20% - Accent3 12" xfId="6045" hidden="1"/>
    <cellStyle name="20% - Accent3 12" xfId="6212" hidden="1"/>
    <cellStyle name="20% - Accent3 12" xfId="6264" hidden="1"/>
    <cellStyle name="20% - Accent3 12" xfId="6316" hidden="1"/>
    <cellStyle name="20% - Accent3 12" xfId="6483" hidden="1"/>
    <cellStyle name="20% - Accent3 12" xfId="6535" hidden="1"/>
    <cellStyle name="20% - Accent3 12" xfId="6604" hidden="1"/>
    <cellStyle name="20% - Accent3 12" xfId="6656" hidden="1"/>
    <cellStyle name="20% - Accent3 12" xfId="6708" hidden="1"/>
    <cellStyle name="20% - Accent3 12" xfId="6760" hidden="1"/>
    <cellStyle name="20% - Accent3 12" xfId="7209" hidden="1"/>
    <cellStyle name="20% - Accent3 12" xfId="7261" hidden="1"/>
    <cellStyle name="20% - Accent3 12" xfId="7314" hidden="1"/>
    <cellStyle name="20% - Accent3 12" xfId="7351" hidden="1"/>
    <cellStyle name="20% - Accent3 12" xfId="7148" hidden="1"/>
    <cellStyle name="20% - Accent3 12" xfId="7135" hidden="1"/>
    <cellStyle name="20% - Accent3 12" xfId="7681" hidden="1"/>
    <cellStyle name="20% - Accent3 12" xfId="7733" hidden="1"/>
    <cellStyle name="20% - Accent3 12" xfId="7785" hidden="1"/>
    <cellStyle name="20% - Accent3 12" xfId="7810" hidden="1"/>
    <cellStyle name="20% - Accent3 12" xfId="7074" hidden="1"/>
    <cellStyle name="20% - Accent3 12" xfId="6994" hidden="1"/>
    <cellStyle name="20% - Accent3 12" xfId="8109" hidden="1"/>
    <cellStyle name="20% - Accent3 12" xfId="8161" hidden="1"/>
    <cellStyle name="20% - Accent3 12" xfId="8213" hidden="1"/>
    <cellStyle name="20% - Accent3 12" xfId="8380" hidden="1"/>
    <cellStyle name="20% - Accent3 12" xfId="8432" hidden="1"/>
    <cellStyle name="20% - Accent3 12" xfId="8484" hidden="1"/>
    <cellStyle name="20% - Accent3 12" xfId="8651" hidden="1"/>
    <cellStyle name="20% - Accent3 12" xfId="8703" hidden="1"/>
    <cellStyle name="20% - Accent3 12" xfId="8772" hidden="1"/>
    <cellStyle name="20% - Accent3 12" xfId="8824" hidden="1"/>
    <cellStyle name="20% - Accent3 12" xfId="8876" hidden="1"/>
    <cellStyle name="20% - Accent3 12" xfId="8928" hidden="1"/>
    <cellStyle name="20% - Accent3 12" xfId="9377" hidden="1"/>
    <cellStyle name="20% - Accent3 12" xfId="9429" hidden="1"/>
    <cellStyle name="20% - Accent3 12" xfId="9482" hidden="1"/>
    <cellStyle name="20% - Accent3 12" xfId="9519" hidden="1"/>
    <cellStyle name="20% - Accent3 12" xfId="9316" hidden="1"/>
    <cellStyle name="20% - Accent3 12" xfId="9303" hidden="1"/>
    <cellStyle name="20% - Accent3 12" xfId="9849" hidden="1"/>
    <cellStyle name="20% - Accent3 12" xfId="9901" hidden="1"/>
    <cellStyle name="20% - Accent3 12" xfId="9953" hidden="1"/>
    <cellStyle name="20% - Accent3 12" xfId="9978" hidden="1"/>
    <cellStyle name="20% - Accent3 12" xfId="9242" hidden="1"/>
    <cellStyle name="20% - Accent3 12" xfId="9162" hidden="1"/>
    <cellStyle name="20% - Accent3 12" xfId="10277" hidden="1"/>
    <cellStyle name="20% - Accent3 12" xfId="10329" hidden="1"/>
    <cellStyle name="20% - Accent3 12" xfId="10381" hidden="1"/>
    <cellStyle name="20% - Accent3 12" xfId="10548" hidden="1"/>
    <cellStyle name="20% - Accent3 12" xfId="10600" hidden="1"/>
    <cellStyle name="20% - Accent3 12" xfId="10652" hidden="1"/>
    <cellStyle name="20% - Accent3 12" xfId="10819" hidden="1"/>
    <cellStyle name="20% - Accent3 12" xfId="10871" hidden="1"/>
    <cellStyle name="20% - Accent3 12" xfId="10940" hidden="1"/>
    <cellStyle name="20% - Accent3 12" xfId="10992" hidden="1"/>
    <cellStyle name="20% - Accent3 12" xfId="11044" hidden="1"/>
    <cellStyle name="20% - Accent3 12" xfId="11096" hidden="1"/>
    <cellStyle name="20% - Accent3 12" xfId="11545" hidden="1"/>
    <cellStyle name="20% - Accent3 12" xfId="11597" hidden="1"/>
    <cellStyle name="20% - Accent3 12" xfId="11650" hidden="1"/>
    <cellStyle name="20% - Accent3 12" xfId="11687" hidden="1"/>
    <cellStyle name="20% - Accent3 12" xfId="11484" hidden="1"/>
    <cellStyle name="20% - Accent3 12" xfId="11471" hidden="1"/>
    <cellStyle name="20% - Accent3 12" xfId="12017" hidden="1"/>
    <cellStyle name="20% - Accent3 12" xfId="12069" hidden="1"/>
    <cellStyle name="20% - Accent3 12" xfId="12121" hidden="1"/>
    <cellStyle name="20% - Accent3 12" xfId="12146" hidden="1"/>
    <cellStyle name="20% - Accent3 12" xfId="11410" hidden="1"/>
    <cellStyle name="20% - Accent3 12" xfId="11330" hidden="1"/>
    <cellStyle name="20% - Accent3 12" xfId="12445" hidden="1"/>
    <cellStyle name="20% - Accent3 12" xfId="12497" hidden="1"/>
    <cellStyle name="20% - Accent3 12" xfId="12549" hidden="1"/>
    <cellStyle name="20% - Accent3 12" xfId="12716" hidden="1"/>
    <cellStyle name="20% - Accent3 12" xfId="12768" hidden="1"/>
    <cellStyle name="20% - Accent3 12" xfId="12820" hidden="1"/>
    <cellStyle name="20% - Accent3 12" xfId="12987" hidden="1"/>
    <cellStyle name="20% - Accent3 12" xfId="13039" hidden="1"/>
    <cellStyle name="20% - Accent3 13" xfId="279" hidden="1"/>
    <cellStyle name="20% - Accent3 13" xfId="384" hidden="1"/>
    <cellStyle name="20% - Accent3 13" xfId="888" hidden="1"/>
    <cellStyle name="20% - Accent3 13" xfId="1034" hidden="1"/>
    <cellStyle name="20% - Accent3 13" xfId="1338" hidden="1"/>
    <cellStyle name="20% - Accent3 13" xfId="1467" hidden="1"/>
    <cellStyle name="20% - Accent3 13" xfId="1738" hidden="1"/>
    <cellStyle name="20% - Accent3 13" xfId="2009" hidden="1"/>
    <cellStyle name="20% - Accent3 13" xfId="2437" hidden="1"/>
    <cellStyle name="20% - Accent3 13" xfId="2552" hidden="1"/>
    <cellStyle name="20% - Accent3 13" xfId="3056" hidden="1"/>
    <cellStyle name="20% - Accent3 13" xfId="3202" hidden="1"/>
    <cellStyle name="20% - Accent3 13" xfId="3506" hidden="1"/>
    <cellStyle name="20% - Accent3 13" xfId="3635" hidden="1"/>
    <cellStyle name="20% - Accent3 13" xfId="3906" hidden="1"/>
    <cellStyle name="20% - Accent3 13" xfId="4177" hidden="1"/>
    <cellStyle name="20% - Accent3 13" xfId="4605" hidden="1"/>
    <cellStyle name="20% - Accent3 13" xfId="4720" hidden="1"/>
    <cellStyle name="20% - Accent3 13" xfId="5224" hidden="1"/>
    <cellStyle name="20% - Accent3 13" xfId="5370" hidden="1"/>
    <cellStyle name="20% - Accent3 13" xfId="5674" hidden="1"/>
    <cellStyle name="20% - Accent3 13" xfId="5803" hidden="1"/>
    <cellStyle name="20% - Accent3 13" xfId="6074" hidden="1"/>
    <cellStyle name="20% - Accent3 13" xfId="6345" hidden="1"/>
    <cellStyle name="20% - Accent3 13" xfId="6773" hidden="1"/>
    <cellStyle name="20% - Accent3 13" xfId="6888" hidden="1"/>
    <cellStyle name="20% - Accent3 13" xfId="7392" hidden="1"/>
    <cellStyle name="20% - Accent3 13" xfId="7538" hidden="1"/>
    <cellStyle name="20% - Accent3 13" xfId="7842" hidden="1"/>
    <cellStyle name="20% - Accent3 13" xfId="7971" hidden="1"/>
    <cellStyle name="20% - Accent3 13" xfId="8242" hidden="1"/>
    <cellStyle name="20% - Accent3 13" xfId="8513" hidden="1"/>
    <cellStyle name="20% - Accent3 13" xfId="8941" hidden="1"/>
    <cellStyle name="20% - Accent3 13" xfId="9056" hidden="1"/>
    <cellStyle name="20% - Accent3 13" xfId="9560" hidden="1"/>
    <cellStyle name="20% - Accent3 13" xfId="9706" hidden="1"/>
    <cellStyle name="20% - Accent3 13" xfId="10010" hidden="1"/>
    <cellStyle name="20% - Accent3 13" xfId="10139" hidden="1"/>
    <cellStyle name="20% - Accent3 13" xfId="10410" hidden="1"/>
    <cellStyle name="20% - Accent3 13" xfId="10681" hidden="1"/>
    <cellStyle name="20% - Accent3 13" xfId="11109" hidden="1"/>
    <cellStyle name="20% - Accent3 13" xfId="11224" hidden="1"/>
    <cellStyle name="20% - Accent3 13" xfId="11728" hidden="1"/>
    <cellStyle name="20% - Accent3 13" xfId="11874" hidden="1"/>
    <cellStyle name="20% - Accent3 13" xfId="12178" hidden="1"/>
    <cellStyle name="20% - Accent3 13" xfId="12307" hidden="1"/>
    <cellStyle name="20% - Accent3 13" xfId="12578" hidden="1"/>
    <cellStyle name="20% - Accent3 13" xfId="12849" hidden="1"/>
    <cellStyle name="20% - Accent3 3 2 3 2" xfId="345" hidden="1"/>
    <cellStyle name="20% - Accent3 3 2 3 2" xfId="460" hidden="1"/>
    <cellStyle name="20% - Accent3 3 2 3 2" xfId="964" hidden="1"/>
    <cellStyle name="20% - Accent3 3 2 3 2" xfId="1110" hidden="1"/>
    <cellStyle name="20% - Accent3 3 2 3 2" xfId="1414" hidden="1"/>
    <cellStyle name="20% - Accent3 3 2 3 2" xfId="1543" hidden="1"/>
    <cellStyle name="20% - Accent3 3 2 3 2" xfId="1814" hidden="1"/>
    <cellStyle name="20% - Accent3 3 2 3 2" xfId="2085" hidden="1"/>
    <cellStyle name="20% - Accent3 3 2 3 2" xfId="2513" hidden="1"/>
    <cellStyle name="20% - Accent3 3 2 3 2" xfId="2628" hidden="1"/>
    <cellStyle name="20% - Accent3 3 2 3 2" xfId="3132" hidden="1"/>
    <cellStyle name="20% - Accent3 3 2 3 2" xfId="3278" hidden="1"/>
    <cellStyle name="20% - Accent3 3 2 3 2" xfId="3582" hidden="1"/>
    <cellStyle name="20% - Accent3 3 2 3 2" xfId="3711" hidden="1"/>
    <cellStyle name="20% - Accent3 3 2 3 2" xfId="3982" hidden="1"/>
    <cellStyle name="20% - Accent3 3 2 3 2" xfId="4253" hidden="1"/>
    <cellStyle name="20% - Accent3 3 2 3 2" xfId="4681" hidden="1"/>
    <cellStyle name="20% - Accent3 3 2 3 2" xfId="4796" hidden="1"/>
    <cellStyle name="20% - Accent3 3 2 3 2" xfId="5300" hidden="1"/>
    <cellStyle name="20% - Accent3 3 2 3 2" xfId="5446" hidden="1"/>
    <cellStyle name="20% - Accent3 3 2 3 2" xfId="5750" hidden="1"/>
    <cellStyle name="20% - Accent3 3 2 3 2" xfId="5879" hidden="1"/>
    <cellStyle name="20% - Accent3 3 2 3 2" xfId="6150" hidden="1"/>
    <cellStyle name="20% - Accent3 3 2 3 2" xfId="6421" hidden="1"/>
    <cellStyle name="20% - Accent3 3 2 3 2" xfId="6849" hidden="1"/>
    <cellStyle name="20% - Accent3 3 2 3 2" xfId="6964" hidden="1"/>
    <cellStyle name="20% - Accent3 3 2 3 2" xfId="7468" hidden="1"/>
    <cellStyle name="20% - Accent3 3 2 3 2" xfId="7614" hidden="1"/>
    <cellStyle name="20% - Accent3 3 2 3 2" xfId="7918" hidden="1"/>
    <cellStyle name="20% - Accent3 3 2 3 2" xfId="8047" hidden="1"/>
    <cellStyle name="20% - Accent3 3 2 3 2" xfId="8318" hidden="1"/>
    <cellStyle name="20% - Accent3 3 2 3 2" xfId="8589" hidden="1"/>
    <cellStyle name="20% - Accent3 3 2 3 2" xfId="9017" hidden="1"/>
    <cellStyle name="20% - Accent3 3 2 3 2" xfId="9132" hidden="1"/>
    <cellStyle name="20% - Accent3 3 2 3 2" xfId="9636" hidden="1"/>
    <cellStyle name="20% - Accent3 3 2 3 2" xfId="9782" hidden="1"/>
    <cellStyle name="20% - Accent3 3 2 3 2" xfId="10086" hidden="1"/>
    <cellStyle name="20% - Accent3 3 2 3 2" xfId="10215" hidden="1"/>
    <cellStyle name="20% - Accent3 3 2 3 2" xfId="10486" hidden="1"/>
    <cellStyle name="20% - Accent3 3 2 3 2" xfId="10757" hidden="1"/>
    <cellStyle name="20% - Accent3 3 2 3 2" xfId="11185" hidden="1"/>
    <cellStyle name="20% - Accent3 3 2 3 2" xfId="11300" hidden="1"/>
    <cellStyle name="20% - Accent3 3 2 3 2" xfId="11804" hidden="1"/>
    <cellStyle name="20% - Accent3 3 2 3 2" xfId="11950" hidden="1"/>
    <cellStyle name="20% - Accent3 3 2 3 2" xfId="12254" hidden="1"/>
    <cellStyle name="20% - Accent3 3 2 3 2" xfId="12383" hidden="1"/>
    <cellStyle name="20% - Accent3 3 2 3 2" xfId="12654" hidden="1"/>
    <cellStyle name="20% - Accent3 3 2 3 2" xfId="12925" hidden="1"/>
    <cellStyle name="20% - Accent3 3 2 4 2" xfId="300" hidden="1"/>
    <cellStyle name="20% - Accent3 3 2 4 2" xfId="415" hidden="1"/>
    <cellStyle name="20% - Accent3 3 2 4 2" xfId="919" hidden="1"/>
    <cellStyle name="20% - Accent3 3 2 4 2" xfId="1065" hidden="1"/>
    <cellStyle name="20% - Accent3 3 2 4 2" xfId="1369" hidden="1"/>
    <cellStyle name="20% - Accent3 3 2 4 2" xfId="1498" hidden="1"/>
    <cellStyle name="20% - Accent3 3 2 4 2" xfId="1769" hidden="1"/>
    <cellStyle name="20% - Accent3 3 2 4 2" xfId="2040" hidden="1"/>
    <cellStyle name="20% - Accent3 3 2 4 2" xfId="2468" hidden="1"/>
    <cellStyle name="20% - Accent3 3 2 4 2" xfId="2583" hidden="1"/>
    <cellStyle name="20% - Accent3 3 2 4 2" xfId="3087" hidden="1"/>
    <cellStyle name="20% - Accent3 3 2 4 2" xfId="3233" hidden="1"/>
    <cellStyle name="20% - Accent3 3 2 4 2" xfId="3537" hidden="1"/>
    <cellStyle name="20% - Accent3 3 2 4 2" xfId="3666" hidden="1"/>
    <cellStyle name="20% - Accent3 3 2 4 2" xfId="3937" hidden="1"/>
    <cellStyle name="20% - Accent3 3 2 4 2" xfId="4208" hidden="1"/>
    <cellStyle name="20% - Accent3 3 2 4 2" xfId="4636" hidden="1"/>
    <cellStyle name="20% - Accent3 3 2 4 2" xfId="4751" hidden="1"/>
    <cellStyle name="20% - Accent3 3 2 4 2" xfId="5255" hidden="1"/>
    <cellStyle name="20% - Accent3 3 2 4 2" xfId="5401" hidden="1"/>
    <cellStyle name="20% - Accent3 3 2 4 2" xfId="5705" hidden="1"/>
    <cellStyle name="20% - Accent3 3 2 4 2" xfId="5834" hidden="1"/>
    <cellStyle name="20% - Accent3 3 2 4 2" xfId="6105" hidden="1"/>
    <cellStyle name="20% - Accent3 3 2 4 2" xfId="6376" hidden="1"/>
    <cellStyle name="20% - Accent3 3 2 4 2" xfId="6804" hidden="1"/>
    <cellStyle name="20% - Accent3 3 2 4 2" xfId="6919" hidden="1"/>
    <cellStyle name="20% - Accent3 3 2 4 2" xfId="7423" hidden="1"/>
    <cellStyle name="20% - Accent3 3 2 4 2" xfId="7569" hidden="1"/>
    <cellStyle name="20% - Accent3 3 2 4 2" xfId="7873" hidden="1"/>
    <cellStyle name="20% - Accent3 3 2 4 2" xfId="8002" hidden="1"/>
    <cellStyle name="20% - Accent3 3 2 4 2" xfId="8273" hidden="1"/>
    <cellStyle name="20% - Accent3 3 2 4 2" xfId="8544" hidden="1"/>
    <cellStyle name="20% - Accent3 3 2 4 2" xfId="8972" hidden="1"/>
    <cellStyle name="20% - Accent3 3 2 4 2" xfId="9087" hidden="1"/>
    <cellStyle name="20% - Accent3 3 2 4 2" xfId="9591" hidden="1"/>
    <cellStyle name="20% - Accent3 3 2 4 2" xfId="9737" hidden="1"/>
    <cellStyle name="20% - Accent3 3 2 4 2" xfId="10041" hidden="1"/>
    <cellStyle name="20% - Accent3 3 2 4 2" xfId="10170" hidden="1"/>
    <cellStyle name="20% - Accent3 3 2 4 2" xfId="10441" hidden="1"/>
    <cellStyle name="20% - Accent3 3 2 4 2" xfId="10712" hidden="1"/>
    <cellStyle name="20% - Accent3 3 2 4 2" xfId="11140" hidden="1"/>
    <cellStyle name="20% - Accent3 3 2 4 2" xfId="11255" hidden="1"/>
    <cellStyle name="20% - Accent3 3 2 4 2" xfId="11759" hidden="1"/>
    <cellStyle name="20% - Accent3 3 2 4 2" xfId="11905" hidden="1"/>
    <cellStyle name="20% - Accent3 3 2 4 2" xfId="12209" hidden="1"/>
    <cellStyle name="20% - Accent3 3 2 4 2" xfId="12338" hidden="1"/>
    <cellStyle name="20% - Accent3 3 2 4 2" xfId="12609" hidden="1"/>
    <cellStyle name="20% - Accent3 3 2 4 2" xfId="12880" hidden="1"/>
    <cellStyle name="20% - Accent3 3 3 3 2" xfId="299" hidden="1"/>
    <cellStyle name="20% - Accent3 3 3 3 2" xfId="414" hidden="1"/>
    <cellStyle name="20% - Accent3 3 3 3 2" xfId="918" hidden="1"/>
    <cellStyle name="20% - Accent3 3 3 3 2" xfId="1064" hidden="1"/>
    <cellStyle name="20% - Accent3 3 3 3 2" xfId="1368" hidden="1"/>
    <cellStyle name="20% - Accent3 3 3 3 2" xfId="1497" hidden="1"/>
    <cellStyle name="20% - Accent3 3 3 3 2" xfId="1768" hidden="1"/>
    <cellStyle name="20% - Accent3 3 3 3 2" xfId="2039" hidden="1"/>
    <cellStyle name="20% - Accent3 3 3 3 2" xfId="2467" hidden="1"/>
    <cellStyle name="20% - Accent3 3 3 3 2" xfId="2582" hidden="1"/>
    <cellStyle name="20% - Accent3 3 3 3 2" xfId="3086" hidden="1"/>
    <cellStyle name="20% - Accent3 3 3 3 2" xfId="3232" hidden="1"/>
    <cellStyle name="20% - Accent3 3 3 3 2" xfId="3536" hidden="1"/>
    <cellStyle name="20% - Accent3 3 3 3 2" xfId="3665" hidden="1"/>
    <cellStyle name="20% - Accent3 3 3 3 2" xfId="3936" hidden="1"/>
    <cellStyle name="20% - Accent3 3 3 3 2" xfId="4207" hidden="1"/>
    <cellStyle name="20% - Accent3 3 3 3 2" xfId="4635" hidden="1"/>
    <cellStyle name="20% - Accent3 3 3 3 2" xfId="4750" hidden="1"/>
    <cellStyle name="20% - Accent3 3 3 3 2" xfId="5254" hidden="1"/>
    <cellStyle name="20% - Accent3 3 3 3 2" xfId="5400" hidden="1"/>
    <cellStyle name="20% - Accent3 3 3 3 2" xfId="5704" hidden="1"/>
    <cellStyle name="20% - Accent3 3 3 3 2" xfId="5833" hidden="1"/>
    <cellStyle name="20% - Accent3 3 3 3 2" xfId="6104" hidden="1"/>
    <cellStyle name="20% - Accent3 3 3 3 2" xfId="6375" hidden="1"/>
    <cellStyle name="20% - Accent3 3 3 3 2" xfId="6803" hidden="1"/>
    <cellStyle name="20% - Accent3 3 3 3 2" xfId="6918" hidden="1"/>
    <cellStyle name="20% - Accent3 3 3 3 2" xfId="7422" hidden="1"/>
    <cellStyle name="20% - Accent3 3 3 3 2" xfId="7568" hidden="1"/>
    <cellStyle name="20% - Accent3 3 3 3 2" xfId="7872" hidden="1"/>
    <cellStyle name="20% - Accent3 3 3 3 2" xfId="8001" hidden="1"/>
    <cellStyle name="20% - Accent3 3 3 3 2" xfId="8272" hidden="1"/>
    <cellStyle name="20% - Accent3 3 3 3 2" xfId="8543" hidden="1"/>
    <cellStyle name="20% - Accent3 3 3 3 2" xfId="8971" hidden="1"/>
    <cellStyle name="20% - Accent3 3 3 3 2" xfId="9086" hidden="1"/>
    <cellStyle name="20% - Accent3 3 3 3 2" xfId="9590" hidden="1"/>
    <cellStyle name="20% - Accent3 3 3 3 2" xfId="9736" hidden="1"/>
    <cellStyle name="20% - Accent3 3 3 3 2" xfId="10040" hidden="1"/>
    <cellStyle name="20% - Accent3 3 3 3 2" xfId="10169" hidden="1"/>
    <cellStyle name="20% - Accent3 3 3 3 2" xfId="10440" hidden="1"/>
    <cellStyle name="20% - Accent3 3 3 3 2" xfId="10711" hidden="1"/>
    <cellStyle name="20% - Accent3 3 3 3 2" xfId="11139" hidden="1"/>
    <cellStyle name="20% - Accent3 3 3 3 2" xfId="11254" hidden="1"/>
    <cellStyle name="20% - Accent3 3 3 3 2" xfId="11758" hidden="1"/>
    <cellStyle name="20% - Accent3 3 3 3 2" xfId="11904" hidden="1"/>
    <cellStyle name="20% - Accent3 3 3 3 2" xfId="12208" hidden="1"/>
    <cellStyle name="20% - Accent3 3 3 3 2" xfId="12337" hidden="1"/>
    <cellStyle name="20% - Accent3 3 3 3 2" xfId="12608" hidden="1"/>
    <cellStyle name="20% - Accent3 3 3 3 2" xfId="12879" hidden="1"/>
    <cellStyle name="20% - Accent3 4 2 3 2" xfId="346" hidden="1"/>
    <cellStyle name="20% - Accent3 4 2 3 2" xfId="461" hidden="1"/>
    <cellStyle name="20% - Accent3 4 2 3 2" xfId="965" hidden="1"/>
    <cellStyle name="20% - Accent3 4 2 3 2" xfId="1111" hidden="1"/>
    <cellStyle name="20% - Accent3 4 2 3 2" xfId="1415" hidden="1"/>
    <cellStyle name="20% - Accent3 4 2 3 2" xfId="1544" hidden="1"/>
    <cellStyle name="20% - Accent3 4 2 3 2" xfId="1815" hidden="1"/>
    <cellStyle name="20% - Accent3 4 2 3 2" xfId="2086" hidden="1"/>
    <cellStyle name="20% - Accent3 4 2 3 2" xfId="2514" hidden="1"/>
    <cellStyle name="20% - Accent3 4 2 3 2" xfId="2629" hidden="1"/>
    <cellStyle name="20% - Accent3 4 2 3 2" xfId="3133" hidden="1"/>
    <cellStyle name="20% - Accent3 4 2 3 2" xfId="3279" hidden="1"/>
    <cellStyle name="20% - Accent3 4 2 3 2" xfId="3583" hidden="1"/>
    <cellStyle name="20% - Accent3 4 2 3 2" xfId="3712" hidden="1"/>
    <cellStyle name="20% - Accent3 4 2 3 2" xfId="3983" hidden="1"/>
    <cellStyle name="20% - Accent3 4 2 3 2" xfId="4254" hidden="1"/>
    <cellStyle name="20% - Accent3 4 2 3 2" xfId="4682" hidden="1"/>
    <cellStyle name="20% - Accent3 4 2 3 2" xfId="4797" hidden="1"/>
    <cellStyle name="20% - Accent3 4 2 3 2" xfId="5301" hidden="1"/>
    <cellStyle name="20% - Accent3 4 2 3 2" xfId="5447" hidden="1"/>
    <cellStyle name="20% - Accent3 4 2 3 2" xfId="5751" hidden="1"/>
    <cellStyle name="20% - Accent3 4 2 3 2" xfId="5880" hidden="1"/>
    <cellStyle name="20% - Accent3 4 2 3 2" xfId="6151" hidden="1"/>
    <cellStyle name="20% - Accent3 4 2 3 2" xfId="6422" hidden="1"/>
    <cellStyle name="20% - Accent3 4 2 3 2" xfId="6850" hidden="1"/>
    <cellStyle name="20% - Accent3 4 2 3 2" xfId="6965" hidden="1"/>
    <cellStyle name="20% - Accent3 4 2 3 2" xfId="7469" hidden="1"/>
    <cellStyle name="20% - Accent3 4 2 3 2" xfId="7615" hidden="1"/>
    <cellStyle name="20% - Accent3 4 2 3 2" xfId="7919" hidden="1"/>
    <cellStyle name="20% - Accent3 4 2 3 2" xfId="8048" hidden="1"/>
    <cellStyle name="20% - Accent3 4 2 3 2" xfId="8319" hidden="1"/>
    <cellStyle name="20% - Accent3 4 2 3 2" xfId="8590" hidden="1"/>
    <cellStyle name="20% - Accent3 4 2 3 2" xfId="9018" hidden="1"/>
    <cellStyle name="20% - Accent3 4 2 3 2" xfId="9133" hidden="1"/>
    <cellStyle name="20% - Accent3 4 2 3 2" xfId="9637" hidden="1"/>
    <cellStyle name="20% - Accent3 4 2 3 2" xfId="9783" hidden="1"/>
    <cellStyle name="20% - Accent3 4 2 3 2" xfId="10087" hidden="1"/>
    <cellStyle name="20% - Accent3 4 2 3 2" xfId="10216" hidden="1"/>
    <cellStyle name="20% - Accent3 4 2 3 2" xfId="10487" hidden="1"/>
    <cellStyle name="20% - Accent3 4 2 3 2" xfId="10758" hidden="1"/>
    <cellStyle name="20% - Accent3 4 2 3 2" xfId="11186" hidden="1"/>
    <cellStyle name="20% - Accent3 4 2 3 2" xfId="11301" hidden="1"/>
    <cellStyle name="20% - Accent3 4 2 3 2" xfId="11805" hidden="1"/>
    <cellStyle name="20% - Accent3 4 2 3 2" xfId="11951" hidden="1"/>
    <cellStyle name="20% - Accent3 4 2 3 2" xfId="12255" hidden="1"/>
    <cellStyle name="20% - Accent3 4 2 3 2" xfId="12384" hidden="1"/>
    <cellStyle name="20% - Accent3 4 2 3 2" xfId="12655" hidden="1"/>
    <cellStyle name="20% - Accent3 4 2 3 2" xfId="12926" hidden="1"/>
    <cellStyle name="20% - Accent3 4 2 4 2" xfId="302" hidden="1"/>
    <cellStyle name="20% - Accent3 4 2 4 2" xfId="417" hidden="1"/>
    <cellStyle name="20% - Accent3 4 2 4 2" xfId="921" hidden="1"/>
    <cellStyle name="20% - Accent3 4 2 4 2" xfId="1067" hidden="1"/>
    <cellStyle name="20% - Accent3 4 2 4 2" xfId="1371" hidden="1"/>
    <cellStyle name="20% - Accent3 4 2 4 2" xfId="1500" hidden="1"/>
    <cellStyle name="20% - Accent3 4 2 4 2" xfId="1771" hidden="1"/>
    <cellStyle name="20% - Accent3 4 2 4 2" xfId="2042" hidden="1"/>
    <cellStyle name="20% - Accent3 4 2 4 2" xfId="2470" hidden="1"/>
    <cellStyle name="20% - Accent3 4 2 4 2" xfId="2585" hidden="1"/>
    <cellStyle name="20% - Accent3 4 2 4 2" xfId="3089" hidden="1"/>
    <cellStyle name="20% - Accent3 4 2 4 2" xfId="3235" hidden="1"/>
    <cellStyle name="20% - Accent3 4 2 4 2" xfId="3539" hidden="1"/>
    <cellStyle name="20% - Accent3 4 2 4 2" xfId="3668" hidden="1"/>
    <cellStyle name="20% - Accent3 4 2 4 2" xfId="3939" hidden="1"/>
    <cellStyle name="20% - Accent3 4 2 4 2" xfId="4210" hidden="1"/>
    <cellStyle name="20% - Accent3 4 2 4 2" xfId="4638" hidden="1"/>
    <cellStyle name="20% - Accent3 4 2 4 2" xfId="4753" hidden="1"/>
    <cellStyle name="20% - Accent3 4 2 4 2" xfId="5257" hidden="1"/>
    <cellStyle name="20% - Accent3 4 2 4 2" xfId="5403" hidden="1"/>
    <cellStyle name="20% - Accent3 4 2 4 2" xfId="5707" hidden="1"/>
    <cellStyle name="20% - Accent3 4 2 4 2" xfId="5836" hidden="1"/>
    <cellStyle name="20% - Accent3 4 2 4 2" xfId="6107" hidden="1"/>
    <cellStyle name="20% - Accent3 4 2 4 2" xfId="6378" hidden="1"/>
    <cellStyle name="20% - Accent3 4 2 4 2" xfId="6806" hidden="1"/>
    <cellStyle name="20% - Accent3 4 2 4 2" xfId="6921" hidden="1"/>
    <cellStyle name="20% - Accent3 4 2 4 2" xfId="7425" hidden="1"/>
    <cellStyle name="20% - Accent3 4 2 4 2" xfId="7571" hidden="1"/>
    <cellStyle name="20% - Accent3 4 2 4 2" xfId="7875" hidden="1"/>
    <cellStyle name="20% - Accent3 4 2 4 2" xfId="8004" hidden="1"/>
    <cellStyle name="20% - Accent3 4 2 4 2" xfId="8275" hidden="1"/>
    <cellStyle name="20% - Accent3 4 2 4 2" xfId="8546" hidden="1"/>
    <cellStyle name="20% - Accent3 4 2 4 2" xfId="8974" hidden="1"/>
    <cellStyle name="20% - Accent3 4 2 4 2" xfId="9089" hidden="1"/>
    <cellStyle name="20% - Accent3 4 2 4 2" xfId="9593" hidden="1"/>
    <cellStyle name="20% - Accent3 4 2 4 2" xfId="9739" hidden="1"/>
    <cellStyle name="20% - Accent3 4 2 4 2" xfId="10043" hidden="1"/>
    <cellStyle name="20% - Accent3 4 2 4 2" xfId="10172" hidden="1"/>
    <cellStyle name="20% - Accent3 4 2 4 2" xfId="10443" hidden="1"/>
    <cellStyle name="20% - Accent3 4 2 4 2" xfId="10714" hidden="1"/>
    <cellStyle name="20% - Accent3 4 2 4 2" xfId="11142" hidden="1"/>
    <cellStyle name="20% - Accent3 4 2 4 2" xfId="11257" hidden="1"/>
    <cellStyle name="20% - Accent3 4 2 4 2" xfId="11761" hidden="1"/>
    <cellStyle name="20% - Accent3 4 2 4 2" xfId="11907" hidden="1"/>
    <cellStyle name="20% - Accent3 4 2 4 2" xfId="12211" hidden="1"/>
    <cellStyle name="20% - Accent3 4 2 4 2" xfId="12340" hidden="1"/>
    <cellStyle name="20% - Accent3 4 2 4 2" xfId="12611" hidden="1"/>
    <cellStyle name="20% - Accent3 4 2 4 2" xfId="12882" hidden="1"/>
    <cellStyle name="20% - Accent3 4 3 3 2" xfId="301" hidden="1"/>
    <cellStyle name="20% - Accent3 4 3 3 2" xfId="416" hidden="1"/>
    <cellStyle name="20% - Accent3 4 3 3 2" xfId="920" hidden="1"/>
    <cellStyle name="20% - Accent3 4 3 3 2" xfId="1066" hidden="1"/>
    <cellStyle name="20% - Accent3 4 3 3 2" xfId="1370" hidden="1"/>
    <cellStyle name="20% - Accent3 4 3 3 2" xfId="1499" hidden="1"/>
    <cellStyle name="20% - Accent3 4 3 3 2" xfId="1770" hidden="1"/>
    <cellStyle name="20% - Accent3 4 3 3 2" xfId="2041" hidden="1"/>
    <cellStyle name="20% - Accent3 4 3 3 2" xfId="2469" hidden="1"/>
    <cellStyle name="20% - Accent3 4 3 3 2" xfId="2584" hidden="1"/>
    <cellStyle name="20% - Accent3 4 3 3 2" xfId="3088" hidden="1"/>
    <cellStyle name="20% - Accent3 4 3 3 2" xfId="3234" hidden="1"/>
    <cellStyle name="20% - Accent3 4 3 3 2" xfId="3538" hidden="1"/>
    <cellStyle name="20% - Accent3 4 3 3 2" xfId="3667" hidden="1"/>
    <cellStyle name="20% - Accent3 4 3 3 2" xfId="3938" hidden="1"/>
    <cellStyle name="20% - Accent3 4 3 3 2" xfId="4209" hidden="1"/>
    <cellStyle name="20% - Accent3 4 3 3 2" xfId="4637" hidden="1"/>
    <cellStyle name="20% - Accent3 4 3 3 2" xfId="4752" hidden="1"/>
    <cellStyle name="20% - Accent3 4 3 3 2" xfId="5256" hidden="1"/>
    <cellStyle name="20% - Accent3 4 3 3 2" xfId="5402" hidden="1"/>
    <cellStyle name="20% - Accent3 4 3 3 2" xfId="5706" hidden="1"/>
    <cellStyle name="20% - Accent3 4 3 3 2" xfId="5835" hidden="1"/>
    <cellStyle name="20% - Accent3 4 3 3 2" xfId="6106" hidden="1"/>
    <cellStyle name="20% - Accent3 4 3 3 2" xfId="6377" hidden="1"/>
    <cellStyle name="20% - Accent3 4 3 3 2" xfId="6805" hidden="1"/>
    <cellStyle name="20% - Accent3 4 3 3 2" xfId="6920" hidden="1"/>
    <cellStyle name="20% - Accent3 4 3 3 2" xfId="7424" hidden="1"/>
    <cellStyle name="20% - Accent3 4 3 3 2" xfId="7570" hidden="1"/>
    <cellStyle name="20% - Accent3 4 3 3 2" xfId="7874" hidden="1"/>
    <cellStyle name="20% - Accent3 4 3 3 2" xfId="8003" hidden="1"/>
    <cellStyle name="20% - Accent3 4 3 3 2" xfId="8274" hidden="1"/>
    <cellStyle name="20% - Accent3 4 3 3 2" xfId="8545" hidden="1"/>
    <cellStyle name="20% - Accent3 4 3 3 2" xfId="8973" hidden="1"/>
    <cellStyle name="20% - Accent3 4 3 3 2" xfId="9088" hidden="1"/>
    <cellStyle name="20% - Accent3 4 3 3 2" xfId="9592" hidden="1"/>
    <cellStyle name="20% - Accent3 4 3 3 2" xfId="9738" hidden="1"/>
    <cellStyle name="20% - Accent3 4 3 3 2" xfId="10042" hidden="1"/>
    <cellStyle name="20% - Accent3 4 3 3 2" xfId="10171" hidden="1"/>
    <cellStyle name="20% - Accent3 4 3 3 2" xfId="10442" hidden="1"/>
    <cellStyle name="20% - Accent3 4 3 3 2" xfId="10713" hidden="1"/>
    <cellStyle name="20% - Accent3 4 3 3 2" xfId="11141" hidden="1"/>
    <cellStyle name="20% - Accent3 4 3 3 2" xfId="11256" hidden="1"/>
    <cellStyle name="20% - Accent3 4 3 3 2" xfId="11760" hidden="1"/>
    <cellStyle name="20% - Accent3 4 3 3 2" xfId="11906" hidden="1"/>
    <cellStyle name="20% - Accent3 4 3 3 2" xfId="12210" hidden="1"/>
    <cellStyle name="20% - Accent3 4 3 3 2" xfId="12339" hidden="1"/>
    <cellStyle name="20% - Accent3 4 3 3 2" xfId="12610" hidden="1"/>
    <cellStyle name="20% - Accent3 4 3 3 2" xfId="12881" hidden="1"/>
    <cellStyle name="20% - Accent3 5 2" xfId="58" hidden="1"/>
    <cellStyle name="20% - Accent3 5 2" xfId="398" hidden="1"/>
    <cellStyle name="20% - Accent3 5 2" xfId="902" hidden="1"/>
    <cellStyle name="20% - Accent3 5 2" xfId="1048" hidden="1"/>
    <cellStyle name="20% - Accent3 5 2" xfId="1352" hidden="1"/>
    <cellStyle name="20% - Accent3 5 2" xfId="1481" hidden="1"/>
    <cellStyle name="20% - Accent3 5 2" xfId="1752" hidden="1"/>
    <cellStyle name="20% - Accent3 5 2" xfId="2023" hidden="1"/>
    <cellStyle name="20% - Accent3 5 2" xfId="2451" hidden="1"/>
    <cellStyle name="20% - Accent3 5 2" xfId="2566" hidden="1"/>
    <cellStyle name="20% - Accent3 5 2" xfId="3070" hidden="1"/>
    <cellStyle name="20% - Accent3 5 2" xfId="3216" hidden="1"/>
    <cellStyle name="20% - Accent3 5 2" xfId="3520" hidden="1"/>
    <cellStyle name="20% - Accent3 5 2" xfId="3649" hidden="1"/>
    <cellStyle name="20% - Accent3 5 2" xfId="3920" hidden="1"/>
    <cellStyle name="20% - Accent3 5 2" xfId="4191" hidden="1"/>
    <cellStyle name="20% - Accent3 5 2" xfId="4619" hidden="1"/>
    <cellStyle name="20% - Accent3 5 2" xfId="4734" hidden="1"/>
    <cellStyle name="20% - Accent3 5 2" xfId="5238" hidden="1"/>
    <cellStyle name="20% - Accent3 5 2" xfId="5384" hidden="1"/>
    <cellStyle name="20% - Accent3 5 2" xfId="5688" hidden="1"/>
    <cellStyle name="20% - Accent3 5 2" xfId="5817" hidden="1"/>
    <cellStyle name="20% - Accent3 5 2" xfId="6088" hidden="1"/>
    <cellStyle name="20% - Accent3 5 2" xfId="6359" hidden="1"/>
    <cellStyle name="20% - Accent3 5 2" xfId="6787" hidden="1"/>
    <cellStyle name="20% - Accent3 5 2" xfId="6902" hidden="1"/>
    <cellStyle name="20% - Accent3 5 2" xfId="7406" hidden="1"/>
    <cellStyle name="20% - Accent3 5 2" xfId="7552" hidden="1"/>
    <cellStyle name="20% - Accent3 5 2" xfId="7856" hidden="1"/>
    <cellStyle name="20% - Accent3 5 2" xfId="7985" hidden="1"/>
    <cellStyle name="20% - Accent3 5 2" xfId="8256" hidden="1"/>
    <cellStyle name="20% - Accent3 5 2" xfId="8527" hidden="1"/>
    <cellStyle name="20% - Accent3 5 2" xfId="8955" hidden="1"/>
    <cellStyle name="20% - Accent3 5 2" xfId="9070" hidden="1"/>
    <cellStyle name="20% - Accent3 5 2" xfId="9574" hidden="1"/>
    <cellStyle name="20% - Accent3 5 2" xfId="9720" hidden="1"/>
    <cellStyle name="20% - Accent3 5 2" xfId="10024" hidden="1"/>
    <cellStyle name="20% - Accent3 5 2" xfId="10153" hidden="1"/>
    <cellStyle name="20% - Accent3 5 2" xfId="10424" hidden="1"/>
    <cellStyle name="20% - Accent3 5 2" xfId="10695" hidden="1"/>
    <cellStyle name="20% - Accent3 5 2" xfId="11123" hidden="1"/>
    <cellStyle name="20% - Accent3 5 2" xfId="11238" hidden="1"/>
    <cellStyle name="20% - Accent3 5 2" xfId="11742" hidden="1"/>
    <cellStyle name="20% - Accent3 5 2" xfId="11888" hidden="1"/>
    <cellStyle name="20% - Accent3 5 2" xfId="12192" hidden="1"/>
    <cellStyle name="20% - Accent3 5 2" xfId="12321" hidden="1"/>
    <cellStyle name="20% - Accent3 5 2" xfId="12592" hidden="1"/>
    <cellStyle name="20% - Accent3 5 2" xfId="12863" hidden="1"/>
    <cellStyle name="20% - Accent3 9" xfId="71" hidden="1"/>
    <cellStyle name="20% - Accent3 9" xfId="123" hidden="1"/>
    <cellStyle name="20% - Accent3 9" xfId="175" hidden="1"/>
    <cellStyle name="20% - Accent3 9" xfId="227" hidden="1"/>
    <cellStyle name="20% - Accent3 9" xfId="666" hidden="1"/>
    <cellStyle name="20% - Accent3 9" xfId="718" hidden="1"/>
    <cellStyle name="20% - Accent3 9" xfId="771" hidden="1"/>
    <cellStyle name="20% - Accent3 9" xfId="989" hidden="1"/>
    <cellStyle name="20% - Accent3 9" xfId="552" hidden="1"/>
    <cellStyle name="20% - Accent3 9" xfId="486" hidden="1"/>
    <cellStyle name="20% - Accent3 9" xfId="1138" hidden="1"/>
    <cellStyle name="20% - Accent3 9" xfId="1190" hidden="1"/>
    <cellStyle name="20% - Accent3 9" xfId="1242" hidden="1"/>
    <cellStyle name="20% - Accent3 9" xfId="1436" hidden="1"/>
    <cellStyle name="20% - Accent3 9" xfId="571" hidden="1"/>
    <cellStyle name="20% - Accent3 9" xfId="640" hidden="1"/>
    <cellStyle name="20% - Accent3 9" xfId="1566" hidden="1"/>
    <cellStyle name="20% - Accent3 9" xfId="1618" hidden="1"/>
    <cellStyle name="20% - Accent3 9" xfId="1670" hidden="1"/>
    <cellStyle name="20% - Accent3 9" xfId="1837" hidden="1"/>
    <cellStyle name="20% - Accent3 9" xfId="1889" hidden="1"/>
    <cellStyle name="20% - Accent3 9" xfId="1941" hidden="1"/>
    <cellStyle name="20% - Accent3 9" xfId="2108" hidden="1"/>
    <cellStyle name="20% - Accent3 9" xfId="2160" hidden="1"/>
    <cellStyle name="20% - Accent3 9" xfId="2229" hidden="1"/>
    <cellStyle name="20% - Accent3 9" xfId="2281" hidden="1"/>
    <cellStyle name="20% - Accent3 9" xfId="2333" hidden="1"/>
    <cellStyle name="20% - Accent3 9" xfId="2385" hidden="1"/>
    <cellStyle name="20% - Accent3 9" xfId="2834" hidden="1"/>
    <cellStyle name="20% - Accent3 9" xfId="2886" hidden="1"/>
    <cellStyle name="20% - Accent3 9" xfId="2939" hidden="1"/>
    <cellStyle name="20% - Accent3 9" xfId="3157" hidden="1"/>
    <cellStyle name="20% - Accent3 9" xfId="2720" hidden="1"/>
    <cellStyle name="20% - Accent3 9" xfId="2654" hidden="1"/>
    <cellStyle name="20% - Accent3 9" xfId="3306" hidden="1"/>
    <cellStyle name="20% - Accent3 9" xfId="3358" hidden="1"/>
    <cellStyle name="20% - Accent3 9" xfId="3410" hidden="1"/>
    <cellStyle name="20% - Accent3 9" xfId="3604" hidden="1"/>
    <cellStyle name="20% - Accent3 9" xfId="2739" hidden="1"/>
    <cellStyle name="20% - Accent3 9" xfId="2808" hidden="1"/>
    <cellStyle name="20% - Accent3 9" xfId="3734" hidden="1"/>
    <cellStyle name="20% - Accent3 9" xfId="3786" hidden="1"/>
    <cellStyle name="20% - Accent3 9" xfId="3838" hidden="1"/>
    <cellStyle name="20% - Accent3 9" xfId="4005" hidden="1"/>
    <cellStyle name="20% - Accent3 9" xfId="4057" hidden="1"/>
    <cellStyle name="20% - Accent3 9" xfId="4109" hidden="1"/>
    <cellStyle name="20% - Accent3 9" xfId="4276" hidden="1"/>
    <cellStyle name="20% - Accent3 9" xfId="4328" hidden="1"/>
    <cellStyle name="20% - Accent3 9" xfId="4397" hidden="1"/>
    <cellStyle name="20% - Accent3 9" xfId="4449" hidden="1"/>
    <cellStyle name="20% - Accent3 9" xfId="4501" hidden="1"/>
    <cellStyle name="20% - Accent3 9" xfId="4553" hidden="1"/>
    <cellStyle name="20% - Accent3 9" xfId="5002" hidden="1"/>
    <cellStyle name="20% - Accent3 9" xfId="5054" hidden="1"/>
    <cellStyle name="20% - Accent3 9" xfId="5107" hidden="1"/>
    <cellStyle name="20% - Accent3 9" xfId="5325" hidden="1"/>
    <cellStyle name="20% - Accent3 9" xfId="4888" hidden="1"/>
    <cellStyle name="20% - Accent3 9" xfId="4822" hidden="1"/>
    <cellStyle name="20% - Accent3 9" xfId="5474" hidden="1"/>
    <cellStyle name="20% - Accent3 9" xfId="5526" hidden="1"/>
    <cellStyle name="20% - Accent3 9" xfId="5578" hidden="1"/>
    <cellStyle name="20% - Accent3 9" xfId="5772" hidden="1"/>
    <cellStyle name="20% - Accent3 9" xfId="4907" hidden="1"/>
    <cellStyle name="20% - Accent3 9" xfId="4976" hidden="1"/>
    <cellStyle name="20% - Accent3 9" xfId="5902" hidden="1"/>
    <cellStyle name="20% - Accent3 9" xfId="5954" hidden="1"/>
    <cellStyle name="20% - Accent3 9" xfId="6006" hidden="1"/>
    <cellStyle name="20% - Accent3 9" xfId="6173" hidden="1"/>
    <cellStyle name="20% - Accent3 9" xfId="6225" hidden="1"/>
    <cellStyle name="20% - Accent3 9" xfId="6277" hidden="1"/>
    <cellStyle name="20% - Accent3 9" xfId="6444" hidden="1"/>
    <cellStyle name="20% - Accent3 9" xfId="6496" hidden="1"/>
    <cellStyle name="20% - Accent3 9" xfId="6565" hidden="1"/>
    <cellStyle name="20% - Accent3 9" xfId="6617" hidden="1"/>
    <cellStyle name="20% - Accent3 9" xfId="6669" hidden="1"/>
    <cellStyle name="20% - Accent3 9" xfId="6721" hidden="1"/>
    <cellStyle name="20% - Accent3 9" xfId="7170" hidden="1"/>
    <cellStyle name="20% - Accent3 9" xfId="7222" hidden="1"/>
    <cellStyle name="20% - Accent3 9" xfId="7275" hidden="1"/>
    <cellStyle name="20% - Accent3 9" xfId="7493" hidden="1"/>
    <cellStyle name="20% - Accent3 9" xfId="7056" hidden="1"/>
    <cellStyle name="20% - Accent3 9" xfId="6990" hidden="1"/>
    <cellStyle name="20% - Accent3 9" xfId="7642" hidden="1"/>
    <cellStyle name="20% - Accent3 9" xfId="7694" hidden="1"/>
    <cellStyle name="20% - Accent3 9" xfId="7746" hidden="1"/>
    <cellStyle name="20% - Accent3 9" xfId="7940" hidden="1"/>
    <cellStyle name="20% - Accent3 9" xfId="7075" hidden="1"/>
    <cellStyle name="20% - Accent3 9" xfId="7144" hidden="1"/>
    <cellStyle name="20% - Accent3 9" xfId="8070" hidden="1"/>
    <cellStyle name="20% - Accent3 9" xfId="8122" hidden="1"/>
    <cellStyle name="20% - Accent3 9" xfId="8174" hidden="1"/>
    <cellStyle name="20% - Accent3 9" xfId="8341" hidden="1"/>
    <cellStyle name="20% - Accent3 9" xfId="8393" hidden="1"/>
    <cellStyle name="20% - Accent3 9" xfId="8445" hidden="1"/>
    <cellStyle name="20% - Accent3 9" xfId="8612" hidden="1"/>
    <cellStyle name="20% - Accent3 9" xfId="8664" hidden="1"/>
    <cellStyle name="20% - Accent3 9" xfId="8733" hidden="1"/>
    <cellStyle name="20% - Accent3 9" xfId="8785" hidden="1"/>
    <cellStyle name="20% - Accent3 9" xfId="8837" hidden="1"/>
    <cellStyle name="20% - Accent3 9" xfId="8889" hidden="1"/>
    <cellStyle name="20% - Accent3 9" xfId="9338" hidden="1"/>
    <cellStyle name="20% - Accent3 9" xfId="9390" hidden="1"/>
    <cellStyle name="20% - Accent3 9" xfId="9443" hidden="1"/>
    <cellStyle name="20% - Accent3 9" xfId="9661" hidden="1"/>
    <cellStyle name="20% - Accent3 9" xfId="9224" hidden="1"/>
    <cellStyle name="20% - Accent3 9" xfId="9158" hidden="1"/>
    <cellStyle name="20% - Accent3 9" xfId="9810" hidden="1"/>
    <cellStyle name="20% - Accent3 9" xfId="9862" hidden="1"/>
    <cellStyle name="20% - Accent3 9" xfId="9914" hidden="1"/>
    <cellStyle name="20% - Accent3 9" xfId="10108" hidden="1"/>
    <cellStyle name="20% - Accent3 9" xfId="9243" hidden="1"/>
    <cellStyle name="20% - Accent3 9" xfId="9312" hidden="1"/>
    <cellStyle name="20% - Accent3 9" xfId="10238" hidden="1"/>
    <cellStyle name="20% - Accent3 9" xfId="10290" hidden="1"/>
    <cellStyle name="20% - Accent3 9" xfId="10342" hidden="1"/>
    <cellStyle name="20% - Accent3 9" xfId="10509" hidden="1"/>
    <cellStyle name="20% - Accent3 9" xfId="10561" hidden="1"/>
    <cellStyle name="20% - Accent3 9" xfId="10613" hidden="1"/>
    <cellStyle name="20% - Accent3 9" xfId="10780" hidden="1"/>
    <cellStyle name="20% - Accent3 9" xfId="10832" hidden="1"/>
    <cellStyle name="20% - Accent3 9" xfId="10901" hidden="1"/>
    <cellStyle name="20% - Accent3 9" xfId="10953" hidden="1"/>
    <cellStyle name="20% - Accent3 9" xfId="11005" hidden="1"/>
    <cellStyle name="20% - Accent3 9" xfId="11057" hidden="1"/>
    <cellStyle name="20% - Accent3 9" xfId="11506" hidden="1"/>
    <cellStyle name="20% - Accent3 9" xfId="11558" hidden="1"/>
    <cellStyle name="20% - Accent3 9" xfId="11611" hidden="1"/>
    <cellStyle name="20% - Accent3 9" xfId="11829" hidden="1"/>
    <cellStyle name="20% - Accent3 9" xfId="11392" hidden="1"/>
    <cellStyle name="20% - Accent3 9" xfId="11326" hidden="1"/>
    <cellStyle name="20% - Accent3 9" xfId="11978" hidden="1"/>
    <cellStyle name="20% - Accent3 9" xfId="12030" hidden="1"/>
    <cellStyle name="20% - Accent3 9" xfId="12082" hidden="1"/>
    <cellStyle name="20% - Accent3 9" xfId="12276" hidden="1"/>
    <cellStyle name="20% - Accent3 9" xfId="11411" hidden="1"/>
    <cellStyle name="20% - Accent3 9" xfId="11480" hidden="1"/>
    <cellStyle name="20% - Accent3 9" xfId="12406" hidden="1"/>
    <cellStyle name="20% - Accent3 9" xfId="12458" hidden="1"/>
    <cellStyle name="20% - Accent3 9" xfId="12510" hidden="1"/>
    <cellStyle name="20% - Accent3 9" xfId="12677" hidden="1"/>
    <cellStyle name="20% - Accent3 9" xfId="12729" hidden="1"/>
    <cellStyle name="20% - Accent3 9" xfId="12781" hidden="1"/>
    <cellStyle name="20% - Accent3 9" xfId="12948" hidden="1"/>
    <cellStyle name="20% - Accent3 9" xfId="13000" hidden="1"/>
    <cellStyle name="20% - Accent4" xfId="35" builtinId="42" hidden="1"/>
    <cellStyle name="20% - Accent4 10" xfId="86" hidden="1"/>
    <cellStyle name="20% - Accent4 10" xfId="138" hidden="1"/>
    <cellStyle name="20% - Accent4 10" xfId="190" hidden="1"/>
    <cellStyle name="20% - Accent4 10" xfId="242" hidden="1"/>
    <cellStyle name="20% - Accent4 10" xfId="681" hidden="1"/>
    <cellStyle name="20% - Accent4 10" xfId="733" hidden="1"/>
    <cellStyle name="20% - Accent4 10" xfId="786" hidden="1"/>
    <cellStyle name="20% - Accent4 10" xfId="523" hidden="1"/>
    <cellStyle name="20% - Accent4 10" xfId="524" hidden="1"/>
    <cellStyle name="20% - Accent4 10" xfId="585" hidden="1"/>
    <cellStyle name="20% - Accent4 10" xfId="1153" hidden="1"/>
    <cellStyle name="20% - Accent4 10" xfId="1205" hidden="1"/>
    <cellStyle name="20% - Accent4 10" xfId="1257" hidden="1"/>
    <cellStyle name="20% - Accent4 10" xfId="1005" hidden="1"/>
    <cellStyle name="20% - Accent4 10" xfId="624" hidden="1"/>
    <cellStyle name="20% - Accent4 10" xfId="824" hidden="1"/>
    <cellStyle name="20% - Accent4 10" xfId="1581" hidden="1"/>
    <cellStyle name="20% - Accent4 10" xfId="1633" hidden="1"/>
    <cellStyle name="20% - Accent4 10" xfId="1685" hidden="1"/>
    <cellStyle name="20% - Accent4 10" xfId="1852" hidden="1"/>
    <cellStyle name="20% - Accent4 10" xfId="1904" hidden="1"/>
    <cellStyle name="20% - Accent4 10" xfId="1956" hidden="1"/>
    <cellStyle name="20% - Accent4 10" xfId="2123" hidden="1"/>
    <cellStyle name="20% - Accent4 10" xfId="2175" hidden="1"/>
    <cellStyle name="20% - Accent4 10" xfId="2244" hidden="1"/>
    <cellStyle name="20% - Accent4 10" xfId="2296" hidden="1"/>
    <cellStyle name="20% - Accent4 10" xfId="2348" hidden="1"/>
    <cellStyle name="20% - Accent4 10" xfId="2400" hidden="1"/>
    <cellStyle name="20% - Accent4 10" xfId="2849" hidden="1"/>
    <cellStyle name="20% - Accent4 10" xfId="2901" hidden="1"/>
    <cellStyle name="20% - Accent4 10" xfId="2954" hidden="1"/>
    <cellStyle name="20% - Accent4 10" xfId="2691" hidden="1"/>
    <cellStyle name="20% - Accent4 10" xfId="2692" hidden="1"/>
    <cellStyle name="20% - Accent4 10" xfId="2753" hidden="1"/>
    <cellStyle name="20% - Accent4 10" xfId="3321" hidden="1"/>
    <cellStyle name="20% - Accent4 10" xfId="3373" hidden="1"/>
    <cellStyle name="20% - Accent4 10" xfId="3425" hidden="1"/>
    <cellStyle name="20% - Accent4 10" xfId="3173" hidden="1"/>
    <cellStyle name="20% - Accent4 10" xfId="2792" hidden="1"/>
    <cellStyle name="20% - Accent4 10" xfId="2992" hidden="1"/>
    <cellStyle name="20% - Accent4 10" xfId="3749" hidden="1"/>
    <cellStyle name="20% - Accent4 10" xfId="3801" hidden="1"/>
    <cellStyle name="20% - Accent4 10" xfId="3853" hidden="1"/>
    <cellStyle name="20% - Accent4 10" xfId="4020" hidden="1"/>
    <cellStyle name="20% - Accent4 10" xfId="4072" hidden="1"/>
    <cellStyle name="20% - Accent4 10" xfId="4124" hidden="1"/>
    <cellStyle name="20% - Accent4 10" xfId="4291" hidden="1"/>
    <cellStyle name="20% - Accent4 10" xfId="4343" hidden="1"/>
    <cellStyle name="20% - Accent4 10" xfId="4412" hidden="1"/>
    <cellStyle name="20% - Accent4 10" xfId="4464" hidden="1"/>
    <cellStyle name="20% - Accent4 10" xfId="4516" hidden="1"/>
    <cellStyle name="20% - Accent4 10" xfId="4568" hidden="1"/>
    <cellStyle name="20% - Accent4 10" xfId="5017" hidden="1"/>
    <cellStyle name="20% - Accent4 10" xfId="5069" hidden="1"/>
    <cellStyle name="20% - Accent4 10" xfId="5122" hidden="1"/>
    <cellStyle name="20% - Accent4 10" xfId="4859" hidden="1"/>
    <cellStyle name="20% - Accent4 10" xfId="4860" hidden="1"/>
    <cellStyle name="20% - Accent4 10" xfId="4921" hidden="1"/>
    <cellStyle name="20% - Accent4 10" xfId="5489" hidden="1"/>
    <cellStyle name="20% - Accent4 10" xfId="5541" hidden="1"/>
    <cellStyle name="20% - Accent4 10" xfId="5593" hidden="1"/>
    <cellStyle name="20% - Accent4 10" xfId="5341" hidden="1"/>
    <cellStyle name="20% - Accent4 10" xfId="4960" hidden="1"/>
    <cellStyle name="20% - Accent4 10" xfId="5160" hidden="1"/>
    <cellStyle name="20% - Accent4 10" xfId="5917" hidden="1"/>
    <cellStyle name="20% - Accent4 10" xfId="5969" hidden="1"/>
    <cellStyle name="20% - Accent4 10" xfId="6021" hidden="1"/>
    <cellStyle name="20% - Accent4 10" xfId="6188" hidden="1"/>
    <cellStyle name="20% - Accent4 10" xfId="6240" hidden="1"/>
    <cellStyle name="20% - Accent4 10" xfId="6292" hidden="1"/>
    <cellStyle name="20% - Accent4 10" xfId="6459" hidden="1"/>
    <cellStyle name="20% - Accent4 10" xfId="6511" hidden="1"/>
    <cellStyle name="20% - Accent4 10" xfId="6580" hidden="1"/>
    <cellStyle name="20% - Accent4 10" xfId="6632" hidden="1"/>
    <cellStyle name="20% - Accent4 10" xfId="6684" hidden="1"/>
    <cellStyle name="20% - Accent4 10" xfId="6736" hidden="1"/>
    <cellStyle name="20% - Accent4 10" xfId="7185" hidden="1"/>
    <cellStyle name="20% - Accent4 10" xfId="7237" hidden="1"/>
    <cellStyle name="20% - Accent4 10" xfId="7290" hidden="1"/>
    <cellStyle name="20% - Accent4 10" xfId="7027" hidden="1"/>
    <cellStyle name="20% - Accent4 10" xfId="7028" hidden="1"/>
    <cellStyle name="20% - Accent4 10" xfId="7089" hidden="1"/>
    <cellStyle name="20% - Accent4 10" xfId="7657" hidden="1"/>
    <cellStyle name="20% - Accent4 10" xfId="7709" hidden="1"/>
    <cellStyle name="20% - Accent4 10" xfId="7761" hidden="1"/>
    <cellStyle name="20% - Accent4 10" xfId="7509" hidden="1"/>
    <cellStyle name="20% - Accent4 10" xfId="7128" hidden="1"/>
    <cellStyle name="20% - Accent4 10" xfId="7328" hidden="1"/>
    <cellStyle name="20% - Accent4 10" xfId="8085" hidden="1"/>
    <cellStyle name="20% - Accent4 10" xfId="8137" hidden="1"/>
    <cellStyle name="20% - Accent4 10" xfId="8189" hidden="1"/>
    <cellStyle name="20% - Accent4 10" xfId="8356" hidden="1"/>
    <cellStyle name="20% - Accent4 10" xfId="8408" hidden="1"/>
    <cellStyle name="20% - Accent4 10" xfId="8460" hidden="1"/>
    <cellStyle name="20% - Accent4 10" xfId="8627" hidden="1"/>
    <cellStyle name="20% - Accent4 10" xfId="8679" hidden="1"/>
    <cellStyle name="20% - Accent4 10" xfId="8748" hidden="1"/>
    <cellStyle name="20% - Accent4 10" xfId="8800" hidden="1"/>
    <cellStyle name="20% - Accent4 10" xfId="8852" hidden="1"/>
    <cellStyle name="20% - Accent4 10" xfId="8904" hidden="1"/>
    <cellStyle name="20% - Accent4 10" xfId="9353" hidden="1"/>
    <cellStyle name="20% - Accent4 10" xfId="9405" hidden="1"/>
    <cellStyle name="20% - Accent4 10" xfId="9458" hidden="1"/>
    <cellStyle name="20% - Accent4 10" xfId="9195" hidden="1"/>
    <cellStyle name="20% - Accent4 10" xfId="9196" hidden="1"/>
    <cellStyle name="20% - Accent4 10" xfId="9257" hidden="1"/>
    <cellStyle name="20% - Accent4 10" xfId="9825" hidden="1"/>
    <cellStyle name="20% - Accent4 10" xfId="9877" hidden="1"/>
    <cellStyle name="20% - Accent4 10" xfId="9929" hidden="1"/>
    <cellStyle name="20% - Accent4 10" xfId="9677" hidden="1"/>
    <cellStyle name="20% - Accent4 10" xfId="9296" hidden="1"/>
    <cellStyle name="20% - Accent4 10" xfId="9496" hidden="1"/>
    <cellStyle name="20% - Accent4 10" xfId="10253" hidden="1"/>
    <cellStyle name="20% - Accent4 10" xfId="10305" hidden="1"/>
    <cellStyle name="20% - Accent4 10" xfId="10357" hidden="1"/>
    <cellStyle name="20% - Accent4 10" xfId="10524" hidden="1"/>
    <cellStyle name="20% - Accent4 10" xfId="10576" hidden="1"/>
    <cellStyle name="20% - Accent4 10" xfId="10628" hidden="1"/>
    <cellStyle name="20% - Accent4 10" xfId="10795" hidden="1"/>
    <cellStyle name="20% - Accent4 10" xfId="10847" hidden="1"/>
    <cellStyle name="20% - Accent4 10" xfId="10916" hidden="1"/>
    <cellStyle name="20% - Accent4 10" xfId="10968" hidden="1"/>
    <cellStyle name="20% - Accent4 10" xfId="11020" hidden="1"/>
    <cellStyle name="20% - Accent4 10" xfId="11072" hidden="1"/>
    <cellStyle name="20% - Accent4 10" xfId="11521" hidden="1"/>
    <cellStyle name="20% - Accent4 10" xfId="11573" hidden="1"/>
    <cellStyle name="20% - Accent4 10" xfId="11626" hidden="1"/>
    <cellStyle name="20% - Accent4 10" xfId="11363" hidden="1"/>
    <cellStyle name="20% - Accent4 10" xfId="11364" hidden="1"/>
    <cellStyle name="20% - Accent4 10" xfId="11425" hidden="1"/>
    <cellStyle name="20% - Accent4 10" xfId="11993" hidden="1"/>
    <cellStyle name="20% - Accent4 10" xfId="12045" hidden="1"/>
    <cellStyle name="20% - Accent4 10" xfId="12097" hidden="1"/>
    <cellStyle name="20% - Accent4 10" xfId="11845" hidden="1"/>
    <cellStyle name="20% - Accent4 10" xfId="11464" hidden="1"/>
    <cellStyle name="20% - Accent4 10" xfId="11664" hidden="1"/>
    <cellStyle name="20% - Accent4 10" xfId="12421" hidden="1"/>
    <cellStyle name="20% - Accent4 10" xfId="12473" hidden="1"/>
    <cellStyle name="20% - Accent4 10" xfId="12525" hidden="1"/>
    <cellStyle name="20% - Accent4 10" xfId="12692" hidden="1"/>
    <cellStyle name="20% - Accent4 10" xfId="12744" hidden="1"/>
    <cellStyle name="20% - Accent4 10" xfId="12796" hidden="1"/>
    <cellStyle name="20% - Accent4 10" xfId="12963" hidden="1"/>
    <cellStyle name="20% - Accent4 10" xfId="13015" hidden="1"/>
    <cellStyle name="20% - Accent4 11" xfId="99" hidden="1"/>
    <cellStyle name="20% - Accent4 11" xfId="151" hidden="1"/>
    <cellStyle name="20% - Accent4 11" xfId="203" hidden="1"/>
    <cellStyle name="20% - Accent4 11" xfId="255" hidden="1"/>
    <cellStyle name="20% - Accent4 11" xfId="694" hidden="1"/>
    <cellStyle name="20% - Accent4 11" xfId="746" hidden="1"/>
    <cellStyle name="20% - Accent4 11" xfId="799" hidden="1"/>
    <cellStyle name="20% - Accent4 11" xfId="987" hidden="1"/>
    <cellStyle name="20% - Accent4 11" xfId="623" hidden="1"/>
    <cellStyle name="20% - Accent4 11" xfId="555" hidden="1"/>
    <cellStyle name="20% - Accent4 11" xfId="1166" hidden="1"/>
    <cellStyle name="20% - Accent4 11" xfId="1218" hidden="1"/>
    <cellStyle name="20% - Accent4 11" xfId="1270" hidden="1"/>
    <cellStyle name="20% - Accent4 11" xfId="1435" hidden="1"/>
    <cellStyle name="20% - Accent4 11" xfId="1024" hidden="1"/>
    <cellStyle name="20% - Accent4 11" xfId="603" hidden="1"/>
    <cellStyle name="20% - Accent4 11" xfId="1594" hidden="1"/>
    <cellStyle name="20% - Accent4 11" xfId="1646" hidden="1"/>
    <cellStyle name="20% - Accent4 11" xfId="1698" hidden="1"/>
    <cellStyle name="20% - Accent4 11" xfId="1865" hidden="1"/>
    <cellStyle name="20% - Accent4 11" xfId="1917" hidden="1"/>
    <cellStyle name="20% - Accent4 11" xfId="1969" hidden="1"/>
    <cellStyle name="20% - Accent4 11" xfId="2136" hidden="1"/>
    <cellStyle name="20% - Accent4 11" xfId="2188" hidden="1"/>
    <cellStyle name="20% - Accent4 11" xfId="2257" hidden="1"/>
    <cellStyle name="20% - Accent4 11" xfId="2309" hidden="1"/>
    <cellStyle name="20% - Accent4 11" xfId="2361" hidden="1"/>
    <cellStyle name="20% - Accent4 11" xfId="2413" hidden="1"/>
    <cellStyle name="20% - Accent4 11" xfId="2862" hidden="1"/>
    <cellStyle name="20% - Accent4 11" xfId="2914" hidden="1"/>
    <cellStyle name="20% - Accent4 11" xfId="2967" hidden="1"/>
    <cellStyle name="20% - Accent4 11" xfId="3155" hidden="1"/>
    <cellStyle name="20% - Accent4 11" xfId="2791" hidden="1"/>
    <cellStyle name="20% - Accent4 11" xfId="2723" hidden="1"/>
    <cellStyle name="20% - Accent4 11" xfId="3334" hidden="1"/>
    <cellStyle name="20% - Accent4 11" xfId="3386" hidden="1"/>
    <cellStyle name="20% - Accent4 11" xfId="3438" hidden="1"/>
    <cellStyle name="20% - Accent4 11" xfId="3603" hidden="1"/>
    <cellStyle name="20% - Accent4 11" xfId="3192" hidden="1"/>
    <cellStyle name="20% - Accent4 11" xfId="2771" hidden="1"/>
    <cellStyle name="20% - Accent4 11" xfId="3762" hidden="1"/>
    <cellStyle name="20% - Accent4 11" xfId="3814" hidden="1"/>
    <cellStyle name="20% - Accent4 11" xfId="3866" hidden="1"/>
    <cellStyle name="20% - Accent4 11" xfId="4033" hidden="1"/>
    <cellStyle name="20% - Accent4 11" xfId="4085" hidden="1"/>
    <cellStyle name="20% - Accent4 11" xfId="4137" hidden="1"/>
    <cellStyle name="20% - Accent4 11" xfId="4304" hidden="1"/>
    <cellStyle name="20% - Accent4 11" xfId="4356" hidden="1"/>
    <cellStyle name="20% - Accent4 11" xfId="4425" hidden="1"/>
    <cellStyle name="20% - Accent4 11" xfId="4477" hidden="1"/>
    <cellStyle name="20% - Accent4 11" xfId="4529" hidden="1"/>
    <cellStyle name="20% - Accent4 11" xfId="4581" hidden="1"/>
    <cellStyle name="20% - Accent4 11" xfId="5030" hidden="1"/>
    <cellStyle name="20% - Accent4 11" xfId="5082" hidden="1"/>
    <cellStyle name="20% - Accent4 11" xfId="5135" hidden="1"/>
    <cellStyle name="20% - Accent4 11" xfId="5323" hidden="1"/>
    <cellStyle name="20% - Accent4 11" xfId="4959" hidden="1"/>
    <cellStyle name="20% - Accent4 11" xfId="4891" hidden="1"/>
    <cellStyle name="20% - Accent4 11" xfId="5502" hidden="1"/>
    <cellStyle name="20% - Accent4 11" xfId="5554" hidden="1"/>
    <cellStyle name="20% - Accent4 11" xfId="5606" hidden="1"/>
    <cellStyle name="20% - Accent4 11" xfId="5771" hidden="1"/>
    <cellStyle name="20% - Accent4 11" xfId="5360" hidden="1"/>
    <cellStyle name="20% - Accent4 11" xfId="4939" hidden="1"/>
    <cellStyle name="20% - Accent4 11" xfId="5930" hidden="1"/>
    <cellStyle name="20% - Accent4 11" xfId="5982" hidden="1"/>
    <cellStyle name="20% - Accent4 11" xfId="6034" hidden="1"/>
    <cellStyle name="20% - Accent4 11" xfId="6201" hidden="1"/>
    <cellStyle name="20% - Accent4 11" xfId="6253" hidden="1"/>
    <cellStyle name="20% - Accent4 11" xfId="6305" hidden="1"/>
    <cellStyle name="20% - Accent4 11" xfId="6472" hidden="1"/>
    <cellStyle name="20% - Accent4 11" xfId="6524" hidden="1"/>
    <cellStyle name="20% - Accent4 11" xfId="6593" hidden="1"/>
    <cellStyle name="20% - Accent4 11" xfId="6645" hidden="1"/>
    <cellStyle name="20% - Accent4 11" xfId="6697" hidden="1"/>
    <cellStyle name="20% - Accent4 11" xfId="6749" hidden="1"/>
    <cellStyle name="20% - Accent4 11" xfId="7198" hidden="1"/>
    <cellStyle name="20% - Accent4 11" xfId="7250" hidden="1"/>
    <cellStyle name="20% - Accent4 11" xfId="7303" hidden="1"/>
    <cellStyle name="20% - Accent4 11" xfId="7491" hidden="1"/>
    <cellStyle name="20% - Accent4 11" xfId="7127" hidden="1"/>
    <cellStyle name="20% - Accent4 11" xfId="7059" hidden="1"/>
    <cellStyle name="20% - Accent4 11" xfId="7670" hidden="1"/>
    <cellStyle name="20% - Accent4 11" xfId="7722" hidden="1"/>
    <cellStyle name="20% - Accent4 11" xfId="7774" hidden="1"/>
    <cellStyle name="20% - Accent4 11" xfId="7939" hidden="1"/>
    <cellStyle name="20% - Accent4 11" xfId="7528" hidden="1"/>
    <cellStyle name="20% - Accent4 11" xfId="7107" hidden="1"/>
    <cellStyle name="20% - Accent4 11" xfId="8098" hidden="1"/>
    <cellStyle name="20% - Accent4 11" xfId="8150" hidden="1"/>
    <cellStyle name="20% - Accent4 11" xfId="8202" hidden="1"/>
    <cellStyle name="20% - Accent4 11" xfId="8369" hidden="1"/>
    <cellStyle name="20% - Accent4 11" xfId="8421" hidden="1"/>
    <cellStyle name="20% - Accent4 11" xfId="8473" hidden="1"/>
    <cellStyle name="20% - Accent4 11" xfId="8640" hidden="1"/>
    <cellStyle name="20% - Accent4 11" xfId="8692" hidden="1"/>
    <cellStyle name="20% - Accent4 11" xfId="8761" hidden="1"/>
    <cellStyle name="20% - Accent4 11" xfId="8813" hidden="1"/>
    <cellStyle name="20% - Accent4 11" xfId="8865" hidden="1"/>
    <cellStyle name="20% - Accent4 11" xfId="8917" hidden="1"/>
    <cellStyle name="20% - Accent4 11" xfId="9366" hidden="1"/>
    <cellStyle name="20% - Accent4 11" xfId="9418" hidden="1"/>
    <cellStyle name="20% - Accent4 11" xfId="9471" hidden="1"/>
    <cellStyle name="20% - Accent4 11" xfId="9659" hidden="1"/>
    <cellStyle name="20% - Accent4 11" xfId="9295" hidden="1"/>
    <cellStyle name="20% - Accent4 11" xfId="9227" hidden="1"/>
    <cellStyle name="20% - Accent4 11" xfId="9838" hidden="1"/>
    <cellStyle name="20% - Accent4 11" xfId="9890" hidden="1"/>
    <cellStyle name="20% - Accent4 11" xfId="9942" hidden="1"/>
    <cellStyle name="20% - Accent4 11" xfId="10107" hidden="1"/>
    <cellStyle name="20% - Accent4 11" xfId="9696" hidden="1"/>
    <cellStyle name="20% - Accent4 11" xfId="9275" hidden="1"/>
    <cellStyle name="20% - Accent4 11" xfId="10266" hidden="1"/>
    <cellStyle name="20% - Accent4 11" xfId="10318" hidden="1"/>
    <cellStyle name="20% - Accent4 11" xfId="10370" hidden="1"/>
    <cellStyle name="20% - Accent4 11" xfId="10537" hidden="1"/>
    <cellStyle name="20% - Accent4 11" xfId="10589" hidden="1"/>
    <cellStyle name="20% - Accent4 11" xfId="10641" hidden="1"/>
    <cellStyle name="20% - Accent4 11" xfId="10808" hidden="1"/>
    <cellStyle name="20% - Accent4 11" xfId="10860" hidden="1"/>
    <cellStyle name="20% - Accent4 11" xfId="10929" hidden="1"/>
    <cellStyle name="20% - Accent4 11" xfId="10981" hidden="1"/>
    <cellStyle name="20% - Accent4 11" xfId="11033" hidden="1"/>
    <cellStyle name="20% - Accent4 11" xfId="11085" hidden="1"/>
    <cellStyle name="20% - Accent4 11" xfId="11534" hidden="1"/>
    <cellStyle name="20% - Accent4 11" xfId="11586" hidden="1"/>
    <cellStyle name="20% - Accent4 11" xfId="11639" hidden="1"/>
    <cellStyle name="20% - Accent4 11" xfId="11827" hidden="1"/>
    <cellStyle name="20% - Accent4 11" xfId="11463" hidden="1"/>
    <cellStyle name="20% - Accent4 11" xfId="11395" hidden="1"/>
    <cellStyle name="20% - Accent4 11" xfId="12006" hidden="1"/>
    <cellStyle name="20% - Accent4 11" xfId="12058" hidden="1"/>
    <cellStyle name="20% - Accent4 11" xfId="12110" hidden="1"/>
    <cellStyle name="20% - Accent4 11" xfId="12275" hidden="1"/>
    <cellStyle name="20% - Accent4 11" xfId="11864" hidden="1"/>
    <cellStyle name="20% - Accent4 11" xfId="11443" hidden="1"/>
    <cellStyle name="20% - Accent4 11" xfId="12434" hidden="1"/>
    <cellStyle name="20% - Accent4 11" xfId="12486" hidden="1"/>
    <cellStyle name="20% - Accent4 11" xfId="12538" hidden="1"/>
    <cellStyle name="20% - Accent4 11" xfId="12705" hidden="1"/>
    <cellStyle name="20% - Accent4 11" xfId="12757" hidden="1"/>
    <cellStyle name="20% - Accent4 11" xfId="12809" hidden="1"/>
    <cellStyle name="20% - Accent4 11" xfId="12976" hidden="1"/>
    <cellStyle name="20% - Accent4 11" xfId="13028" hidden="1"/>
    <cellStyle name="20% - Accent4 12" xfId="112" hidden="1"/>
    <cellStyle name="20% - Accent4 12" xfId="164" hidden="1"/>
    <cellStyle name="20% - Accent4 12" xfId="216" hidden="1"/>
    <cellStyle name="20% - Accent4 12" xfId="268" hidden="1"/>
    <cellStyle name="20% - Accent4 12" xfId="707" hidden="1"/>
    <cellStyle name="20% - Accent4 12" xfId="759" hidden="1"/>
    <cellStyle name="20% - Accent4 12" xfId="812" hidden="1"/>
    <cellStyle name="20% - Accent4 12" xfId="525" hidden="1"/>
    <cellStyle name="20% - Accent4 12" xfId="637" hidden="1"/>
    <cellStyle name="20% - Accent4 12" xfId="607" hidden="1"/>
    <cellStyle name="20% - Accent4 12" xfId="1179" hidden="1"/>
    <cellStyle name="20% - Accent4 12" xfId="1231" hidden="1"/>
    <cellStyle name="20% - Accent4 12" xfId="1283" hidden="1"/>
    <cellStyle name="20% - Accent4 12" xfId="862" hidden="1"/>
    <cellStyle name="20% - Accent4 12" xfId="529" hidden="1"/>
    <cellStyle name="20% - Accent4 12" xfId="850" hidden="1"/>
    <cellStyle name="20% - Accent4 12" xfId="1607" hidden="1"/>
    <cellStyle name="20% - Accent4 12" xfId="1659" hidden="1"/>
    <cellStyle name="20% - Accent4 12" xfId="1711" hidden="1"/>
    <cellStyle name="20% - Accent4 12" xfId="1878" hidden="1"/>
    <cellStyle name="20% - Accent4 12" xfId="1930" hidden="1"/>
    <cellStyle name="20% - Accent4 12" xfId="1982" hidden="1"/>
    <cellStyle name="20% - Accent4 12" xfId="2149" hidden="1"/>
    <cellStyle name="20% - Accent4 12" xfId="2201" hidden="1"/>
    <cellStyle name="20% - Accent4 12" xfId="2270" hidden="1"/>
    <cellStyle name="20% - Accent4 12" xfId="2322" hidden="1"/>
    <cellStyle name="20% - Accent4 12" xfId="2374" hidden="1"/>
    <cellStyle name="20% - Accent4 12" xfId="2426" hidden="1"/>
    <cellStyle name="20% - Accent4 12" xfId="2875" hidden="1"/>
    <cellStyle name="20% - Accent4 12" xfId="2927" hidden="1"/>
    <cellStyle name="20% - Accent4 12" xfId="2980" hidden="1"/>
    <cellStyle name="20% - Accent4 12" xfId="2693" hidden="1"/>
    <cellStyle name="20% - Accent4 12" xfId="2805" hidden="1"/>
    <cellStyle name="20% - Accent4 12" xfId="2775" hidden="1"/>
    <cellStyle name="20% - Accent4 12" xfId="3347" hidden="1"/>
    <cellStyle name="20% - Accent4 12" xfId="3399" hidden="1"/>
    <cellStyle name="20% - Accent4 12" xfId="3451" hidden="1"/>
    <cellStyle name="20% - Accent4 12" xfId="3030" hidden="1"/>
    <cellStyle name="20% - Accent4 12" xfId="2697" hidden="1"/>
    <cellStyle name="20% - Accent4 12" xfId="3018" hidden="1"/>
    <cellStyle name="20% - Accent4 12" xfId="3775" hidden="1"/>
    <cellStyle name="20% - Accent4 12" xfId="3827" hidden="1"/>
    <cellStyle name="20% - Accent4 12" xfId="3879" hidden="1"/>
    <cellStyle name="20% - Accent4 12" xfId="4046" hidden="1"/>
    <cellStyle name="20% - Accent4 12" xfId="4098" hidden="1"/>
    <cellStyle name="20% - Accent4 12" xfId="4150" hidden="1"/>
    <cellStyle name="20% - Accent4 12" xfId="4317" hidden="1"/>
    <cellStyle name="20% - Accent4 12" xfId="4369" hidden="1"/>
    <cellStyle name="20% - Accent4 12" xfId="4438" hidden="1"/>
    <cellStyle name="20% - Accent4 12" xfId="4490" hidden="1"/>
    <cellStyle name="20% - Accent4 12" xfId="4542" hidden="1"/>
    <cellStyle name="20% - Accent4 12" xfId="4594" hidden="1"/>
    <cellStyle name="20% - Accent4 12" xfId="5043" hidden="1"/>
    <cellStyle name="20% - Accent4 12" xfId="5095" hidden="1"/>
    <cellStyle name="20% - Accent4 12" xfId="5148" hidden="1"/>
    <cellStyle name="20% - Accent4 12" xfId="4861" hidden="1"/>
    <cellStyle name="20% - Accent4 12" xfId="4973" hidden="1"/>
    <cellStyle name="20% - Accent4 12" xfId="4943" hidden="1"/>
    <cellStyle name="20% - Accent4 12" xfId="5515" hidden="1"/>
    <cellStyle name="20% - Accent4 12" xfId="5567" hidden="1"/>
    <cellStyle name="20% - Accent4 12" xfId="5619" hidden="1"/>
    <cellStyle name="20% - Accent4 12" xfId="5198" hidden="1"/>
    <cellStyle name="20% - Accent4 12" xfId="4865" hidden="1"/>
    <cellStyle name="20% - Accent4 12" xfId="5186" hidden="1"/>
    <cellStyle name="20% - Accent4 12" xfId="5943" hidden="1"/>
    <cellStyle name="20% - Accent4 12" xfId="5995" hidden="1"/>
    <cellStyle name="20% - Accent4 12" xfId="6047" hidden="1"/>
    <cellStyle name="20% - Accent4 12" xfId="6214" hidden="1"/>
    <cellStyle name="20% - Accent4 12" xfId="6266" hidden="1"/>
    <cellStyle name="20% - Accent4 12" xfId="6318" hidden="1"/>
    <cellStyle name="20% - Accent4 12" xfId="6485" hidden="1"/>
    <cellStyle name="20% - Accent4 12" xfId="6537" hidden="1"/>
    <cellStyle name="20% - Accent4 12" xfId="6606" hidden="1"/>
    <cellStyle name="20% - Accent4 12" xfId="6658" hidden="1"/>
    <cellStyle name="20% - Accent4 12" xfId="6710" hidden="1"/>
    <cellStyle name="20% - Accent4 12" xfId="6762" hidden="1"/>
    <cellStyle name="20% - Accent4 12" xfId="7211" hidden="1"/>
    <cellStyle name="20% - Accent4 12" xfId="7263" hidden="1"/>
    <cellStyle name="20% - Accent4 12" xfId="7316" hidden="1"/>
    <cellStyle name="20% - Accent4 12" xfId="7029" hidden="1"/>
    <cellStyle name="20% - Accent4 12" xfId="7141" hidden="1"/>
    <cellStyle name="20% - Accent4 12" xfId="7111" hidden="1"/>
    <cellStyle name="20% - Accent4 12" xfId="7683" hidden="1"/>
    <cellStyle name="20% - Accent4 12" xfId="7735" hidden="1"/>
    <cellStyle name="20% - Accent4 12" xfId="7787" hidden="1"/>
    <cellStyle name="20% - Accent4 12" xfId="7366" hidden="1"/>
    <cellStyle name="20% - Accent4 12" xfId="7033" hidden="1"/>
    <cellStyle name="20% - Accent4 12" xfId="7354" hidden="1"/>
    <cellStyle name="20% - Accent4 12" xfId="8111" hidden="1"/>
    <cellStyle name="20% - Accent4 12" xfId="8163" hidden="1"/>
    <cellStyle name="20% - Accent4 12" xfId="8215" hidden="1"/>
    <cellStyle name="20% - Accent4 12" xfId="8382" hidden="1"/>
    <cellStyle name="20% - Accent4 12" xfId="8434" hidden="1"/>
    <cellStyle name="20% - Accent4 12" xfId="8486" hidden="1"/>
    <cellStyle name="20% - Accent4 12" xfId="8653" hidden="1"/>
    <cellStyle name="20% - Accent4 12" xfId="8705" hidden="1"/>
    <cellStyle name="20% - Accent4 12" xfId="8774" hidden="1"/>
    <cellStyle name="20% - Accent4 12" xfId="8826" hidden="1"/>
    <cellStyle name="20% - Accent4 12" xfId="8878" hidden="1"/>
    <cellStyle name="20% - Accent4 12" xfId="8930" hidden="1"/>
    <cellStyle name="20% - Accent4 12" xfId="9379" hidden="1"/>
    <cellStyle name="20% - Accent4 12" xfId="9431" hidden="1"/>
    <cellStyle name="20% - Accent4 12" xfId="9484" hidden="1"/>
    <cellStyle name="20% - Accent4 12" xfId="9197" hidden="1"/>
    <cellStyle name="20% - Accent4 12" xfId="9309" hidden="1"/>
    <cellStyle name="20% - Accent4 12" xfId="9279" hidden="1"/>
    <cellStyle name="20% - Accent4 12" xfId="9851" hidden="1"/>
    <cellStyle name="20% - Accent4 12" xfId="9903" hidden="1"/>
    <cellStyle name="20% - Accent4 12" xfId="9955" hidden="1"/>
    <cellStyle name="20% - Accent4 12" xfId="9534" hidden="1"/>
    <cellStyle name="20% - Accent4 12" xfId="9201" hidden="1"/>
    <cellStyle name="20% - Accent4 12" xfId="9522" hidden="1"/>
    <cellStyle name="20% - Accent4 12" xfId="10279" hidden="1"/>
    <cellStyle name="20% - Accent4 12" xfId="10331" hidden="1"/>
    <cellStyle name="20% - Accent4 12" xfId="10383" hidden="1"/>
    <cellStyle name="20% - Accent4 12" xfId="10550" hidden="1"/>
    <cellStyle name="20% - Accent4 12" xfId="10602" hidden="1"/>
    <cellStyle name="20% - Accent4 12" xfId="10654" hidden="1"/>
    <cellStyle name="20% - Accent4 12" xfId="10821" hidden="1"/>
    <cellStyle name="20% - Accent4 12" xfId="10873" hidden="1"/>
    <cellStyle name="20% - Accent4 12" xfId="10942" hidden="1"/>
    <cellStyle name="20% - Accent4 12" xfId="10994" hidden="1"/>
    <cellStyle name="20% - Accent4 12" xfId="11046" hidden="1"/>
    <cellStyle name="20% - Accent4 12" xfId="11098" hidden="1"/>
    <cellStyle name="20% - Accent4 12" xfId="11547" hidden="1"/>
    <cellStyle name="20% - Accent4 12" xfId="11599" hidden="1"/>
    <cellStyle name="20% - Accent4 12" xfId="11652" hidden="1"/>
    <cellStyle name="20% - Accent4 12" xfId="11365" hidden="1"/>
    <cellStyle name="20% - Accent4 12" xfId="11477" hidden="1"/>
    <cellStyle name="20% - Accent4 12" xfId="11447" hidden="1"/>
    <cellStyle name="20% - Accent4 12" xfId="12019" hidden="1"/>
    <cellStyle name="20% - Accent4 12" xfId="12071" hidden="1"/>
    <cellStyle name="20% - Accent4 12" xfId="12123" hidden="1"/>
    <cellStyle name="20% - Accent4 12" xfId="11702" hidden="1"/>
    <cellStyle name="20% - Accent4 12" xfId="11369" hidden="1"/>
    <cellStyle name="20% - Accent4 12" xfId="11690" hidden="1"/>
    <cellStyle name="20% - Accent4 12" xfId="12447" hidden="1"/>
    <cellStyle name="20% - Accent4 12" xfId="12499" hidden="1"/>
    <cellStyle name="20% - Accent4 12" xfId="12551" hidden="1"/>
    <cellStyle name="20% - Accent4 12" xfId="12718" hidden="1"/>
    <cellStyle name="20% - Accent4 12" xfId="12770" hidden="1"/>
    <cellStyle name="20% - Accent4 12" xfId="12822" hidden="1"/>
    <cellStyle name="20% - Accent4 12" xfId="12989" hidden="1"/>
    <cellStyle name="20% - Accent4 12" xfId="13041" hidden="1"/>
    <cellStyle name="20% - Accent4 13" xfId="281" hidden="1"/>
    <cellStyle name="20% - Accent4 13" xfId="386" hidden="1"/>
    <cellStyle name="20% - Accent4 13" xfId="890" hidden="1"/>
    <cellStyle name="20% - Accent4 13" xfId="1036" hidden="1"/>
    <cellStyle name="20% - Accent4 13" xfId="1340" hidden="1"/>
    <cellStyle name="20% - Accent4 13" xfId="1469" hidden="1"/>
    <cellStyle name="20% - Accent4 13" xfId="1740" hidden="1"/>
    <cellStyle name="20% - Accent4 13" xfId="2011" hidden="1"/>
    <cellStyle name="20% - Accent4 13" xfId="2439" hidden="1"/>
    <cellStyle name="20% - Accent4 13" xfId="2554" hidden="1"/>
    <cellStyle name="20% - Accent4 13" xfId="3058" hidden="1"/>
    <cellStyle name="20% - Accent4 13" xfId="3204" hidden="1"/>
    <cellStyle name="20% - Accent4 13" xfId="3508" hidden="1"/>
    <cellStyle name="20% - Accent4 13" xfId="3637" hidden="1"/>
    <cellStyle name="20% - Accent4 13" xfId="3908" hidden="1"/>
    <cellStyle name="20% - Accent4 13" xfId="4179" hidden="1"/>
    <cellStyle name="20% - Accent4 13" xfId="4607" hidden="1"/>
    <cellStyle name="20% - Accent4 13" xfId="4722" hidden="1"/>
    <cellStyle name="20% - Accent4 13" xfId="5226" hidden="1"/>
    <cellStyle name="20% - Accent4 13" xfId="5372" hidden="1"/>
    <cellStyle name="20% - Accent4 13" xfId="5676" hidden="1"/>
    <cellStyle name="20% - Accent4 13" xfId="5805" hidden="1"/>
    <cellStyle name="20% - Accent4 13" xfId="6076" hidden="1"/>
    <cellStyle name="20% - Accent4 13" xfId="6347" hidden="1"/>
    <cellStyle name="20% - Accent4 13" xfId="6775" hidden="1"/>
    <cellStyle name="20% - Accent4 13" xfId="6890" hidden="1"/>
    <cellStyle name="20% - Accent4 13" xfId="7394" hidden="1"/>
    <cellStyle name="20% - Accent4 13" xfId="7540" hidden="1"/>
    <cellStyle name="20% - Accent4 13" xfId="7844" hidden="1"/>
    <cellStyle name="20% - Accent4 13" xfId="7973" hidden="1"/>
    <cellStyle name="20% - Accent4 13" xfId="8244" hidden="1"/>
    <cellStyle name="20% - Accent4 13" xfId="8515" hidden="1"/>
    <cellStyle name="20% - Accent4 13" xfId="8943" hidden="1"/>
    <cellStyle name="20% - Accent4 13" xfId="9058" hidden="1"/>
    <cellStyle name="20% - Accent4 13" xfId="9562" hidden="1"/>
    <cellStyle name="20% - Accent4 13" xfId="9708" hidden="1"/>
    <cellStyle name="20% - Accent4 13" xfId="10012" hidden="1"/>
    <cellStyle name="20% - Accent4 13" xfId="10141" hidden="1"/>
    <cellStyle name="20% - Accent4 13" xfId="10412" hidden="1"/>
    <cellStyle name="20% - Accent4 13" xfId="10683" hidden="1"/>
    <cellStyle name="20% - Accent4 13" xfId="11111" hidden="1"/>
    <cellStyle name="20% - Accent4 13" xfId="11226" hidden="1"/>
    <cellStyle name="20% - Accent4 13" xfId="11730" hidden="1"/>
    <cellStyle name="20% - Accent4 13" xfId="11876" hidden="1"/>
    <cellStyle name="20% - Accent4 13" xfId="12180" hidden="1"/>
    <cellStyle name="20% - Accent4 13" xfId="12309" hidden="1"/>
    <cellStyle name="20% - Accent4 13" xfId="12580" hidden="1"/>
    <cellStyle name="20% - Accent4 13" xfId="12851" hidden="1"/>
    <cellStyle name="20% - Accent4 3 2 3 2" xfId="347" hidden="1"/>
    <cellStyle name="20% - Accent4 3 2 3 2" xfId="462" hidden="1"/>
    <cellStyle name="20% - Accent4 3 2 3 2" xfId="966" hidden="1"/>
    <cellStyle name="20% - Accent4 3 2 3 2" xfId="1112" hidden="1"/>
    <cellStyle name="20% - Accent4 3 2 3 2" xfId="1416" hidden="1"/>
    <cellStyle name="20% - Accent4 3 2 3 2" xfId="1545" hidden="1"/>
    <cellStyle name="20% - Accent4 3 2 3 2" xfId="1816" hidden="1"/>
    <cellStyle name="20% - Accent4 3 2 3 2" xfId="2087" hidden="1"/>
    <cellStyle name="20% - Accent4 3 2 3 2" xfId="2515" hidden="1"/>
    <cellStyle name="20% - Accent4 3 2 3 2" xfId="2630" hidden="1"/>
    <cellStyle name="20% - Accent4 3 2 3 2" xfId="3134" hidden="1"/>
    <cellStyle name="20% - Accent4 3 2 3 2" xfId="3280" hidden="1"/>
    <cellStyle name="20% - Accent4 3 2 3 2" xfId="3584" hidden="1"/>
    <cellStyle name="20% - Accent4 3 2 3 2" xfId="3713" hidden="1"/>
    <cellStyle name="20% - Accent4 3 2 3 2" xfId="3984" hidden="1"/>
    <cellStyle name="20% - Accent4 3 2 3 2" xfId="4255" hidden="1"/>
    <cellStyle name="20% - Accent4 3 2 3 2" xfId="4683" hidden="1"/>
    <cellStyle name="20% - Accent4 3 2 3 2" xfId="4798" hidden="1"/>
    <cellStyle name="20% - Accent4 3 2 3 2" xfId="5302" hidden="1"/>
    <cellStyle name="20% - Accent4 3 2 3 2" xfId="5448" hidden="1"/>
    <cellStyle name="20% - Accent4 3 2 3 2" xfId="5752" hidden="1"/>
    <cellStyle name="20% - Accent4 3 2 3 2" xfId="5881" hidden="1"/>
    <cellStyle name="20% - Accent4 3 2 3 2" xfId="6152" hidden="1"/>
    <cellStyle name="20% - Accent4 3 2 3 2" xfId="6423" hidden="1"/>
    <cellStyle name="20% - Accent4 3 2 3 2" xfId="6851" hidden="1"/>
    <cellStyle name="20% - Accent4 3 2 3 2" xfId="6966" hidden="1"/>
    <cellStyle name="20% - Accent4 3 2 3 2" xfId="7470" hidden="1"/>
    <cellStyle name="20% - Accent4 3 2 3 2" xfId="7616" hidden="1"/>
    <cellStyle name="20% - Accent4 3 2 3 2" xfId="7920" hidden="1"/>
    <cellStyle name="20% - Accent4 3 2 3 2" xfId="8049" hidden="1"/>
    <cellStyle name="20% - Accent4 3 2 3 2" xfId="8320" hidden="1"/>
    <cellStyle name="20% - Accent4 3 2 3 2" xfId="8591" hidden="1"/>
    <cellStyle name="20% - Accent4 3 2 3 2" xfId="9019" hidden="1"/>
    <cellStyle name="20% - Accent4 3 2 3 2" xfId="9134" hidden="1"/>
    <cellStyle name="20% - Accent4 3 2 3 2" xfId="9638" hidden="1"/>
    <cellStyle name="20% - Accent4 3 2 3 2" xfId="9784" hidden="1"/>
    <cellStyle name="20% - Accent4 3 2 3 2" xfId="10088" hidden="1"/>
    <cellStyle name="20% - Accent4 3 2 3 2" xfId="10217" hidden="1"/>
    <cellStyle name="20% - Accent4 3 2 3 2" xfId="10488" hidden="1"/>
    <cellStyle name="20% - Accent4 3 2 3 2" xfId="10759" hidden="1"/>
    <cellStyle name="20% - Accent4 3 2 3 2" xfId="11187" hidden="1"/>
    <cellStyle name="20% - Accent4 3 2 3 2" xfId="11302" hidden="1"/>
    <cellStyle name="20% - Accent4 3 2 3 2" xfId="11806" hidden="1"/>
    <cellStyle name="20% - Accent4 3 2 3 2" xfId="11952" hidden="1"/>
    <cellStyle name="20% - Accent4 3 2 3 2" xfId="12256" hidden="1"/>
    <cellStyle name="20% - Accent4 3 2 3 2" xfId="12385" hidden="1"/>
    <cellStyle name="20% - Accent4 3 2 3 2" xfId="12656" hidden="1"/>
    <cellStyle name="20% - Accent4 3 2 3 2" xfId="12927" hidden="1"/>
    <cellStyle name="20% - Accent4 3 2 4 2" xfId="304" hidden="1"/>
    <cellStyle name="20% - Accent4 3 2 4 2" xfId="419" hidden="1"/>
    <cellStyle name="20% - Accent4 3 2 4 2" xfId="923" hidden="1"/>
    <cellStyle name="20% - Accent4 3 2 4 2" xfId="1069" hidden="1"/>
    <cellStyle name="20% - Accent4 3 2 4 2" xfId="1373" hidden="1"/>
    <cellStyle name="20% - Accent4 3 2 4 2" xfId="1502" hidden="1"/>
    <cellStyle name="20% - Accent4 3 2 4 2" xfId="1773" hidden="1"/>
    <cellStyle name="20% - Accent4 3 2 4 2" xfId="2044" hidden="1"/>
    <cellStyle name="20% - Accent4 3 2 4 2" xfId="2472" hidden="1"/>
    <cellStyle name="20% - Accent4 3 2 4 2" xfId="2587" hidden="1"/>
    <cellStyle name="20% - Accent4 3 2 4 2" xfId="3091" hidden="1"/>
    <cellStyle name="20% - Accent4 3 2 4 2" xfId="3237" hidden="1"/>
    <cellStyle name="20% - Accent4 3 2 4 2" xfId="3541" hidden="1"/>
    <cellStyle name="20% - Accent4 3 2 4 2" xfId="3670" hidden="1"/>
    <cellStyle name="20% - Accent4 3 2 4 2" xfId="3941" hidden="1"/>
    <cellStyle name="20% - Accent4 3 2 4 2" xfId="4212" hidden="1"/>
    <cellStyle name="20% - Accent4 3 2 4 2" xfId="4640" hidden="1"/>
    <cellStyle name="20% - Accent4 3 2 4 2" xfId="4755" hidden="1"/>
    <cellStyle name="20% - Accent4 3 2 4 2" xfId="5259" hidden="1"/>
    <cellStyle name="20% - Accent4 3 2 4 2" xfId="5405" hidden="1"/>
    <cellStyle name="20% - Accent4 3 2 4 2" xfId="5709" hidden="1"/>
    <cellStyle name="20% - Accent4 3 2 4 2" xfId="5838" hidden="1"/>
    <cellStyle name="20% - Accent4 3 2 4 2" xfId="6109" hidden="1"/>
    <cellStyle name="20% - Accent4 3 2 4 2" xfId="6380" hidden="1"/>
    <cellStyle name="20% - Accent4 3 2 4 2" xfId="6808" hidden="1"/>
    <cellStyle name="20% - Accent4 3 2 4 2" xfId="6923" hidden="1"/>
    <cellStyle name="20% - Accent4 3 2 4 2" xfId="7427" hidden="1"/>
    <cellStyle name="20% - Accent4 3 2 4 2" xfId="7573" hidden="1"/>
    <cellStyle name="20% - Accent4 3 2 4 2" xfId="7877" hidden="1"/>
    <cellStyle name="20% - Accent4 3 2 4 2" xfId="8006" hidden="1"/>
    <cellStyle name="20% - Accent4 3 2 4 2" xfId="8277" hidden="1"/>
    <cellStyle name="20% - Accent4 3 2 4 2" xfId="8548" hidden="1"/>
    <cellStyle name="20% - Accent4 3 2 4 2" xfId="8976" hidden="1"/>
    <cellStyle name="20% - Accent4 3 2 4 2" xfId="9091" hidden="1"/>
    <cellStyle name="20% - Accent4 3 2 4 2" xfId="9595" hidden="1"/>
    <cellStyle name="20% - Accent4 3 2 4 2" xfId="9741" hidden="1"/>
    <cellStyle name="20% - Accent4 3 2 4 2" xfId="10045" hidden="1"/>
    <cellStyle name="20% - Accent4 3 2 4 2" xfId="10174" hidden="1"/>
    <cellStyle name="20% - Accent4 3 2 4 2" xfId="10445" hidden="1"/>
    <cellStyle name="20% - Accent4 3 2 4 2" xfId="10716" hidden="1"/>
    <cellStyle name="20% - Accent4 3 2 4 2" xfId="11144" hidden="1"/>
    <cellStyle name="20% - Accent4 3 2 4 2" xfId="11259" hidden="1"/>
    <cellStyle name="20% - Accent4 3 2 4 2" xfId="11763" hidden="1"/>
    <cellStyle name="20% - Accent4 3 2 4 2" xfId="11909" hidden="1"/>
    <cellStyle name="20% - Accent4 3 2 4 2" xfId="12213" hidden="1"/>
    <cellStyle name="20% - Accent4 3 2 4 2" xfId="12342" hidden="1"/>
    <cellStyle name="20% - Accent4 3 2 4 2" xfId="12613" hidden="1"/>
    <cellStyle name="20% - Accent4 3 2 4 2" xfId="12884" hidden="1"/>
    <cellStyle name="20% - Accent4 3 3 3 2" xfId="303" hidden="1"/>
    <cellStyle name="20% - Accent4 3 3 3 2" xfId="418" hidden="1"/>
    <cellStyle name="20% - Accent4 3 3 3 2" xfId="922" hidden="1"/>
    <cellStyle name="20% - Accent4 3 3 3 2" xfId="1068" hidden="1"/>
    <cellStyle name="20% - Accent4 3 3 3 2" xfId="1372" hidden="1"/>
    <cellStyle name="20% - Accent4 3 3 3 2" xfId="1501" hidden="1"/>
    <cellStyle name="20% - Accent4 3 3 3 2" xfId="1772" hidden="1"/>
    <cellStyle name="20% - Accent4 3 3 3 2" xfId="2043" hidden="1"/>
    <cellStyle name="20% - Accent4 3 3 3 2" xfId="2471" hidden="1"/>
    <cellStyle name="20% - Accent4 3 3 3 2" xfId="2586" hidden="1"/>
    <cellStyle name="20% - Accent4 3 3 3 2" xfId="3090" hidden="1"/>
    <cellStyle name="20% - Accent4 3 3 3 2" xfId="3236" hidden="1"/>
    <cellStyle name="20% - Accent4 3 3 3 2" xfId="3540" hidden="1"/>
    <cellStyle name="20% - Accent4 3 3 3 2" xfId="3669" hidden="1"/>
    <cellStyle name="20% - Accent4 3 3 3 2" xfId="3940" hidden="1"/>
    <cellStyle name="20% - Accent4 3 3 3 2" xfId="4211" hidden="1"/>
    <cellStyle name="20% - Accent4 3 3 3 2" xfId="4639" hidden="1"/>
    <cellStyle name="20% - Accent4 3 3 3 2" xfId="4754" hidden="1"/>
    <cellStyle name="20% - Accent4 3 3 3 2" xfId="5258" hidden="1"/>
    <cellStyle name="20% - Accent4 3 3 3 2" xfId="5404" hidden="1"/>
    <cellStyle name="20% - Accent4 3 3 3 2" xfId="5708" hidden="1"/>
    <cellStyle name="20% - Accent4 3 3 3 2" xfId="5837" hidden="1"/>
    <cellStyle name="20% - Accent4 3 3 3 2" xfId="6108" hidden="1"/>
    <cellStyle name="20% - Accent4 3 3 3 2" xfId="6379" hidden="1"/>
    <cellStyle name="20% - Accent4 3 3 3 2" xfId="6807" hidden="1"/>
    <cellStyle name="20% - Accent4 3 3 3 2" xfId="6922" hidden="1"/>
    <cellStyle name="20% - Accent4 3 3 3 2" xfId="7426" hidden="1"/>
    <cellStyle name="20% - Accent4 3 3 3 2" xfId="7572" hidden="1"/>
    <cellStyle name="20% - Accent4 3 3 3 2" xfId="7876" hidden="1"/>
    <cellStyle name="20% - Accent4 3 3 3 2" xfId="8005" hidden="1"/>
    <cellStyle name="20% - Accent4 3 3 3 2" xfId="8276" hidden="1"/>
    <cellStyle name="20% - Accent4 3 3 3 2" xfId="8547" hidden="1"/>
    <cellStyle name="20% - Accent4 3 3 3 2" xfId="8975" hidden="1"/>
    <cellStyle name="20% - Accent4 3 3 3 2" xfId="9090" hidden="1"/>
    <cellStyle name="20% - Accent4 3 3 3 2" xfId="9594" hidden="1"/>
    <cellStyle name="20% - Accent4 3 3 3 2" xfId="9740" hidden="1"/>
    <cellStyle name="20% - Accent4 3 3 3 2" xfId="10044" hidden="1"/>
    <cellStyle name="20% - Accent4 3 3 3 2" xfId="10173" hidden="1"/>
    <cellStyle name="20% - Accent4 3 3 3 2" xfId="10444" hidden="1"/>
    <cellStyle name="20% - Accent4 3 3 3 2" xfId="10715" hidden="1"/>
    <cellStyle name="20% - Accent4 3 3 3 2" xfId="11143" hidden="1"/>
    <cellStyle name="20% - Accent4 3 3 3 2" xfId="11258" hidden="1"/>
    <cellStyle name="20% - Accent4 3 3 3 2" xfId="11762" hidden="1"/>
    <cellStyle name="20% - Accent4 3 3 3 2" xfId="11908" hidden="1"/>
    <cellStyle name="20% - Accent4 3 3 3 2" xfId="12212" hidden="1"/>
    <cellStyle name="20% - Accent4 3 3 3 2" xfId="12341" hidden="1"/>
    <cellStyle name="20% - Accent4 3 3 3 2" xfId="12612" hidden="1"/>
    <cellStyle name="20% - Accent4 3 3 3 2" xfId="12883" hidden="1"/>
    <cellStyle name="20% - Accent4 4 2 3 2" xfId="348" hidden="1"/>
    <cellStyle name="20% - Accent4 4 2 3 2" xfId="463" hidden="1"/>
    <cellStyle name="20% - Accent4 4 2 3 2" xfId="967" hidden="1"/>
    <cellStyle name="20% - Accent4 4 2 3 2" xfId="1113" hidden="1"/>
    <cellStyle name="20% - Accent4 4 2 3 2" xfId="1417" hidden="1"/>
    <cellStyle name="20% - Accent4 4 2 3 2" xfId="1546" hidden="1"/>
    <cellStyle name="20% - Accent4 4 2 3 2" xfId="1817" hidden="1"/>
    <cellStyle name="20% - Accent4 4 2 3 2" xfId="2088" hidden="1"/>
    <cellStyle name="20% - Accent4 4 2 3 2" xfId="2516" hidden="1"/>
    <cellStyle name="20% - Accent4 4 2 3 2" xfId="2631" hidden="1"/>
    <cellStyle name="20% - Accent4 4 2 3 2" xfId="3135" hidden="1"/>
    <cellStyle name="20% - Accent4 4 2 3 2" xfId="3281" hidden="1"/>
    <cellStyle name="20% - Accent4 4 2 3 2" xfId="3585" hidden="1"/>
    <cellStyle name="20% - Accent4 4 2 3 2" xfId="3714" hidden="1"/>
    <cellStyle name="20% - Accent4 4 2 3 2" xfId="3985" hidden="1"/>
    <cellStyle name="20% - Accent4 4 2 3 2" xfId="4256" hidden="1"/>
    <cellStyle name="20% - Accent4 4 2 3 2" xfId="4684" hidden="1"/>
    <cellStyle name="20% - Accent4 4 2 3 2" xfId="4799" hidden="1"/>
    <cellStyle name="20% - Accent4 4 2 3 2" xfId="5303" hidden="1"/>
    <cellStyle name="20% - Accent4 4 2 3 2" xfId="5449" hidden="1"/>
    <cellStyle name="20% - Accent4 4 2 3 2" xfId="5753" hidden="1"/>
    <cellStyle name="20% - Accent4 4 2 3 2" xfId="5882" hidden="1"/>
    <cellStyle name="20% - Accent4 4 2 3 2" xfId="6153" hidden="1"/>
    <cellStyle name="20% - Accent4 4 2 3 2" xfId="6424" hidden="1"/>
    <cellStyle name="20% - Accent4 4 2 3 2" xfId="6852" hidden="1"/>
    <cellStyle name="20% - Accent4 4 2 3 2" xfId="6967" hidden="1"/>
    <cellStyle name="20% - Accent4 4 2 3 2" xfId="7471" hidden="1"/>
    <cellStyle name="20% - Accent4 4 2 3 2" xfId="7617" hidden="1"/>
    <cellStyle name="20% - Accent4 4 2 3 2" xfId="7921" hidden="1"/>
    <cellStyle name="20% - Accent4 4 2 3 2" xfId="8050" hidden="1"/>
    <cellStyle name="20% - Accent4 4 2 3 2" xfId="8321" hidden="1"/>
    <cellStyle name="20% - Accent4 4 2 3 2" xfId="8592" hidden="1"/>
    <cellStyle name="20% - Accent4 4 2 3 2" xfId="9020" hidden="1"/>
    <cellStyle name="20% - Accent4 4 2 3 2" xfId="9135" hidden="1"/>
    <cellStyle name="20% - Accent4 4 2 3 2" xfId="9639" hidden="1"/>
    <cellStyle name="20% - Accent4 4 2 3 2" xfId="9785" hidden="1"/>
    <cellStyle name="20% - Accent4 4 2 3 2" xfId="10089" hidden="1"/>
    <cellStyle name="20% - Accent4 4 2 3 2" xfId="10218" hidden="1"/>
    <cellStyle name="20% - Accent4 4 2 3 2" xfId="10489" hidden="1"/>
    <cellStyle name="20% - Accent4 4 2 3 2" xfId="10760" hidden="1"/>
    <cellStyle name="20% - Accent4 4 2 3 2" xfId="11188" hidden="1"/>
    <cellStyle name="20% - Accent4 4 2 3 2" xfId="11303" hidden="1"/>
    <cellStyle name="20% - Accent4 4 2 3 2" xfId="11807" hidden="1"/>
    <cellStyle name="20% - Accent4 4 2 3 2" xfId="11953" hidden="1"/>
    <cellStyle name="20% - Accent4 4 2 3 2" xfId="12257" hidden="1"/>
    <cellStyle name="20% - Accent4 4 2 3 2" xfId="12386" hidden="1"/>
    <cellStyle name="20% - Accent4 4 2 3 2" xfId="12657" hidden="1"/>
    <cellStyle name="20% - Accent4 4 2 3 2" xfId="12928" hidden="1"/>
    <cellStyle name="20% - Accent4 4 2 4 2" xfId="306" hidden="1"/>
    <cellStyle name="20% - Accent4 4 2 4 2" xfId="421" hidden="1"/>
    <cellStyle name="20% - Accent4 4 2 4 2" xfId="925" hidden="1"/>
    <cellStyle name="20% - Accent4 4 2 4 2" xfId="1071" hidden="1"/>
    <cellStyle name="20% - Accent4 4 2 4 2" xfId="1375" hidden="1"/>
    <cellStyle name="20% - Accent4 4 2 4 2" xfId="1504" hidden="1"/>
    <cellStyle name="20% - Accent4 4 2 4 2" xfId="1775" hidden="1"/>
    <cellStyle name="20% - Accent4 4 2 4 2" xfId="2046" hidden="1"/>
    <cellStyle name="20% - Accent4 4 2 4 2" xfId="2474" hidden="1"/>
    <cellStyle name="20% - Accent4 4 2 4 2" xfId="2589" hidden="1"/>
    <cellStyle name="20% - Accent4 4 2 4 2" xfId="3093" hidden="1"/>
    <cellStyle name="20% - Accent4 4 2 4 2" xfId="3239" hidden="1"/>
    <cellStyle name="20% - Accent4 4 2 4 2" xfId="3543" hidden="1"/>
    <cellStyle name="20% - Accent4 4 2 4 2" xfId="3672" hidden="1"/>
    <cellStyle name="20% - Accent4 4 2 4 2" xfId="3943" hidden="1"/>
    <cellStyle name="20% - Accent4 4 2 4 2" xfId="4214" hidden="1"/>
    <cellStyle name="20% - Accent4 4 2 4 2" xfId="4642" hidden="1"/>
    <cellStyle name="20% - Accent4 4 2 4 2" xfId="4757" hidden="1"/>
    <cellStyle name="20% - Accent4 4 2 4 2" xfId="5261" hidden="1"/>
    <cellStyle name="20% - Accent4 4 2 4 2" xfId="5407" hidden="1"/>
    <cellStyle name="20% - Accent4 4 2 4 2" xfId="5711" hidden="1"/>
    <cellStyle name="20% - Accent4 4 2 4 2" xfId="5840" hidden="1"/>
    <cellStyle name="20% - Accent4 4 2 4 2" xfId="6111" hidden="1"/>
    <cellStyle name="20% - Accent4 4 2 4 2" xfId="6382" hidden="1"/>
    <cellStyle name="20% - Accent4 4 2 4 2" xfId="6810" hidden="1"/>
    <cellStyle name="20% - Accent4 4 2 4 2" xfId="6925" hidden="1"/>
    <cellStyle name="20% - Accent4 4 2 4 2" xfId="7429" hidden="1"/>
    <cellStyle name="20% - Accent4 4 2 4 2" xfId="7575" hidden="1"/>
    <cellStyle name="20% - Accent4 4 2 4 2" xfId="7879" hidden="1"/>
    <cellStyle name="20% - Accent4 4 2 4 2" xfId="8008" hidden="1"/>
    <cellStyle name="20% - Accent4 4 2 4 2" xfId="8279" hidden="1"/>
    <cellStyle name="20% - Accent4 4 2 4 2" xfId="8550" hidden="1"/>
    <cellStyle name="20% - Accent4 4 2 4 2" xfId="8978" hidden="1"/>
    <cellStyle name="20% - Accent4 4 2 4 2" xfId="9093" hidden="1"/>
    <cellStyle name="20% - Accent4 4 2 4 2" xfId="9597" hidden="1"/>
    <cellStyle name="20% - Accent4 4 2 4 2" xfId="9743" hidden="1"/>
    <cellStyle name="20% - Accent4 4 2 4 2" xfId="10047" hidden="1"/>
    <cellStyle name="20% - Accent4 4 2 4 2" xfId="10176" hidden="1"/>
    <cellStyle name="20% - Accent4 4 2 4 2" xfId="10447" hidden="1"/>
    <cellStyle name="20% - Accent4 4 2 4 2" xfId="10718" hidden="1"/>
    <cellStyle name="20% - Accent4 4 2 4 2" xfId="11146" hidden="1"/>
    <cellStyle name="20% - Accent4 4 2 4 2" xfId="11261" hidden="1"/>
    <cellStyle name="20% - Accent4 4 2 4 2" xfId="11765" hidden="1"/>
    <cellStyle name="20% - Accent4 4 2 4 2" xfId="11911" hidden="1"/>
    <cellStyle name="20% - Accent4 4 2 4 2" xfId="12215" hidden="1"/>
    <cellStyle name="20% - Accent4 4 2 4 2" xfId="12344" hidden="1"/>
    <cellStyle name="20% - Accent4 4 2 4 2" xfId="12615" hidden="1"/>
    <cellStyle name="20% - Accent4 4 2 4 2" xfId="12886" hidden="1"/>
    <cellStyle name="20% - Accent4 4 3 3 2" xfId="305" hidden="1"/>
    <cellStyle name="20% - Accent4 4 3 3 2" xfId="420" hidden="1"/>
    <cellStyle name="20% - Accent4 4 3 3 2" xfId="924" hidden="1"/>
    <cellStyle name="20% - Accent4 4 3 3 2" xfId="1070" hidden="1"/>
    <cellStyle name="20% - Accent4 4 3 3 2" xfId="1374" hidden="1"/>
    <cellStyle name="20% - Accent4 4 3 3 2" xfId="1503" hidden="1"/>
    <cellStyle name="20% - Accent4 4 3 3 2" xfId="1774" hidden="1"/>
    <cellStyle name="20% - Accent4 4 3 3 2" xfId="2045" hidden="1"/>
    <cellStyle name="20% - Accent4 4 3 3 2" xfId="2473" hidden="1"/>
    <cellStyle name="20% - Accent4 4 3 3 2" xfId="2588" hidden="1"/>
    <cellStyle name="20% - Accent4 4 3 3 2" xfId="3092" hidden="1"/>
    <cellStyle name="20% - Accent4 4 3 3 2" xfId="3238" hidden="1"/>
    <cellStyle name="20% - Accent4 4 3 3 2" xfId="3542" hidden="1"/>
    <cellStyle name="20% - Accent4 4 3 3 2" xfId="3671" hidden="1"/>
    <cellStyle name="20% - Accent4 4 3 3 2" xfId="3942" hidden="1"/>
    <cellStyle name="20% - Accent4 4 3 3 2" xfId="4213" hidden="1"/>
    <cellStyle name="20% - Accent4 4 3 3 2" xfId="4641" hidden="1"/>
    <cellStyle name="20% - Accent4 4 3 3 2" xfId="4756" hidden="1"/>
    <cellStyle name="20% - Accent4 4 3 3 2" xfId="5260" hidden="1"/>
    <cellStyle name="20% - Accent4 4 3 3 2" xfId="5406" hidden="1"/>
    <cellStyle name="20% - Accent4 4 3 3 2" xfId="5710" hidden="1"/>
    <cellStyle name="20% - Accent4 4 3 3 2" xfId="5839" hidden="1"/>
    <cellStyle name="20% - Accent4 4 3 3 2" xfId="6110" hidden="1"/>
    <cellStyle name="20% - Accent4 4 3 3 2" xfId="6381" hidden="1"/>
    <cellStyle name="20% - Accent4 4 3 3 2" xfId="6809" hidden="1"/>
    <cellStyle name="20% - Accent4 4 3 3 2" xfId="6924" hidden="1"/>
    <cellStyle name="20% - Accent4 4 3 3 2" xfId="7428" hidden="1"/>
    <cellStyle name="20% - Accent4 4 3 3 2" xfId="7574" hidden="1"/>
    <cellStyle name="20% - Accent4 4 3 3 2" xfId="7878" hidden="1"/>
    <cellStyle name="20% - Accent4 4 3 3 2" xfId="8007" hidden="1"/>
    <cellStyle name="20% - Accent4 4 3 3 2" xfId="8278" hidden="1"/>
    <cellStyle name="20% - Accent4 4 3 3 2" xfId="8549" hidden="1"/>
    <cellStyle name="20% - Accent4 4 3 3 2" xfId="8977" hidden="1"/>
    <cellStyle name="20% - Accent4 4 3 3 2" xfId="9092" hidden="1"/>
    <cellStyle name="20% - Accent4 4 3 3 2" xfId="9596" hidden="1"/>
    <cellStyle name="20% - Accent4 4 3 3 2" xfId="9742" hidden="1"/>
    <cellStyle name="20% - Accent4 4 3 3 2" xfId="10046" hidden="1"/>
    <cellStyle name="20% - Accent4 4 3 3 2" xfId="10175" hidden="1"/>
    <cellStyle name="20% - Accent4 4 3 3 2" xfId="10446" hidden="1"/>
    <cellStyle name="20% - Accent4 4 3 3 2" xfId="10717" hidden="1"/>
    <cellStyle name="20% - Accent4 4 3 3 2" xfId="11145" hidden="1"/>
    <cellStyle name="20% - Accent4 4 3 3 2" xfId="11260" hidden="1"/>
    <cellStyle name="20% - Accent4 4 3 3 2" xfId="11764" hidden="1"/>
    <cellStyle name="20% - Accent4 4 3 3 2" xfId="11910" hidden="1"/>
    <cellStyle name="20% - Accent4 4 3 3 2" xfId="12214" hidden="1"/>
    <cellStyle name="20% - Accent4 4 3 3 2" xfId="12343" hidden="1"/>
    <cellStyle name="20% - Accent4 4 3 3 2" xfId="12614" hidden="1"/>
    <cellStyle name="20% - Accent4 4 3 3 2" xfId="12885" hidden="1"/>
    <cellStyle name="20% - Accent4 5 2" xfId="60" hidden="1"/>
    <cellStyle name="20% - Accent4 5 2" xfId="400" hidden="1"/>
    <cellStyle name="20% - Accent4 5 2" xfId="904" hidden="1"/>
    <cellStyle name="20% - Accent4 5 2" xfId="1050" hidden="1"/>
    <cellStyle name="20% - Accent4 5 2" xfId="1354" hidden="1"/>
    <cellStyle name="20% - Accent4 5 2" xfId="1483" hidden="1"/>
    <cellStyle name="20% - Accent4 5 2" xfId="1754" hidden="1"/>
    <cellStyle name="20% - Accent4 5 2" xfId="2025" hidden="1"/>
    <cellStyle name="20% - Accent4 5 2" xfId="2453" hidden="1"/>
    <cellStyle name="20% - Accent4 5 2" xfId="2568" hidden="1"/>
    <cellStyle name="20% - Accent4 5 2" xfId="3072" hidden="1"/>
    <cellStyle name="20% - Accent4 5 2" xfId="3218" hidden="1"/>
    <cellStyle name="20% - Accent4 5 2" xfId="3522" hidden="1"/>
    <cellStyle name="20% - Accent4 5 2" xfId="3651" hidden="1"/>
    <cellStyle name="20% - Accent4 5 2" xfId="3922" hidden="1"/>
    <cellStyle name="20% - Accent4 5 2" xfId="4193" hidden="1"/>
    <cellStyle name="20% - Accent4 5 2" xfId="4621" hidden="1"/>
    <cellStyle name="20% - Accent4 5 2" xfId="4736" hidden="1"/>
    <cellStyle name="20% - Accent4 5 2" xfId="5240" hidden="1"/>
    <cellStyle name="20% - Accent4 5 2" xfId="5386" hidden="1"/>
    <cellStyle name="20% - Accent4 5 2" xfId="5690" hidden="1"/>
    <cellStyle name="20% - Accent4 5 2" xfId="5819" hidden="1"/>
    <cellStyle name="20% - Accent4 5 2" xfId="6090" hidden="1"/>
    <cellStyle name="20% - Accent4 5 2" xfId="6361" hidden="1"/>
    <cellStyle name="20% - Accent4 5 2" xfId="6789" hidden="1"/>
    <cellStyle name="20% - Accent4 5 2" xfId="6904" hidden="1"/>
    <cellStyle name="20% - Accent4 5 2" xfId="7408" hidden="1"/>
    <cellStyle name="20% - Accent4 5 2" xfId="7554" hidden="1"/>
    <cellStyle name="20% - Accent4 5 2" xfId="7858" hidden="1"/>
    <cellStyle name="20% - Accent4 5 2" xfId="7987" hidden="1"/>
    <cellStyle name="20% - Accent4 5 2" xfId="8258" hidden="1"/>
    <cellStyle name="20% - Accent4 5 2" xfId="8529" hidden="1"/>
    <cellStyle name="20% - Accent4 5 2" xfId="8957" hidden="1"/>
    <cellStyle name="20% - Accent4 5 2" xfId="9072" hidden="1"/>
    <cellStyle name="20% - Accent4 5 2" xfId="9576" hidden="1"/>
    <cellStyle name="20% - Accent4 5 2" xfId="9722" hidden="1"/>
    <cellStyle name="20% - Accent4 5 2" xfId="10026" hidden="1"/>
    <cellStyle name="20% - Accent4 5 2" xfId="10155" hidden="1"/>
    <cellStyle name="20% - Accent4 5 2" xfId="10426" hidden="1"/>
    <cellStyle name="20% - Accent4 5 2" xfId="10697" hidden="1"/>
    <cellStyle name="20% - Accent4 5 2" xfId="11125" hidden="1"/>
    <cellStyle name="20% - Accent4 5 2" xfId="11240" hidden="1"/>
    <cellStyle name="20% - Accent4 5 2" xfId="11744" hidden="1"/>
    <cellStyle name="20% - Accent4 5 2" xfId="11890" hidden="1"/>
    <cellStyle name="20% - Accent4 5 2" xfId="12194" hidden="1"/>
    <cellStyle name="20% - Accent4 5 2" xfId="12323" hidden="1"/>
    <cellStyle name="20% - Accent4 5 2" xfId="12594" hidden="1"/>
    <cellStyle name="20% - Accent4 5 2" xfId="12865" hidden="1"/>
    <cellStyle name="20% - Accent4 9" xfId="73" hidden="1"/>
    <cellStyle name="20% - Accent4 9" xfId="125" hidden="1"/>
    <cellStyle name="20% - Accent4 9" xfId="177" hidden="1"/>
    <cellStyle name="20% - Accent4 9" xfId="229" hidden="1"/>
    <cellStyle name="20% - Accent4 9" xfId="668" hidden="1"/>
    <cellStyle name="20% - Accent4 9" xfId="720" hidden="1"/>
    <cellStyle name="20% - Accent4 9" xfId="773" hidden="1"/>
    <cellStyle name="20% - Accent4 9" xfId="998" hidden="1"/>
    <cellStyle name="20% - Accent4 9" xfId="610" hidden="1"/>
    <cellStyle name="20% - Accent4 9" xfId="627" hidden="1"/>
    <cellStyle name="20% - Accent4 9" xfId="1140" hidden="1"/>
    <cellStyle name="20% - Accent4 9" xfId="1192" hidden="1"/>
    <cellStyle name="20% - Accent4 9" xfId="1244" hidden="1"/>
    <cellStyle name="20% - Accent4 9" xfId="1443" hidden="1"/>
    <cellStyle name="20% - Accent4 9" xfId="1008" hidden="1"/>
    <cellStyle name="20% - Accent4 9" xfId="1028" hidden="1"/>
    <cellStyle name="20% - Accent4 9" xfId="1568" hidden="1"/>
    <cellStyle name="20% - Accent4 9" xfId="1620" hidden="1"/>
    <cellStyle name="20% - Accent4 9" xfId="1672" hidden="1"/>
    <cellStyle name="20% - Accent4 9" xfId="1839" hidden="1"/>
    <cellStyle name="20% - Accent4 9" xfId="1891" hidden="1"/>
    <cellStyle name="20% - Accent4 9" xfId="1943" hidden="1"/>
    <cellStyle name="20% - Accent4 9" xfId="2110" hidden="1"/>
    <cellStyle name="20% - Accent4 9" xfId="2162" hidden="1"/>
    <cellStyle name="20% - Accent4 9" xfId="2231" hidden="1"/>
    <cellStyle name="20% - Accent4 9" xfId="2283" hidden="1"/>
    <cellStyle name="20% - Accent4 9" xfId="2335" hidden="1"/>
    <cellStyle name="20% - Accent4 9" xfId="2387" hidden="1"/>
    <cellStyle name="20% - Accent4 9" xfId="2836" hidden="1"/>
    <cellStyle name="20% - Accent4 9" xfId="2888" hidden="1"/>
    <cellStyle name="20% - Accent4 9" xfId="2941" hidden="1"/>
    <cellStyle name="20% - Accent4 9" xfId="3166" hidden="1"/>
    <cellStyle name="20% - Accent4 9" xfId="2778" hidden="1"/>
    <cellStyle name="20% - Accent4 9" xfId="2795" hidden="1"/>
    <cellStyle name="20% - Accent4 9" xfId="3308" hidden="1"/>
    <cellStyle name="20% - Accent4 9" xfId="3360" hidden="1"/>
    <cellStyle name="20% - Accent4 9" xfId="3412" hidden="1"/>
    <cellStyle name="20% - Accent4 9" xfId="3611" hidden="1"/>
    <cellStyle name="20% - Accent4 9" xfId="3176" hidden="1"/>
    <cellStyle name="20% - Accent4 9" xfId="3196" hidden="1"/>
    <cellStyle name="20% - Accent4 9" xfId="3736" hidden="1"/>
    <cellStyle name="20% - Accent4 9" xfId="3788" hidden="1"/>
    <cellStyle name="20% - Accent4 9" xfId="3840" hidden="1"/>
    <cellStyle name="20% - Accent4 9" xfId="4007" hidden="1"/>
    <cellStyle name="20% - Accent4 9" xfId="4059" hidden="1"/>
    <cellStyle name="20% - Accent4 9" xfId="4111" hidden="1"/>
    <cellStyle name="20% - Accent4 9" xfId="4278" hidden="1"/>
    <cellStyle name="20% - Accent4 9" xfId="4330" hidden="1"/>
    <cellStyle name="20% - Accent4 9" xfId="4399" hidden="1"/>
    <cellStyle name="20% - Accent4 9" xfId="4451" hidden="1"/>
    <cellStyle name="20% - Accent4 9" xfId="4503" hidden="1"/>
    <cellStyle name="20% - Accent4 9" xfId="4555" hidden="1"/>
    <cellStyle name="20% - Accent4 9" xfId="5004" hidden="1"/>
    <cellStyle name="20% - Accent4 9" xfId="5056" hidden="1"/>
    <cellStyle name="20% - Accent4 9" xfId="5109" hidden="1"/>
    <cellStyle name="20% - Accent4 9" xfId="5334" hidden="1"/>
    <cellStyle name="20% - Accent4 9" xfId="4946" hidden="1"/>
    <cellStyle name="20% - Accent4 9" xfId="4963" hidden="1"/>
    <cellStyle name="20% - Accent4 9" xfId="5476" hidden="1"/>
    <cellStyle name="20% - Accent4 9" xfId="5528" hidden="1"/>
    <cellStyle name="20% - Accent4 9" xfId="5580" hidden="1"/>
    <cellStyle name="20% - Accent4 9" xfId="5779" hidden="1"/>
    <cellStyle name="20% - Accent4 9" xfId="5344" hidden="1"/>
    <cellStyle name="20% - Accent4 9" xfId="5364" hidden="1"/>
    <cellStyle name="20% - Accent4 9" xfId="5904" hidden="1"/>
    <cellStyle name="20% - Accent4 9" xfId="5956" hidden="1"/>
    <cellStyle name="20% - Accent4 9" xfId="6008" hidden="1"/>
    <cellStyle name="20% - Accent4 9" xfId="6175" hidden="1"/>
    <cellStyle name="20% - Accent4 9" xfId="6227" hidden="1"/>
    <cellStyle name="20% - Accent4 9" xfId="6279" hidden="1"/>
    <cellStyle name="20% - Accent4 9" xfId="6446" hidden="1"/>
    <cellStyle name="20% - Accent4 9" xfId="6498" hidden="1"/>
    <cellStyle name="20% - Accent4 9" xfId="6567" hidden="1"/>
    <cellStyle name="20% - Accent4 9" xfId="6619" hidden="1"/>
    <cellStyle name="20% - Accent4 9" xfId="6671" hidden="1"/>
    <cellStyle name="20% - Accent4 9" xfId="6723" hidden="1"/>
    <cellStyle name="20% - Accent4 9" xfId="7172" hidden="1"/>
    <cellStyle name="20% - Accent4 9" xfId="7224" hidden="1"/>
    <cellStyle name="20% - Accent4 9" xfId="7277" hidden="1"/>
    <cellStyle name="20% - Accent4 9" xfId="7502" hidden="1"/>
    <cellStyle name="20% - Accent4 9" xfId="7114" hidden="1"/>
    <cellStyle name="20% - Accent4 9" xfId="7131" hidden="1"/>
    <cellStyle name="20% - Accent4 9" xfId="7644" hidden="1"/>
    <cellStyle name="20% - Accent4 9" xfId="7696" hidden="1"/>
    <cellStyle name="20% - Accent4 9" xfId="7748" hidden="1"/>
    <cellStyle name="20% - Accent4 9" xfId="7947" hidden="1"/>
    <cellStyle name="20% - Accent4 9" xfId="7512" hidden="1"/>
    <cellStyle name="20% - Accent4 9" xfId="7532" hidden="1"/>
    <cellStyle name="20% - Accent4 9" xfId="8072" hidden="1"/>
    <cellStyle name="20% - Accent4 9" xfId="8124" hidden="1"/>
    <cellStyle name="20% - Accent4 9" xfId="8176" hidden="1"/>
    <cellStyle name="20% - Accent4 9" xfId="8343" hidden="1"/>
    <cellStyle name="20% - Accent4 9" xfId="8395" hidden="1"/>
    <cellStyle name="20% - Accent4 9" xfId="8447" hidden="1"/>
    <cellStyle name="20% - Accent4 9" xfId="8614" hidden="1"/>
    <cellStyle name="20% - Accent4 9" xfId="8666" hidden="1"/>
    <cellStyle name="20% - Accent4 9" xfId="8735" hidden="1"/>
    <cellStyle name="20% - Accent4 9" xfId="8787" hidden="1"/>
    <cellStyle name="20% - Accent4 9" xfId="8839" hidden="1"/>
    <cellStyle name="20% - Accent4 9" xfId="8891" hidden="1"/>
    <cellStyle name="20% - Accent4 9" xfId="9340" hidden="1"/>
    <cellStyle name="20% - Accent4 9" xfId="9392" hidden="1"/>
    <cellStyle name="20% - Accent4 9" xfId="9445" hidden="1"/>
    <cellStyle name="20% - Accent4 9" xfId="9670" hidden="1"/>
    <cellStyle name="20% - Accent4 9" xfId="9282" hidden="1"/>
    <cellStyle name="20% - Accent4 9" xfId="9299" hidden="1"/>
    <cellStyle name="20% - Accent4 9" xfId="9812" hidden="1"/>
    <cellStyle name="20% - Accent4 9" xfId="9864" hidden="1"/>
    <cellStyle name="20% - Accent4 9" xfId="9916" hidden="1"/>
    <cellStyle name="20% - Accent4 9" xfId="10115" hidden="1"/>
    <cellStyle name="20% - Accent4 9" xfId="9680" hidden="1"/>
    <cellStyle name="20% - Accent4 9" xfId="9700" hidden="1"/>
    <cellStyle name="20% - Accent4 9" xfId="10240" hidden="1"/>
    <cellStyle name="20% - Accent4 9" xfId="10292" hidden="1"/>
    <cellStyle name="20% - Accent4 9" xfId="10344" hidden="1"/>
    <cellStyle name="20% - Accent4 9" xfId="10511" hidden="1"/>
    <cellStyle name="20% - Accent4 9" xfId="10563" hidden="1"/>
    <cellStyle name="20% - Accent4 9" xfId="10615" hidden="1"/>
    <cellStyle name="20% - Accent4 9" xfId="10782" hidden="1"/>
    <cellStyle name="20% - Accent4 9" xfId="10834" hidden="1"/>
    <cellStyle name="20% - Accent4 9" xfId="10903" hidden="1"/>
    <cellStyle name="20% - Accent4 9" xfId="10955" hidden="1"/>
    <cellStyle name="20% - Accent4 9" xfId="11007" hidden="1"/>
    <cellStyle name="20% - Accent4 9" xfId="11059" hidden="1"/>
    <cellStyle name="20% - Accent4 9" xfId="11508" hidden="1"/>
    <cellStyle name="20% - Accent4 9" xfId="11560" hidden="1"/>
    <cellStyle name="20% - Accent4 9" xfId="11613" hidden="1"/>
    <cellStyle name="20% - Accent4 9" xfId="11838" hidden="1"/>
    <cellStyle name="20% - Accent4 9" xfId="11450" hidden="1"/>
    <cellStyle name="20% - Accent4 9" xfId="11467" hidden="1"/>
    <cellStyle name="20% - Accent4 9" xfId="11980" hidden="1"/>
    <cellStyle name="20% - Accent4 9" xfId="12032" hidden="1"/>
    <cellStyle name="20% - Accent4 9" xfId="12084" hidden="1"/>
    <cellStyle name="20% - Accent4 9" xfId="12283" hidden="1"/>
    <cellStyle name="20% - Accent4 9" xfId="11848" hidden="1"/>
    <cellStyle name="20% - Accent4 9" xfId="11868" hidden="1"/>
    <cellStyle name="20% - Accent4 9" xfId="12408" hidden="1"/>
    <cellStyle name="20% - Accent4 9" xfId="12460" hidden="1"/>
    <cellStyle name="20% - Accent4 9" xfId="12512" hidden="1"/>
    <cellStyle name="20% - Accent4 9" xfId="12679" hidden="1"/>
    <cellStyle name="20% - Accent4 9" xfId="12731" hidden="1"/>
    <cellStyle name="20% - Accent4 9" xfId="12783" hidden="1"/>
    <cellStyle name="20% - Accent4 9" xfId="12950" hidden="1"/>
    <cellStyle name="20% - Accent4 9" xfId="13002" hidden="1"/>
    <cellStyle name="20% - Accent5" xfId="39" builtinId="46" hidden="1"/>
    <cellStyle name="20% - Accent5 10" xfId="101" hidden="1"/>
    <cellStyle name="20% - Accent5 10" xfId="153" hidden="1"/>
    <cellStyle name="20% - Accent5 10" xfId="205" hidden="1"/>
    <cellStyle name="20% - Accent5 10" xfId="257" hidden="1"/>
    <cellStyle name="20% - Accent5 10" xfId="696" hidden="1"/>
    <cellStyle name="20% - Accent5 10" xfId="748" hidden="1"/>
    <cellStyle name="20% - Accent5 10" xfId="801" hidden="1"/>
    <cellStyle name="20% - Accent5 10" xfId="829" hidden="1"/>
    <cellStyle name="20% - Accent5 10" xfId="580" hidden="1"/>
    <cellStyle name="20% - Accent5 10" xfId="584" hidden="1"/>
    <cellStyle name="20% - Accent5 10" xfId="1168" hidden="1"/>
    <cellStyle name="20% - Accent5 10" xfId="1220" hidden="1"/>
    <cellStyle name="20% - Accent5 10" xfId="1272" hidden="1"/>
    <cellStyle name="20% - Accent5 10" xfId="1294" hidden="1"/>
    <cellStyle name="20% - Accent5 10" xfId="522" hidden="1"/>
    <cellStyle name="20% - Accent5 10" xfId="510" hidden="1"/>
    <cellStyle name="20% - Accent5 10" xfId="1596" hidden="1"/>
    <cellStyle name="20% - Accent5 10" xfId="1648" hidden="1"/>
    <cellStyle name="20% - Accent5 10" xfId="1700" hidden="1"/>
    <cellStyle name="20% - Accent5 10" xfId="1867" hidden="1"/>
    <cellStyle name="20% - Accent5 10" xfId="1919" hidden="1"/>
    <cellStyle name="20% - Accent5 10" xfId="1971" hidden="1"/>
    <cellStyle name="20% - Accent5 10" xfId="2138" hidden="1"/>
    <cellStyle name="20% - Accent5 10" xfId="2190" hidden="1"/>
    <cellStyle name="20% - Accent5 10" xfId="2259" hidden="1"/>
    <cellStyle name="20% - Accent5 10" xfId="2311" hidden="1"/>
    <cellStyle name="20% - Accent5 10" xfId="2363" hidden="1"/>
    <cellStyle name="20% - Accent5 10" xfId="2415" hidden="1"/>
    <cellStyle name="20% - Accent5 10" xfId="2864" hidden="1"/>
    <cellStyle name="20% - Accent5 10" xfId="2916" hidden="1"/>
    <cellStyle name="20% - Accent5 10" xfId="2969" hidden="1"/>
    <cellStyle name="20% - Accent5 10" xfId="2997" hidden="1"/>
    <cellStyle name="20% - Accent5 10" xfId="2748" hidden="1"/>
    <cellStyle name="20% - Accent5 10" xfId="2752" hidden="1"/>
    <cellStyle name="20% - Accent5 10" xfId="3336" hidden="1"/>
    <cellStyle name="20% - Accent5 10" xfId="3388" hidden="1"/>
    <cellStyle name="20% - Accent5 10" xfId="3440" hidden="1"/>
    <cellStyle name="20% - Accent5 10" xfId="3462" hidden="1"/>
    <cellStyle name="20% - Accent5 10" xfId="2690" hidden="1"/>
    <cellStyle name="20% - Accent5 10" xfId="2678" hidden="1"/>
    <cellStyle name="20% - Accent5 10" xfId="3764" hidden="1"/>
    <cellStyle name="20% - Accent5 10" xfId="3816" hidden="1"/>
    <cellStyle name="20% - Accent5 10" xfId="3868" hidden="1"/>
    <cellStyle name="20% - Accent5 10" xfId="4035" hidden="1"/>
    <cellStyle name="20% - Accent5 10" xfId="4087" hidden="1"/>
    <cellStyle name="20% - Accent5 10" xfId="4139" hidden="1"/>
    <cellStyle name="20% - Accent5 10" xfId="4306" hidden="1"/>
    <cellStyle name="20% - Accent5 10" xfId="4358" hidden="1"/>
    <cellStyle name="20% - Accent5 10" xfId="4427" hidden="1"/>
    <cellStyle name="20% - Accent5 10" xfId="4479" hidden="1"/>
    <cellStyle name="20% - Accent5 10" xfId="4531" hidden="1"/>
    <cellStyle name="20% - Accent5 10" xfId="4583" hidden="1"/>
    <cellStyle name="20% - Accent5 10" xfId="5032" hidden="1"/>
    <cellStyle name="20% - Accent5 10" xfId="5084" hidden="1"/>
    <cellStyle name="20% - Accent5 10" xfId="5137" hidden="1"/>
    <cellStyle name="20% - Accent5 10" xfId="5165" hidden="1"/>
    <cellStyle name="20% - Accent5 10" xfId="4916" hidden="1"/>
    <cellStyle name="20% - Accent5 10" xfId="4920" hidden="1"/>
    <cellStyle name="20% - Accent5 10" xfId="5504" hidden="1"/>
    <cellStyle name="20% - Accent5 10" xfId="5556" hidden="1"/>
    <cellStyle name="20% - Accent5 10" xfId="5608" hidden="1"/>
    <cellStyle name="20% - Accent5 10" xfId="5630" hidden="1"/>
    <cellStyle name="20% - Accent5 10" xfId="4858" hidden="1"/>
    <cellStyle name="20% - Accent5 10" xfId="4846" hidden="1"/>
    <cellStyle name="20% - Accent5 10" xfId="5932" hidden="1"/>
    <cellStyle name="20% - Accent5 10" xfId="5984" hidden="1"/>
    <cellStyle name="20% - Accent5 10" xfId="6036" hidden="1"/>
    <cellStyle name="20% - Accent5 10" xfId="6203" hidden="1"/>
    <cellStyle name="20% - Accent5 10" xfId="6255" hidden="1"/>
    <cellStyle name="20% - Accent5 10" xfId="6307" hidden="1"/>
    <cellStyle name="20% - Accent5 10" xfId="6474" hidden="1"/>
    <cellStyle name="20% - Accent5 10" xfId="6526" hidden="1"/>
    <cellStyle name="20% - Accent5 10" xfId="6595" hidden="1"/>
    <cellStyle name="20% - Accent5 10" xfId="6647" hidden="1"/>
    <cellStyle name="20% - Accent5 10" xfId="6699" hidden="1"/>
    <cellStyle name="20% - Accent5 10" xfId="6751" hidden="1"/>
    <cellStyle name="20% - Accent5 10" xfId="7200" hidden="1"/>
    <cellStyle name="20% - Accent5 10" xfId="7252" hidden="1"/>
    <cellStyle name="20% - Accent5 10" xfId="7305" hidden="1"/>
    <cellStyle name="20% - Accent5 10" xfId="7333" hidden="1"/>
    <cellStyle name="20% - Accent5 10" xfId="7084" hidden="1"/>
    <cellStyle name="20% - Accent5 10" xfId="7088" hidden="1"/>
    <cellStyle name="20% - Accent5 10" xfId="7672" hidden="1"/>
    <cellStyle name="20% - Accent5 10" xfId="7724" hidden="1"/>
    <cellStyle name="20% - Accent5 10" xfId="7776" hidden="1"/>
    <cellStyle name="20% - Accent5 10" xfId="7798" hidden="1"/>
    <cellStyle name="20% - Accent5 10" xfId="7026" hidden="1"/>
    <cellStyle name="20% - Accent5 10" xfId="7014" hidden="1"/>
    <cellStyle name="20% - Accent5 10" xfId="8100" hidden="1"/>
    <cellStyle name="20% - Accent5 10" xfId="8152" hidden="1"/>
    <cellStyle name="20% - Accent5 10" xfId="8204" hidden="1"/>
    <cellStyle name="20% - Accent5 10" xfId="8371" hidden="1"/>
    <cellStyle name="20% - Accent5 10" xfId="8423" hidden="1"/>
    <cellStyle name="20% - Accent5 10" xfId="8475" hidden="1"/>
    <cellStyle name="20% - Accent5 10" xfId="8642" hidden="1"/>
    <cellStyle name="20% - Accent5 10" xfId="8694" hidden="1"/>
    <cellStyle name="20% - Accent5 10" xfId="8763" hidden="1"/>
    <cellStyle name="20% - Accent5 10" xfId="8815" hidden="1"/>
    <cellStyle name="20% - Accent5 10" xfId="8867" hidden="1"/>
    <cellStyle name="20% - Accent5 10" xfId="8919" hidden="1"/>
    <cellStyle name="20% - Accent5 10" xfId="9368" hidden="1"/>
    <cellStyle name="20% - Accent5 10" xfId="9420" hidden="1"/>
    <cellStyle name="20% - Accent5 10" xfId="9473" hidden="1"/>
    <cellStyle name="20% - Accent5 10" xfId="9501" hidden="1"/>
    <cellStyle name="20% - Accent5 10" xfId="9252" hidden="1"/>
    <cellStyle name="20% - Accent5 10" xfId="9256" hidden="1"/>
    <cellStyle name="20% - Accent5 10" xfId="9840" hidden="1"/>
    <cellStyle name="20% - Accent5 10" xfId="9892" hidden="1"/>
    <cellStyle name="20% - Accent5 10" xfId="9944" hidden="1"/>
    <cellStyle name="20% - Accent5 10" xfId="9966" hidden="1"/>
    <cellStyle name="20% - Accent5 10" xfId="9194" hidden="1"/>
    <cellStyle name="20% - Accent5 10" xfId="9182" hidden="1"/>
    <cellStyle name="20% - Accent5 10" xfId="10268" hidden="1"/>
    <cellStyle name="20% - Accent5 10" xfId="10320" hidden="1"/>
    <cellStyle name="20% - Accent5 10" xfId="10372" hidden="1"/>
    <cellStyle name="20% - Accent5 10" xfId="10539" hidden="1"/>
    <cellStyle name="20% - Accent5 10" xfId="10591" hidden="1"/>
    <cellStyle name="20% - Accent5 10" xfId="10643" hidden="1"/>
    <cellStyle name="20% - Accent5 10" xfId="10810" hidden="1"/>
    <cellStyle name="20% - Accent5 10" xfId="10862" hidden="1"/>
    <cellStyle name="20% - Accent5 10" xfId="10931" hidden="1"/>
    <cellStyle name="20% - Accent5 10" xfId="10983" hidden="1"/>
    <cellStyle name="20% - Accent5 10" xfId="11035" hidden="1"/>
    <cellStyle name="20% - Accent5 10" xfId="11087" hidden="1"/>
    <cellStyle name="20% - Accent5 10" xfId="11536" hidden="1"/>
    <cellStyle name="20% - Accent5 10" xfId="11588" hidden="1"/>
    <cellStyle name="20% - Accent5 10" xfId="11641" hidden="1"/>
    <cellStyle name="20% - Accent5 10" xfId="11669" hidden="1"/>
    <cellStyle name="20% - Accent5 10" xfId="11420" hidden="1"/>
    <cellStyle name="20% - Accent5 10" xfId="11424" hidden="1"/>
    <cellStyle name="20% - Accent5 10" xfId="12008" hidden="1"/>
    <cellStyle name="20% - Accent5 10" xfId="12060" hidden="1"/>
    <cellStyle name="20% - Accent5 10" xfId="12112" hidden="1"/>
    <cellStyle name="20% - Accent5 10" xfId="12134" hidden="1"/>
    <cellStyle name="20% - Accent5 10" xfId="11362" hidden="1"/>
    <cellStyle name="20% - Accent5 10" xfId="11350" hidden="1"/>
    <cellStyle name="20% - Accent5 10" xfId="12436" hidden="1"/>
    <cellStyle name="20% - Accent5 10" xfId="12488" hidden="1"/>
    <cellStyle name="20% - Accent5 10" xfId="12540" hidden="1"/>
    <cellStyle name="20% - Accent5 10" xfId="12707" hidden="1"/>
    <cellStyle name="20% - Accent5 10" xfId="12759" hidden="1"/>
    <cellStyle name="20% - Accent5 10" xfId="12811" hidden="1"/>
    <cellStyle name="20% - Accent5 10" xfId="12978" hidden="1"/>
    <cellStyle name="20% - Accent5 10" xfId="13030" hidden="1"/>
    <cellStyle name="20% - Accent5 11" xfId="114" hidden="1"/>
    <cellStyle name="20% - Accent5 11" xfId="166" hidden="1"/>
    <cellStyle name="20% - Accent5 11" xfId="218" hidden="1"/>
    <cellStyle name="20% - Accent5 11" xfId="270" hidden="1"/>
    <cellStyle name="20% - Accent5 11" xfId="709" hidden="1"/>
    <cellStyle name="20% - Accent5 11" xfId="761" hidden="1"/>
    <cellStyle name="20% - Accent5 11" xfId="814" hidden="1"/>
    <cellStyle name="20% - Accent5 11" xfId="866" hidden="1"/>
    <cellStyle name="20% - Accent5 11" xfId="548" hidden="1"/>
    <cellStyle name="20% - Accent5 11" xfId="538" hidden="1"/>
    <cellStyle name="20% - Accent5 11" xfId="1181" hidden="1"/>
    <cellStyle name="20% - Accent5 11" xfId="1233" hidden="1"/>
    <cellStyle name="20% - Accent5 11" xfId="1285" hidden="1"/>
    <cellStyle name="20% - Accent5 11" xfId="1317" hidden="1"/>
    <cellStyle name="20% - Accent5 11" xfId="982" hidden="1"/>
    <cellStyle name="20% - Accent5 11" xfId="590" hidden="1"/>
    <cellStyle name="20% - Accent5 11" xfId="1609" hidden="1"/>
    <cellStyle name="20% - Accent5 11" xfId="1661" hidden="1"/>
    <cellStyle name="20% - Accent5 11" xfId="1713" hidden="1"/>
    <cellStyle name="20% - Accent5 11" xfId="1880" hidden="1"/>
    <cellStyle name="20% - Accent5 11" xfId="1932" hidden="1"/>
    <cellStyle name="20% - Accent5 11" xfId="1984" hidden="1"/>
    <cellStyle name="20% - Accent5 11" xfId="2151" hidden="1"/>
    <cellStyle name="20% - Accent5 11" xfId="2203" hidden="1"/>
    <cellStyle name="20% - Accent5 11" xfId="2272" hidden="1"/>
    <cellStyle name="20% - Accent5 11" xfId="2324" hidden="1"/>
    <cellStyle name="20% - Accent5 11" xfId="2376" hidden="1"/>
    <cellStyle name="20% - Accent5 11" xfId="2428" hidden="1"/>
    <cellStyle name="20% - Accent5 11" xfId="2877" hidden="1"/>
    <cellStyle name="20% - Accent5 11" xfId="2929" hidden="1"/>
    <cellStyle name="20% - Accent5 11" xfId="2982" hidden="1"/>
    <cellStyle name="20% - Accent5 11" xfId="3034" hidden="1"/>
    <cellStyle name="20% - Accent5 11" xfId="2716" hidden="1"/>
    <cellStyle name="20% - Accent5 11" xfId="2706" hidden="1"/>
    <cellStyle name="20% - Accent5 11" xfId="3349" hidden="1"/>
    <cellStyle name="20% - Accent5 11" xfId="3401" hidden="1"/>
    <cellStyle name="20% - Accent5 11" xfId="3453" hidden="1"/>
    <cellStyle name="20% - Accent5 11" xfId="3485" hidden="1"/>
    <cellStyle name="20% - Accent5 11" xfId="3150" hidden="1"/>
    <cellStyle name="20% - Accent5 11" xfId="2758" hidden="1"/>
    <cellStyle name="20% - Accent5 11" xfId="3777" hidden="1"/>
    <cellStyle name="20% - Accent5 11" xfId="3829" hidden="1"/>
    <cellStyle name="20% - Accent5 11" xfId="3881" hidden="1"/>
    <cellStyle name="20% - Accent5 11" xfId="4048" hidden="1"/>
    <cellStyle name="20% - Accent5 11" xfId="4100" hidden="1"/>
    <cellStyle name="20% - Accent5 11" xfId="4152" hidden="1"/>
    <cellStyle name="20% - Accent5 11" xfId="4319" hidden="1"/>
    <cellStyle name="20% - Accent5 11" xfId="4371" hidden="1"/>
    <cellStyle name="20% - Accent5 11" xfId="4440" hidden="1"/>
    <cellStyle name="20% - Accent5 11" xfId="4492" hidden="1"/>
    <cellStyle name="20% - Accent5 11" xfId="4544" hidden="1"/>
    <cellStyle name="20% - Accent5 11" xfId="4596" hidden="1"/>
    <cellStyle name="20% - Accent5 11" xfId="5045" hidden="1"/>
    <cellStyle name="20% - Accent5 11" xfId="5097" hidden="1"/>
    <cellStyle name="20% - Accent5 11" xfId="5150" hidden="1"/>
    <cellStyle name="20% - Accent5 11" xfId="5202" hidden="1"/>
    <cellStyle name="20% - Accent5 11" xfId="4884" hidden="1"/>
    <cellStyle name="20% - Accent5 11" xfId="4874" hidden="1"/>
    <cellStyle name="20% - Accent5 11" xfId="5517" hidden="1"/>
    <cellStyle name="20% - Accent5 11" xfId="5569" hidden="1"/>
    <cellStyle name="20% - Accent5 11" xfId="5621" hidden="1"/>
    <cellStyle name="20% - Accent5 11" xfId="5653" hidden="1"/>
    <cellStyle name="20% - Accent5 11" xfId="5318" hidden="1"/>
    <cellStyle name="20% - Accent5 11" xfId="4926" hidden="1"/>
    <cellStyle name="20% - Accent5 11" xfId="5945" hidden="1"/>
    <cellStyle name="20% - Accent5 11" xfId="5997" hidden="1"/>
    <cellStyle name="20% - Accent5 11" xfId="6049" hidden="1"/>
    <cellStyle name="20% - Accent5 11" xfId="6216" hidden="1"/>
    <cellStyle name="20% - Accent5 11" xfId="6268" hidden="1"/>
    <cellStyle name="20% - Accent5 11" xfId="6320" hidden="1"/>
    <cellStyle name="20% - Accent5 11" xfId="6487" hidden="1"/>
    <cellStyle name="20% - Accent5 11" xfId="6539" hidden="1"/>
    <cellStyle name="20% - Accent5 11" xfId="6608" hidden="1"/>
    <cellStyle name="20% - Accent5 11" xfId="6660" hidden="1"/>
    <cellStyle name="20% - Accent5 11" xfId="6712" hidden="1"/>
    <cellStyle name="20% - Accent5 11" xfId="6764" hidden="1"/>
    <cellStyle name="20% - Accent5 11" xfId="7213" hidden="1"/>
    <cellStyle name="20% - Accent5 11" xfId="7265" hidden="1"/>
    <cellStyle name="20% - Accent5 11" xfId="7318" hidden="1"/>
    <cellStyle name="20% - Accent5 11" xfId="7370" hidden="1"/>
    <cellStyle name="20% - Accent5 11" xfId="7052" hidden="1"/>
    <cellStyle name="20% - Accent5 11" xfId="7042" hidden="1"/>
    <cellStyle name="20% - Accent5 11" xfId="7685" hidden="1"/>
    <cellStyle name="20% - Accent5 11" xfId="7737" hidden="1"/>
    <cellStyle name="20% - Accent5 11" xfId="7789" hidden="1"/>
    <cellStyle name="20% - Accent5 11" xfId="7821" hidden="1"/>
    <cellStyle name="20% - Accent5 11" xfId="7486" hidden="1"/>
    <cellStyle name="20% - Accent5 11" xfId="7094" hidden="1"/>
    <cellStyle name="20% - Accent5 11" xfId="8113" hidden="1"/>
    <cellStyle name="20% - Accent5 11" xfId="8165" hidden="1"/>
    <cellStyle name="20% - Accent5 11" xfId="8217" hidden="1"/>
    <cellStyle name="20% - Accent5 11" xfId="8384" hidden="1"/>
    <cellStyle name="20% - Accent5 11" xfId="8436" hidden="1"/>
    <cellStyle name="20% - Accent5 11" xfId="8488" hidden="1"/>
    <cellStyle name="20% - Accent5 11" xfId="8655" hidden="1"/>
    <cellStyle name="20% - Accent5 11" xfId="8707" hidden="1"/>
    <cellStyle name="20% - Accent5 11" xfId="8776" hidden="1"/>
    <cellStyle name="20% - Accent5 11" xfId="8828" hidden="1"/>
    <cellStyle name="20% - Accent5 11" xfId="8880" hidden="1"/>
    <cellStyle name="20% - Accent5 11" xfId="8932" hidden="1"/>
    <cellStyle name="20% - Accent5 11" xfId="9381" hidden="1"/>
    <cellStyle name="20% - Accent5 11" xfId="9433" hidden="1"/>
    <cellStyle name="20% - Accent5 11" xfId="9486" hidden="1"/>
    <cellStyle name="20% - Accent5 11" xfId="9538" hidden="1"/>
    <cellStyle name="20% - Accent5 11" xfId="9220" hidden="1"/>
    <cellStyle name="20% - Accent5 11" xfId="9210" hidden="1"/>
    <cellStyle name="20% - Accent5 11" xfId="9853" hidden="1"/>
    <cellStyle name="20% - Accent5 11" xfId="9905" hidden="1"/>
    <cellStyle name="20% - Accent5 11" xfId="9957" hidden="1"/>
    <cellStyle name="20% - Accent5 11" xfId="9989" hidden="1"/>
    <cellStyle name="20% - Accent5 11" xfId="9654" hidden="1"/>
    <cellStyle name="20% - Accent5 11" xfId="9262" hidden="1"/>
    <cellStyle name="20% - Accent5 11" xfId="10281" hidden="1"/>
    <cellStyle name="20% - Accent5 11" xfId="10333" hidden="1"/>
    <cellStyle name="20% - Accent5 11" xfId="10385" hidden="1"/>
    <cellStyle name="20% - Accent5 11" xfId="10552" hidden="1"/>
    <cellStyle name="20% - Accent5 11" xfId="10604" hidden="1"/>
    <cellStyle name="20% - Accent5 11" xfId="10656" hidden="1"/>
    <cellStyle name="20% - Accent5 11" xfId="10823" hidden="1"/>
    <cellStyle name="20% - Accent5 11" xfId="10875" hidden="1"/>
    <cellStyle name="20% - Accent5 11" xfId="10944" hidden="1"/>
    <cellStyle name="20% - Accent5 11" xfId="10996" hidden="1"/>
    <cellStyle name="20% - Accent5 11" xfId="11048" hidden="1"/>
    <cellStyle name="20% - Accent5 11" xfId="11100" hidden="1"/>
    <cellStyle name="20% - Accent5 11" xfId="11549" hidden="1"/>
    <cellStyle name="20% - Accent5 11" xfId="11601" hidden="1"/>
    <cellStyle name="20% - Accent5 11" xfId="11654" hidden="1"/>
    <cellStyle name="20% - Accent5 11" xfId="11706" hidden="1"/>
    <cellStyle name="20% - Accent5 11" xfId="11388" hidden="1"/>
    <cellStyle name="20% - Accent5 11" xfId="11378" hidden="1"/>
    <cellStyle name="20% - Accent5 11" xfId="12021" hidden="1"/>
    <cellStyle name="20% - Accent5 11" xfId="12073" hidden="1"/>
    <cellStyle name="20% - Accent5 11" xfId="12125" hidden="1"/>
    <cellStyle name="20% - Accent5 11" xfId="12157" hidden="1"/>
    <cellStyle name="20% - Accent5 11" xfId="11822" hidden="1"/>
    <cellStyle name="20% - Accent5 11" xfId="11430" hidden="1"/>
    <cellStyle name="20% - Accent5 11" xfId="12449" hidden="1"/>
    <cellStyle name="20% - Accent5 11" xfId="12501" hidden="1"/>
    <cellStyle name="20% - Accent5 11" xfId="12553" hidden="1"/>
    <cellStyle name="20% - Accent5 11" xfId="12720" hidden="1"/>
    <cellStyle name="20% - Accent5 11" xfId="12772" hidden="1"/>
    <cellStyle name="20% - Accent5 11" xfId="12824" hidden="1"/>
    <cellStyle name="20% - Accent5 11" xfId="12991" hidden="1"/>
    <cellStyle name="20% - Accent5 11" xfId="13043" hidden="1"/>
    <cellStyle name="20% - Accent5 12" xfId="283" hidden="1"/>
    <cellStyle name="20% - Accent5 12" xfId="388" hidden="1"/>
    <cellStyle name="20% - Accent5 12" xfId="892" hidden="1"/>
    <cellStyle name="20% - Accent5 12" xfId="1038" hidden="1"/>
    <cellStyle name="20% - Accent5 12" xfId="1342" hidden="1"/>
    <cellStyle name="20% - Accent5 12" xfId="1471" hidden="1"/>
    <cellStyle name="20% - Accent5 12" xfId="1742" hidden="1"/>
    <cellStyle name="20% - Accent5 12" xfId="2013" hidden="1"/>
    <cellStyle name="20% - Accent5 12" xfId="2441" hidden="1"/>
    <cellStyle name="20% - Accent5 12" xfId="2556" hidden="1"/>
    <cellStyle name="20% - Accent5 12" xfId="3060" hidden="1"/>
    <cellStyle name="20% - Accent5 12" xfId="3206" hidden="1"/>
    <cellStyle name="20% - Accent5 12" xfId="3510" hidden="1"/>
    <cellStyle name="20% - Accent5 12" xfId="3639" hidden="1"/>
    <cellStyle name="20% - Accent5 12" xfId="3910" hidden="1"/>
    <cellStyle name="20% - Accent5 12" xfId="4181" hidden="1"/>
    <cellStyle name="20% - Accent5 12" xfId="4609" hidden="1"/>
    <cellStyle name="20% - Accent5 12" xfId="4724" hidden="1"/>
    <cellStyle name="20% - Accent5 12" xfId="5228" hidden="1"/>
    <cellStyle name="20% - Accent5 12" xfId="5374" hidden="1"/>
    <cellStyle name="20% - Accent5 12" xfId="5678" hidden="1"/>
    <cellStyle name="20% - Accent5 12" xfId="5807" hidden="1"/>
    <cellStyle name="20% - Accent5 12" xfId="6078" hidden="1"/>
    <cellStyle name="20% - Accent5 12" xfId="6349" hidden="1"/>
    <cellStyle name="20% - Accent5 12" xfId="6777" hidden="1"/>
    <cellStyle name="20% - Accent5 12" xfId="6892" hidden="1"/>
    <cellStyle name="20% - Accent5 12" xfId="7396" hidden="1"/>
    <cellStyle name="20% - Accent5 12" xfId="7542" hidden="1"/>
    <cellStyle name="20% - Accent5 12" xfId="7846" hidden="1"/>
    <cellStyle name="20% - Accent5 12" xfId="7975" hidden="1"/>
    <cellStyle name="20% - Accent5 12" xfId="8246" hidden="1"/>
    <cellStyle name="20% - Accent5 12" xfId="8517" hidden="1"/>
    <cellStyle name="20% - Accent5 12" xfId="8945" hidden="1"/>
    <cellStyle name="20% - Accent5 12" xfId="9060" hidden="1"/>
    <cellStyle name="20% - Accent5 12" xfId="9564" hidden="1"/>
    <cellStyle name="20% - Accent5 12" xfId="9710" hidden="1"/>
    <cellStyle name="20% - Accent5 12" xfId="10014" hidden="1"/>
    <cellStyle name="20% - Accent5 12" xfId="10143" hidden="1"/>
    <cellStyle name="20% - Accent5 12" xfId="10414" hidden="1"/>
    <cellStyle name="20% - Accent5 12" xfId="10685" hidden="1"/>
    <cellStyle name="20% - Accent5 12" xfId="11113" hidden="1"/>
    <cellStyle name="20% - Accent5 12" xfId="11228" hidden="1"/>
    <cellStyle name="20% - Accent5 12" xfId="11732" hidden="1"/>
    <cellStyle name="20% - Accent5 12" xfId="11878" hidden="1"/>
    <cellStyle name="20% - Accent5 12" xfId="12182" hidden="1"/>
    <cellStyle name="20% - Accent5 12" xfId="12311" hidden="1"/>
    <cellStyle name="20% - Accent5 12" xfId="12582" hidden="1"/>
    <cellStyle name="20% - Accent5 12" xfId="12853" hidden="1"/>
    <cellStyle name="20% - Accent5 3 2 3 2" xfId="349" hidden="1"/>
    <cellStyle name="20% - Accent5 3 2 3 2" xfId="464" hidden="1"/>
    <cellStyle name="20% - Accent5 3 2 3 2" xfId="968" hidden="1"/>
    <cellStyle name="20% - Accent5 3 2 3 2" xfId="1114" hidden="1"/>
    <cellStyle name="20% - Accent5 3 2 3 2" xfId="1418" hidden="1"/>
    <cellStyle name="20% - Accent5 3 2 3 2" xfId="1547" hidden="1"/>
    <cellStyle name="20% - Accent5 3 2 3 2" xfId="1818" hidden="1"/>
    <cellStyle name="20% - Accent5 3 2 3 2" xfId="2089" hidden="1"/>
    <cellStyle name="20% - Accent5 3 2 3 2" xfId="2517" hidden="1"/>
    <cellStyle name="20% - Accent5 3 2 3 2" xfId="2632" hidden="1"/>
    <cellStyle name="20% - Accent5 3 2 3 2" xfId="3136" hidden="1"/>
    <cellStyle name="20% - Accent5 3 2 3 2" xfId="3282" hidden="1"/>
    <cellStyle name="20% - Accent5 3 2 3 2" xfId="3586" hidden="1"/>
    <cellStyle name="20% - Accent5 3 2 3 2" xfId="3715" hidden="1"/>
    <cellStyle name="20% - Accent5 3 2 3 2" xfId="3986" hidden="1"/>
    <cellStyle name="20% - Accent5 3 2 3 2" xfId="4257" hidden="1"/>
    <cellStyle name="20% - Accent5 3 2 3 2" xfId="4685" hidden="1"/>
    <cellStyle name="20% - Accent5 3 2 3 2" xfId="4800" hidden="1"/>
    <cellStyle name="20% - Accent5 3 2 3 2" xfId="5304" hidden="1"/>
    <cellStyle name="20% - Accent5 3 2 3 2" xfId="5450" hidden="1"/>
    <cellStyle name="20% - Accent5 3 2 3 2" xfId="5754" hidden="1"/>
    <cellStyle name="20% - Accent5 3 2 3 2" xfId="5883" hidden="1"/>
    <cellStyle name="20% - Accent5 3 2 3 2" xfId="6154" hidden="1"/>
    <cellStyle name="20% - Accent5 3 2 3 2" xfId="6425" hidden="1"/>
    <cellStyle name="20% - Accent5 3 2 3 2" xfId="6853" hidden="1"/>
    <cellStyle name="20% - Accent5 3 2 3 2" xfId="6968" hidden="1"/>
    <cellStyle name="20% - Accent5 3 2 3 2" xfId="7472" hidden="1"/>
    <cellStyle name="20% - Accent5 3 2 3 2" xfId="7618" hidden="1"/>
    <cellStyle name="20% - Accent5 3 2 3 2" xfId="7922" hidden="1"/>
    <cellStyle name="20% - Accent5 3 2 3 2" xfId="8051" hidden="1"/>
    <cellStyle name="20% - Accent5 3 2 3 2" xfId="8322" hidden="1"/>
    <cellStyle name="20% - Accent5 3 2 3 2" xfId="8593" hidden="1"/>
    <cellStyle name="20% - Accent5 3 2 3 2" xfId="9021" hidden="1"/>
    <cellStyle name="20% - Accent5 3 2 3 2" xfId="9136" hidden="1"/>
    <cellStyle name="20% - Accent5 3 2 3 2" xfId="9640" hidden="1"/>
    <cellStyle name="20% - Accent5 3 2 3 2" xfId="9786" hidden="1"/>
    <cellStyle name="20% - Accent5 3 2 3 2" xfId="10090" hidden="1"/>
    <cellStyle name="20% - Accent5 3 2 3 2" xfId="10219" hidden="1"/>
    <cellStyle name="20% - Accent5 3 2 3 2" xfId="10490" hidden="1"/>
    <cellStyle name="20% - Accent5 3 2 3 2" xfId="10761" hidden="1"/>
    <cellStyle name="20% - Accent5 3 2 3 2" xfId="11189" hidden="1"/>
    <cellStyle name="20% - Accent5 3 2 3 2" xfId="11304" hidden="1"/>
    <cellStyle name="20% - Accent5 3 2 3 2" xfId="11808" hidden="1"/>
    <cellStyle name="20% - Accent5 3 2 3 2" xfId="11954" hidden="1"/>
    <cellStyle name="20% - Accent5 3 2 3 2" xfId="12258" hidden="1"/>
    <cellStyle name="20% - Accent5 3 2 3 2" xfId="12387" hidden="1"/>
    <cellStyle name="20% - Accent5 3 2 3 2" xfId="12658" hidden="1"/>
    <cellStyle name="20% - Accent5 3 2 3 2" xfId="12929" hidden="1"/>
    <cellStyle name="20% - Accent5 3 2 4 2" xfId="308" hidden="1"/>
    <cellStyle name="20% - Accent5 3 2 4 2" xfId="423" hidden="1"/>
    <cellStyle name="20% - Accent5 3 2 4 2" xfId="927" hidden="1"/>
    <cellStyle name="20% - Accent5 3 2 4 2" xfId="1073" hidden="1"/>
    <cellStyle name="20% - Accent5 3 2 4 2" xfId="1377" hidden="1"/>
    <cellStyle name="20% - Accent5 3 2 4 2" xfId="1506" hidden="1"/>
    <cellStyle name="20% - Accent5 3 2 4 2" xfId="1777" hidden="1"/>
    <cellStyle name="20% - Accent5 3 2 4 2" xfId="2048" hidden="1"/>
    <cellStyle name="20% - Accent5 3 2 4 2" xfId="2476" hidden="1"/>
    <cellStyle name="20% - Accent5 3 2 4 2" xfId="2591" hidden="1"/>
    <cellStyle name="20% - Accent5 3 2 4 2" xfId="3095" hidden="1"/>
    <cellStyle name="20% - Accent5 3 2 4 2" xfId="3241" hidden="1"/>
    <cellStyle name="20% - Accent5 3 2 4 2" xfId="3545" hidden="1"/>
    <cellStyle name="20% - Accent5 3 2 4 2" xfId="3674" hidden="1"/>
    <cellStyle name="20% - Accent5 3 2 4 2" xfId="3945" hidden="1"/>
    <cellStyle name="20% - Accent5 3 2 4 2" xfId="4216" hidden="1"/>
    <cellStyle name="20% - Accent5 3 2 4 2" xfId="4644" hidden="1"/>
    <cellStyle name="20% - Accent5 3 2 4 2" xfId="4759" hidden="1"/>
    <cellStyle name="20% - Accent5 3 2 4 2" xfId="5263" hidden="1"/>
    <cellStyle name="20% - Accent5 3 2 4 2" xfId="5409" hidden="1"/>
    <cellStyle name="20% - Accent5 3 2 4 2" xfId="5713" hidden="1"/>
    <cellStyle name="20% - Accent5 3 2 4 2" xfId="5842" hidden="1"/>
    <cellStyle name="20% - Accent5 3 2 4 2" xfId="6113" hidden="1"/>
    <cellStyle name="20% - Accent5 3 2 4 2" xfId="6384" hidden="1"/>
    <cellStyle name="20% - Accent5 3 2 4 2" xfId="6812" hidden="1"/>
    <cellStyle name="20% - Accent5 3 2 4 2" xfId="6927" hidden="1"/>
    <cellStyle name="20% - Accent5 3 2 4 2" xfId="7431" hidden="1"/>
    <cellStyle name="20% - Accent5 3 2 4 2" xfId="7577" hidden="1"/>
    <cellStyle name="20% - Accent5 3 2 4 2" xfId="7881" hidden="1"/>
    <cellStyle name="20% - Accent5 3 2 4 2" xfId="8010" hidden="1"/>
    <cellStyle name="20% - Accent5 3 2 4 2" xfId="8281" hidden="1"/>
    <cellStyle name="20% - Accent5 3 2 4 2" xfId="8552" hidden="1"/>
    <cellStyle name="20% - Accent5 3 2 4 2" xfId="8980" hidden="1"/>
    <cellStyle name="20% - Accent5 3 2 4 2" xfId="9095" hidden="1"/>
    <cellStyle name="20% - Accent5 3 2 4 2" xfId="9599" hidden="1"/>
    <cellStyle name="20% - Accent5 3 2 4 2" xfId="9745" hidden="1"/>
    <cellStyle name="20% - Accent5 3 2 4 2" xfId="10049" hidden="1"/>
    <cellStyle name="20% - Accent5 3 2 4 2" xfId="10178" hidden="1"/>
    <cellStyle name="20% - Accent5 3 2 4 2" xfId="10449" hidden="1"/>
    <cellStyle name="20% - Accent5 3 2 4 2" xfId="10720" hidden="1"/>
    <cellStyle name="20% - Accent5 3 2 4 2" xfId="11148" hidden="1"/>
    <cellStyle name="20% - Accent5 3 2 4 2" xfId="11263" hidden="1"/>
    <cellStyle name="20% - Accent5 3 2 4 2" xfId="11767" hidden="1"/>
    <cellStyle name="20% - Accent5 3 2 4 2" xfId="11913" hidden="1"/>
    <cellStyle name="20% - Accent5 3 2 4 2" xfId="12217" hidden="1"/>
    <cellStyle name="20% - Accent5 3 2 4 2" xfId="12346" hidden="1"/>
    <cellStyle name="20% - Accent5 3 2 4 2" xfId="12617" hidden="1"/>
    <cellStyle name="20% - Accent5 3 2 4 2" xfId="12888" hidden="1"/>
    <cellStyle name="20% - Accent5 3 3 3 2" xfId="307" hidden="1"/>
    <cellStyle name="20% - Accent5 3 3 3 2" xfId="422" hidden="1"/>
    <cellStyle name="20% - Accent5 3 3 3 2" xfId="926" hidden="1"/>
    <cellStyle name="20% - Accent5 3 3 3 2" xfId="1072" hidden="1"/>
    <cellStyle name="20% - Accent5 3 3 3 2" xfId="1376" hidden="1"/>
    <cellStyle name="20% - Accent5 3 3 3 2" xfId="1505" hidden="1"/>
    <cellStyle name="20% - Accent5 3 3 3 2" xfId="1776" hidden="1"/>
    <cellStyle name="20% - Accent5 3 3 3 2" xfId="2047" hidden="1"/>
    <cellStyle name="20% - Accent5 3 3 3 2" xfId="2475" hidden="1"/>
    <cellStyle name="20% - Accent5 3 3 3 2" xfId="2590" hidden="1"/>
    <cellStyle name="20% - Accent5 3 3 3 2" xfId="3094" hidden="1"/>
    <cellStyle name="20% - Accent5 3 3 3 2" xfId="3240" hidden="1"/>
    <cellStyle name="20% - Accent5 3 3 3 2" xfId="3544" hidden="1"/>
    <cellStyle name="20% - Accent5 3 3 3 2" xfId="3673" hidden="1"/>
    <cellStyle name="20% - Accent5 3 3 3 2" xfId="3944" hidden="1"/>
    <cellStyle name="20% - Accent5 3 3 3 2" xfId="4215" hidden="1"/>
    <cellStyle name="20% - Accent5 3 3 3 2" xfId="4643" hidden="1"/>
    <cellStyle name="20% - Accent5 3 3 3 2" xfId="4758" hidden="1"/>
    <cellStyle name="20% - Accent5 3 3 3 2" xfId="5262" hidden="1"/>
    <cellStyle name="20% - Accent5 3 3 3 2" xfId="5408" hidden="1"/>
    <cellStyle name="20% - Accent5 3 3 3 2" xfId="5712" hidden="1"/>
    <cellStyle name="20% - Accent5 3 3 3 2" xfId="5841" hidden="1"/>
    <cellStyle name="20% - Accent5 3 3 3 2" xfId="6112" hidden="1"/>
    <cellStyle name="20% - Accent5 3 3 3 2" xfId="6383" hidden="1"/>
    <cellStyle name="20% - Accent5 3 3 3 2" xfId="6811" hidden="1"/>
    <cellStyle name="20% - Accent5 3 3 3 2" xfId="6926" hidden="1"/>
    <cellStyle name="20% - Accent5 3 3 3 2" xfId="7430" hidden="1"/>
    <cellStyle name="20% - Accent5 3 3 3 2" xfId="7576" hidden="1"/>
    <cellStyle name="20% - Accent5 3 3 3 2" xfId="7880" hidden="1"/>
    <cellStyle name="20% - Accent5 3 3 3 2" xfId="8009" hidden="1"/>
    <cellStyle name="20% - Accent5 3 3 3 2" xfId="8280" hidden="1"/>
    <cellStyle name="20% - Accent5 3 3 3 2" xfId="8551" hidden="1"/>
    <cellStyle name="20% - Accent5 3 3 3 2" xfId="8979" hidden="1"/>
    <cellStyle name="20% - Accent5 3 3 3 2" xfId="9094" hidden="1"/>
    <cellStyle name="20% - Accent5 3 3 3 2" xfId="9598" hidden="1"/>
    <cellStyle name="20% - Accent5 3 3 3 2" xfId="9744" hidden="1"/>
    <cellStyle name="20% - Accent5 3 3 3 2" xfId="10048" hidden="1"/>
    <cellStyle name="20% - Accent5 3 3 3 2" xfId="10177" hidden="1"/>
    <cellStyle name="20% - Accent5 3 3 3 2" xfId="10448" hidden="1"/>
    <cellStyle name="20% - Accent5 3 3 3 2" xfId="10719" hidden="1"/>
    <cellStyle name="20% - Accent5 3 3 3 2" xfId="11147" hidden="1"/>
    <cellStyle name="20% - Accent5 3 3 3 2" xfId="11262" hidden="1"/>
    <cellStyle name="20% - Accent5 3 3 3 2" xfId="11766" hidden="1"/>
    <cellStyle name="20% - Accent5 3 3 3 2" xfId="11912" hidden="1"/>
    <cellStyle name="20% - Accent5 3 3 3 2" xfId="12216" hidden="1"/>
    <cellStyle name="20% - Accent5 3 3 3 2" xfId="12345" hidden="1"/>
    <cellStyle name="20% - Accent5 3 3 3 2" xfId="12616" hidden="1"/>
    <cellStyle name="20% - Accent5 3 3 3 2" xfId="12887" hidden="1"/>
    <cellStyle name="20% - Accent5 4 2 2" xfId="309" hidden="1"/>
    <cellStyle name="20% - Accent5 4 2 2" xfId="424" hidden="1"/>
    <cellStyle name="20% - Accent5 4 2 2" xfId="928" hidden="1"/>
    <cellStyle name="20% - Accent5 4 2 2" xfId="1074" hidden="1"/>
    <cellStyle name="20% - Accent5 4 2 2" xfId="1378" hidden="1"/>
    <cellStyle name="20% - Accent5 4 2 2" xfId="1507" hidden="1"/>
    <cellStyle name="20% - Accent5 4 2 2" xfId="1778" hidden="1"/>
    <cellStyle name="20% - Accent5 4 2 2" xfId="2049" hidden="1"/>
    <cellStyle name="20% - Accent5 4 2 2" xfId="2477" hidden="1"/>
    <cellStyle name="20% - Accent5 4 2 2" xfId="2592" hidden="1"/>
    <cellStyle name="20% - Accent5 4 2 2" xfId="3096" hidden="1"/>
    <cellStyle name="20% - Accent5 4 2 2" xfId="3242" hidden="1"/>
    <cellStyle name="20% - Accent5 4 2 2" xfId="3546" hidden="1"/>
    <cellStyle name="20% - Accent5 4 2 2" xfId="3675" hidden="1"/>
    <cellStyle name="20% - Accent5 4 2 2" xfId="3946" hidden="1"/>
    <cellStyle name="20% - Accent5 4 2 2" xfId="4217" hidden="1"/>
    <cellStyle name="20% - Accent5 4 2 2" xfId="4645" hidden="1"/>
    <cellStyle name="20% - Accent5 4 2 2" xfId="4760" hidden="1"/>
    <cellStyle name="20% - Accent5 4 2 2" xfId="5264" hidden="1"/>
    <cellStyle name="20% - Accent5 4 2 2" xfId="5410" hidden="1"/>
    <cellStyle name="20% - Accent5 4 2 2" xfId="5714" hidden="1"/>
    <cellStyle name="20% - Accent5 4 2 2" xfId="5843" hidden="1"/>
    <cellStyle name="20% - Accent5 4 2 2" xfId="6114" hidden="1"/>
    <cellStyle name="20% - Accent5 4 2 2" xfId="6385" hidden="1"/>
    <cellStyle name="20% - Accent5 4 2 2" xfId="6813" hidden="1"/>
    <cellStyle name="20% - Accent5 4 2 2" xfId="6928" hidden="1"/>
    <cellStyle name="20% - Accent5 4 2 2" xfId="7432" hidden="1"/>
    <cellStyle name="20% - Accent5 4 2 2" xfId="7578" hidden="1"/>
    <cellStyle name="20% - Accent5 4 2 2" xfId="7882" hidden="1"/>
    <cellStyle name="20% - Accent5 4 2 2" xfId="8011" hidden="1"/>
    <cellStyle name="20% - Accent5 4 2 2" xfId="8282" hidden="1"/>
    <cellStyle name="20% - Accent5 4 2 2" xfId="8553" hidden="1"/>
    <cellStyle name="20% - Accent5 4 2 2" xfId="8981" hidden="1"/>
    <cellStyle name="20% - Accent5 4 2 2" xfId="9096" hidden="1"/>
    <cellStyle name="20% - Accent5 4 2 2" xfId="9600" hidden="1"/>
    <cellStyle name="20% - Accent5 4 2 2" xfId="9746" hidden="1"/>
    <cellStyle name="20% - Accent5 4 2 2" xfId="10050" hidden="1"/>
    <cellStyle name="20% - Accent5 4 2 2" xfId="10179" hidden="1"/>
    <cellStyle name="20% - Accent5 4 2 2" xfId="10450" hidden="1"/>
    <cellStyle name="20% - Accent5 4 2 2" xfId="10721" hidden="1"/>
    <cellStyle name="20% - Accent5 4 2 2" xfId="11149" hidden="1"/>
    <cellStyle name="20% - Accent5 4 2 2" xfId="11264" hidden="1"/>
    <cellStyle name="20% - Accent5 4 2 2" xfId="11768" hidden="1"/>
    <cellStyle name="20% - Accent5 4 2 2" xfId="11914" hidden="1"/>
    <cellStyle name="20% - Accent5 4 2 2" xfId="12218" hidden="1"/>
    <cellStyle name="20% - Accent5 4 2 2" xfId="12347" hidden="1"/>
    <cellStyle name="20% - Accent5 4 2 2" xfId="12618" hidden="1"/>
    <cellStyle name="20% - Accent5 4 2 2" xfId="12889" hidden="1"/>
    <cellStyle name="20% - Accent5 4 3" xfId="290" hidden="1"/>
    <cellStyle name="20% - Accent5 4 3" xfId="402" hidden="1"/>
    <cellStyle name="20% - Accent5 4 3" xfId="906" hidden="1"/>
    <cellStyle name="20% - Accent5 4 3" xfId="1052" hidden="1"/>
    <cellStyle name="20% - Accent5 4 3" xfId="1356" hidden="1"/>
    <cellStyle name="20% - Accent5 4 3" xfId="1485" hidden="1"/>
    <cellStyle name="20% - Accent5 4 3" xfId="1756" hidden="1"/>
    <cellStyle name="20% - Accent5 4 3" xfId="2027" hidden="1"/>
    <cellStyle name="20% - Accent5 4 3" xfId="2455" hidden="1"/>
    <cellStyle name="20% - Accent5 4 3" xfId="2570" hidden="1"/>
    <cellStyle name="20% - Accent5 4 3" xfId="3074" hidden="1"/>
    <cellStyle name="20% - Accent5 4 3" xfId="3220" hidden="1"/>
    <cellStyle name="20% - Accent5 4 3" xfId="3524" hidden="1"/>
    <cellStyle name="20% - Accent5 4 3" xfId="3653" hidden="1"/>
    <cellStyle name="20% - Accent5 4 3" xfId="3924" hidden="1"/>
    <cellStyle name="20% - Accent5 4 3" xfId="4195" hidden="1"/>
    <cellStyle name="20% - Accent5 4 3" xfId="4623" hidden="1"/>
    <cellStyle name="20% - Accent5 4 3" xfId="4738" hidden="1"/>
    <cellStyle name="20% - Accent5 4 3" xfId="5242" hidden="1"/>
    <cellStyle name="20% - Accent5 4 3" xfId="5388" hidden="1"/>
    <cellStyle name="20% - Accent5 4 3" xfId="5692" hidden="1"/>
    <cellStyle name="20% - Accent5 4 3" xfId="5821" hidden="1"/>
    <cellStyle name="20% - Accent5 4 3" xfId="6092" hidden="1"/>
    <cellStyle name="20% - Accent5 4 3" xfId="6363" hidden="1"/>
    <cellStyle name="20% - Accent5 4 3" xfId="6791" hidden="1"/>
    <cellStyle name="20% - Accent5 4 3" xfId="6906" hidden="1"/>
    <cellStyle name="20% - Accent5 4 3" xfId="7410" hidden="1"/>
    <cellStyle name="20% - Accent5 4 3" xfId="7556" hidden="1"/>
    <cellStyle name="20% - Accent5 4 3" xfId="7860" hidden="1"/>
    <cellStyle name="20% - Accent5 4 3" xfId="7989" hidden="1"/>
    <cellStyle name="20% - Accent5 4 3" xfId="8260" hidden="1"/>
    <cellStyle name="20% - Accent5 4 3" xfId="8531" hidden="1"/>
    <cellStyle name="20% - Accent5 4 3" xfId="8959" hidden="1"/>
    <cellStyle name="20% - Accent5 4 3" xfId="9074" hidden="1"/>
    <cellStyle name="20% - Accent5 4 3" xfId="9578" hidden="1"/>
    <cellStyle name="20% - Accent5 4 3" xfId="9724" hidden="1"/>
    <cellStyle name="20% - Accent5 4 3" xfId="10028" hidden="1"/>
    <cellStyle name="20% - Accent5 4 3" xfId="10157" hidden="1"/>
    <cellStyle name="20% - Accent5 4 3" xfId="10428" hidden="1"/>
    <cellStyle name="20% - Accent5 4 3" xfId="10699" hidden="1"/>
    <cellStyle name="20% - Accent5 4 3" xfId="11127" hidden="1"/>
    <cellStyle name="20% - Accent5 4 3" xfId="11242" hidden="1"/>
    <cellStyle name="20% - Accent5 4 3" xfId="11746" hidden="1"/>
    <cellStyle name="20% - Accent5 4 3" xfId="11892" hidden="1"/>
    <cellStyle name="20% - Accent5 4 3" xfId="12196" hidden="1"/>
    <cellStyle name="20% - Accent5 4 3" xfId="12325" hidden="1"/>
    <cellStyle name="20% - Accent5 4 3" xfId="12596" hidden="1"/>
    <cellStyle name="20% - Accent5 4 3" xfId="12867" hidden="1"/>
    <cellStyle name="20% - Accent5 8" xfId="75" hidden="1"/>
    <cellStyle name="20% - Accent5 8" xfId="127" hidden="1"/>
    <cellStyle name="20% - Accent5 8" xfId="179" hidden="1"/>
    <cellStyle name="20% - Accent5 8" xfId="231" hidden="1"/>
    <cellStyle name="20% - Accent5 8" xfId="670" hidden="1"/>
    <cellStyle name="20% - Accent5 8" xfId="722" hidden="1"/>
    <cellStyle name="20% - Accent5 8" xfId="775" hidden="1"/>
    <cellStyle name="20% - Accent5 8" xfId="844" hidden="1"/>
    <cellStyle name="20% - Accent5 8" xfId="605" hidden="1"/>
    <cellStyle name="20% - Accent5 8" xfId="621" hidden="1"/>
    <cellStyle name="20% - Accent5 8" xfId="1142" hidden="1"/>
    <cellStyle name="20% - Accent5 8" xfId="1194" hidden="1"/>
    <cellStyle name="20% - Accent5 8" xfId="1246" hidden="1"/>
    <cellStyle name="20% - Accent5 8" xfId="1304" hidden="1"/>
    <cellStyle name="20% - Accent5 8" xfId="547" hidden="1"/>
    <cellStyle name="20% - Accent5 8" xfId="1018" hidden="1"/>
    <cellStyle name="20% - Accent5 8" xfId="1570" hidden="1"/>
    <cellStyle name="20% - Accent5 8" xfId="1622" hidden="1"/>
    <cellStyle name="20% - Accent5 8" xfId="1674" hidden="1"/>
    <cellStyle name="20% - Accent5 8" xfId="1841" hidden="1"/>
    <cellStyle name="20% - Accent5 8" xfId="1893" hidden="1"/>
    <cellStyle name="20% - Accent5 8" xfId="1945" hidden="1"/>
    <cellStyle name="20% - Accent5 8" xfId="2112" hidden="1"/>
    <cellStyle name="20% - Accent5 8" xfId="2164" hidden="1"/>
    <cellStyle name="20% - Accent5 8" xfId="2233" hidden="1"/>
    <cellStyle name="20% - Accent5 8" xfId="2285" hidden="1"/>
    <cellStyle name="20% - Accent5 8" xfId="2337" hidden="1"/>
    <cellStyle name="20% - Accent5 8" xfId="2389" hidden="1"/>
    <cellStyle name="20% - Accent5 8" xfId="2838" hidden="1"/>
    <cellStyle name="20% - Accent5 8" xfId="2890" hidden="1"/>
    <cellStyle name="20% - Accent5 8" xfId="2943" hidden="1"/>
    <cellStyle name="20% - Accent5 8" xfId="3012" hidden="1"/>
    <cellStyle name="20% - Accent5 8" xfId="2773" hidden="1"/>
    <cellStyle name="20% - Accent5 8" xfId="2789" hidden="1"/>
    <cellStyle name="20% - Accent5 8" xfId="3310" hidden="1"/>
    <cellStyle name="20% - Accent5 8" xfId="3362" hidden="1"/>
    <cellStyle name="20% - Accent5 8" xfId="3414" hidden="1"/>
    <cellStyle name="20% - Accent5 8" xfId="3472" hidden="1"/>
    <cellStyle name="20% - Accent5 8" xfId="2715" hidden="1"/>
    <cellStyle name="20% - Accent5 8" xfId="3186" hidden="1"/>
    <cellStyle name="20% - Accent5 8" xfId="3738" hidden="1"/>
    <cellStyle name="20% - Accent5 8" xfId="3790" hidden="1"/>
    <cellStyle name="20% - Accent5 8" xfId="3842" hidden="1"/>
    <cellStyle name="20% - Accent5 8" xfId="4009" hidden="1"/>
    <cellStyle name="20% - Accent5 8" xfId="4061" hidden="1"/>
    <cellStyle name="20% - Accent5 8" xfId="4113" hidden="1"/>
    <cellStyle name="20% - Accent5 8" xfId="4280" hidden="1"/>
    <cellStyle name="20% - Accent5 8" xfId="4332" hidden="1"/>
    <cellStyle name="20% - Accent5 8" xfId="4401" hidden="1"/>
    <cellStyle name="20% - Accent5 8" xfId="4453" hidden="1"/>
    <cellStyle name="20% - Accent5 8" xfId="4505" hidden="1"/>
    <cellStyle name="20% - Accent5 8" xfId="4557" hidden="1"/>
    <cellStyle name="20% - Accent5 8" xfId="5006" hidden="1"/>
    <cellStyle name="20% - Accent5 8" xfId="5058" hidden="1"/>
    <cellStyle name="20% - Accent5 8" xfId="5111" hidden="1"/>
    <cellStyle name="20% - Accent5 8" xfId="5180" hidden="1"/>
    <cellStyle name="20% - Accent5 8" xfId="4941" hidden="1"/>
    <cellStyle name="20% - Accent5 8" xfId="4957" hidden="1"/>
    <cellStyle name="20% - Accent5 8" xfId="5478" hidden="1"/>
    <cellStyle name="20% - Accent5 8" xfId="5530" hidden="1"/>
    <cellStyle name="20% - Accent5 8" xfId="5582" hidden="1"/>
    <cellStyle name="20% - Accent5 8" xfId="5640" hidden="1"/>
    <cellStyle name="20% - Accent5 8" xfId="4883" hidden="1"/>
    <cellStyle name="20% - Accent5 8" xfId="5354" hidden="1"/>
    <cellStyle name="20% - Accent5 8" xfId="5906" hidden="1"/>
    <cellStyle name="20% - Accent5 8" xfId="5958" hidden="1"/>
    <cellStyle name="20% - Accent5 8" xfId="6010" hidden="1"/>
    <cellStyle name="20% - Accent5 8" xfId="6177" hidden="1"/>
    <cellStyle name="20% - Accent5 8" xfId="6229" hidden="1"/>
    <cellStyle name="20% - Accent5 8" xfId="6281" hidden="1"/>
    <cellStyle name="20% - Accent5 8" xfId="6448" hidden="1"/>
    <cellStyle name="20% - Accent5 8" xfId="6500" hidden="1"/>
    <cellStyle name="20% - Accent5 8" xfId="6569" hidden="1"/>
    <cellStyle name="20% - Accent5 8" xfId="6621" hidden="1"/>
    <cellStyle name="20% - Accent5 8" xfId="6673" hidden="1"/>
    <cellStyle name="20% - Accent5 8" xfId="6725" hidden="1"/>
    <cellStyle name="20% - Accent5 8" xfId="7174" hidden="1"/>
    <cellStyle name="20% - Accent5 8" xfId="7226" hidden="1"/>
    <cellStyle name="20% - Accent5 8" xfId="7279" hidden="1"/>
    <cellStyle name="20% - Accent5 8" xfId="7348" hidden="1"/>
    <cellStyle name="20% - Accent5 8" xfId="7109" hidden="1"/>
    <cellStyle name="20% - Accent5 8" xfId="7125" hidden="1"/>
    <cellStyle name="20% - Accent5 8" xfId="7646" hidden="1"/>
    <cellStyle name="20% - Accent5 8" xfId="7698" hidden="1"/>
    <cellStyle name="20% - Accent5 8" xfId="7750" hidden="1"/>
    <cellStyle name="20% - Accent5 8" xfId="7808" hidden="1"/>
    <cellStyle name="20% - Accent5 8" xfId="7051" hidden="1"/>
    <cellStyle name="20% - Accent5 8" xfId="7522" hidden="1"/>
    <cellStyle name="20% - Accent5 8" xfId="8074" hidden="1"/>
    <cellStyle name="20% - Accent5 8" xfId="8126" hidden="1"/>
    <cellStyle name="20% - Accent5 8" xfId="8178" hidden="1"/>
    <cellStyle name="20% - Accent5 8" xfId="8345" hidden="1"/>
    <cellStyle name="20% - Accent5 8" xfId="8397" hidden="1"/>
    <cellStyle name="20% - Accent5 8" xfId="8449" hidden="1"/>
    <cellStyle name="20% - Accent5 8" xfId="8616" hidden="1"/>
    <cellStyle name="20% - Accent5 8" xfId="8668" hidden="1"/>
    <cellStyle name="20% - Accent5 8" xfId="8737" hidden="1"/>
    <cellStyle name="20% - Accent5 8" xfId="8789" hidden="1"/>
    <cellStyle name="20% - Accent5 8" xfId="8841" hidden="1"/>
    <cellStyle name="20% - Accent5 8" xfId="8893" hidden="1"/>
    <cellStyle name="20% - Accent5 8" xfId="9342" hidden="1"/>
    <cellStyle name="20% - Accent5 8" xfId="9394" hidden="1"/>
    <cellStyle name="20% - Accent5 8" xfId="9447" hidden="1"/>
    <cellStyle name="20% - Accent5 8" xfId="9516" hidden="1"/>
    <cellStyle name="20% - Accent5 8" xfId="9277" hidden="1"/>
    <cellStyle name="20% - Accent5 8" xfId="9293" hidden="1"/>
    <cellStyle name="20% - Accent5 8" xfId="9814" hidden="1"/>
    <cellStyle name="20% - Accent5 8" xfId="9866" hidden="1"/>
    <cellStyle name="20% - Accent5 8" xfId="9918" hidden="1"/>
    <cellStyle name="20% - Accent5 8" xfId="9976" hidden="1"/>
    <cellStyle name="20% - Accent5 8" xfId="9219" hidden="1"/>
    <cellStyle name="20% - Accent5 8" xfId="9690" hidden="1"/>
    <cellStyle name="20% - Accent5 8" xfId="10242" hidden="1"/>
    <cellStyle name="20% - Accent5 8" xfId="10294" hidden="1"/>
    <cellStyle name="20% - Accent5 8" xfId="10346" hidden="1"/>
    <cellStyle name="20% - Accent5 8" xfId="10513" hidden="1"/>
    <cellStyle name="20% - Accent5 8" xfId="10565" hidden="1"/>
    <cellStyle name="20% - Accent5 8" xfId="10617" hidden="1"/>
    <cellStyle name="20% - Accent5 8" xfId="10784" hidden="1"/>
    <cellStyle name="20% - Accent5 8" xfId="10836" hidden="1"/>
    <cellStyle name="20% - Accent5 8" xfId="10905" hidden="1"/>
    <cellStyle name="20% - Accent5 8" xfId="10957" hidden="1"/>
    <cellStyle name="20% - Accent5 8" xfId="11009" hidden="1"/>
    <cellStyle name="20% - Accent5 8" xfId="11061" hidden="1"/>
    <cellStyle name="20% - Accent5 8" xfId="11510" hidden="1"/>
    <cellStyle name="20% - Accent5 8" xfId="11562" hidden="1"/>
    <cellStyle name="20% - Accent5 8" xfId="11615" hidden="1"/>
    <cellStyle name="20% - Accent5 8" xfId="11684" hidden="1"/>
    <cellStyle name="20% - Accent5 8" xfId="11445" hidden="1"/>
    <cellStyle name="20% - Accent5 8" xfId="11461" hidden="1"/>
    <cellStyle name="20% - Accent5 8" xfId="11982" hidden="1"/>
    <cellStyle name="20% - Accent5 8" xfId="12034" hidden="1"/>
    <cellStyle name="20% - Accent5 8" xfId="12086" hidden="1"/>
    <cellStyle name="20% - Accent5 8" xfId="12144" hidden="1"/>
    <cellStyle name="20% - Accent5 8" xfId="11387" hidden="1"/>
    <cellStyle name="20% - Accent5 8" xfId="11858" hidden="1"/>
    <cellStyle name="20% - Accent5 8" xfId="12410" hidden="1"/>
    <cellStyle name="20% - Accent5 8" xfId="12462" hidden="1"/>
    <cellStyle name="20% - Accent5 8" xfId="12514" hidden="1"/>
    <cellStyle name="20% - Accent5 8" xfId="12681" hidden="1"/>
    <cellStyle name="20% - Accent5 8" xfId="12733" hidden="1"/>
    <cellStyle name="20% - Accent5 8" xfId="12785" hidden="1"/>
    <cellStyle name="20% - Accent5 8" xfId="12952" hidden="1"/>
    <cellStyle name="20% - Accent5 8" xfId="13004" hidden="1"/>
    <cellStyle name="20% - Accent5 9" xfId="88" hidden="1"/>
    <cellStyle name="20% - Accent5 9" xfId="140" hidden="1"/>
    <cellStyle name="20% - Accent5 9" xfId="192" hidden="1"/>
    <cellStyle name="20% - Accent5 9" xfId="244" hidden="1"/>
    <cellStyle name="20% - Accent5 9" xfId="683" hidden="1"/>
    <cellStyle name="20% - Accent5 9" xfId="735" hidden="1"/>
    <cellStyle name="20% - Accent5 9" xfId="788" hidden="1"/>
    <cellStyle name="20% - Accent5 9" xfId="865" hidden="1"/>
    <cellStyle name="20% - Accent5 9" xfId="591" hidden="1"/>
    <cellStyle name="20% - Accent5 9" xfId="643" hidden="1"/>
    <cellStyle name="20% - Accent5 9" xfId="1155" hidden="1"/>
    <cellStyle name="20% - Accent5 9" xfId="1207" hidden="1"/>
    <cellStyle name="20% - Accent5 9" xfId="1259" hidden="1"/>
    <cellStyle name="20% - Accent5 9" xfId="1316" hidden="1"/>
    <cellStyle name="20% - Accent5 9" xfId="500" hidden="1"/>
    <cellStyle name="20% - Accent5 9" xfId="616" hidden="1"/>
    <cellStyle name="20% - Accent5 9" xfId="1583" hidden="1"/>
    <cellStyle name="20% - Accent5 9" xfId="1635" hidden="1"/>
    <cellStyle name="20% - Accent5 9" xfId="1687" hidden="1"/>
    <cellStyle name="20% - Accent5 9" xfId="1854" hidden="1"/>
    <cellStyle name="20% - Accent5 9" xfId="1906" hidden="1"/>
    <cellStyle name="20% - Accent5 9" xfId="1958" hidden="1"/>
    <cellStyle name="20% - Accent5 9" xfId="2125" hidden="1"/>
    <cellStyle name="20% - Accent5 9" xfId="2177" hidden="1"/>
    <cellStyle name="20% - Accent5 9" xfId="2246" hidden="1"/>
    <cellStyle name="20% - Accent5 9" xfId="2298" hidden="1"/>
    <cellStyle name="20% - Accent5 9" xfId="2350" hidden="1"/>
    <cellStyle name="20% - Accent5 9" xfId="2402" hidden="1"/>
    <cellStyle name="20% - Accent5 9" xfId="2851" hidden="1"/>
    <cellStyle name="20% - Accent5 9" xfId="2903" hidden="1"/>
    <cellStyle name="20% - Accent5 9" xfId="2956" hidden="1"/>
    <cellStyle name="20% - Accent5 9" xfId="3033" hidden="1"/>
    <cellStyle name="20% - Accent5 9" xfId="2759" hidden="1"/>
    <cellStyle name="20% - Accent5 9" xfId="2811" hidden="1"/>
    <cellStyle name="20% - Accent5 9" xfId="3323" hidden="1"/>
    <cellStyle name="20% - Accent5 9" xfId="3375" hidden="1"/>
    <cellStyle name="20% - Accent5 9" xfId="3427" hidden="1"/>
    <cellStyle name="20% - Accent5 9" xfId="3484" hidden="1"/>
    <cellStyle name="20% - Accent5 9" xfId="2668" hidden="1"/>
    <cellStyle name="20% - Accent5 9" xfId="2784" hidden="1"/>
    <cellStyle name="20% - Accent5 9" xfId="3751" hidden="1"/>
    <cellStyle name="20% - Accent5 9" xfId="3803" hidden="1"/>
    <cellStyle name="20% - Accent5 9" xfId="3855" hidden="1"/>
    <cellStyle name="20% - Accent5 9" xfId="4022" hidden="1"/>
    <cellStyle name="20% - Accent5 9" xfId="4074" hidden="1"/>
    <cellStyle name="20% - Accent5 9" xfId="4126" hidden="1"/>
    <cellStyle name="20% - Accent5 9" xfId="4293" hidden="1"/>
    <cellStyle name="20% - Accent5 9" xfId="4345" hidden="1"/>
    <cellStyle name="20% - Accent5 9" xfId="4414" hidden="1"/>
    <cellStyle name="20% - Accent5 9" xfId="4466" hidden="1"/>
    <cellStyle name="20% - Accent5 9" xfId="4518" hidden="1"/>
    <cellStyle name="20% - Accent5 9" xfId="4570" hidden="1"/>
    <cellStyle name="20% - Accent5 9" xfId="5019" hidden="1"/>
    <cellStyle name="20% - Accent5 9" xfId="5071" hidden="1"/>
    <cellStyle name="20% - Accent5 9" xfId="5124" hidden="1"/>
    <cellStyle name="20% - Accent5 9" xfId="5201" hidden="1"/>
    <cellStyle name="20% - Accent5 9" xfId="4927" hidden="1"/>
    <cellStyle name="20% - Accent5 9" xfId="4979" hidden="1"/>
    <cellStyle name="20% - Accent5 9" xfId="5491" hidden="1"/>
    <cellStyle name="20% - Accent5 9" xfId="5543" hidden="1"/>
    <cellStyle name="20% - Accent5 9" xfId="5595" hidden="1"/>
    <cellStyle name="20% - Accent5 9" xfId="5652" hidden="1"/>
    <cellStyle name="20% - Accent5 9" xfId="4836" hidden="1"/>
    <cellStyle name="20% - Accent5 9" xfId="4952" hidden="1"/>
    <cellStyle name="20% - Accent5 9" xfId="5919" hidden="1"/>
    <cellStyle name="20% - Accent5 9" xfId="5971" hidden="1"/>
    <cellStyle name="20% - Accent5 9" xfId="6023" hidden="1"/>
    <cellStyle name="20% - Accent5 9" xfId="6190" hidden="1"/>
    <cellStyle name="20% - Accent5 9" xfId="6242" hidden="1"/>
    <cellStyle name="20% - Accent5 9" xfId="6294" hidden="1"/>
    <cellStyle name="20% - Accent5 9" xfId="6461" hidden="1"/>
    <cellStyle name="20% - Accent5 9" xfId="6513" hidden="1"/>
    <cellStyle name="20% - Accent5 9" xfId="6582" hidden="1"/>
    <cellStyle name="20% - Accent5 9" xfId="6634" hidden="1"/>
    <cellStyle name="20% - Accent5 9" xfId="6686" hidden="1"/>
    <cellStyle name="20% - Accent5 9" xfId="6738" hidden="1"/>
    <cellStyle name="20% - Accent5 9" xfId="7187" hidden="1"/>
    <cellStyle name="20% - Accent5 9" xfId="7239" hidden="1"/>
    <cellStyle name="20% - Accent5 9" xfId="7292" hidden="1"/>
    <cellStyle name="20% - Accent5 9" xfId="7369" hidden="1"/>
    <cellStyle name="20% - Accent5 9" xfId="7095" hidden="1"/>
    <cellStyle name="20% - Accent5 9" xfId="7147" hidden="1"/>
    <cellStyle name="20% - Accent5 9" xfId="7659" hidden="1"/>
    <cellStyle name="20% - Accent5 9" xfId="7711" hidden="1"/>
    <cellStyle name="20% - Accent5 9" xfId="7763" hidden="1"/>
    <cellStyle name="20% - Accent5 9" xfId="7820" hidden="1"/>
    <cellStyle name="20% - Accent5 9" xfId="7004" hidden="1"/>
    <cellStyle name="20% - Accent5 9" xfId="7120" hidden="1"/>
    <cellStyle name="20% - Accent5 9" xfId="8087" hidden="1"/>
    <cellStyle name="20% - Accent5 9" xfId="8139" hidden="1"/>
    <cellStyle name="20% - Accent5 9" xfId="8191" hidden="1"/>
    <cellStyle name="20% - Accent5 9" xfId="8358" hidden="1"/>
    <cellStyle name="20% - Accent5 9" xfId="8410" hidden="1"/>
    <cellStyle name="20% - Accent5 9" xfId="8462" hidden="1"/>
    <cellStyle name="20% - Accent5 9" xfId="8629" hidden="1"/>
    <cellStyle name="20% - Accent5 9" xfId="8681" hidden="1"/>
    <cellStyle name="20% - Accent5 9" xfId="8750" hidden="1"/>
    <cellStyle name="20% - Accent5 9" xfId="8802" hidden="1"/>
    <cellStyle name="20% - Accent5 9" xfId="8854" hidden="1"/>
    <cellStyle name="20% - Accent5 9" xfId="8906" hidden="1"/>
    <cellStyle name="20% - Accent5 9" xfId="9355" hidden="1"/>
    <cellStyle name="20% - Accent5 9" xfId="9407" hidden="1"/>
    <cellStyle name="20% - Accent5 9" xfId="9460" hidden="1"/>
    <cellStyle name="20% - Accent5 9" xfId="9537" hidden="1"/>
    <cellStyle name="20% - Accent5 9" xfId="9263" hidden="1"/>
    <cellStyle name="20% - Accent5 9" xfId="9315" hidden="1"/>
    <cellStyle name="20% - Accent5 9" xfId="9827" hidden="1"/>
    <cellStyle name="20% - Accent5 9" xfId="9879" hidden="1"/>
    <cellStyle name="20% - Accent5 9" xfId="9931" hidden="1"/>
    <cellStyle name="20% - Accent5 9" xfId="9988" hidden="1"/>
    <cellStyle name="20% - Accent5 9" xfId="9172" hidden="1"/>
    <cellStyle name="20% - Accent5 9" xfId="9288" hidden="1"/>
    <cellStyle name="20% - Accent5 9" xfId="10255" hidden="1"/>
    <cellStyle name="20% - Accent5 9" xfId="10307" hidden="1"/>
    <cellStyle name="20% - Accent5 9" xfId="10359" hidden="1"/>
    <cellStyle name="20% - Accent5 9" xfId="10526" hidden="1"/>
    <cellStyle name="20% - Accent5 9" xfId="10578" hidden="1"/>
    <cellStyle name="20% - Accent5 9" xfId="10630" hidden="1"/>
    <cellStyle name="20% - Accent5 9" xfId="10797" hidden="1"/>
    <cellStyle name="20% - Accent5 9" xfId="10849" hidden="1"/>
    <cellStyle name="20% - Accent5 9" xfId="10918" hidden="1"/>
    <cellStyle name="20% - Accent5 9" xfId="10970" hidden="1"/>
    <cellStyle name="20% - Accent5 9" xfId="11022" hidden="1"/>
    <cellStyle name="20% - Accent5 9" xfId="11074" hidden="1"/>
    <cellStyle name="20% - Accent5 9" xfId="11523" hidden="1"/>
    <cellStyle name="20% - Accent5 9" xfId="11575" hidden="1"/>
    <cellStyle name="20% - Accent5 9" xfId="11628" hidden="1"/>
    <cellStyle name="20% - Accent5 9" xfId="11705" hidden="1"/>
    <cellStyle name="20% - Accent5 9" xfId="11431" hidden="1"/>
    <cellStyle name="20% - Accent5 9" xfId="11483" hidden="1"/>
    <cellStyle name="20% - Accent5 9" xfId="11995" hidden="1"/>
    <cellStyle name="20% - Accent5 9" xfId="12047" hidden="1"/>
    <cellStyle name="20% - Accent5 9" xfId="12099" hidden="1"/>
    <cellStyle name="20% - Accent5 9" xfId="12156" hidden="1"/>
    <cellStyle name="20% - Accent5 9" xfId="11340" hidden="1"/>
    <cellStyle name="20% - Accent5 9" xfId="11456" hidden="1"/>
    <cellStyle name="20% - Accent5 9" xfId="12423" hidden="1"/>
    <cellStyle name="20% - Accent5 9" xfId="12475" hidden="1"/>
    <cellStyle name="20% - Accent5 9" xfId="12527" hidden="1"/>
    <cellStyle name="20% - Accent5 9" xfId="12694" hidden="1"/>
    <cellStyle name="20% - Accent5 9" xfId="12746" hidden="1"/>
    <cellStyle name="20% - Accent5 9" xfId="12798" hidden="1"/>
    <cellStyle name="20% - Accent5 9" xfId="12965" hidden="1"/>
    <cellStyle name="20% - Accent5 9" xfId="13017" hidden="1"/>
    <cellStyle name="20% - Accent6" xfId="43" builtinId="50" hidden="1"/>
    <cellStyle name="20% - Accent6 10" xfId="90" hidden="1"/>
    <cellStyle name="20% - Accent6 10" xfId="142" hidden="1"/>
    <cellStyle name="20% - Accent6 10" xfId="194" hidden="1"/>
    <cellStyle name="20% - Accent6 10" xfId="246" hidden="1"/>
    <cellStyle name="20% - Accent6 10" xfId="685" hidden="1"/>
    <cellStyle name="20% - Accent6 10" xfId="737" hidden="1"/>
    <cellStyle name="20% - Accent6 10" xfId="790" hidden="1"/>
    <cellStyle name="20% - Accent6 10" xfId="863" hidden="1"/>
    <cellStyle name="20% - Accent6 10" xfId="576" hidden="1"/>
    <cellStyle name="20% - Accent6 10" xfId="636" hidden="1"/>
    <cellStyle name="20% - Accent6 10" xfId="1157" hidden="1"/>
    <cellStyle name="20% - Accent6 10" xfId="1209" hidden="1"/>
    <cellStyle name="20% - Accent6 10" xfId="1261" hidden="1"/>
    <cellStyle name="20% - Accent6 10" xfId="1314" hidden="1"/>
    <cellStyle name="20% - Accent6 10" xfId="855" hidden="1"/>
    <cellStyle name="20% - Accent6 10" xfId="514" hidden="1"/>
    <cellStyle name="20% - Accent6 10" xfId="1585" hidden="1"/>
    <cellStyle name="20% - Accent6 10" xfId="1637" hidden="1"/>
    <cellStyle name="20% - Accent6 10" xfId="1689" hidden="1"/>
    <cellStyle name="20% - Accent6 10" xfId="1856" hidden="1"/>
    <cellStyle name="20% - Accent6 10" xfId="1908" hidden="1"/>
    <cellStyle name="20% - Accent6 10" xfId="1960" hidden="1"/>
    <cellStyle name="20% - Accent6 10" xfId="2127" hidden="1"/>
    <cellStyle name="20% - Accent6 10" xfId="2179" hidden="1"/>
    <cellStyle name="20% - Accent6 10" xfId="2248" hidden="1"/>
    <cellStyle name="20% - Accent6 10" xfId="2300" hidden="1"/>
    <cellStyle name="20% - Accent6 10" xfId="2352" hidden="1"/>
    <cellStyle name="20% - Accent6 10" xfId="2404" hidden="1"/>
    <cellStyle name="20% - Accent6 10" xfId="2853" hidden="1"/>
    <cellStyle name="20% - Accent6 10" xfId="2905" hidden="1"/>
    <cellStyle name="20% - Accent6 10" xfId="2958" hidden="1"/>
    <cellStyle name="20% - Accent6 10" xfId="3031" hidden="1"/>
    <cellStyle name="20% - Accent6 10" xfId="2744" hidden="1"/>
    <cellStyle name="20% - Accent6 10" xfId="2804" hidden="1"/>
    <cellStyle name="20% - Accent6 10" xfId="3325" hidden="1"/>
    <cellStyle name="20% - Accent6 10" xfId="3377" hidden="1"/>
    <cellStyle name="20% - Accent6 10" xfId="3429" hidden="1"/>
    <cellStyle name="20% - Accent6 10" xfId="3482" hidden="1"/>
    <cellStyle name="20% - Accent6 10" xfId="3023" hidden="1"/>
    <cellStyle name="20% - Accent6 10" xfId="2682" hidden="1"/>
    <cellStyle name="20% - Accent6 10" xfId="3753" hidden="1"/>
    <cellStyle name="20% - Accent6 10" xfId="3805" hidden="1"/>
    <cellStyle name="20% - Accent6 10" xfId="3857" hidden="1"/>
    <cellStyle name="20% - Accent6 10" xfId="4024" hidden="1"/>
    <cellStyle name="20% - Accent6 10" xfId="4076" hidden="1"/>
    <cellStyle name="20% - Accent6 10" xfId="4128" hidden="1"/>
    <cellStyle name="20% - Accent6 10" xfId="4295" hidden="1"/>
    <cellStyle name="20% - Accent6 10" xfId="4347" hidden="1"/>
    <cellStyle name="20% - Accent6 10" xfId="4416" hidden="1"/>
    <cellStyle name="20% - Accent6 10" xfId="4468" hidden="1"/>
    <cellStyle name="20% - Accent6 10" xfId="4520" hidden="1"/>
    <cellStyle name="20% - Accent6 10" xfId="4572" hidden="1"/>
    <cellStyle name="20% - Accent6 10" xfId="5021" hidden="1"/>
    <cellStyle name="20% - Accent6 10" xfId="5073" hidden="1"/>
    <cellStyle name="20% - Accent6 10" xfId="5126" hidden="1"/>
    <cellStyle name="20% - Accent6 10" xfId="5199" hidden="1"/>
    <cellStyle name="20% - Accent6 10" xfId="4912" hidden="1"/>
    <cellStyle name="20% - Accent6 10" xfId="4972" hidden="1"/>
    <cellStyle name="20% - Accent6 10" xfId="5493" hidden="1"/>
    <cellStyle name="20% - Accent6 10" xfId="5545" hidden="1"/>
    <cellStyle name="20% - Accent6 10" xfId="5597" hidden="1"/>
    <cellStyle name="20% - Accent6 10" xfId="5650" hidden="1"/>
    <cellStyle name="20% - Accent6 10" xfId="5191" hidden="1"/>
    <cellStyle name="20% - Accent6 10" xfId="4850" hidden="1"/>
    <cellStyle name="20% - Accent6 10" xfId="5921" hidden="1"/>
    <cellStyle name="20% - Accent6 10" xfId="5973" hidden="1"/>
    <cellStyle name="20% - Accent6 10" xfId="6025" hidden="1"/>
    <cellStyle name="20% - Accent6 10" xfId="6192" hidden="1"/>
    <cellStyle name="20% - Accent6 10" xfId="6244" hidden="1"/>
    <cellStyle name="20% - Accent6 10" xfId="6296" hidden="1"/>
    <cellStyle name="20% - Accent6 10" xfId="6463" hidden="1"/>
    <cellStyle name="20% - Accent6 10" xfId="6515" hidden="1"/>
    <cellStyle name="20% - Accent6 10" xfId="6584" hidden="1"/>
    <cellStyle name="20% - Accent6 10" xfId="6636" hidden="1"/>
    <cellStyle name="20% - Accent6 10" xfId="6688" hidden="1"/>
    <cellStyle name="20% - Accent6 10" xfId="6740" hidden="1"/>
    <cellStyle name="20% - Accent6 10" xfId="7189" hidden="1"/>
    <cellStyle name="20% - Accent6 10" xfId="7241" hidden="1"/>
    <cellStyle name="20% - Accent6 10" xfId="7294" hidden="1"/>
    <cellStyle name="20% - Accent6 10" xfId="7367" hidden="1"/>
    <cellStyle name="20% - Accent6 10" xfId="7080" hidden="1"/>
    <cellStyle name="20% - Accent6 10" xfId="7140" hidden="1"/>
    <cellStyle name="20% - Accent6 10" xfId="7661" hidden="1"/>
    <cellStyle name="20% - Accent6 10" xfId="7713" hidden="1"/>
    <cellStyle name="20% - Accent6 10" xfId="7765" hidden="1"/>
    <cellStyle name="20% - Accent6 10" xfId="7818" hidden="1"/>
    <cellStyle name="20% - Accent6 10" xfId="7359" hidden="1"/>
    <cellStyle name="20% - Accent6 10" xfId="7018" hidden="1"/>
    <cellStyle name="20% - Accent6 10" xfId="8089" hidden="1"/>
    <cellStyle name="20% - Accent6 10" xfId="8141" hidden="1"/>
    <cellStyle name="20% - Accent6 10" xfId="8193" hidden="1"/>
    <cellStyle name="20% - Accent6 10" xfId="8360" hidden="1"/>
    <cellStyle name="20% - Accent6 10" xfId="8412" hidden="1"/>
    <cellStyle name="20% - Accent6 10" xfId="8464" hidden="1"/>
    <cellStyle name="20% - Accent6 10" xfId="8631" hidden="1"/>
    <cellStyle name="20% - Accent6 10" xfId="8683" hidden="1"/>
    <cellStyle name="20% - Accent6 10" xfId="8752" hidden="1"/>
    <cellStyle name="20% - Accent6 10" xfId="8804" hidden="1"/>
    <cellStyle name="20% - Accent6 10" xfId="8856" hidden="1"/>
    <cellStyle name="20% - Accent6 10" xfId="8908" hidden="1"/>
    <cellStyle name="20% - Accent6 10" xfId="9357" hidden="1"/>
    <cellStyle name="20% - Accent6 10" xfId="9409" hidden="1"/>
    <cellStyle name="20% - Accent6 10" xfId="9462" hidden="1"/>
    <cellStyle name="20% - Accent6 10" xfId="9535" hidden="1"/>
    <cellStyle name="20% - Accent6 10" xfId="9248" hidden="1"/>
    <cellStyle name="20% - Accent6 10" xfId="9308" hidden="1"/>
    <cellStyle name="20% - Accent6 10" xfId="9829" hidden="1"/>
    <cellStyle name="20% - Accent6 10" xfId="9881" hidden="1"/>
    <cellStyle name="20% - Accent6 10" xfId="9933" hidden="1"/>
    <cellStyle name="20% - Accent6 10" xfId="9986" hidden="1"/>
    <cellStyle name="20% - Accent6 10" xfId="9527" hidden="1"/>
    <cellStyle name="20% - Accent6 10" xfId="9186" hidden="1"/>
    <cellStyle name="20% - Accent6 10" xfId="10257" hidden="1"/>
    <cellStyle name="20% - Accent6 10" xfId="10309" hidden="1"/>
    <cellStyle name="20% - Accent6 10" xfId="10361" hidden="1"/>
    <cellStyle name="20% - Accent6 10" xfId="10528" hidden="1"/>
    <cellStyle name="20% - Accent6 10" xfId="10580" hidden="1"/>
    <cellStyle name="20% - Accent6 10" xfId="10632" hidden="1"/>
    <cellStyle name="20% - Accent6 10" xfId="10799" hidden="1"/>
    <cellStyle name="20% - Accent6 10" xfId="10851" hidden="1"/>
    <cellStyle name="20% - Accent6 10" xfId="10920" hidden="1"/>
    <cellStyle name="20% - Accent6 10" xfId="10972" hidden="1"/>
    <cellStyle name="20% - Accent6 10" xfId="11024" hidden="1"/>
    <cellStyle name="20% - Accent6 10" xfId="11076" hidden="1"/>
    <cellStyle name="20% - Accent6 10" xfId="11525" hidden="1"/>
    <cellStyle name="20% - Accent6 10" xfId="11577" hidden="1"/>
    <cellStyle name="20% - Accent6 10" xfId="11630" hidden="1"/>
    <cellStyle name="20% - Accent6 10" xfId="11703" hidden="1"/>
    <cellStyle name="20% - Accent6 10" xfId="11416" hidden="1"/>
    <cellStyle name="20% - Accent6 10" xfId="11476" hidden="1"/>
    <cellStyle name="20% - Accent6 10" xfId="11997" hidden="1"/>
    <cellStyle name="20% - Accent6 10" xfId="12049" hidden="1"/>
    <cellStyle name="20% - Accent6 10" xfId="12101" hidden="1"/>
    <cellStyle name="20% - Accent6 10" xfId="12154" hidden="1"/>
    <cellStyle name="20% - Accent6 10" xfId="11695" hidden="1"/>
    <cellStyle name="20% - Accent6 10" xfId="11354" hidden="1"/>
    <cellStyle name="20% - Accent6 10" xfId="12425" hidden="1"/>
    <cellStyle name="20% - Accent6 10" xfId="12477" hidden="1"/>
    <cellStyle name="20% - Accent6 10" xfId="12529" hidden="1"/>
    <cellStyle name="20% - Accent6 10" xfId="12696" hidden="1"/>
    <cellStyle name="20% - Accent6 10" xfId="12748" hidden="1"/>
    <cellStyle name="20% - Accent6 10" xfId="12800" hidden="1"/>
    <cellStyle name="20% - Accent6 10" xfId="12967" hidden="1"/>
    <cellStyle name="20% - Accent6 10" xfId="13019" hidden="1"/>
    <cellStyle name="20% - Accent6 11" xfId="103" hidden="1"/>
    <cellStyle name="20% - Accent6 11" xfId="155" hidden="1"/>
    <cellStyle name="20% - Accent6 11" xfId="207" hidden="1"/>
    <cellStyle name="20% - Accent6 11" xfId="259" hidden="1"/>
    <cellStyle name="20% - Accent6 11" xfId="698" hidden="1"/>
    <cellStyle name="20% - Accent6 11" xfId="750" hidden="1"/>
    <cellStyle name="20% - Accent6 11" xfId="803" hidden="1"/>
    <cellStyle name="20% - Accent6 11" xfId="833" hidden="1"/>
    <cellStyle name="20% - Accent6 11" xfId="479" hidden="1"/>
    <cellStyle name="20% - Accent6 11" xfId="641" hidden="1"/>
    <cellStyle name="20% - Accent6 11" xfId="1170" hidden="1"/>
    <cellStyle name="20% - Accent6 11" xfId="1222" hidden="1"/>
    <cellStyle name="20% - Accent6 11" xfId="1274" hidden="1"/>
    <cellStyle name="20% - Accent6 11" xfId="1298" hidden="1"/>
    <cellStyle name="20% - Accent6 11" xfId="554" hidden="1"/>
    <cellStyle name="20% - Accent6 11" xfId="991" hidden="1"/>
    <cellStyle name="20% - Accent6 11" xfId="1598" hidden="1"/>
    <cellStyle name="20% - Accent6 11" xfId="1650" hidden="1"/>
    <cellStyle name="20% - Accent6 11" xfId="1702" hidden="1"/>
    <cellStyle name="20% - Accent6 11" xfId="1869" hidden="1"/>
    <cellStyle name="20% - Accent6 11" xfId="1921" hidden="1"/>
    <cellStyle name="20% - Accent6 11" xfId="1973" hidden="1"/>
    <cellStyle name="20% - Accent6 11" xfId="2140" hidden="1"/>
    <cellStyle name="20% - Accent6 11" xfId="2192" hidden="1"/>
    <cellStyle name="20% - Accent6 11" xfId="2261" hidden="1"/>
    <cellStyle name="20% - Accent6 11" xfId="2313" hidden="1"/>
    <cellStyle name="20% - Accent6 11" xfId="2365" hidden="1"/>
    <cellStyle name="20% - Accent6 11" xfId="2417" hidden="1"/>
    <cellStyle name="20% - Accent6 11" xfId="2866" hidden="1"/>
    <cellStyle name="20% - Accent6 11" xfId="2918" hidden="1"/>
    <cellStyle name="20% - Accent6 11" xfId="2971" hidden="1"/>
    <cellStyle name="20% - Accent6 11" xfId="3001" hidden="1"/>
    <cellStyle name="20% - Accent6 11" xfId="2647" hidden="1"/>
    <cellStyle name="20% - Accent6 11" xfId="2809" hidden="1"/>
    <cellStyle name="20% - Accent6 11" xfId="3338" hidden="1"/>
    <cellStyle name="20% - Accent6 11" xfId="3390" hidden="1"/>
    <cellStyle name="20% - Accent6 11" xfId="3442" hidden="1"/>
    <cellStyle name="20% - Accent6 11" xfId="3466" hidden="1"/>
    <cellStyle name="20% - Accent6 11" xfId="2722" hidden="1"/>
    <cellStyle name="20% - Accent6 11" xfId="3159" hidden="1"/>
    <cellStyle name="20% - Accent6 11" xfId="3766" hidden="1"/>
    <cellStyle name="20% - Accent6 11" xfId="3818" hidden="1"/>
    <cellStyle name="20% - Accent6 11" xfId="3870" hidden="1"/>
    <cellStyle name="20% - Accent6 11" xfId="4037" hidden="1"/>
    <cellStyle name="20% - Accent6 11" xfId="4089" hidden="1"/>
    <cellStyle name="20% - Accent6 11" xfId="4141" hidden="1"/>
    <cellStyle name="20% - Accent6 11" xfId="4308" hidden="1"/>
    <cellStyle name="20% - Accent6 11" xfId="4360" hidden="1"/>
    <cellStyle name="20% - Accent6 11" xfId="4429" hidden="1"/>
    <cellStyle name="20% - Accent6 11" xfId="4481" hidden="1"/>
    <cellStyle name="20% - Accent6 11" xfId="4533" hidden="1"/>
    <cellStyle name="20% - Accent6 11" xfId="4585" hidden="1"/>
    <cellStyle name="20% - Accent6 11" xfId="5034" hidden="1"/>
    <cellStyle name="20% - Accent6 11" xfId="5086" hidden="1"/>
    <cellStyle name="20% - Accent6 11" xfId="5139" hidden="1"/>
    <cellStyle name="20% - Accent6 11" xfId="5169" hidden="1"/>
    <cellStyle name="20% - Accent6 11" xfId="4815" hidden="1"/>
    <cellStyle name="20% - Accent6 11" xfId="4977" hidden="1"/>
    <cellStyle name="20% - Accent6 11" xfId="5506" hidden="1"/>
    <cellStyle name="20% - Accent6 11" xfId="5558" hidden="1"/>
    <cellStyle name="20% - Accent6 11" xfId="5610" hidden="1"/>
    <cellStyle name="20% - Accent6 11" xfId="5634" hidden="1"/>
    <cellStyle name="20% - Accent6 11" xfId="4890" hidden="1"/>
    <cellStyle name="20% - Accent6 11" xfId="5327" hidden="1"/>
    <cellStyle name="20% - Accent6 11" xfId="5934" hidden="1"/>
    <cellStyle name="20% - Accent6 11" xfId="5986" hidden="1"/>
    <cellStyle name="20% - Accent6 11" xfId="6038" hidden="1"/>
    <cellStyle name="20% - Accent6 11" xfId="6205" hidden="1"/>
    <cellStyle name="20% - Accent6 11" xfId="6257" hidden="1"/>
    <cellStyle name="20% - Accent6 11" xfId="6309" hidden="1"/>
    <cellStyle name="20% - Accent6 11" xfId="6476" hidden="1"/>
    <cellStyle name="20% - Accent6 11" xfId="6528" hidden="1"/>
    <cellStyle name="20% - Accent6 11" xfId="6597" hidden="1"/>
    <cellStyle name="20% - Accent6 11" xfId="6649" hidden="1"/>
    <cellStyle name="20% - Accent6 11" xfId="6701" hidden="1"/>
    <cellStyle name="20% - Accent6 11" xfId="6753" hidden="1"/>
    <cellStyle name="20% - Accent6 11" xfId="7202" hidden="1"/>
    <cellStyle name="20% - Accent6 11" xfId="7254" hidden="1"/>
    <cellStyle name="20% - Accent6 11" xfId="7307" hidden="1"/>
    <cellStyle name="20% - Accent6 11" xfId="7337" hidden="1"/>
    <cellStyle name="20% - Accent6 11" xfId="6983" hidden="1"/>
    <cellStyle name="20% - Accent6 11" xfId="7145" hidden="1"/>
    <cellStyle name="20% - Accent6 11" xfId="7674" hidden="1"/>
    <cellStyle name="20% - Accent6 11" xfId="7726" hidden="1"/>
    <cellStyle name="20% - Accent6 11" xfId="7778" hidden="1"/>
    <cellStyle name="20% - Accent6 11" xfId="7802" hidden="1"/>
    <cellStyle name="20% - Accent6 11" xfId="7058" hidden="1"/>
    <cellStyle name="20% - Accent6 11" xfId="7495" hidden="1"/>
    <cellStyle name="20% - Accent6 11" xfId="8102" hidden="1"/>
    <cellStyle name="20% - Accent6 11" xfId="8154" hidden="1"/>
    <cellStyle name="20% - Accent6 11" xfId="8206" hidden="1"/>
    <cellStyle name="20% - Accent6 11" xfId="8373" hidden="1"/>
    <cellStyle name="20% - Accent6 11" xfId="8425" hidden="1"/>
    <cellStyle name="20% - Accent6 11" xfId="8477" hidden="1"/>
    <cellStyle name="20% - Accent6 11" xfId="8644" hidden="1"/>
    <cellStyle name="20% - Accent6 11" xfId="8696" hidden="1"/>
    <cellStyle name="20% - Accent6 11" xfId="8765" hidden="1"/>
    <cellStyle name="20% - Accent6 11" xfId="8817" hidden="1"/>
    <cellStyle name="20% - Accent6 11" xfId="8869" hidden="1"/>
    <cellStyle name="20% - Accent6 11" xfId="8921" hidden="1"/>
    <cellStyle name="20% - Accent6 11" xfId="9370" hidden="1"/>
    <cellStyle name="20% - Accent6 11" xfId="9422" hidden="1"/>
    <cellStyle name="20% - Accent6 11" xfId="9475" hidden="1"/>
    <cellStyle name="20% - Accent6 11" xfId="9505" hidden="1"/>
    <cellStyle name="20% - Accent6 11" xfId="9151" hidden="1"/>
    <cellStyle name="20% - Accent6 11" xfId="9313" hidden="1"/>
    <cellStyle name="20% - Accent6 11" xfId="9842" hidden="1"/>
    <cellStyle name="20% - Accent6 11" xfId="9894" hidden="1"/>
    <cellStyle name="20% - Accent6 11" xfId="9946" hidden="1"/>
    <cellStyle name="20% - Accent6 11" xfId="9970" hidden="1"/>
    <cellStyle name="20% - Accent6 11" xfId="9226" hidden="1"/>
    <cellStyle name="20% - Accent6 11" xfId="9663" hidden="1"/>
    <cellStyle name="20% - Accent6 11" xfId="10270" hidden="1"/>
    <cellStyle name="20% - Accent6 11" xfId="10322" hidden="1"/>
    <cellStyle name="20% - Accent6 11" xfId="10374" hidden="1"/>
    <cellStyle name="20% - Accent6 11" xfId="10541" hidden="1"/>
    <cellStyle name="20% - Accent6 11" xfId="10593" hidden="1"/>
    <cellStyle name="20% - Accent6 11" xfId="10645" hidden="1"/>
    <cellStyle name="20% - Accent6 11" xfId="10812" hidden="1"/>
    <cellStyle name="20% - Accent6 11" xfId="10864" hidden="1"/>
    <cellStyle name="20% - Accent6 11" xfId="10933" hidden="1"/>
    <cellStyle name="20% - Accent6 11" xfId="10985" hidden="1"/>
    <cellStyle name="20% - Accent6 11" xfId="11037" hidden="1"/>
    <cellStyle name="20% - Accent6 11" xfId="11089" hidden="1"/>
    <cellStyle name="20% - Accent6 11" xfId="11538" hidden="1"/>
    <cellStyle name="20% - Accent6 11" xfId="11590" hidden="1"/>
    <cellStyle name="20% - Accent6 11" xfId="11643" hidden="1"/>
    <cellStyle name="20% - Accent6 11" xfId="11673" hidden="1"/>
    <cellStyle name="20% - Accent6 11" xfId="11319" hidden="1"/>
    <cellStyle name="20% - Accent6 11" xfId="11481" hidden="1"/>
    <cellStyle name="20% - Accent6 11" xfId="12010" hidden="1"/>
    <cellStyle name="20% - Accent6 11" xfId="12062" hidden="1"/>
    <cellStyle name="20% - Accent6 11" xfId="12114" hidden="1"/>
    <cellStyle name="20% - Accent6 11" xfId="12138" hidden="1"/>
    <cellStyle name="20% - Accent6 11" xfId="11394" hidden="1"/>
    <cellStyle name="20% - Accent6 11" xfId="11831" hidden="1"/>
    <cellStyle name="20% - Accent6 11" xfId="12438" hidden="1"/>
    <cellStyle name="20% - Accent6 11" xfId="12490" hidden="1"/>
    <cellStyle name="20% - Accent6 11" xfId="12542" hidden="1"/>
    <cellStyle name="20% - Accent6 11" xfId="12709" hidden="1"/>
    <cellStyle name="20% - Accent6 11" xfId="12761" hidden="1"/>
    <cellStyle name="20% - Accent6 11" xfId="12813" hidden="1"/>
    <cellStyle name="20% - Accent6 11" xfId="12980" hidden="1"/>
    <cellStyle name="20% - Accent6 11" xfId="13032" hidden="1"/>
    <cellStyle name="20% - Accent6 12" xfId="116" hidden="1"/>
    <cellStyle name="20% - Accent6 12" xfId="168" hidden="1"/>
    <cellStyle name="20% - Accent6 12" xfId="220" hidden="1"/>
    <cellStyle name="20% - Accent6 12" xfId="272" hidden="1"/>
    <cellStyle name="20% - Accent6 12" xfId="711" hidden="1"/>
    <cellStyle name="20% - Accent6 12" xfId="763" hidden="1"/>
    <cellStyle name="20% - Accent6 12" xfId="816" hidden="1"/>
    <cellStyle name="20% - Accent6 12" xfId="859" hidden="1"/>
    <cellStyle name="20% - Accent6 12" xfId="481" hidden="1"/>
    <cellStyle name="20% - Accent6 12" xfId="592" hidden="1"/>
    <cellStyle name="20% - Accent6 12" xfId="1183" hidden="1"/>
    <cellStyle name="20% - Accent6 12" xfId="1235" hidden="1"/>
    <cellStyle name="20% - Accent6 12" xfId="1287" hidden="1"/>
    <cellStyle name="20% - Accent6 12" xfId="1312" hidden="1"/>
    <cellStyle name="20% - Accent6 12" xfId="656" hidden="1"/>
    <cellStyle name="20% - Accent6 12" xfId="508" hidden="1"/>
    <cellStyle name="20% - Accent6 12" xfId="1611" hidden="1"/>
    <cellStyle name="20% - Accent6 12" xfId="1663" hidden="1"/>
    <cellStyle name="20% - Accent6 12" xfId="1715" hidden="1"/>
    <cellStyle name="20% - Accent6 12" xfId="1882" hidden="1"/>
    <cellStyle name="20% - Accent6 12" xfId="1934" hidden="1"/>
    <cellStyle name="20% - Accent6 12" xfId="1986" hidden="1"/>
    <cellStyle name="20% - Accent6 12" xfId="2153" hidden="1"/>
    <cellStyle name="20% - Accent6 12" xfId="2205" hidden="1"/>
    <cellStyle name="20% - Accent6 12" xfId="2274" hidden="1"/>
    <cellStyle name="20% - Accent6 12" xfId="2326" hidden="1"/>
    <cellStyle name="20% - Accent6 12" xfId="2378" hidden="1"/>
    <cellStyle name="20% - Accent6 12" xfId="2430" hidden="1"/>
    <cellStyle name="20% - Accent6 12" xfId="2879" hidden="1"/>
    <cellStyle name="20% - Accent6 12" xfId="2931" hidden="1"/>
    <cellStyle name="20% - Accent6 12" xfId="2984" hidden="1"/>
    <cellStyle name="20% - Accent6 12" xfId="3027" hidden="1"/>
    <cellStyle name="20% - Accent6 12" xfId="2649" hidden="1"/>
    <cellStyle name="20% - Accent6 12" xfId="2760" hidden="1"/>
    <cellStyle name="20% - Accent6 12" xfId="3351" hidden="1"/>
    <cellStyle name="20% - Accent6 12" xfId="3403" hidden="1"/>
    <cellStyle name="20% - Accent6 12" xfId="3455" hidden="1"/>
    <cellStyle name="20% - Accent6 12" xfId="3480" hidden="1"/>
    <cellStyle name="20% - Accent6 12" xfId="2824" hidden="1"/>
    <cellStyle name="20% - Accent6 12" xfId="2676" hidden="1"/>
    <cellStyle name="20% - Accent6 12" xfId="3779" hidden="1"/>
    <cellStyle name="20% - Accent6 12" xfId="3831" hidden="1"/>
    <cellStyle name="20% - Accent6 12" xfId="3883" hidden="1"/>
    <cellStyle name="20% - Accent6 12" xfId="4050" hidden="1"/>
    <cellStyle name="20% - Accent6 12" xfId="4102" hidden="1"/>
    <cellStyle name="20% - Accent6 12" xfId="4154" hidden="1"/>
    <cellStyle name="20% - Accent6 12" xfId="4321" hidden="1"/>
    <cellStyle name="20% - Accent6 12" xfId="4373" hidden="1"/>
    <cellStyle name="20% - Accent6 12" xfId="4442" hidden="1"/>
    <cellStyle name="20% - Accent6 12" xfId="4494" hidden="1"/>
    <cellStyle name="20% - Accent6 12" xfId="4546" hidden="1"/>
    <cellStyle name="20% - Accent6 12" xfId="4598" hidden="1"/>
    <cellStyle name="20% - Accent6 12" xfId="5047" hidden="1"/>
    <cellStyle name="20% - Accent6 12" xfId="5099" hidden="1"/>
    <cellStyle name="20% - Accent6 12" xfId="5152" hidden="1"/>
    <cellStyle name="20% - Accent6 12" xfId="5195" hidden="1"/>
    <cellStyle name="20% - Accent6 12" xfId="4817" hidden="1"/>
    <cellStyle name="20% - Accent6 12" xfId="4928" hidden="1"/>
    <cellStyle name="20% - Accent6 12" xfId="5519" hidden="1"/>
    <cellStyle name="20% - Accent6 12" xfId="5571" hidden="1"/>
    <cellStyle name="20% - Accent6 12" xfId="5623" hidden="1"/>
    <cellStyle name="20% - Accent6 12" xfId="5648" hidden="1"/>
    <cellStyle name="20% - Accent6 12" xfId="4992" hidden="1"/>
    <cellStyle name="20% - Accent6 12" xfId="4844" hidden="1"/>
    <cellStyle name="20% - Accent6 12" xfId="5947" hidden="1"/>
    <cellStyle name="20% - Accent6 12" xfId="5999" hidden="1"/>
    <cellStyle name="20% - Accent6 12" xfId="6051" hidden="1"/>
    <cellStyle name="20% - Accent6 12" xfId="6218" hidden="1"/>
    <cellStyle name="20% - Accent6 12" xfId="6270" hidden="1"/>
    <cellStyle name="20% - Accent6 12" xfId="6322" hidden="1"/>
    <cellStyle name="20% - Accent6 12" xfId="6489" hidden="1"/>
    <cellStyle name="20% - Accent6 12" xfId="6541" hidden="1"/>
    <cellStyle name="20% - Accent6 12" xfId="6610" hidden="1"/>
    <cellStyle name="20% - Accent6 12" xfId="6662" hidden="1"/>
    <cellStyle name="20% - Accent6 12" xfId="6714" hidden="1"/>
    <cellStyle name="20% - Accent6 12" xfId="6766" hidden="1"/>
    <cellStyle name="20% - Accent6 12" xfId="7215" hidden="1"/>
    <cellStyle name="20% - Accent6 12" xfId="7267" hidden="1"/>
    <cellStyle name="20% - Accent6 12" xfId="7320" hidden="1"/>
    <cellStyle name="20% - Accent6 12" xfId="7363" hidden="1"/>
    <cellStyle name="20% - Accent6 12" xfId="6985" hidden="1"/>
    <cellStyle name="20% - Accent6 12" xfId="7096" hidden="1"/>
    <cellStyle name="20% - Accent6 12" xfId="7687" hidden="1"/>
    <cellStyle name="20% - Accent6 12" xfId="7739" hidden="1"/>
    <cellStyle name="20% - Accent6 12" xfId="7791" hidden="1"/>
    <cellStyle name="20% - Accent6 12" xfId="7816" hidden="1"/>
    <cellStyle name="20% - Accent6 12" xfId="7160" hidden="1"/>
    <cellStyle name="20% - Accent6 12" xfId="7012" hidden="1"/>
    <cellStyle name="20% - Accent6 12" xfId="8115" hidden="1"/>
    <cellStyle name="20% - Accent6 12" xfId="8167" hidden="1"/>
    <cellStyle name="20% - Accent6 12" xfId="8219" hidden="1"/>
    <cellStyle name="20% - Accent6 12" xfId="8386" hidden="1"/>
    <cellStyle name="20% - Accent6 12" xfId="8438" hidden="1"/>
    <cellStyle name="20% - Accent6 12" xfId="8490" hidden="1"/>
    <cellStyle name="20% - Accent6 12" xfId="8657" hidden="1"/>
    <cellStyle name="20% - Accent6 12" xfId="8709" hidden="1"/>
    <cellStyle name="20% - Accent6 12" xfId="8778" hidden="1"/>
    <cellStyle name="20% - Accent6 12" xfId="8830" hidden="1"/>
    <cellStyle name="20% - Accent6 12" xfId="8882" hidden="1"/>
    <cellStyle name="20% - Accent6 12" xfId="8934" hidden="1"/>
    <cellStyle name="20% - Accent6 12" xfId="9383" hidden="1"/>
    <cellStyle name="20% - Accent6 12" xfId="9435" hidden="1"/>
    <cellStyle name="20% - Accent6 12" xfId="9488" hidden="1"/>
    <cellStyle name="20% - Accent6 12" xfId="9531" hidden="1"/>
    <cellStyle name="20% - Accent6 12" xfId="9153" hidden="1"/>
    <cellStyle name="20% - Accent6 12" xfId="9264" hidden="1"/>
    <cellStyle name="20% - Accent6 12" xfId="9855" hidden="1"/>
    <cellStyle name="20% - Accent6 12" xfId="9907" hidden="1"/>
    <cellStyle name="20% - Accent6 12" xfId="9959" hidden="1"/>
    <cellStyle name="20% - Accent6 12" xfId="9984" hidden="1"/>
    <cellStyle name="20% - Accent6 12" xfId="9328" hidden="1"/>
    <cellStyle name="20% - Accent6 12" xfId="9180" hidden="1"/>
    <cellStyle name="20% - Accent6 12" xfId="10283" hidden="1"/>
    <cellStyle name="20% - Accent6 12" xfId="10335" hidden="1"/>
    <cellStyle name="20% - Accent6 12" xfId="10387" hidden="1"/>
    <cellStyle name="20% - Accent6 12" xfId="10554" hidden="1"/>
    <cellStyle name="20% - Accent6 12" xfId="10606" hidden="1"/>
    <cellStyle name="20% - Accent6 12" xfId="10658" hidden="1"/>
    <cellStyle name="20% - Accent6 12" xfId="10825" hidden="1"/>
    <cellStyle name="20% - Accent6 12" xfId="10877" hidden="1"/>
    <cellStyle name="20% - Accent6 12" xfId="10946" hidden="1"/>
    <cellStyle name="20% - Accent6 12" xfId="10998" hidden="1"/>
    <cellStyle name="20% - Accent6 12" xfId="11050" hidden="1"/>
    <cellStyle name="20% - Accent6 12" xfId="11102" hidden="1"/>
    <cellStyle name="20% - Accent6 12" xfId="11551" hidden="1"/>
    <cellStyle name="20% - Accent6 12" xfId="11603" hidden="1"/>
    <cellStyle name="20% - Accent6 12" xfId="11656" hidden="1"/>
    <cellStyle name="20% - Accent6 12" xfId="11699" hidden="1"/>
    <cellStyle name="20% - Accent6 12" xfId="11321" hidden="1"/>
    <cellStyle name="20% - Accent6 12" xfId="11432" hidden="1"/>
    <cellStyle name="20% - Accent6 12" xfId="12023" hidden="1"/>
    <cellStyle name="20% - Accent6 12" xfId="12075" hidden="1"/>
    <cellStyle name="20% - Accent6 12" xfId="12127" hidden="1"/>
    <cellStyle name="20% - Accent6 12" xfId="12152" hidden="1"/>
    <cellStyle name="20% - Accent6 12" xfId="11496" hidden="1"/>
    <cellStyle name="20% - Accent6 12" xfId="11348" hidden="1"/>
    <cellStyle name="20% - Accent6 12" xfId="12451" hidden="1"/>
    <cellStyle name="20% - Accent6 12" xfId="12503" hidden="1"/>
    <cellStyle name="20% - Accent6 12" xfId="12555" hidden="1"/>
    <cellStyle name="20% - Accent6 12" xfId="12722" hidden="1"/>
    <cellStyle name="20% - Accent6 12" xfId="12774" hidden="1"/>
    <cellStyle name="20% - Accent6 12" xfId="12826" hidden="1"/>
    <cellStyle name="20% - Accent6 12" xfId="12993" hidden="1"/>
    <cellStyle name="20% - Accent6 12" xfId="13045" hidden="1"/>
    <cellStyle name="20% - Accent6 13" xfId="285" hidden="1"/>
    <cellStyle name="20% - Accent6 13" xfId="390" hidden="1"/>
    <cellStyle name="20% - Accent6 13" xfId="894" hidden="1"/>
    <cellStyle name="20% - Accent6 13" xfId="1040" hidden="1"/>
    <cellStyle name="20% - Accent6 13" xfId="1344" hidden="1"/>
    <cellStyle name="20% - Accent6 13" xfId="1473" hidden="1"/>
    <cellStyle name="20% - Accent6 13" xfId="1744" hidden="1"/>
    <cellStyle name="20% - Accent6 13" xfId="2015" hidden="1"/>
    <cellStyle name="20% - Accent6 13" xfId="2443" hidden="1"/>
    <cellStyle name="20% - Accent6 13" xfId="2558" hidden="1"/>
    <cellStyle name="20% - Accent6 13" xfId="3062" hidden="1"/>
    <cellStyle name="20% - Accent6 13" xfId="3208" hidden="1"/>
    <cellStyle name="20% - Accent6 13" xfId="3512" hidden="1"/>
    <cellStyle name="20% - Accent6 13" xfId="3641" hidden="1"/>
    <cellStyle name="20% - Accent6 13" xfId="3912" hidden="1"/>
    <cellStyle name="20% - Accent6 13" xfId="4183" hidden="1"/>
    <cellStyle name="20% - Accent6 13" xfId="4611" hidden="1"/>
    <cellStyle name="20% - Accent6 13" xfId="4726" hidden="1"/>
    <cellStyle name="20% - Accent6 13" xfId="5230" hidden="1"/>
    <cellStyle name="20% - Accent6 13" xfId="5376" hidden="1"/>
    <cellStyle name="20% - Accent6 13" xfId="5680" hidden="1"/>
    <cellStyle name="20% - Accent6 13" xfId="5809" hidden="1"/>
    <cellStyle name="20% - Accent6 13" xfId="6080" hidden="1"/>
    <cellStyle name="20% - Accent6 13" xfId="6351" hidden="1"/>
    <cellStyle name="20% - Accent6 13" xfId="6779" hidden="1"/>
    <cellStyle name="20% - Accent6 13" xfId="6894" hidden="1"/>
    <cellStyle name="20% - Accent6 13" xfId="7398" hidden="1"/>
    <cellStyle name="20% - Accent6 13" xfId="7544" hidden="1"/>
    <cellStyle name="20% - Accent6 13" xfId="7848" hidden="1"/>
    <cellStyle name="20% - Accent6 13" xfId="7977" hidden="1"/>
    <cellStyle name="20% - Accent6 13" xfId="8248" hidden="1"/>
    <cellStyle name="20% - Accent6 13" xfId="8519" hidden="1"/>
    <cellStyle name="20% - Accent6 13" xfId="8947" hidden="1"/>
    <cellStyle name="20% - Accent6 13" xfId="9062" hidden="1"/>
    <cellStyle name="20% - Accent6 13" xfId="9566" hidden="1"/>
    <cellStyle name="20% - Accent6 13" xfId="9712" hidden="1"/>
    <cellStyle name="20% - Accent6 13" xfId="10016" hidden="1"/>
    <cellStyle name="20% - Accent6 13" xfId="10145" hidden="1"/>
    <cellStyle name="20% - Accent6 13" xfId="10416" hidden="1"/>
    <cellStyle name="20% - Accent6 13" xfId="10687" hidden="1"/>
    <cellStyle name="20% - Accent6 13" xfId="11115" hidden="1"/>
    <cellStyle name="20% - Accent6 13" xfId="11230" hidden="1"/>
    <cellStyle name="20% - Accent6 13" xfId="11734" hidden="1"/>
    <cellStyle name="20% - Accent6 13" xfId="11880" hidden="1"/>
    <cellStyle name="20% - Accent6 13" xfId="12184" hidden="1"/>
    <cellStyle name="20% - Accent6 13" xfId="12313" hidden="1"/>
    <cellStyle name="20% - Accent6 13" xfId="12584" hidden="1"/>
    <cellStyle name="20% - Accent6 13" xfId="12855" hidden="1"/>
    <cellStyle name="20% - Accent6 3 2 3 2" xfId="350" hidden="1"/>
    <cellStyle name="20% - Accent6 3 2 3 2" xfId="465" hidden="1"/>
    <cellStyle name="20% - Accent6 3 2 3 2" xfId="969" hidden="1"/>
    <cellStyle name="20% - Accent6 3 2 3 2" xfId="1115" hidden="1"/>
    <cellStyle name="20% - Accent6 3 2 3 2" xfId="1419" hidden="1"/>
    <cellStyle name="20% - Accent6 3 2 3 2" xfId="1548" hidden="1"/>
    <cellStyle name="20% - Accent6 3 2 3 2" xfId="1819" hidden="1"/>
    <cellStyle name="20% - Accent6 3 2 3 2" xfId="2090" hidden="1"/>
    <cellStyle name="20% - Accent6 3 2 3 2" xfId="2518" hidden="1"/>
    <cellStyle name="20% - Accent6 3 2 3 2" xfId="2633" hidden="1"/>
    <cellStyle name="20% - Accent6 3 2 3 2" xfId="3137" hidden="1"/>
    <cellStyle name="20% - Accent6 3 2 3 2" xfId="3283" hidden="1"/>
    <cellStyle name="20% - Accent6 3 2 3 2" xfId="3587" hidden="1"/>
    <cellStyle name="20% - Accent6 3 2 3 2" xfId="3716" hidden="1"/>
    <cellStyle name="20% - Accent6 3 2 3 2" xfId="3987" hidden="1"/>
    <cellStyle name="20% - Accent6 3 2 3 2" xfId="4258" hidden="1"/>
    <cellStyle name="20% - Accent6 3 2 3 2" xfId="4686" hidden="1"/>
    <cellStyle name="20% - Accent6 3 2 3 2" xfId="4801" hidden="1"/>
    <cellStyle name="20% - Accent6 3 2 3 2" xfId="5305" hidden="1"/>
    <cellStyle name="20% - Accent6 3 2 3 2" xfId="5451" hidden="1"/>
    <cellStyle name="20% - Accent6 3 2 3 2" xfId="5755" hidden="1"/>
    <cellStyle name="20% - Accent6 3 2 3 2" xfId="5884" hidden="1"/>
    <cellStyle name="20% - Accent6 3 2 3 2" xfId="6155" hidden="1"/>
    <cellStyle name="20% - Accent6 3 2 3 2" xfId="6426" hidden="1"/>
    <cellStyle name="20% - Accent6 3 2 3 2" xfId="6854" hidden="1"/>
    <cellStyle name="20% - Accent6 3 2 3 2" xfId="6969" hidden="1"/>
    <cellStyle name="20% - Accent6 3 2 3 2" xfId="7473" hidden="1"/>
    <cellStyle name="20% - Accent6 3 2 3 2" xfId="7619" hidden="1"/>
    <cellStyle name="20% - Accent6 3 2 3 2" xfId="7923" hidden="1"/>
    <cellStyle name="20% - Accent6 3 2 3 2" xfId="8052" hidden="1"/>
    <cellStyle name="20% - Accent6 3 2 3 2" xfId="8323" hidden="1"/>
    <cellStyle name="20% - Accent6 3 2 3 2" xfId="8594" hidden="1"/>
    <cellStyle name="20% - Accent6 3 2 3 2" xfId="9022" hidden="1"/>
    <cellStyle name="20% - Accent6 3 2 3 2" xfId="9137" hidden="1"/>
    <cellStyle name="20% - Accent6 3 2 3 2" xfId="9641" hidden="1"/>
    <cellStyle name="20% - Accent6 3 2 3 2" xfId="9787" hidden="1"/>
    <cellStyle name="20% - Accent6 3 2 3 2" xfId="10091" hidden="1"/>
    <cellStyle name="20% - Accent6 3 2 3 2" xfId="10220" hidden="1"/>
    <cellStyle name="20% - Accent6 3 2 3 2" xfId="10491" hidden="1"/>
    <cellStyle name="20% - Accent6 3 2 3 2" xfId="10762" hidden="1"/>
    <cellStyle name="20% - Accent6 3 2 3 2" xfId="11190" hidden="1"/>
    <cellStyle name="20% - Accent6 3 2 3 2" xfId="11305" hidden="1"/>
    <cellStyle name="20% - Accent6 3 2 3 2" xfId="11809" hidden="1"/>
    <cellStyle name="20% - Accent6 3 2 3 2" xfId="11955" hidden="1"/>
    <cellStyle name="20% - Accent6 3 2 3 2" xfId="12259" hidden="1"/>
    <cellStyle name="20% - Accent6 3 2 3 2" xfId="12388" hidden="1"/>
    <cellStyle name="20% - Accent6 3 2 3 2" xfId="12659" hidden="1"/>
    <cellStyle name="20% - Accent6 3 2 3 2" xfId="12930" hidden="1"/>
    <cellStyle name="20% - Accent6 3 2 4 2" xfId="311" hidden="1"/>
    <cellStyle name="20% - Accent6 3 2 4 2" xfId="426" hidden="1"/>
    <cellStyle name="20% - Accent6 3 2 4 2" xfId="930" hidden="1"/>
    <cellStyle name="20% - Accent6 3 2 4 2" xfId="1076" hidden="1"/>
    <cellStyle name="20% - Accent6 3 2 4 2" xfId="1380" hidden="1"/>
    <cellStyle name="20% - Accent6 3 2 4 2" xfId="1509" hidden="1"/>
    <cellStyle name="20% - Accent6 3 2 4 2" xfId="1780" hidden="1"/>
    <cellStyle name="20% - Accent6 3 2 4 2" xfId="2051" hidden="1"/>
    <cellStyle name="20% - Accent6 3 2 4 2" xfId="2479" hidden="1"/>
    <cellStyle name="20% - Accent6 3 2 4 2" xfId="2594" hidden="1"/>
    <cellStyle name="20% - Accent6 3 2 4 2" xfId="3098" hidden="1"/>
    <cellStyle name="20% - Accent6 3 2 4 2" xfId="3244" hidden="1"/>
    <cellStyle name="20% - Accent6 3 2 4 2" xfId="3548" hidden="1"/>
    <cellStyle name="20% - Accent6 3 2 4 2" xfId="3677" hidden="1"/>
    <cellStyle name="20% - Accent6 3 2 4 2" xfId="3948" hidden="1"/>
    <cellStyle name="20% - Accent6 3 2 4 2" xfId="4219" hidden="1"/>
    <cellStyle name="20% - Accent6 3 2 4 2" xfId="4647" hidden="1"/>
    <cellStyle name="20% - Accent6 3 2 4 2" xfId="4762" hidden="1"/>
    <cellStyle name="20% - Accent6 3 2 4 2" xfId="5266" hidden="1"/>
    <cellStyle name="20% - Accent6 3 2 4 2" xfId="5412" hidden="1"/>
    <cellStyle name="20% - Accent6 3 2 4 2" xfId="5716" hidden="1"/>
    <cellStyle name="20% - Accent6 3 2 4 2" xfId="5845" hidden="1"/>
    <cellStyle name="20% - Accent6 3 2 4 2" xfId="6116" hidden="1"/>
    <cellStyle name="20% - Accent6 3 2 4 2" xfId="6387" hidden="1"/>
    <cellStyle name="20% - Accent6 3 2 4 2" xfId="6815" hidden="1"/>
    <cellStyle name="20% - Accent6 3 2 4 2" xfId="6930" hidden="1"/>
    <cellStyle name="20% - Accent6 3 2 4 2" xfId="7434" hidden="1"/>
    <cellStyle name="20% - Accent6 3 2 4 2" xfId="7580" hidden="1"/>
    <cellStyle name="20% - Accent6 3 2 4 2" xfId="7884" hidden="1"/>
    <cellStyle name="20% - Accent6 3 2 4 2" xfId="8013" hidden="1"/>
    <cellStyle name="20% - Accent6 3 2 4 2" xfId="8284" hidden="1"/>
    <cellStyle name="20% - Accent6 3 2 4 2" xfId="8555" hidden="1"/>
    <cellStyle name="20% - Accent6 3 2 4 2" xfId="8983" hidden="1"/>
    <cellStyle name="20% - Accent6 3 2 4 2" xfId="9098" hidden="1"/>
    <cellStyle name="20% - Accent6 3 2 4 2" xfId="9602" hidden="1"/>
    <cellStyle name="20% - Accent6 3 2 4 2" xfId="9748" hidden="1"/>
    <cellStyle name="20% - Accent6 3 2 4 2" xfId="10052" hidden="1"/>
    <cellStyle name="20% - Accent6 3 2 4 2" xfId="10181" hidden="1"/>
    <cellStyle name="20% - Accent6 3 2 4 2" xfId="10452" hidden="1"/>
    <cellStyle name="20% - Accent6 3 2 4 2" xfId="10723" hidden="1"/>
    <cellStyle name="20% - Accent6 3 2 4 2" xfId="11151" hidden="1"/>
    <cellStyle name="20% - Accent6 3 2 4 2" xfId="11266" hidden="1"/>
    <cellStyle name="20% - Accent6 3 2 4 2" xfId="11770" hidden="1"/>
    <cellStyle name="20% - Accent6 3 2 4 2" xfId="11916" hidden="1"/>
    <cellStyle name="20% - Accent6 3 2 4 2" xfId="12220" hidden="1"/>
    <cellStyle name="20% - Accent6 3 2 4 2" xfId="12349" hidden="1"/>
    <cellStyle name="20% - Accent6 3 2 4 2" xfId="12620" hidden="1"/>
    <cellStyle name="20% - Accent6 3 2 4 2" xfId="12891" hidden="1"/>
    <cellStyle name="20% - Accent6 3 3 3 2" xfId="310" hidden="1"/>
    <cellStyle name="20% - Accent6 3 3 3 2" xfId="425" hidden="1"/>
    <cellStyle name="20% - Accent6 3 3 3 2" xfId="929" hidden="1"/>
    <cellStyle name="20% - Accent6 3 3 3 2" xfId="1075" hidden="1"/>
    <cellStyle name="20% - Accent6 3 3 3 2" xfId="1379" hidden="1"/>
    <cellStyle name="20% - Accent6 3 3 3 2" xfId="1508" hidden="1"/>
    <cellStyle name="20% - Accent6 3 3 3 2" xfId="1779" hidden="1"/>
    <cellStyle name="20% - Accent6 3 3 3 2" xfId="2050" hidden="1"/>
    <cellStyle name="20% - Accent6 3 3 3 2" xfId="2478" hidden="1"/>
    <cellStyle name="20% - Accent6 3 3 3 2" xfId="2593" hidden="1"/>
    <cellStyle name="20% - Accent6 3 3 3 2" xfId="3097" hidden="1"/>
    <cellStyle name="20% - Accent6 3 3 3 2" xfId="3243" hidden="1"/>
    <cellStyle name="20% - Accent6 3 3 3 2" xfId="3547" hidden="1"/>
    <cellStyle name="20% - Accent6 3 3 3 2" xfId="3676" hidden="1"/>
    <cellStyle name="20% - Accent6 3 3 3 2" xfId="3947" hidden="1"/>
    <cellStyle name="20% - Accent6 3 3 3 2" xfId="4218" hidden="1"/>
    <cellStyle name="20% - Accent6 3 3 3 2" xfId="4646" hidden="1"/>
    <cellStyle name="20% - Accent6 3 3 3 2" xfId="4761" hidden="1"/>
    <cellStyle name="20% - Accent6 3 3 3 2" xfId="5265" hidden="1"/>
    <cellStyle name="20% - Accent6 3 3 3 2" xfId="5411" hidden="1"/>
    <cellStyle name="20% - Accent6 3 3 3 2" xfId="5715" hidden="1"/>
    <cellStyle name="20% - Accent6 3 3 3 2" xfId="5844" hidden="1"/>
    <cellStyle name="20% - Accent6 3 3 3 2" xfId="6115" hidden="1"/>
    <cellStyle name="20% - Accent6 3 3 3 2" xfId="6386" hidden="1"/>
    <cellStyle name="20% - Accent6 3 3 3 2" xfId="6814" hidden="1"/>
    <cellStyle name="20% - Accent6 3 3 3 2" xfId="6929" hidden="1"/>
    <cellStyle name="20% - Accent6 3 3 3 2" xfId="7433" hidden="1"/>
    <cellStyle name="20% - Accent6 3 3 3 2" xfId="7579" hidden="1"/>
    <cellStyle name="20% - Accent6 3 3 3 2" xfId="7883" hidden="1"/>
    <cellStyle name="20% - Accent6 3 3 3 2" xfId="8012" hidden="1"/>
    <cellStyle name="20% - Accent6 3 3 3 2" xfId="8283" hidden="1"/>
    <cellStyle name="20% - Accent6 3 3 3 2" xfId="8554" hidden="1"/>
    <cellStyle name="20% - Accent6 3 3 3 2" xfId="8982" hidden="1"/>
    <cellStyle name="20% - Accent6 3 3 3 2" xfId="9097" hidden="1"/>
    <cellStyle name="20% - Accent6 3 3 3 2" xfId="9601" hidden="1"/>
    <cellStyle name="20% - Accent6 3 3 3 2" xfId="9747" hidden="1"/>
    <cellStyle name="20% - Accent6 3 3 3 2" xfId="10051" hidden="1"/>
    <cellStyle name="20% - Accent6 3 3 3 2" xfId="10180" hidden="1"/>
    <cellStyle name="20% - Accent6 3 3 3 2" xfId="10451" hidden="1"/>
    <cellStyle name="20% - Accent6 3 3 3 2" xfId="10722" hidden="1"/>
    <cellStyle name="20% - Accent6 3 3 3 2" xfId="11150" hidden="1"/>
    <cellStyle name="20% - Accent6 3 3 3 2" xfId="11265" hidden="1"/>
    <cellStyle name="20% - Accent6 3 3 3 2" xfId="11769" hidden="1"/>
    <cellStyle name="20% - Accent6 3 3 3 2" xfId="11915" hidden="1"/>
    <cellStyle name="20% - Accent6 3 3 3 2" xfId="12219" hidden="1"/>
    <cellStyle name="20% - Accent6 3 3 3 2" xfId="12348" hidden="1"/>
    <cellStyle name="20% - Accent6 3 3 3 2" xfId="12619" hidden="1"/>
    <cellStyle name="20% - Accent6 3 3 3 2" xfId="12890" hidden="1"/>
    <cellStyle name="20% - Accent6 4 2 3 2" xfId="351" hidden="1"/>
    <cellStyle name="20% - Accent6 4 2 3 2" xfId="466" hidden="1"/>
    <cellStyle name="20% - Accent6 4 2 3 2" xfId="970" hidden="1"/>
    <cellStyle name="20% - Accent6 4 2 3 2" xfId="1116" hidden="1"/>
    <cellStyle name="20% - Accent6 4 2 3 2" xfId="1420" hidden="1"/>
    <cellStyle name="20% - Accent6 4 2 3 2" xfId="1549" hidden="1"/>
    <cellStyle name="20% - Accent6 4 2 3 2" xfId="1820" hidden="1"/>
    <cellStyle name="20% - Accent6 4 2 3 2" xfId="2091" hidden="1"/>
    <cellStyle name="20% - Accent6 4 2 3 2" xfId="2519" hidden="1"/>
    <cellStyle name="20% - Accent6 4 2 3 2" xfId="2634" hidden="1"/>
    <cellStyle name="20% - Accent6 4 2 3 2" xfId="3138" hidden="1"/>
    <cellStyle name="20% - Accent6 4 2 3 2" xfId="3284" hidden="1"/>
    <cellStyle name="20% - Accent6 4 2 3 2" xfId="3588" hidden="1"/>
    <cellStyle name="20% - Accent6 4 2 3 2" xfId="3717" hidden="1"/>
    <cellStyle name="20% - Accent6 4 2 3 2" xfId="3988" hidden="1"/>
    <cellStyle name="20% - Accent6 4 2 3 2" xfId="4259" hidden="1"/>
    <cellStyle name="20% - Accent6 4 2 3 2" xfId="4687" hidden="1"/>
    <cellStyle name="20% - Accent6 4 2 3 2" xfId="4802" hidden="1"/>
    <cellStyle name="20% - Accent6 4 2 3 2" xfId="5306" hidden="1"/>
    <cellStyle name="20% - Accent6 4 2 3 2" xfId="5452" hidden="1"/>
    <cellStyle name="20% - Accent6 4 2 3 2" xfId="5756" hidden="1"/>
    <cellStyle name="20% - Accent6 4 2 3 2" xfId="5885" hidden="1"/>
    <cellStyle name="20% - Accent6 4 2 3 2" xfId="6156" hidden="1"/>
    <cellStyle name="20% - Accent6 4 2 3 2" xfId="6427" hidden="1"/>
    <cellStyle name="20% - Accent6 4 2 3 2" xfId="6855" hidden="1"/>
    <cellStyle name="20% - Accent6 4 2 3 2" xfId="6970" hidden="1"/>
    <cellStyle name="20% - Accent6 4 2 3 2" xfId="7474" hidden="1"/>
    <cellStyle name="20% - Accent6 4 2 3 2" xfId="7620" hidden="1"/>
    <cellStyle name="20% - Accent6 4 2 3 2" xfId="7924" hidden="1"/>
    <cellStyle name="20% - Accent6 4 2 3 2" xfId="8053" hidden="1"/>
    <cellStyle name="20% - Accent6 4 2 3 2" xfId="8324" hidden="1"/>
    <cellStyle name="20% - Accent6 4 2 3 2" xfId="8595" hidden="1"/>
    <cellStyle name="20% - Accent6 4 2 3 2" xfId="9023" hidden="1"/>
    <cellStyle name="20% - Accent6 4 2 3 2" xfId="9138" hidden="1"/>
    <cellStyle name="20% - Accent6 4 2 3 2" xfId="9642" hidden="1"/>
    <cellStyle name="20% - Accent6 4 2 3 2" xfId="9788" hidden="1"/>
    <cellStyle name="20% - Accent6 4 2 3 2" xfId="10092" hidden="1"/>
    <cellStyle name="20% - Accent6 4 2 3 2" xfId="10221" hidden="1"/>
    <cellStyle name="20% - Accent6 4 2 3 2" xfId="10492" hidden="1"/>
    <cellStyle name="20% - Accent6 4 2 3 2" xfId="10763" hidden="1"/>
    <cellStyle name="20% - Accent6 4 2 3 2" xfId="11191" hidden="1"/>
    <cellStyle name="20% - Accent6 4 2 3 2" xfId="11306" hidden="1"/>
    <cellStyle name="20% - Accent6 4 2 3 2" xfId="11810" hidden="1"/>
    <cellStyle name="20% - Accent6 4 2 3 2" xfId="11956" hidden="1"/>
    <cellStyle name="20% - Accent6 4 2 3 2" xfId="12260" hidden="1"/>
    <cellStyle name="20% - Accent6 4 2 3 2" xfId="12389" hidden="1"/>
    <cellStyle name="20% - Accent6 4 2 3 2" xfId="12660" hidden="1"/>
    <cellStyle name="20% - Accent6 4 2 3 2" xfId="12931" hidden="1"/>
    <cellStyle name="20% - Accent6 4 2 4 2" xfId="313" hidden="1"/>
    <cellStyle name="20% - Accent6 4 2 4 2" xfId="428" hidden="1"/>
    <cellStyle name="20% - Accent6 4 2 4 2" xfId="932" hidden="1"/>
    <cellStyle name="20% - Accent6 4 2 4 2" xfId="1078" hidden="1"/>
    <cellStyle name="20% - Accent6 4 2 4 2" xfId="1382" hidden="1"/>
    <cellStyle name="20% - Accent6 4 2 4 2" xfId="1511" hidden="1"/>
    <cellStyle name="20% - Accent6 4 2 4 2" xfId="1782" hidden="1"/>
    <cellStyle name="20% - Accent6 4 2 4 2" xfId="2053" hidden="1"/>
    <cellStyle name="20% - Accent6 4 2 4 2" xfId="2481" hidden="1"/>
    <cellStyle name="20% - Accent6 4 2 4 2" xfId="2596" hidden="1"/>
    <cellStyle name="20% - Accent6 4 2 4 2" xfId="3100" hidden="1"/>
    <cellStyle name="20% - Accent6 4 2 4 2" xfId="3246" hidden="1"/>
    <cellStyle name="20% - Accent6 4 2 4 2" xfId="3550" hidden="1"/>
    <cellStyle name="20% - Accent6 4 2 4 2" xfId="3679" hidden="1"/>
    <cellStyle name="20% - Accent6 4 2 4 2" xfId="3950" hidden="1"/>
    <cellStyle name="20% - Accent6 4 2 4 2" xfId="4221" hidden="1"/>
    <cellStyle name="20% - Accent6 4 2 4 2" xfId="4649" hidden="1"/>
    <cellStyle name="20% - Accent6 4 2 4 2" xfId="4764" hidden="1"/>
    <cellStyle name="20% - Accent6 4 2 4 2" xfId="5268" hidden="1"/>
    <cellStyle name="20% - Accent6 4 2 4 2" xfId="5414" hidden="1"/>
    <cellStyle name="20% - Accent6 4 2 4 2" xfId="5718" hidden="1"/>
    <cellStyle name="20% - Accent6 4 2 4 2" xfId="5847" hidden="1"/>
    <cellStyle name="20% - Accent6 4 2 4 2" xfId="6118" hidden="1"/>
    <cellStyle name="20% - Accent6 4 2 4 2" xfId="6389" hidden="1"/>
    <cellStyle name="20% - Accent6 4 2 4 2" xfId="6817" hidden="1"/>
    <cellStyle name="20% - Accent6 4 2 4 2" xfId="6932" hidden="1"/>
    <cellStyle name="20% - Accent6 4 2 4 2" xfId="7436" hidden="1"/>
    <cellStyle name="20% - Accent6 4 2 4 2" xfId="7582" hidden="1"/>
    <cellStyle name="20% - Accent6 4 2 4 2" xfId="7886" hidden="1"/>
    <cellStyle name="20% - Accent6 4 2 4 2" xfId="8015" hidden="1"/>
    <cellStyle name="20% - Accent6 4 2 4 2" xfId="8286" hidden="1"/>
    <cellStyle name="20% - Accent6 4 2 4 2" xfId="8557" hidden="1"/>
    <cellStyle name="20% - Accent6 4 2 4 2" xfId="8985" hidden="1"/>
    <cellStyle name="20% - Accent6 4 2 4 2" xfId="9100" hidden="1"/>
    <cellStyle name="20% - Accent6 4 2 4 2" xfId="9604" hidden="1"/>
    <cellStyle name="20% - Accent6 4 2 4 2" xfId="9750" hidden="1"/>
    <cellStyle name="20% - Accent6 4 2 4 2" xfId="10054" hidden="1"/>
    <cellStyle name="20% - Accent6 4 2 4 2" xfId="10183" hidden="1"/>
    <cellStyle name="20% - Accent6 4 2 4 2" xfId="10454" hidden="1"/>
    <cellStyle name="20% - Accent6 4 2 4 2" xfId="10725" hidden="1"/>
    <cellStyle name="20% - Accent6 4 2 4 2" xfId="11153" hidden="1"/>
    <cellStyle name="20% - Accent6 4 2 4 2" xfId="11268" hidden="1"/>
    <cellStyle name="20% - Accent6 4 2 4 2" xfId="11772" hidden="1"/>
    <cellStyle name="20% - Accent6 4 2 4 2" xfId="11918" hidden="1"/>
    <cellStyle name="20% - Accent6 4 2 4 2" xfId="12222" hidden="1"/>
    <cellStyle name="20% - Accent6 4 2 4 2" xfId="12351" hidden="1"/>
    <cellStyle name="20% - Accent6 4 2 4 2" xfId="12622" hidden="1"/>
    <cellStyle name="20% - Accent6 4 2 4 2" xfId="12893" hidden="1"/>
    <cellStyle name="20% - Accent6 4 3 3 2" xfId="312" hidden="1"/>
    <cellStyle name="20% - Accent6 4 3 3 2" xfId="427" hidden="1"/>
    <cellStyle name="20% - Accent6 4 3 3 2" xfId="931" hidden="1"/>
    <cellStyle name="20% - Accent6 4 3 3 2" xfId="1077" hidden="1"/>
    <cellStyle name="20% - Accent6 4 3 3 2" xfId="1381" hidden="1"/>
    <cellStyle name="20% - Accent6 4 3 3 2" xfId="1510" hidden="1"/>
    <cellStyle name="20% - Accent6 4 3 3 2" xfId="1781" hidden="1"/>
    <cellStyle name="20% - Accent6 4 3 3 2" xfId="2052" hidden="1"/>
    <cellStyle name="20% - Accent6 4 3 3 2" xfId="2480" hidden="1"/>
    <cellStyle name="20% - Accent6 4 3 3 2" xfId="2595" hidden="1"/>
    <cellStyle name="20% - Accent6 4 3 3 2" xfId="3099" hidden="1"/>
    <cellStyle name="20% - Accent6 4 3 3 2" xfId="3245" hidden="1"/>
    <cellStyle name="20% - Accent6 4 3 3 2" xfId="3549" hidden="1"/>
    <cellStyle name="20% - Accent6 4 3 3 2" xfId="3678" hidden="1"/>
    <cellStyle name="20% - Accent6 4 3 3 2" xfId="3949" hidden="1"/>
    <cellStyle name="20% - Accent6 4 3 3 2" xfId="4220" hidden="1"/>
    <cellStyle name="20% - Accent6 4 3 3 2" xfId="4648" hidden="1"/>
    <cellStyle name="20% - Accent6 4 3 3 2" xfId="4763" hidden="1"/>
    <cellStyle name="20% - Accent6 4 3 3 2" xfId="5267" hidden="1"/>
    <cellStyle name="20% - Accent6 4 3 3 2" xfId="5413" hidden="1"/>
    <cellStyle name="20% - Accent6 4 3 3 2" xfId="5717" hidden="1"/>
    <cellStyle name="20% - Accent6 4 3 3 2" xfId="5846" hidden="1"/>
    <cellStyle name="20% - Accent6 4 3 3 2" xfId="6117" hidden="1"/>
    <cellStyle name="20% - Accent6 4 3 3 2" xfId="6388" hidden="1"/>
    <cellStyle name="20% - Accent6 4 3 3 2" xfId="6816" hidden="1"/>
    <cellStyle name="20% - Accent6 4 3 3 2" xfId="6931" hidden="1"/>
    <cellStyle name="20% - Accent6 4 3 3 2" xfId="7435" hidden="1"/>
    <cellStyle name="20% - Accent6 4 3 3 2" xfId="7581" hidden="1"/>
    <cellStyle name="20% - Accent6 4 3 3 2" xfId="7885" hidden="1"/>
    <cellStyle name="20% - Accent6 4 3 3 2" xfId="8014" hidden="1"/>
    <cellStyle name="20% - Accent6 4 3 3 2" xfId="8285" hidden="1"/>
    <cellStyle name="20% - Accent6 4 3 3 2" xfId="8556" hidden="1"/>
    <cellStyle name="20% - Accent6 4 3 3 2" xfId="8984" hidden="1"/>
    <cellStyle name="20% - Accent6 4 3 3 2" xfId="9099" hidden="1"/>
    <cellStyle name="20% - Accent6 4 3 3 2" xfId="9603" hidden="1"/>
    <cellStyle name="20% - Accent6 4 3 3 2" xfId="9749" hidden="1"/>
    <cellStyle name="20% - Accent6 4 3 3 2" xfId="10053" hidden="1"/>
    <cellStyle name="20% - Accent6 4 3 3 2" xfId="10182" hidden="1"/>
    <cellStyle name="20% - Accent6 4 3 3 2" xfId="10453" hidden="1"/>
    <cellStyle name="20% - Accent6 4 3 3 2" xfId="10724" hidden="1"/>
    <cellStyle name="20% - Accent6 4 3 3 2" xfId="11152" hidden="1"/>
    <cellStyle name="20% - Accent6 4 3 3 2" xfId="11267" hidden="1"/>
    <cellStyle name="20% - Accent6 4 3 3 2" xfId="11771" hidden="1"/>
    <cellStyle name="20% - Accent6 4 3 3 2" xfId="11917" hidden="1"/>
    <cellStyle name="20% - Accent6 4 3 3 2" xfId="12221" hidden="1"/>
    <cellStyle name="20% - Accent6 4 3 3 2" xfId="12350" hidden="1"/>
    <cellStyle name="20% - Accent6 4 3 3 2" xfId="12621" hidden="1"/>
    <cellStyle name="20% - Accent6 4 3 3 2" xfId="12892" hidden="1"/>
    <cellStyle name="20% - Accent6 5 2" xfId="63" hidden="1"/>
    <cellStyle name="20% - Accent6 5 2" xfId="404" hidden="1"/>
    <cellStyle name="20% - Accent6 5 2" xfId="908" hidden="1"/>
    <cellStyle name="20% - Accent6 5 2" xfId="1054" hidden="1"/>
    <cellStyle name="20% - Accent6 5 2" xfId="1358" hidden="1"/>
    <cellStyle name="20% - Accent6 5 2" xfId="1487" hidden="1"/>
    <cellStyle name="20% - Accent6 5 2" xfId="1758" hidden="1"/>
    <cellStyle name="20% - Accent6 5 2" xfId="2029" hidden="1"/>
    <cellStyle name="20% - Accent6 5 2" xfId="2457" hidden="1"/>
    <cellStyle name="20% - Accent6 5 2" xfId="2572" hidden="1"/>
    <cellStyle name="20% - Accent6 5 2" xfId="3076" hidden="1"/>
    <cellStyle name="20% - Accent6 5 2" xfId="3222" hidden="1"/>
    <cellStyle name="20% - Accent6 5 2" xfId="3526" hidden="1"/>
    <cellStyle name="20% - Accent6 5 2" xfId="3655" hidden="1"/>
    <cellStyle name="20% - Accent6 5 2" xfId="3926" hidden="1"/>
    <cellStyle name="20% - Accent6 5 2" xfId="4197" hidden="1"/>
    <cellStyle name="20% - Accent6 5 2" xfId="4625" hidden="1"/>
    <cellStyle name="20% - Accent6 5 2" xfId="4740" hidden="1"/>
    <cellStyle name="20% - Accent6 5 2" xfId="5244" hidden="1"/>
    <cellStyle name="20% - Accent6 5 2" xfId="5390" hidden="1"/>
    <cellStyle name="20% - Accent6 5 2" xfId="5694" hidden="1"/>
    <cellStyle name="20% - Accent6 5 2" xfId="5823" hidden="1"/>
    <cellStyle name="20% - Accent6 5 2" xfId="6094" hidden="1"/>
    <cellStyle name="20% - Accent6 5 2" xfId="6365" hidden="1"/>
    <cellStyle name="20% - Accent6 5 2" xfId="6793" hidden="1"/>
    <cellStyle name="20% - Accent6 5 2" xfId="6908" hidden="1"/>
    <cellStyle name="20% - Accent6 5 2" xfId="7412" hidden="1"/>
    <cellStyle name="20% - Accent6 5 2" xfId="7558" hidden="1"/>
    <cellStyle name="20% - Accent6 5 2" xfId="7862" hidden="1"/>
    <cellStyle name="20% - Accent6 5 2" xfId="7991" hidden="1"/>
    <cellStyle name="20% - Accent6 5 2" xfId="8262" hidden="1"/>
    <cellStyle name="20% - Accent6 5 2" xfId="8533" hidden="1"/>
    <cellStyle name="20% - Accent6 5 2" xfId="8961" hidden="1"/>
    <cellStyle name="20% - Accent6 5 2" xfId="9076" hidden="1"/>
    <cellStyle name="20% - Accent6 5 2" xfId="9580" hidden="1"/>
    <cellStyle name="20% - Accent6 5 2" xfId="9726" hidden="1"/>
    <cellStyle name="20% - Accent6 5 2" xfId="10030" hidden="1"/>
    <cellStyle name="20% - Accent6 5 2" xfId="10159" hidden="1"/>
    <cellStyle name="20% - Accent6 5 2" xfId="10430" hidden="1"/>
    <cellStyle name="20% - Accent6 5 2" xfId="10701" hidden="1"/>
    <cellStyle name="20% - Accent6 5 2" xfId="11129" hidden="1"/>
    <cellStyle name="20% - Accent6 5 2" xfId="11244" hidden="1"/>
    <cellStyle name="20% - Accent6 5 2" xfId="11748" hidden="1"/>
    <cellStyle name="20% - Accent6 5 2" xfId="11894" hidden="1"/>
    <cellStyle name="20% - Accent6 5 2" xfId="12198" hidden="1"/>
    <cellStyle name="20% - Accent6 5 2" xfId="12327" hidden="1"/>
    <cellStyle name="20% - Accent6 5 2" xfId="12598" hidden="1"/>
    <cellStyle name="20% - Accent6 5 2" xfId="12869" hidden="1"/>
    <cellStyle name="20% - Accent6 9" xfId="77" hidden="1"/>
    <cellStyle name="20% - Accent6 9" xfId="129" hidden="1"/>
    <cellStyle name="20% - Accent6 9" xfId="181" hidden="1"/>
    <cellStyle name="20% - Accent6 9" xfId="233" hidden="1"/>
    <cellStyle name="20% - Accent6 9" xfId="672" hidden="1"/>
    <cellStyle name="20% - Accent6 9" xfId="724" hidden="1"/>
    <cellStyle name="20% - Accent6 9" xfId="777" hidden="1"/>
    <cellStyle name="20% - Accent6 9" xfId="995" hidden="1"/>
    <cellStyle name="20% - Accent6 9" xfId="653" hidden="1"/>
    <cellStyle name="20% - Accent6 9" xfId="578" hidden="1"/>
    <cellStyle name="20% - Accent6 9" xfId="1144" hidden="1"/>
    <cellStyle name="20% - Accent6 9" xfId="1196" hidden="1"/>
    <cellStyle name="20% - Accent6 9" xfId="1248" hidden="1"/>
    <cellStyle name="20% - Accent6 9" xfId="1441" hidden="1"/>
    <cellStyle name="20% - Accent6 9" xfId="1015" hidden="1"/>
    <cellStyle name="20% - Accent6 9" xfId="823" hidden="1"/>
    <cellStyle name="20% - Accent6 9" xfId="1572" hidden="1"/>
    <cellStyle name="20% - Accent6 9" xfId="1624" hidden="1"/>
    <cellStyle name="20% - Accent6 9" xfId="1676" hidden="1"/>
    <cellStyle name="20% - Accent6 9" xfId="1843" hidden="1"/>
    <cellStyle name="20% - Accent6 9" xfId="1895" hidden="1"/>
    <cellStyle name="20% - Accent6 9" xfId="1947" hidden="1"/>
    <cellStyle name="20% - Accent6 9" xfId="2114" hidden="1"/>
    <cellStyle name="20% - Accent6 9" xfId="2166" hidden="1"/>
    <cellStyle name="20% - Accent6 9" xfId="2235" hidden="1"/>
    <cellStyle name="20% - Accent6 9" xfId="2287" hidden="1"/>
    <cellStyle name="20% - Accent6 9" xfId="2339" hidden="1"/>
    <cellStyle name="20% - Accent6 9" xfId="2391" hidden="1"/>
    <cellStyle name="20% - Accent6 9" xfId="2840" hidden="1"/>
    <cellStyle name="20% - Accent6 9" xfId="2892" hidden="1"/>
    <cellStyle name="20% - Accent6 9" xfId="2945" hidden="1"/>
    <cellStyle name="20% - Accent6 9" xfId="3163" hidden="1"/>
    <cellStyle name="20% - Accent6 9" xfId="2821" hidden="1"/>
    <cellStyle name="20% - Accent6 9" xfId="2746" hidden="1"/>
    <cellStyle name="20% - Accent6 9" xfId="3312" hidden="1"/>
    <cellStyle name="20% - Accent6 9" xfId="3364" hidden="1"/>
    <cellStyle name="20% - Accent6 9" xfId="3416" hidden="1"/>
    <cellStyle name="20% - Accent6 9" xfId="3609" hidden="1"/>
    <cellStyle name="20% - Accent6 9" xfId="3183" hidden="1"/>
    <cellStyle name="20% - Accent6 9" xfId="2991" hidden="1"/>
    <cellStyle name="20% - Accent6 9" xfId="3740" hidden="1"/>
    <cellStyle name="20% - Accent6 9" xfId="3792" hidden="1"/>
    <cellStyle name="20% - Accent6 9" xfId="3844" hidden="1"/>
    <cellStyle name="20% - Accent6 9" xfId="4011" hidden="1"/>
    <cellStyle name="20% - Accent6 9" xfId="4063" hidden="1"/>
    <cellStyle name="20% - Accent6 9" xfId="4115" hidden="1"/>
    <cellStyle name="20% - Accent6 9" xfId="4282" hidden="1"/>
    <cellStyle name="20% - Accent6 9" xfId="4334" hidden="1"/>
    <cellStyle name="20% - Accent6 9" xfId="4403" hidden="1"/>
    <cellStyle name="20% - Accent6 9" xfId="4455" hidden="1"/>
    <cellStyle name="20% - Accent6 9" xfId="4507" hidden="1"/>
    <cellStyle name="20% - Accent6 9" xfId="4559" hidden="1"/>
    <cellStyle name="20% - Accent6 9" xfId="5008" hidden="1"/>
    <cellStyle name="20% - Accent6 9" xfId="5060" hidden="1"/>
    <cellStyle name="20% - Accent6 9" xfId="5113" hidden="1"/>
    <cellStyle name="20% - Accent6 9" xfId="5331" hidden="1"/>
    <cellStyle name="20% - Accent6 9" xfId="4989" hidden="1"/>
    <cellStyle name="20% - Accent6 9" xfId="4914" hidden="1"/>
    <cellStyle name="20% - Accent6 9" xfId="5480" hidden="1"/>
    <cellStyle name="20% - Accent6 9" xfId="5532" hidden="1"/>
    <cellStyle name="20% - Accent6 9" xfId="5584" hidden="1"/>
    <cellStyle name="20% - Accent6 9" xfId="5777" hidden="1"/>
    <cellStyle name="20% - Accent6 9" xfId="5351" hidden="1"/>
    <cellStyle name="20% - Accent6 9" xfId="5159" hidden="1"/>
    <cellStyle name="20% - Accent6 9" xfId="5908" hidden="1"/>
    <cellStyle name="20% - Accent6 9" xfId="5960" hidden="1"/>
    <cellStyle name="20% - Accent6 9" xfId="6012" hidden="1"/>
    <cellStyle name="20% - Accent6 9" xfId="6179" hidden="1"/>
    <cellStyle name="20% - Accent6 9" xfId="6231" hidden="1"/>
    <cellStyle name="20% - Accent6 9" xfId="6283" hidden="1"/>
    <cellStyle name="20% - Accent6 9" xfId="6450" hidden="1"/>
    <cellStyle name="20% - Accent6 9" xfId="6502" hidden="1"/>
    <cellStyle name="20% - Accent6 9" xfId="6571" hidden="1"/>
    <cellStyle name="20% - Accent6 9" xfId="6623" hidden="1"/>
    <cellStyle name="20% - Accent6 9" xfId="6675" hidden="1"/>
    <cellStyle name="20% - Accent6 9" xfId="6727" hidden="1"/>
    <cellStyle name="20% - Accent6 9" xfId="7176" hidden="1"/>
    <cellStyle name="20% - Accent6 9" xfId="7228" hidden="1"/>
    <cellStyle name="20% - Accent6 9" xfId="7281" hidden="1"/>
    <cellStyle name="20% - Accent6 9" xfId="7499" hidden="1"/>
    <cellStyle name="20% - Accent6 9" xfId="7157" hidden="1"/>
    <cellStyle name="20% - Accent6 9" xfId="7082" hidden="1"/>
    <cellStyle name="20% - Accent6 9" xfId="7648" hidden="1"/>
    <cellStyle name="20% - Accent6 9" xfId="7700" hidden="1"/>
    <cellStyle name="20% - Accent6 9" xfId="7752" hidden="1"/>
    <cellStyle name="20% - Accent6 9" xfId="7945" hidden="1"/>
    <cellStyle name="20% - Accent6 9" xfId="7519" hidden="1"/>
    <cellStyle name="20% - Accent6 9" xfId="7327" hidden="1"/>
    <cellStyle name="20% - Accent6 9" xfId="8076" hidden="1"/>
    <cellStyle name="20% - Accent6 9" xfId="8128" hidden="1"/>
    <cellStyle name="20% - Accent6 9" xfId="8180" hidden="1"/>
    <cellStyle name="20% - Accent6 9" xfId="8347" hidden="1"/>
    <cellStyle name="20% - Accent6 9" xfId="8399" hidden="1"/>
    <cellStyle name="20% - Accent6 9" xfId="8451" hidden="1"/>
    <cellStyle name="20% - Accent6 9" xfId="8618" hidden="1"/>
    <cellStyle name="20% - Accent6 9" xfId="8670" hidden="1"/>
    <cellStyle name="20% - Accent6 9" xfId="8739" hidden="1"/>
    <cellStyle name="20% - Accent6 9" xfId="8791" hidden="1"/>
    <cellStyle name="20% - Accent6 9" xfId="8843" hidden="1"/>
    <cellStyle name="20% - Accent6 9" xfId="8895" hidden="1"/>
    <cellStyle name="20% - Accent6 9" xfId="9344" hidden="1"/>
    <cellStyle name="20% - Accent6 9" xfId="9396" hidden="1"/>
    <cellStyle name="20% - Accent6 9" xfId="9449" hidden="1"/>
    <cellStyle name="20% - Accent6 9" xfId="9667" hidden="1"/>
    <cellStyle name="20% - Accent6 9" xfId="9325" hidden="1"/>
    <cellStyle name="20% - Accent6 9" xfId="9250" hidden="1"/>
    <cellStyle name="20% - Accent6 9" xfId="9816" hidden="1"/>
    <cellStyle name="20% - Accent6 9" xfId="9868" hidden="1"/>
    <cellStyle name="20% - Accent6 9" xfId="9920" hidden="1"/>
    <cellStyle name="20% - Accent6 9" xfId="10113" hidden="1"/>
    <cellStyle name="20% - Accent6 9" xfId="9687" hidden="1"/>
    <cellStyle name="20% - Accent6 9" xfId="9495" hidden="1"/>
    <cellStyle name="20% - Accent6 9" xfId="10244" hidden="1"/>
    <cellStyle name="20% - Accent6 9" xfId="10296" hidden="1"/>
    <cellStyle name="20% - Accent6 9" xfId="10348" hidden="1"/>
    <cellStyle name="20% - Accent6 9" xfId="10515" hidden="1"/>
    <cellStyle name="20% - Accent6 9" xfId="10567" hidden="1"/>
    <cellStyle name="20% - Accent6 9" xfId="10619" hidden="1"/>
    <cellStyle name="20% - Accent6 9" xfId="10786" hidden="1"/>
    <cellStyle name="20% - Accent6 9" xfId="10838" hidden="1"/>
    <cellStyle name="20% - Accent6 9" xfId="10907" hidden="1"/>
    <cellStyle name="20% - Accent6 9" xfId="10959" hidden="1"/>
    <cellStyle name="20% - Accent6 9" xfId="11011" hidden="1"/>
    <cellStyle name="20% - Accent6 9" xfId="11063" hidden="1"/>
    <cellStyle name="20% - Accent6 9" xfId="11512" hidden="1"/>
    <cellStyle name="20% - Accent6 9" xfId="11564" hidden="1"/>
    <cellStyle name="20% - Accent6 9" xfId="11617" hidden="1"/>
    <cellStyle name="20% - Accent6 9" xfId="11835" hidden="1"/>
    <cellStyle name="20% - Accent6 9" xfId="11493" hidden="1"/>
    <cellStyle name="20% - Accent6 9" xfId="11418" hidden="1"/>
    <cellStyle name="20% - Accent6 9" xfId="11984" hidden="1"/>
    <cellStyle name="20% - Accent6 9" xfId="12036" hidden="1"/>
    <cellStyle name="20% - Accent6 9" xfId="12088" hidden="1"/>
    <cellStyle name="20% - Accent6 9" xfId="12281" hidden="1"/>
    <cellStyle name="20% - Accent6 9" xfId="11855" hidden="1"/>
    <cellStyle name="20% - Accent6 9" xfId="11663" hidden="1"/>
    <cellStyle name="20% - Accent6 9" xfId="12412" hidden="1"/>
    <cellStyle name="20% - Accent6 9" xfId="12464" hidden="1"/>
    <cellStyle name="20% - Accent6 9" xfId="12516" hidden="1"/>
    <cellStyle name="20% - Accent6 9" xfId="12683" hidden="1"/>
    <cellStyle name="20% - Accent6 9" xfId="12735" hidden="1"/>
    <cellStyle name="20% - Accent6 9" xfId="12787" hidden="1"/>
    <cellStyle name="20% - Accent6 9" xfId="12954" hidden="1"/>
    <cellStyle name="20% - Accent6 9" xfId="13006" hidden="1"/>
    <cellStyle name="40% - Accent1" xfId="24" builtinId="31" hidden="1"/>
    <cellStyle name="40% - Accent1 10" xfId="81" hidden="1"/>
    <cellStyle name="40% - Accent1 10" xfId="133" hidden="1"/>
    <cellStyle name="40% - Accent1 10" xfId="185" hidden="1"/>
    <cellStyle name="40% - Accent1 10" xfId="237" hidden="1"/>
    <cellStyle name="40% - Accent1 10" xfId="676" hidden="1"/>
    <cellStyle name="40% - Accent1 10" xfId="728" hidden="1"/>
    <cellStyle name="40% - Accent1 10" xfId="781" hidden="1"/>
    <cellStyle name="40% - Accent1 10" xfId="851" hidden="1"/>
    <cellStyle name="40% - Accent1 10" xfId="527" hidden="1"/>
    <cellStyle name="40% - Accent1 10" xfId="609" hidden="1"/>
    <cellStyle name="40% - Accent1 10" xfId="1148" hidden="1"/>
    <cellStyle name="40% - Accent1 10" xfId="1200" hidden="1"/>
    <cellStyle name="40% - Accent1 10" xfId="1252" hidden="1"/>
    <cellStyle name="40% - Accent1 10" xfId="1308" hidden="1"/>
    <cellStyle name="40% - Accent1 10" xfId="517" hidden="1"/>
    <cellStyle name="40% - Accent1 10" xfId="1006" hidden="1"/>
    <cellStyle name="40% - Accent1 10" xfId="1576" hidden="1"/>
    <cellStyle name="40% - Accent1 10" xfId="1628" hidden="1"/>
    <cellStyle name="40% - Accent1 10" xfId="1680" hidden="1"/>
    <cellStyle name="40% - Accent1 10" xfId="1847" hidden="1"/>
    <cellStyle name="40% - Accent1 10" xfId="1899" hidden="1"/>
    <cellStyle name="40% - Accent1 10" xfId="1951" hidden="1"/>
    <cellStyle name="40% - Accent1 10" xfId="2118" hidden="1"/>
    <cellStyle name="40% - Accent1 10" xfId="2170" hidden="1"/>
    <cellStyle name="40% - Accent1 10" xfId="2239" hidden="1"/>
    <cellStyle name="40% - Accent1 10" xfId="2291" hidden="1"/>
    <cellStyle name="40% - Accent1 10" xfId="2343" hidden="1"/>
    <cellStyle name="40% - Accent1 10" xfId="2395" hidden="1"/>
    <cellStyle name="40% - Accent1 10" xfId="2844" hidden="1"/>
    <cellStyle name="40% - Accent1 10" xfId="2896" hidden="1"/>
    <cellStyle name="40% - Accent1 10" xfId="2949" hidden="1"/>
    <cellStyle name="40% - Accent1 10" xfId="3019" hidden="1"/>
    <cellStyle name="40% - Accent1 10" xfId="2695" hidden="1"/>
    <cellStyle name="40% - Accent1 10" xfId="2777" hidden="1"/>
    <cellStyle name="40% - Accent1 10" xfId="3316" hidden="1"/>
    <cellStyle name="40% - Accent1 10" xfId="3368" hidden="1"/>
    <cellStyle name="40% - Accent1 10" xfId="3420" hidden="1"/>
    <cellStyle name="40% - Accent1 10" xfId="3476" hidden="1"/>
    <cellStyle name="40% - Accent1 10" xfId="2685" hidden="1"/>
    <cellStyle name="40% - Accent1 10" xfId="3174" hidden="1"/>
    <cellStyle name="40% - Accent1 10" xfId="3744" hidden="1"/>
    <cellStyle name="40% - Accent1 10" xfId="3796" hidden="1"/>
    <cellStyle name="40% - Accent1 10" xfId="3848" hidden="1"/>
    <cellStyle name="40% - Accent1 10" xfId="4015" hidden="1"/>
    <cellStyle name="40% - Accent1 10" xfId="4067" hidden="1"/>
    <cellStyle name="40% - Accent1 10" xfId="4119" hidden="1"/>
    <cellStyle name="40% - Accent1 10" xfId="4286" hidden="1"/>
    <cellStyle name="40% - Accent1 10" xfId="4338" hidden="1"/>
    <cellStyle name="40% - Accent1 10" xfId="4407" hidden="1"/>
    <cellStyle name="40% - Accent1 10" xfId="4459" hidden="1"/>
    <cellStyle name="40% - Accent1 10" xfId="4511" hidden="1"/>
    <cellStyle name="40% - Accent1 10" xfId="4563" hidden="1"/>
    <cellStyle name="40% - Accent1 10" xfId="5012" hidden="1"/>
    <cellStyle name="40% - Accent1 10" xfId="5064" hidden="1"/>
    <cellStyle name="40% - Accent1 10" xfId="5117" hidden="1"/>
    <cellStyle name="40% - Accent1 10" xfId="5187" hidden="1"/>
    <cellStyle name="40% - Accent1 10" xfId="4863" hidden="1"/>
    <cellStyle name="40% - Accent1 10" xfId="4945" hidden="1"/>
    <cellStyle name="40% - Accent1 10" xfId="5484" hidden="1"/>
    <cellStyle name="40% - Accent1 10" xfId="5536" hidden="1"/>
    <cellStyle name="40% - Accent1 10" xfId="5588" hidden="1"/>
    <cellStyle name="40% - Accent1 10" xfId="5644" hidden="1"/>
    <cellStyle name="40% - Accent1 10" xfId="4853" hidden="1"/>
    <cellStyle name="40% - Accent1 10" xfId="5342" hidden="1"/>
    <cellStyle name="40% - Accent1 10" xfId="5912" hidden="1"/>
    <cellStyle name="40% - Accent1 10" xfId="5964" hidden="1"/>
    <cellStyle name="40% - Accent1 10" xfId="6016" hidden="1"/>
    <cellStyle name="40% - Accent1 10" xfId="6183" hidden="1"/>
    <cellStyle name="40% - Accent1 10" xfId="6235" hidden="1"/>
    <cellStyle name="40% - Accent1 10" xfId="6287" hidden="1"/>
    <cellStyle name="40% - Accent1 10" xfId="6454" hidden="1"/>
    <cellStyle name="40% - Accent1 10" xfId="6506" hidden="1"/>
    <cellStyle name="40% - Accent1 10" xfId="6575" hidden="1"/>
    <cellStyle name="40% - Accent1 10" xfId="6627" hidden="1"/>
    <cellStyle name="40% - Accent1 10" xfId="6679" hidden="1"/>
    <cellStyle name="40% - Accent1 10" xfId="6731" hidden="1"/>
    <cellStyle name="40% - Accent1 10" xfId="7180" hidden="1"/>
    <cellStyle name="40% - Accent1 10" xfId="7232" hidden="1"/>
    <cellStyle name="40% - Accent1 10" xfId="7285" hidden="1"/>
    <cellStyle name="40% - Accent1 10" xfId="7355" hidden="1"/>
    <cellStyle name="40% - Accent1 10" xfId="7031" hidden="1"/>
    <cellStyle name="40% - Accent1 10" xfId="7113" hidden="1"/>
    <cellStyle name="40% - Accent1 10" xfId="7652" hidden="1"/>
    <cellStyle name="40% - Accent1 10" xfId="7704" hidden="1"/>
    <cellStyle name="40% - Accent1 10" xfId="7756" hidden="1"/>
    <cellStyle name="40% - Accent1 10" xfId="7812" hidden="1"/>
    <cellStyle name="40% - Accent1 10" xfId="7021" hidden="1"/>
    <cellStyle name="40% - Accent1 10" xfId="7510" hidden="1"/>
    <cellStyle name="40% - Accent1 10" xfId="8080" hidden="1"/>
    <cellStyle name="40% - Accent1 10" xfId="8132" hidden="1"/>
    <cellStyle name="40% - Accent1 10" xfId="8184" hidden="1"/>
    <cellStyle name="40% - Accent1 10" xfId="8351" hidden="1"/>
    <cellStyle name="40% - Accent1 10" xfId="8403" hidden="1"/>
    <cellStyle name="40% - Accent1 10" xfId="8455" hidden="1"/>
    <cellStyle name="40% - Accent1 10" xfId="8622" hidden="1"/>
    <cellStyle name="40% - Accent1 10" xfId="8674" hidden="1"/>
    <cellStyle name="40% - Accent1 10" xfId="8743" hidden="1"/>
    <cellStyle name="40% - Accent1 10" xfId="8795" hidden="1"/>
    <cellStyle name="40% - Accent1 10" xfId="8847" hidden="1"/>
    <cellStyle name="40% - Accent1 10" xfId="8899" hidden="1"/>
    <cellStyle name="40% - Accent1 10" xfId="9348" hidden="1"/>
    <cellStyle name="40% - Accent1 10" xfId="9400" hidden="1"/>
    <cellStyle name="40% - Accent1 10" xfId="9453" hidden="1"/>
    <cellStyle name="40% - Accent1 10" xfId="9523" hidden="1"/>
    <cellStyle name="40% - Accent1 10" xfId="9199" hidden="1"/>
    <cellStyle name="40% - Accent1 10" xfId="9281" hidden="1"/>
    <cellStyle name="40% - Accent1 10" xfId="9820" hidden="1"/>
    <cellStyle name="40% - Accent1 10" xfId="9872" hidden="1"/>
    <cellStyle name="40% - Accent1 10" xfId="9924" hidden="1"/>
    <cellStyle name="40% - Accent1 10" xfId="9980" hidden="1"/>
    <cellStyle name="40% - Accent1 10" xfId="9189" hidden="1"/>
    <cellStyle name="40% - Accent1 10" xfId="9678" hidden="1"/>
    <cellStyle name="40% - Accent1 10" xfId="10248" hidden="1"/>
    <cellStyle name="40% - Accent1 10" xfId="10300" hidden="1"/>
    <cellStyle name="40% - Accent1 10" xfId="10352" hidden="1"/>
    <cellStyle name="40% - Accent1 10" xfId="10519" hidden="1"/>
    <cellStyle name="40% - Accent1 10" xfId="10571" hidden="1"/>
    <cellStyle name="40% - Accent1 10" xfId="10623" hidden="1"/>
    <cellStyle name="40% - Accent1 10" xfId="10790" hidden="1"/>
    <cellStyle name="40% - Accent1 10" xfId="10842" hidden="1"/>
    <cellStyle name="40% - Accent1 10" xfId="10911" hidden="1"/>
    <cellStyle name="40% - Accent1 10" xfId="10963" hidden="1"/>
    <cellStyle name="40% - Accent1 10" xfId="11015" hidden="1"/>
    <cellStyle name="40% - Accent1 10" xfId="11067" hidden="1"/>
    <cellStyle name="40% - Accent1 10" xfId="11516" hidden="1"/>
    <cellStyle name="40% - Accent1 10" xfId="11568" hidden="1"/>
    <cellStyle name="40% - Accent1 10" xfId="11621" hidden="1"/>
    <cellStyle name="40% - Accent1 10" xfId="11691" hidden="1"/>
    <cellStyle name="40% - Accent1 10" xfId="11367" hidden="1"/>
    <cellStyle name="40% - Accent1 10" xfId="11449" hidden="1"/>
    <cellStyle name="40% - Accent1 10" xfId="11988" hidden="1"/>
    <cellStyle name="40% - Accent1 10" xfId="12040" hidden="1"/>
    <cellStyle name="40% - Accent1 10" xfId="12092" hidden="1"/>
    <cellStyle name="40% - Accent1 10" xfId="12148" hidden="1"/>
    <cellStyle name="40% - Accent1 10" xfId="11357" hidden="1"/>
    <cellStyle name="40% - Accent1 10" xfId="11846" hidden="1"/>
    <cellStyle name="40% - Accent1 10" xfId="12416" hidden="1"/>
    <cellStyle name="40% - Accent1 10" xfId="12468" hidden="1"/>
    <cellStyle name="40% - Accent1 10" xfId="12520" hidden="1"/>
    <cellStyle name="40% - Accent1 10" xfId="12687" hidden="1"/>
    <cellStyle name="40% - Accent1 10" xfId="12739" hidden="1"/>
    <cellStyle name="40% - Accent1 10" xfId="12791" hidden="1"/>
    <cellStyle name="40% - Accent1 10" xfId="12958" hidden="1"/>
    <cellStyle name="40% - Accent1 10" xfId="13010" hidden="1"/>
    <cellStyle name="40% - Accent1 11" xfId="94" hidden="1"/>
    <cellStyle name="40% - Accent1 11" xfId="146" hidden="1"/>
    <cellStyle name="40% - Accent1 11" xfId="198" hidden="1"/>
    <cellStyle name="40% - Accent1 11" xfId="250" hidden="1"/>
    <cellStyle name="40% - Accent1 11" xfId="689" hidden="1"/>
    <cellStyle name="40% - Accent1 11" xfId="741" hidden="1"/>
    <cellStyle name="40% - Accent1 11" xfId="794" hidden="1"/>
    <cellStyle name="40% - Accent1 11" xfId="820" hidden="1"/>
    <cellStyle name="40% - Accent1 11" xfId="521" hidden="1"/>
    <cellStyle name="40% - Accent1 11" xfId="632" hidden="1"/>
    <cellStyle name="40% - Accent1 11" xfId="1161" hidden="1"/>
    <cellStyle name="40% - Accent1 11" xfId="1213" hidden="1"/>
    <cellStyle name="40% - Accent1 11" xfId="1265" hidden="1"/>
    <cellStyle name="40% - Accent1 11" xfId="1289" hidden="1"/>
    <cellStyle name="40% - Accent1 11" xfId="480" hidden="1"/>
    <cellStyle name="40% - Accent1 11" xfId="581" hidden="1"/>
    <cellStyle name="40% - Accent1 11" xfId="1589" hidden="1"/>
    <cellStyle name="40% - Accent1 11" xfId="1641" hidden="1"/>
    <cellStyle name="40% - Accent1 11" xfId="1693" hidden="1"/>
    <cellStyle name="40% - Accent1 11" xfId="1860" hidden="1"/>
    <cellStyle name="40% - Accent1 11" xfId="1912" hidden="1"/>
    <cellStyle name="40% - Accent1 11" xfId="1964" hidden="1"/>
    <cellStyle name="40% - Accent1 11" xfId="2131" hidden="1"/>
    <cellStyle name="40% - Accent1 11" xfId="2183" hidden="1"/>
    <cellStyle name="40% - Accent1 11" xfId="2252" hidden="1"/>
    <cellStyle name="40% - Accent1 11" xfId="2304" hidden="1"/>
    <cellStyle name="40% - Accent1 11" xfId="2356" hidden="1"/>
    <cellStyle name="40% - Accent1 11" xfId="2408" hidden="1"/>
    <cellStyle name="40% - Accent1 11" xfId="2857" hidden="1"/>
    <cellStyle name="40% - Accent1 11" xfId="2909" hidden="1"/>
    <cellStyle name="40% - Accent1 11" xfId="2962" hidden="1"/>
    <cellStyle name="40% - Accent1 11" xfId="2988" hidden="1"/>
    <cellStyle name="40% - Accent1 11" xfId="2689" hidden="1"/>
    <cellStyle name="40% - Accent1 11" xfId="2800" hidden="1"/>
    <cellStyle name="40% - Accent1 11" xfId="3329" hidden="1"/>
    <cellStyle name="40% - Accent1 11" xfId="3381" hidden="1"/>
    <cellStyle name="40% - Accent1 11" xfId="3433" hidden="1"/>
    <cellStyle name="40% - Accent1 11" xfId="3457" hidden="1"/>
    <cellStyle name="40% - Accent1 11" xfId="2648" hidden="1"/>
    <cellStyle name="40% - Accent1 11" xfId="2749" hidden="1"/>
    <cellStyle name="40% - Accent1 11" xfId="3757" hidden="1"/>
    <cellStyle name="40% - Accent1 11" xfId="3809" hidden="1"/>
    <cellStyle name="40% - Accent1 11" xfId="3861" hidden="1"/>
    <cellStyle name="40% - Accent1 11" xfId="4028" hidden="1"/>
    <cellStyle name="40% - Accent1 11" xfId="4080" hidden="1"/>
    <cellStyle name="40% - Accent1 11" xfId="4132" hidden="1"/>
    <cellStyle name="40% - Accent1 11" xfId="4299" hidden="1"/>
    <cellStyle name="40% - Accent1 11" xfId="4351" hidden="1"/>
    <cellStyle name="40% - Accent1 11" xfId="4420" hidden="1"/>
    <cellStyle name="40% - Accent1 11" xfId="4472" hidden="1"/>
    <cellStyle name="40% - Accent1 11" xfId="4524" hidden="1"/>
    <cellStyle name="40% - Accent1 11" xfId="4576" hidden="1"/>
    <cellStyle name="40% - Accent1 11" xfId="5025" hidden="1"/>
    <cellStyle name="40% - Accent1 11" xfId="5077" hidden="1"/>
    <cellStyle name="40% - Accent1 11" xfId="5130" hidden="1"/>
    <cellStyle name="40% - Accent1 11" xfId="5156" hidden="1"/>
    <cellStyle name="40% - Accent1 11" xfId="4857" hidden="1"/>
    <cellStyle name="40% - Accent1 11" xfId="4968" hidden="1"/>
    <cellStyle name="40% - Accent1 11" xfId="5497" hidden="1"/>
    <cellStyle name="40% - Accent1 11" xfId="5549" hidden="1"/>
    <cellStyle name="40% - Accent1 11" xfId="5601" hidden="1"/>
    <cellStyle name="40% - Accent1 11" xfId="5625" hidden="1"/>
    <cellStyle name="40% - Accent1 11" xfId="4816" hidden="1"/>
    <cellStyle name="40% - Accent1 11" xfId="4917" hidden="1"/>
    <cellStyle name="40% - Accent1 11" xfId="5925" hidden="1"/>
    <cellStyle name="40% - Accent1 11" xfId="5977" hidden="1"/>
    <cellStyle name="40% - Accent1 11" xfId="6029" hidden="1"/>
    <cellStyle name="40% - Accent1 11" xfId="6196" hidden="1"/>
    <cellStyle name="40% - Accent1 11" xfId="6248" hidden="1"/>
    <cellStyle name="40% - Accent1 11" xfId="6300" hidden="1"/>
    <cellStyle name="40% - Accent1 11" xfId="6467" hidden="1"/>
    <cellStyle name="40% - Accent1 11" xfId="6519" hidden="1"/>
    <cellStyle name="40% - Accent1 11" xfId="6588" hidden="1"/>
    <cellStyle name="40% - Accent1 11" xfId="6640" hidden="1"/>
    <cellStyle name="40% - Accent1 11" xfId="6692" hidden="1"/>
    <cellStyle name="40% - Accent1 11" xfId="6744" hidden="1"/>
    <cellStyle name="40% - Accent1 11" xfId="7193" hidden="1"/>
    <cellStyle name="40% - Accent1 11" xfId="7245" hidden="1"/>
    <cellStyle name="40% - Accent1 11" xfId="7298" hidden="1"/>
    <cellStyle name="40% - Accent1 11" xfId="7324" hidden="1"/>
    <cellStyle name="40% - Accent1 11" xfId="7025" hidden="1"/>
    <cellStyle name="40% - Accent1 11" xfId="7136" hidden="1"/>
    <cellStyle name="40% - Accent1 11" xfId="7665" hidden="1"/>
    <cellStyle name="40% - Accent1 11" xfId="7717" hidden="1"/>
    <cellStyle name="40% - Accent1 11" xfId="7769" hidden="1"/>
    <cellStyle name="40% - Accent1 11" xfId="7793" hidden="1"/>
    <cellStyle name="40% - Accent1 11" xfId="6984" hidden="1"/>
    <cellStyle name="40% - Accent1 11" xfId="7085" hidden="1"/>
    <cellStyle name="40% - Accent1 11" xfId="8093" hidden="1"/>
    <cellStyle name="40% - Accent1 11" xfId="8145" hidden="1"/>
    <cellStyle name="40% - Accent1 11" xfId="8197" hidden="1"/>
    <cellStyle name="40% - Accent1 11" xfId="8364" hidden="1"/>
    <cellStyle name="40% - Accent1 11" xfId="8416" hidden="1"/>
    <cellStyle name="40% - Accent1 11" xfId="8468" hidden="1"/>
    <cellStyle name="40% - Accent1 11" xfId="8635" hidden="1"/>
    <cellStyle name="40% - Accent1 11" xfId="8687" hidden="1"/>
    <cellStyle name="40% - Accent1 11" xfId="8756" hidden="1"/>
    <cellStyle name="40% - Accent1 11" xfId="8808" hidden="1"/>
    <cellStyle name="40% - Accent1 11" xfId="8860" hidden="1"/>
    <cellStyle name="40% - Accent1 11" xfId="8912" hidden="1"/>
    <cellStyle name="40% - Accent1 11" xfId="9361" hidden="1"/>
    <cellStyle name="40% - Accent1 11" xfId="9413" hidden="1"/>
    <cellStyle name="40% - Accent1 11" xfId="9466" hidden="1"/>
    <cellStyle name="40% - Accent1 11" xfId="9492" hidden="1"/>
    <cellStyle name="40% - Accent1 11" xfId="9193" hidden="1"/>
    <cellStyle name="40% - Accent1 11" xfId="9304" hidden="1"/>
    <cellStyle name="40% - Accent1 11" xfId="9833" hidden="1"/>
    <cellStyle name="40% - Accent1 11" xfId="9885" hidden="1"/>
    <cellStyle name="40% - Accent1 11" xfId="9937" hidden="1"/>
    <cellStyle name="40% - Accent1 11" xfId="9961" hidden="1"/>
    <cellStyle name="40% - Accent1 11" xfId="9152" hidden="1"/>
    <cellStyle name="40% - Accent1 11" xfId="9253" hidden="1"/>
    <cellStyle name="40% - Accent1 11" xfId="10261" hidden="1"/>
    <cellStyle name="40% - Accent1 11" xfId="10313" hidden="1"/>
    <cellStyle name="40% - Accent1 11" xfId="10365" hidden="1"/>
    <cellStyle name="40% - Accent1 11" xfId="10532" hidden="1"/>
    <cellStyle name="40% - Accent1 11" xfId="10584" hidden="1"/>
    <cellStyle name="40% - Accent1 11" xfId="10636" hidden="1"/>
    <cellStyle name="40% - Accent1 11" xfId="10803" hidden="1"/>
    <cellStyle name="40% - Accent1 11" xfId="10855" hidden="1"/>
    <cellStyle name="40% - Accent1 11" xfId="10924" hidden="1"/>
    <cellStyle name="40% - Accent1 11" xfId="10976" hidden="1"/>
    <cellStyle name="40% - Accent1 11" xfId="11028" hidden="1"/>
    <cellStyle name="40% - Accent1 11" xfId="11080" hidden="1"/>
    <cellStyle name="40% - Accent1 11" xfId="11529" hidden="1"/>
    <cellStyle name="40% - Accent1 11" xfId="11581" hidden="1"/>
    <cellStyle name="40% - Accent1 11" xfId="11634" hidden="1"/>
    <cellStyle name="40% - Accent1 11" xfId="11660" hidden="1"/>
    <cellStyle name="40% - Accent1 11" xfId="11361" hidden="1"/>
    <cellStyle name="40% - Accent1 11" xfId="11472" hidden="1"/>
    <cellStyle name="40% - Accent1 11" xfId="12001" hidden="1"/>
    <cellStyle name="40% - Accent1 11" xfId="12053" hidden="1"/>
    <cellStyle name="40% - Accent1 11" xfId="12105" hidden="1"/>
    <cellStyle name="40% - Accent1 11" xfId="12129" hidden="1"/>
    <cellStyle name="40% - Accent1 11" xfId="11320" hidden="1"/>
    <cellStyle name="40% - Accent1 11" xfId="11421" hidden="1"/>
    <cellStyle name="40% - Accent1 11" xfId="12429" hidden="1"/>
    <cellStyle name="40% - Accent1 11" xfId="12481" hidden="1"/>
    <cellStyle name="40% - Accent1 11" xfId="12533" hidden="1"/>
    <cellStyle name="40% - Accent1 11" xfId="12700" hidden="1"/>
    <cellStyle name="40% - Accent1 11" xfId="12752" hidden="1"/>
    <cellStyle name="40% - Accent1 11" xfId="12804" hidden="1"/>
    <cellStyle name="40% - Accent1 11" xfId="12971" hidden="1"/>
    <cellStyle name="40% - Accent1 11" xfId="13023" hidden="1"/>
    <cellStyle name="40% - Accent1 12" xfId="107" hidden="1"/>
    <cellStyle name="40% - Accent1 12" xfId="159" hidden="1"/>
    <cellStyle name="40% - Accent1 12" xfId="211" hidden="1"/>
    <cellStyle name="40% - Accent1 12" xfId="263" hidden="1"/>
    <cellStyle name="40% - Accent1 12" xfId="702" hidden="1"/>
    <cellStyle name="40% - Accent1 12" xfId="754" hidden="1"/>
    <cellStyle name="40% - Accent1 12" xfId="807" hidden="1"/>
    <cellStyle name="40% - Accent1 12" xfId="846" hidden="1"/>
    <cellStyle name="40% - Accent1 12" xfId="596" hidden="1"/>
    <cellStyle name="40% - Accent1 12" xfId="568" hidden="1"/>
    <cellStyle name="40% - Accent1 12" xfId="1174" hidden="1"/>
    <cellStyle name="40% - Accent1 12" xfId="1226" hidden="1"/>
    <cellStyle name="40% - Accent1 12" xfId="1278" hidden="1"/>
    <cellStyle name="40% - Accent1 12" xfId="1305" hidden="1"/>
    <cellStyle name="40% - Accent1 12" xfId="635" hidden="1"/>
    <cellStyle name="40% - Accent1 12" xfId="534" hidden="1"/>
    <cellStyle name="40% - Accent1 12" xfId="1602" hidden="1"/>
    <cellStyle name="40% - Accent1 12" xfId="1654" hidden="1"/>
    <cellStyle name="40% - Accent1 12" xfId="1706" hidden="1"/>
    <cellStyle name="40% - Accent1 12" xfId="1873" hidden="1"/>
    <cellStyle name="40% - Accent1 12" xfId="1925" hidden="1"/>
    <cellStyle name="40% - Accent1 12" xfId="1977" hidden="1"/>
    <cellStyle name="40% - Accent1 12" xfId="2144" hidden="1"/>
    <cellStyle name="40% - Accent1 12" xfId="2196" hidden="1"/>
    <cellStyle name="40% - Accent1 12" xfId="2265" hidden="1"/>
    <cellStyle name="40% - Accent1 12" xfId="2317" hidden="1"/>
    <cellStyle name="40% - Accent1 12" xfId="2369" hidden="1"/>
    <cellStyle name="40% - Accent1 12" xfId="2421" hidden="1"/>
    <cellStyle name="40% - Accent1 12" xfId="2870" hidden="1"/>
    <cellStyle name="40% - Accent1 12" xfId="2922" hidden="1"/>
    <cellStyle name="40% - Accent1 12" xfId="2975" hidden="1"/>
    <cellStyle name="40% - Accent1 12" xfId="3014" hidden="1"/>
    <cellStyle name="40% - Accent1 12" xfId="2764" hidden="1"/>
    <cellStyle name="40% - Accent1 12" xfId="2736" hidden="1"/>
    <cellStyle name="40% - Accent1 12" xfId="3342" hidden="1"/>
    <cellStyle name="40% - Accent1 12" xfId="3394" hidden="1"/>
    <cellStyle name="40% - Accent1 12" xfId="3446" hidden="1"/>
    <cellStyle name="40% - Accent1 12" xfId="3473" hidden="1"/>
    <cellStyle name="40% - Accent1 12" xfId="2803" hidden="1"/>
    <cellStyle name="40% - Accent1 12" xfId="2702" hidden="1"/>
    <cellStyle name="40% - Accent1 12" xfId="3770" hidden="1"/>
    <cellStyle name="40% - Accent1 12" xfId="3822" hidden="1"/>
    <cellStyle name="40% - Accent1 12" xfId="3874" hidden="1"/>
    <cellStyle name="40% - Accent1 12" xfId="4041" hidden="1"/>
    <cellStyle name="40% - Accent1 12" xfId="4093" hidden="1"/>
    <cellStyle name="40% - Accent1 12" xfId="4145" hidden="1"/>
    <cellStyle name="40% - Accent1 12" xfId="4312" hidden="1"/>
    <cellStyle name="40% - Accent1 12" xfId="4364" hidden="1"/>
    <cellStyle name="40% - Accent1 12" xfId="4433" hidden="1"/>
    <cellStyle name="40% - Accent1 12" xfId="4485" hidden="1"/>
    <cellStyle name="40% - Accent1 12" xfId="4537" hidden="1"/>
    <cellStyle name="40% - Accent1 12" xfId="4589" hidden="1"/>
    <cellStyle name="40% - Accent1 12" xfId="5038" hidden="1"/>
    <cellStyle name="40% - Accent1 12" xfId="5090" hidden="1"/>
    <cellStyle name="40% - Accent1 12" xfId="5143" hidden="1"/>
    <cellStyle name="40% - Accent1 12" xfId="5182" hidden="1"/>
    <cellStyle name="40% - Accent1 12" xfId="4932" hidden="1"/>
    <cellStyle name="40% - Accent1 12" xfId="4904" hidden="1"/>
    <cellStyle name="40% - Accent1 12" xfId="5510" hidden="1"/>
    <cellStyle name="40% - Accent1 12" xfId="5562" hidden="1"/>
    <cellStyle name="40% - Accent1 12" xfId="5614" hidden="1"/>
    <cellStyle name="40% - Accent1 12" xfId="5641" hidden="1"/>
    <cellStyle name="40% - Accent1 12" xfId="4971" hidden="1"/>
    <cellStyle name="40% - Accent1 12" xfId="4870" hidden="1"/>
    <cellStyle name="40% - Accent1 12" xfId="5938" hidden="1"/>
    <cellStyle name="40% - Accent1 12" xfId="5990" hidden="1"/>
    <cellStyle name="40% - Accent1 12" xfId="6042" hidden="1"/>
    <cellStyle name="40% - Accent1 12" xfId="6209" hidden="1"/>
    <cellStyle name="40% - Accent1 12" xfId="6261" hidden="1"/>
    <cellStyle name="40% - Accent1 12" xfId="6313" hidden="1"/>
    <cellStyle name="40% - Accent1 12" xfId="6480" hidden="1"/>
    <cellStyle name="40% - Accent1 12" xfId="6532" hidden="1"/>
    <cellStyle name="40% - Accent1 12" xfId="6601" hidden="1"/>
    <cellStyle name="40% - Accent1 12" xfId="6653" hidden="1"/>
    <cellStyle name="40% - Accent1 12" xfId="6705" hidden="1"/>
    <cellStyle name="40% - Accent1 12" xfId="6757" hidden="1"/>
    <cellStyle name="40% - Accent1 12" xfId="7206" hidden="1"/>
    <cellStyle name="40% - Accent1 12" xfId="7258" hidden="1"/>
    <cellStyle name="40% - Accent1 12" xfId="7311" hidden="1"/>
    <cellStyle name="40% - Accent1 12" xfId="7350" hidden="1"/>
    <cellStyle name="40% - Accent1 12" xfId="7100" hidden="1"/>
    <cellStyle name="40% - Accent1 12" xfId="7072" hidden="1"/>
    <cellStyle name="40% - Accent1 12" xfId="7678" hidden="1"/>
    <cellStyle name="40% - Accent1 12" xfId="7730" hidden="1"/>
    <cellStyle name="40% - Accent1 12" xfId="7782" hidden="1"/>
    <cellStyle name="40% - Accent1 12" xfId="7809" hidden="1"/>
    <cellStyle name="40% - Accent1 12" xfId="7139" hidden="1"/>
    <cellStyle name="40% - Accent1 12" xfId="7038" hidden="1"/>
    <cellStyle name="40% - Accent1 12" xfId="8106" hidden="1"/>
    <cellStyle name="40% - Accent1 12" xfId="8158" hidden="1"/>
    <cellStyle name="40% - Accent1 12" xfId="8210" hidden="1"/>
    <cellStyle name="40% - Accent1 12" xfId="8377" hidden="1"/>
    <cellStyle name="40% - Accent1 12" xfId="8429" hidden="1"/>
    <cellStyle name="40% - Accent1 12" xfId="8481" hidden="1"/>
    <cellStyle name="40% - Accent1 12" xfId="8648" hidden="1"/>
    <cellStyle name="40% - Accent1 12" xfId="8700" hidden="1"/>
    <cellStyle name="40% - Accent1 12" xfId="8769" hidden="1"/>
    <cellStyle name="40% - Accent1 12" xfId="8821" hidden="1"/>
    <cellStyle name="40% - Accent1 12" xfId="8873" hidden="1"/>
    <cellStyle name="40% - Accent1 12" xfId="8925" hidden="1"/>
    <cellStyle name="40% - Accent1 12" xfId="9374" hidden="1"/>
    <cellStyle name="40% - Accent1 12" xfId="9426" hidden="1"/>
    <cellStyle name="40% - Accent1 12" xfId="9479" hidden="1"/>
    <cellStyle name="40% - Accent1 12" xfId="9518" hidden="1"/>
    <cellStyle name="40% - Accent1 12" xfId="9268" hidden="1"/>
    <cellStyle name="40% - Accent1 12" xfId="9240" hidden="1"/>
    <cellStyle name="40% - Accent1 12" xfId="9846" hidden="1"/>
    <cellStyle name="40% - Accent1 12" xfId="9898" hidden="1"/>
    <cellStyle name="40% - Accent1 12" xfId="9950" hidden="1"/>
    <cellStyle name="40% - Accent1 12" xfId="9977" hidden="1"/>
    <cellStyle name="40% - Accent1 12" xfId="9307" hidden="1"/>
    <cellStyle name="40% - Accent1 12" xfId="9206" hidden="1"/>
    <cellStyle name="40% - Accent1 12" xfId="10274" hidden="1"/>
    <cellStyle name="40% - Accent1 12" xfId="10326" hidden="1"/>
    <cellStyle name="40% - Accent1 12" xfId="10378" hidden="1"/>
    <cellStyle name="40% - Accent1 12" xfId="10545" hidden="1"/>
    <cellStyle name="40% - Accent1 12" xfId="10597" hidden="1"/>
    <cellStyle name="40% - Accent1 12" xfId="10649" hidden="1"/>
    <cellStyle name="40% - Accent1 12" xfId="10816" hidden="1"/>
    <cellStyle name="40% - Accent1 12" xfId="10868" hidden="1"/>
    <cellStyle name="40% - Accent1 12" xfId="10937" hidden="1"/>
    <cellStyle name="40% - Accent1 12" xfId="10989" hidden="1"/>
    <cellStyle name="40% - Accent1 12" xfId="11041" hidden="1"/>
    <cellStyle name="40% - Accent1 12" xfId="11093" hidden="1"/>
    <cellStyle name="40% - Accent1 12" xfId="11542" hidden="1"/>
    <cellStyle name="40% - Accent1 12" xfId="11594" hidden="1"/>
    <cellStyle name="40% - Accent1 12" xfId="11647" hidden="1"/>
    <cellStyle name="40% - Accent1 12" xfId="11686" hidden="1"/>
    <cellStyle name="40% - Accent1 12" xfId="11436" hidden="1"/>
    <cellStyle name="40% - Accent1 12" xfId="11408" hidden="1"/>
    <cellStyle name="40% - Accent1 12" xfId="12014" hidden="1"/>
    <cellStyle name="40% - Accent1 12" xfId="12066" hidden="1"/>
    <cellStyle name="40% - Accent1 12" xfId="12118" hidden="1"/>
    <cellStyle name="40% - Accent1 12" xfId="12145" hidden="1"/>
    <cellStyle name="40% - Accent1 12" xfId="11475" hidden="1"/>
    <cellStyle name="40% - Accent1 12" xfId="11374" hidden="1"/>
    <cellStyle name="40% - Accent1 12" xfId="12442" hidden="1"/>
    <cellStyle name="40% - Accent1 12" xfId="12494" hidden="1"/>
    <cellStyle name="40% - Accent1 12" xfId="12546" hidden="1"/>
    <cellStyle name="40% - Accent1 12" xfId="12713" hidden="1"/>
    <cellStyle name="40% - Accent1 12" xfId="12765" hidden="1"/>
    <cellStyle name="40% - Accent1 12" xfId="12817" hidden="1"/>
    <cellStyle name="40% - Accent1 12" xfId="12984" hidden="1"/>
    <cellStyle name="40% - Accent1 12" xfId="13036" hidden="1"/>
    <cellStyle name="40% - Accent1 13" xfId="276" hidden="1"/>
    <cellStyle name="40% - Accent1 13" xfId="381" hidden="1"/>
    <cellStyle name="40% - Accent1 13" xfId="885" hidden="1"/>
    <cellStyle name="40% - Accent1 13" xfId="1031" hidden="1"/>
    <cellStyle name="40% - Accent1 13" xfId="1335" hidden="1"/>
    <cellStyle name="40% - Accent1 13" xfId="1464" hidden="1"/>
    <cellStyle name="40% - Accent1 13" xfId="1735" hidden="1"/>
    <cellStyle name="40% - Accent1 13" xfId="2006" hidden="1"/>
    <cellStyle name="40% - Accent1 13" xfId="2434" hidden="1"/>
    <cellStyle name="40% - Accent1 13" xfId="2549" hidden="1"/>
    <cellStyle name="40% - Accent1 13" xfId="3053" hidden="1"/>
    <cellStyle name="40% - Accent1 13" xfId="3199" hidden="1"/>
    <cellStyle name="40% - Accent1 13" xfId="3503" hidden="1"/>
    <cellStyle name="40% - Accent1 13" xfId="3632" hidden="1"/>
    <cellStyle name="40% - Accent1 13" xfId="3903" hidden="1"/>
    <cellStyle name="40% - Accent1 13" xfId="4174" hidden="1"/>
    <cellStyle name="40% - Accent1 13" xfId="4602" hidden="1"/>
    <cellStyle name="40% - Accent1 13" xfId="4717" hidden="1"/>
    <cellStyle name="40% - Accent1 13" xfId="5221" hidden="1"/>
    <cellStyle name="40% - Accent1 13" xfId="5367" hidden="1"/>
    <cellStyle name="40% - Accent1 13" xfId="5671" hidden="1"/>
    <cellStyle name="40% - Accent1 13" xfId="5800" hidden="1"/>
    <cellStyle name="40% - Accent1 13" xfId="6071" hidden="1"/>
    <cellStyle name="40% - Accent1 13" xfId="6342" hidden="1"/>
    <cellStyle name="40% - Accent1 13" xfId="6770" hidden="1"/>
    <cellStyle name="40% - Accent1 13" xfId="6885" hidden="1"/>
    <cellStyle name="40% - Accent1 13" xfId="7389" hidden="1"/>
    <cellStyle name="40% - Accent1 13" xfId="7535" hidden="1"/>
    <cellStyle name="40% - Accent1 13" xfId="7839" hidden="1"/>
    <cellStyle name="40% - Accent1 13" xfId="7968" hidden="1"/>
    <cellStyle name="40% - Accent1 13" xfId="8239" hidden="1"/>
    <cellStyle name="40% - Accent1 13" xfId="8510" hidden="1"/>
    <cellStyle name="40% - Accent1 13" xfId="8938" hidden="1"/>
    <cellStyle name="40% - Accent1 13" xfId="9053" hidden="1"/>
    <cellStyle name="40% - Accent1 13" xfId="9557" hidden="1"/>
    <cellStyle name="40% - Accent1 13" xfId="9703" hidden="1"/>
    <cellStyle name="40% - Accent1 13" xfId="10007" hidden="1"/>
    <cellStyle name="40% - Accent1 13" xfId="10136" hidden="1"/>
    <cellStyle name="40% - Accent1 13" xfId="10407" hidden="1"/>
    <cellStyle name="40% - Accent1 13" xfId="10678" hidden="1"/>
    <cellStyle name="40% - Accent1 13" xfId="11106" hidden="1"/>
    <cellStyle name="40% - Accent1 13" xfId="11221" hidden="1"/>
    <cellStyle name="40% - Accent1 13" xfId="11725" hidden="1"/>
    <cellStyle name="40% - Accent1 13" xfId="11871" hidden="1"/>
    <cellStyle name="40% - Accent1 13" xfId="12175" hidden="1"/>
    <cellStyle name="40% - Accent1 13" xfId="12304" hidden="1"/>
    <cellStyle name="40% - Accent1 13" xfId="12575" hidden="1"/>
    <cellStyle name="40% - Accent1 13" xfId="12846" hidden="1"/>
    <cellStyle name="40% - Accent1 3 2 3 2" xfId="352" hidden="1"/>
    <cellStyle name="40% - Accent1 3 2 3 2" xfId="467" hidden="1"/>
    <cellStyle name="40% - Accent1 3 2 3 2" xfId="971" hidden="1"/>
    <cellStyle name="40% - Accent1 3 2 3 2" xfId="1117" hidden="1"/>
    <cellStyle name="40% - Accent1 3 2 3 2" xfId="1421" hidden="1"/>
    <cellStyle name="40% - Accent1 3 2 3 2" xfId="1550" hidden="1"/>
    <cellStyle name="40% - Accent1 3 2 3 2" xfId="1821" hidden="1"/>
    <cellStyle name="40% - Accent1 3 2 3 2" xfId="2092" hidden="1"/>
    <cellStyle name="40% - Accent1 3 2 3 2" xfId="2520" hidden="1"/>
    <cellStyle name="40% - Accent1 3 2 3 2" xfId="2635" hidden="1"/>
    <cellStyle name="40% - Accent1 3 2 3 2" xfId="3139" hidden="1"/>
    <cellStyle name="40% - Accent1 3 2 3 2" xfId="3285" hidden="1"/>
    <cellStyle name="40% - Accent1 3 2 3 2" xfId="3589" hidden="1"/>
    <cellStyle name="40% - Accent1 3 2 3 2" xfId="3718" hidden="1"/>
    <cellStyle name="40% - Accent1 3 2 3 2" xfId="3989" hidden="1"/>
    <cellStyle name="40% - Accent1 3 2 3 2" xfId="4260" hidden="1"/>
    <cellStyle name="40% - Accent1 3 2 3 2" xfId="4688" hidden="1"/>
    <cellStyle name="40% - Accent1 3 2 3 2" xfId="4803" hidden="1"/>
    <cellStyle name="40% - Accent1 3 2 3 2" xfId="5307" hidden="1"/>
    <cellStyle name="40% - Accent1 3 2 3 2" xfId="5453" hidden="1"/>
    <cellStyle name="40% - Accent1 3 2 3 2" xfId="5757" hidden="1"/>
    <cellStyle name="40% - Accent1 3 2 3 2" xfId="5886" hidden="1"/>
    <cellStyle name="40% - Accent1 3 2 3 2" xfId="6157" hidden="1"/>
    <cellStyle name="40% - Accent1 3 2 3 2" xfId="6428" hidden="1"/>
    <cellStyle name="40% - Accent1 3 2 3 2" xfId="6856" hidden="1"/>
    <cellStyle name="40% - Accent1 3 2 3 2" xfId="6971" hidden="1"/>
    <cellStyle name="40% - Accent1 3 2 3 2" xfId="7475" hidden="1"/>
    <cellStyle name="40% - Accent1 3 2 3 2" xfId="7621" hidden="1"/>
    <cellStyle name="40% - Accent1 3 2 3 2" xfId="7925" hidden="1"/>
    <cellStyle name="40% - Accent1 3 2 3 2" xfId="8054" hidden="1"/>
    <cellStyle name="40% - Accent1 3 2 3 2" xfId="8325" hidden="1"/>
    <cellStyle name="40% - Accent1 3 2 3 2" xfId="8596" hidden="1"/>
    <cellStyle name="40% - Accent1 3 2 3 2" xfId="9024" hidden="1"/>
    <cellStyle name="40% - Accent1 3 2 3 2" xfId="9139" hidden="1"/>
    <cellStyle name="40% - Accent1 3 2 3 2" xfId="9643" hidden="1"/>
    <cellStyle name="40% - Accent1 3 2 3 2" xfId="9789" hidden="1"/>
    <cellStyle name="40% - Accent1 3 2 3 2" xfId="10093" hidden="1"/>
    <cellStyle name="40% - Accent1 3 2 3 2" xfId="10222" hidden="1"/>
    <cellStyle name="40% - Accent1 3 2 3 2" xfId="10493" hidden="1"/>
    <cellStyle name="40% - Accent1 3 2 3 2" xfId="10764" hidden="1"/>
    <cellStyle name="40% - Accent1 3 2 3 2" xfId="11192" hidden="1"/>
    <cellStyle name="40% - Accent1 3 2 3 2" xfId="11307" hidden="1"/>
    <cellStyle name="40% - Accent1 3 2 3 2" xfId="11811" hidden="1"/>
    <cellStyle name="40% - Accent1 3 2 3 2" xfId="11957" hidden="1"/>
    <cellStyle name="40% - Accent1 3 2 3 2" xfId="12261" hidden="1"/>
    <cellStyle name="40% - Accent1 3 2 3 2" xfId="12390" hidden="1"/>
    <cellStyle name="40% - Accent1 3 2 3 2" xfId="12661" hidden="1"/>
    <cellStyle name="40% - Accent1 3 2 3 2" xfId="12932" hidden="1"/>
    <cellStyle name="40% - Accent1 3 2 4 2" xfId="315" hidden="1"/>
    <cellStyle name="40% - Accent1 3 2 4 2" xfId="430" hidden="1"/>
    <cellStyle name="40% - Accent1 3 2 4 2" xfId="934" hidden="1"/>
    <cellStyle name="40% - Accent1 3 2 4 2" xfId="1080" hidden="1"/>
    <cellStyle name="40% - Accent1 3 2 4 2" xfId="1384" hidden="1"/>
    <cellStyle name="40% - Accent1 3 2 4 2" xfId="1513" hidden="1"/>
    <cellStyle name="40% - Accent1 3 2 4 2" xfId="1784" hidden="1"/>
    <cellStyle name="40% - Accent1 3 2 4 2" xfId="2055" hidden="1"/>
    <cellStyle name="40% - Accent1 3 2 4 2" xfId="2483" hidden="1"/>
    <cellStyle name="40% - Accent1 3 2 4 2" xfId="2598" hidden="1"/>
    <cellStyle name="40% - Accent1 3 2 4 2" xfId="3102" hidden="1"/>
    <cellStyle name="40% - Accent1 3 2 4 2" xfId="3248" hidden="1"/>
    <cellStyle name="40% - Accent1 3 2 4 2" xfId="3552" hidden="1"/>
    <cellStyle name="40% - Accent1 3 2 4 2" xfId="3681" hidden="1"/>
    <cellStyle name="40% - Accent1 3 2 4 2" xfId="3952" hidden="1"/>
    <cellStyle name="40% - Accent1 3 2 4 2" xfId="4223" hidden="1"/>
    <cellStyle name="40% - Accent1 3 2 4 2" xfId="4651" hidden="1"/>
    <cellStyle name="40% - Accent1 3 2 4 2" xfId="4766" hidden="1"/>
    <cellStyle name="40% - Accent1 3 2 4 2" xfId="5270" hidden="1"/>
    <cellStyle name="40% - Accent1 3 2 4 2" xfId="5416" hidden="1"/>
    <cellStyle name="40% - Accent1 3 2 4 2" xfId="5720" hidden="1"/>
    <cellStyle name="40% - Accent1 3 2 4 2" xfId="5849" hidden="1"/>
    <cellStyle name="40% - Accent1 3 2 4 2" xfId="6120" hidden="1"/>
    <cellStyle name="40% - Accent1 3 2 4 2" xfId="6391" hidden="1"/>
    <cellStyle name="40% - Accent1 3 2 4 2" xfId="6819" hidden="1"/>
    <cellStyle name="40% - Accent1 3 2 4 2" xfId="6934" hidden="1"/>
    <cellStyle name="40% - Accent1 3 2 4 2" xfId="7438" hidden="1"/>
    <cellStyle name="40% - Accent1 3 2 4 2" xfId="7584" hidden="1"/>
    <cellStyle name="40% - Accent1 3 2 4 2" xfId="7888" hidden="1"/>
    <cellStyle name="40% - Accent1 3 2 4 2" xfId="8017" hidden="1"/>
    <cellStyle name="40% - Accent1 3 2 4 2" xfId="8288" hidden="1"/>
    <cellStyle name="40% - Accent1 3 2 4 2" xfId="8559" hidden="1"/>
    <cellStyle name="40% - Accent1 3 2 4 2" xfId="8987" hidden="1"/>
    <cellStyle name="40% - Accent1 3 2 4 2" xfId="9102" hidden="1"/>
    <cellStyle name="40% - Accent1 3 2 4 2" xfId="9606" hidden="1"/>
    <cellStyle name="40% - Accent1 3 2 4 2" xfId="9752" hidden="1"/>
    <cellStyle name="40% - Accent1 3 2 4 2" xfId="10056" hidden="1"/>
    <cellStyle name="40% - Accent1 3 2 4 2" xfId="10185" hidden="1"/>
    <cellStyle name="40% - Accent1 3 2 4 2" xfId="10456" hidden="1"/>
    <cellStyle name="40% - Accent1 3 2 4 2" xfId="10727" hidden="1"/>
    <cellStyle name="40% - Accent1 3 2 4 2" xfId="11155" hidden="1"/>
    <cellStyle name="40% - Accent1 3 2 4 2" xfId="11270" hidden="1"/>
    <cellStyle name="40% - Accent1 3 2 4 2" xfId="11774" hidden="1"/>
    <cellStyle name="40% - Accent1 3 2 4 2" xfId="11920" hidden="1"/>
    <cellStyle name="40% - Accent1 3 2 4 2" xfId="12224" hidden="1"/>
    <cellStyle name="40% - Accent1 3 2 4 2" xfId="12353" hidden="1"/>
    <cellStyle name="40% - Accent1 3 2 4 2" xfId="12624" hidden="1"/>
    <cellStyle name="40% - Accent1 3 2 4 2" xfId="12895" hidden="1"/>
    <cellStyle name="40% - Accent1 3 3 3 2" xfId="314" hidden="1"/>
    <cellStyle name="40% - Accent1 3 3 3 2" xfId="429" hidden="1"/>
    <cellStyle name="40% - Accent1 3 3 3 2" xfId="933" hidden="1"/>
    <cellStyle name="40% - Accent1 3 3 3 2" xfId="1079" hidden="1"/>
    <cellStyle name="40% - Accent1 3 3 3 2" xfId="1383" hidden="1"/>
    <cellStyle name="40% - Accent1 3 3 3 2" xfId="1512" hidden="1"/>
    <cellStyle name="40% - Accent1 3 3 3 2" xfId="1783" hidden="1"/>
    <cellStyle name="40% - Accent1 3 3 3 2" xfId="2054" hidden="1"/>
    <cellStyle name="40% - Accent1 3 3 3 2" xfId="2482" hidden="1"/>
    <cellStyle name="40% - Accent1 3 3 3 2" xfId="2597" hidden="1"/>
    <cellStyle name="40% - Accent1 3 3 3 2" xfId="3101" hidden="1"/>
    <cellStyle name="40% - Accent1 3 3 3 2" xfId="3247" hidden="1"/>
    <cellStyle name="40% - Accent1 3 3 3 2" xfId="3551" hidden="1"/>
    <cellStyle name="40% - Accent1 3 3 3 2" xfId="3680" hidden="1"/>
    <cellStyle name="40% - Accent1 3 3 3 2" xfId="3951" hidden="1"/>
    <cellStyle name="40% - Accent1 3 3 3 2" xfId="4222" hidden="1"/>
    <cellStyle name="40% - Accent1 3 3 3 2" xfId="4650" hidden="1"/>
    <cellStyle name="40% - Accent1 3 3 3 2" xfId="4765" hidden="1"/>
    <cellStyle name="40% - Accent1 3 3 3 2" xfId="5269" hidden="1"/>
    <cellStyle name="40% - Accent1 3 3 3 2" xfId="5415" hidden="1"/>
    <cellStyle name="40% - Accent1 3 3 3 2" xfId="5719" hidden="1"/>
    <cellStyle name="40% - Accent1 3 3 3 2" xfId="5848" hidden="1"/>
    <cellStyle name="40% - Accent1 3 3 3 2" xfId="6119" hidden="1"/>
    <cellStyle name="40% - Accent1 3 3 3 2" xfId="6390" hidden="1"/>
    <cellStyle name="40% - Accent1 3 3 3 2" xfId="6818" hidden="1"/>
    <cellStyle name="40% - Accent1 3 3 3 2" xfId="6933" hidden="1"/>
    <cellStyle name="40% - Accent1 3 3 3 2" xfId="7437" hidden="1"/>
    <cellStyle name="40% - Accent1 3 3 3 2" xfId="7583" hidden="1"/>
    <cellStyle name="40% - Accent1 3 3 3 2" xfId="7887" hidden="1"/>
    <cellStyle name="40% - Accent1 3 3 3 2" xfId="8016" hidden="1"/>
    <cellStyle name="40% - Accent1 3 3 3 2" xfId="8287" hidden="1"/>
    <cellStyle name="40% - Accent1 3 3 3 2" xfId="8558" hidden="1"/>
    <cellStyle name="40% - Accent1 3 3 3 2" xfId="8986" hidden="1"/>
    <cellStyle name="40% - Accent1 3 3 3 2" xfId="9101" hidden="1"/>
    <cellStyle name="40% - Accent1 3 3 3 2" xfId="9605" hidden="1"/>
    <cellStyle name="40% - Accent1 3 3 3 2" xfId="9751" hidden="1"/>
    <cellStyle name="40% - Accent1 3 3 3 2" xfId="10055" hidden="1"/>
    <cellStyle name="40% - Accent1 3 3 3 2" xfId="10184" hidden="1"/>
    <cellStyle name="40% - Accent1 3 3 3 2" xfId="10455" hidden="1"/>
    <cellStyle name="40% - Accent1 3 3 3 2" xfId="10726" hidden="1"/>
    <cellStyle name="40% - Accent1 3 3 3 2" xfId="11154" hidden="1"/>
    <cellStyle name="40% - Accent1 3 3 3 2" xfId="11269" hidden="1"/>
    <cellStyle name="40% - Accent1 3 3 3 2" xfId="11773" hidden="1"/>
    <cellStyle name="40% - Accent1 3 3 3 2" xfId="11919" hidden="1"/>
    <cellStyle name="40% - Accent1 3 3 3 2" xfId="12223" hidden="1"/>
    <cellStyle name="40% - Accent1 3 3 3 2" xfId="12352" hidden="1"/>
    <cellStyle name="40% - Accent1 3 3 3 2" xfId="12623" hidden="1"/>
    <cellStyle name="40% - Accent1 3 3 3 2" xfId="12894" hidden="1"/>
    <cellStyle name="40% - Accent1 4 2 3 2" xfId="353" hidden="1"/>
    <cellStyle name="40% - Accent1 4 2 3 2" xfId="468" hidden="1"/>
    <cellStyle name="40% - Accent1 4 2 3 2" xfId="972" hidden="1"/>
    <cellStyle name="40% - Accent1 4 2 3 2" xfId="1118" hidden="1"/>
    <cellStyle name="40% - Accent1 4 2 3 2" xfId="1422" hidden="1"/>
    <cellStyle name="40% - Accent1 4 2 3 2" xfId="1551" hidden="1"/>
    <cellStyle name="40% - Accent1 4 2 3 2" xfId="1822" hidden="1"/>
    <cellStyle name="40% - Accent1 4 2 3 2" xfId="2093" hidden="1"/>
    <cellStyle name="40% - Accent1 4 2 3 2" xfId="2521" hidden="1"/>
    <cellStyle name="40% - Accent1 4 2 3 2" xfId="2636" hidden="1"/>
    <cellStyle name="40% - Accent1 4 2 3 2" xfId="3140" hidden="1"/>
    <cellStyle name="40% - Accent1 4 2 3 2" xfId="3286" hidden="1"/>
    <cellStyle name="40% - Accent1 4 2 3 2" xfId="3590" hidden="1"/>
    <cellStyle name="40% - Accent1 4 2 3 2" xfId="3719" hidden="1"/>
    <cellStyle name="40% - Accent1 4 2 3 2" xfId="3990" hidden="1"/>
    <cellStyle name="40% - Accent1 4 2 3 2" xfId="4261" hidden="1"/>
    <cellStyle name="40% - Accent1 4 2 3 2" xfId="4689" hidden="1"/>
    <cellStyle name="40% - Accent1 4 2 3 2" xfId="4804" hidden="1"/>
    <cellStyle name="40% - Accent1 4 2 3 2" xfId="5308" hidden="1"/>
    <cellStyle name="40% - Accent1 4 2 3 2" xfId="5454" hidden="1"/>
    <cellStyle name="40% - Accent1 4 2 3 2" xfId="5758" hidden="1"/>
    <cellStyle name="40% - Accent1 4 2 3 2" xfId="5887" hidden="1"/>
    <cellStyle name="40% - Accent1 4 2 3 2" xfId="6158" hidden="1"/>
    <cellStyle name="40% - Accent1 4 2 3 2" xfId="6429" hidden="1"/>
    <cellStyle name="40% - Accent1 4 2 3 2" xfId="6857" hidden="1"/>
    <cellStyle name="40% - Accent1 4 2 3 2" xfId="6972" hidden="1"/>
    <cellStyle name="40% - Accent1 4 2 3 2" xfId="7476" hidden="1"/>
    <cellStyle name="40% - Accent1 4 2 3 2" xfId="7622" hidden="1"/>
    <cellStyle name="40% - Accent1 4 2 3 2" xfId="7926" hidden="1"/>
    <cellStyle name="40% - Accent1 4 2 3 2" xfId="8055" hidden="1"/>
    <cellStyle name="40% - Accent1 4 2 3 2" xfId="8326" hidden="1"/>
    <cellStyle name="40% - Accent1 4 2 3 2" xfId="8597" hidden="1"/>
    <cellStyle name="40% - Accent1 4 2 3 2" xfId="9025" hidden="1"/>
    <cellStyle name="40% - Accent1 4 2 3 2" xfId="9140" hidden="1"/>
    <cellStyle name="40% - Accent1 4 2 3 2" xfId="9644" hidden="1"/>
    <cellStyle name="40% - Accent1 4 2 3 2" xfId="9790" hidden="1"/>
    <cellStyle name="40% - Accent1 4 2 3 2" xfId="10094" hidden="1"/>
    <cellStyle name="40% - Accent1 4 2 3 2" xfId="10223" hidden="1"/>
    <cellStyle name="40% - Accent1 4 2 3 2" xfId="10494" hidden="1"/>
    <cellStyle name="40% - Accent1 4 2 3 2" xfId="10765" hidden="1"/>
    <cellStyle name="40% - Accent1 4 2 3 2" xfId="11193" hidden="1"/>
    <cellStyle name="40% - Accent1 4 2 3 2" xfId="11308" hidden="1"/>
    <cellStyle name="40% - Accent1 4 2 3 2" xfId="11812" hidden="1"/>
    <cellStyle name="40% - Accent1 4 2 3 2" xfId="11958" hidden="1"/>
    <cellStyle name="40% - Accent1 4 2 3 2" xfId="12262" hidden="1"/>
    <cellStyle name="40% - Accent1 4 2 3 2" xfId="12391" hidden="1"/>
    <cellStyle name="40% - Accent1 4 2 3 2" xfId="12662" hidden="1"/>
    <cellStyle name="40% - Accent1 4 2 3 2" xfId="12933" hidden="1"/>
    <cellStyle name="40% - Accent1 4 2 4 2" xfId="317" hidden="1"/>
    <cellStyle name="40% - Accent1 4 2 4 2" xfId="432" hidden="1"/>
    <cellStyle name="40% - Accent1 4 2 4 2" xfId="936" hidden="1"/>
    <cellStyle name="40% - Accent1 4 2 4 2" xfId="1082" hidden="1"/>
    <cellStyle name="40% - Accent1 4 2 4 2" xfId="1386" hidden="1"/>
    <cellStyle name="40% - Accent1 4 2 4 2" xfId="1515" hidden="1"/>
    <cellStyle name="40% - Accent1 4 2 4 2" xfId="1786" hidden="1"/>
    <cellStyle name="40% - Accent1 4 2 4 2" xfId="2057" hidden="1"/>
    <cellStyle name="40% - Accent1 4 2 4 2" xfId="2485" hidden="1"/>
    <cellStyle name="40% - Accent1 4 2 4 2" xfId="2600" hidden="1"/>
    <cellStyle name="40% - Accent1 4 2 4 2" xfId="3104" hidden="1"/>
    <cellStyle name="40% - Accent1 4 2 4 2" xfId="3250" hidden="1"/>
    <cellStyle name="40% - Accent1 4 2 4 2" xfId="3554" hidden="1"/>
    <cellStyle name="40% - Accent1 4 2 4 2" xfId="3683" hidden="1"/>
    <cellStyle name="40% - Accent1 4 2 4 2" xfId="3954" hidden="1"/>
    <cellStyle name="40% - Accent1 4 2 4 2" xfId="4225" hidden="1"/>
    <cellStyle name="40% - Accent1 4 2 4 2" xfId="4653" hidden="1"/>
    <cellStyle name="40% - Accent1 4 2 4 2" xfId="4768" hidden="1"/>
    <cellStyle name="40% - Accent1 4 2 4 2" xfId="5272" hidden="1"/>
    <cellStyle name="40% - Accent1 4 2 4 2" xfId="5418" hidden="1"/>
    <cellStyle name="40% - Accent1 4 2 4 2" xfId="5722" hidden="1"/>
    <cellStyle name="40% - Accent1 4 2 4 2" xfId="5851" hidden="1"/>
    <cellStyle name="40% - Accent1 4 2 4 2" xfId="6122" hidden="1"/>
    <cellStyle name="40% - Accent1 4 2 4 2" xfId="6393" hidden="1"/>
    <cellStyle name="40% - Accent1 4 2 4 2" xfId="6821" hidden="1"/>
    <cellStyle name="40% - Accent1 4 2 4 2" xfId="6936" hidden="1"/>
    <cellStyle name="40% - Accent1 4 2 4 2" xfId="7440" hidden="1"/>
    <cellStyle name="40% - Accent1 4 2 4 2" xfId="7586" hidden="1"/>
    <cellStyle name="40% - Accent1 4 2 4 2" xfId="7890" hidden="1"/>
    <cellStyle name="40% - Accent1 4 2 4 2" xfId="8019" hidden="1"/>
    <cellStyle name="40% - Accent1 4 2 4 2" xfId="8290" hidden="1"/>
    <cellStyle name="40% - Accent1 4 2 4 2" xfId="8561" hidden="1"/>
    <cellStyle name="40% - Accent1 4 2 4 2" xfId="8989" hidden="1"/>
    <cellStyle name="40% - Accent1 4 2 4 2" xfId="9104" hidden="1"/>
    <cellStyle name="40% - Accent1 4 2 4 2" xfId="9608" hidden="1"/>
    <cellStyle name="40% - Accent1 4 2 4 2" xfId="9754" hidden="1"/>
    <cellStyle name="40% - Accent1 4 2 4 2" xfId="10058" hidden="1"/>
    <cellStyle name="40% - Accent1 4 2 4 2" xfId="10187" hidden="1"/>
    <cellStyle name="40% - Accent1 4 2 4 2" xfId="10458" hidden="1"/>
    <cellStyle name="40% - Accent1 4 2 4 2" xfId="10729" hidden="1"/>
    <cellStyle name="40% - Accent1 4 2 4 2" xfId="11157" hidden="1"/>
    <cellStyle name="40% - Accent1 4 2 4 2" xfId="11272" hidden="1"/>
    <cellStyle name="40% - Accent1 4 2 4 2" xfId="11776" hidden="1"/>
    <cellStyle name="40% - Accent1 4 2 4 2" xfId="11922" hidden="1"/>
    <cellStyle name="40% - Accent1 4 2 4 2" xfId="12226" hidden="1"/>
    <cellStyle name="40% - Accent1 4 2 4 2" xfId="12355" hidden="1"/>
    <cellStyle name="40% - Accent1 4 2 4 2" xfId="12626" hidden="1"/>
    <cellStyle name="40% - Accent1 4 2 4 2" xfId="12897" hidden="1"/>
    <cellStyle name="40% - Accent1 4 3 3 2" xfId="316" hidden="1"/>
    <cellStyle name="40% - Accent1 4 3 3 2" xfId="431" hidden="1"/>
    <cellStyle name="40% - Accent1 4 3 3 2" xfId="935" hidden="1"/>
    <cellStyle name="40% - Accent1 4 3 3 2" xfId="1081" hidden="1"/>
    <cellStyle name="40% - Accent1 4 3 3 2" xfId="1385" hidden="1"/>
    <cellStyle name="40% - Accent1 4 3 3 2" xfId="1514" hidden="1"/>
    <cellStyle name="40% - Accent1 4 3 3 2" xfId="1785" hidden="1"/>
    <cellStyle name="40% - Accent1 4 3 3 2" xfId="2056" hidden="1"/>
    <cellStyle name="40% - Accent1 4 3 3 2" xfId="2484" hidden="1"/>
    <cellStyle name="40% - Accent1 4 3 3 2" xfId="2599" hidden="1"/>
    <cellStyle name="40% - Accent1 4 3 3 2" xfId="3103" hidden="1"/>
    <cellStyle name="40% - Accent1 4 3 3 2" xfId="3249" hidden="1"/>
    <cellStyle name="40% - Accent1 4 3 3 2" xfId="3553" hidden="1"/>
    <cellStyle name="40% - Accent1 4 3 3 2" xfId="3682" hidden="1"/>
    <cellStyle name="40% - Accent1 4 3 3 2" xfId="3953" hidden="1"/>
    <cellStyle name="40% - Accent1 4 3 3 2" xfId="4224" hidden="1"/>
    <cellStyle name="40% - Accent1 4 3 3 2" xfId="4652" hidden="1"/>
    <cellStyle name="40% - Accent1 4 3 3 2" xfId="4767" hidden="1"/>
    <cellStyle name="40% - Accent1 4 3 3 2" xfId="5271" hidden="1"/>
    <cellStyle name="40% - Accent1 4 3 3 2" xfId="5417" hidden="1"/>
    <cellStyle name="40% - Accent1 4 3 3 2" xfId="5721" hidden="1"/>
    <cellStyle name="40% - Accent1 4 3 3 2" xfId="5850" hidden="1"/>
    <cellStyle name="40% - Accent1 4 3 3 2" xfId="6121" hidden="1"/>
    <cellStyle name="40% - Accent1 4 3 3 2" xfId="6392" hidden="1"/>
    <cellStyle name="40% - Accent1 4 3 3 2" xfId="6820" hidden="1"/>
    <cellStyle name="40% - Accent1 4 3 3 2" xfId="6935" hidden="1"/>
    <cellStyle name="40% - Accent1 4 3 3 2" xfId="7439" hidden="1"/>
    <cellStyle name="40% - Accent1 4 3 3 2" xfId="7585" hidden="1"/>
    <cellStyle name="40% - Accent1 4 3 3 2" xfId="7889" hidden="1"/>
    <cellStyle name="40% - Accent1 4 3 3 2" xfId="8018" hidden="1"/>
    <cellStyle name="40% - Accent1 4 3 3 2" xfId="8289" hidden="1"/>
    <cellStyle name="40% - Accent1 4 3 3 2" xfId="8560" hidden="1"/>
    <cellStyle name="40% - Accent1 4 3 3 2" xfId="8988" hidden="1"/>
    <cellStyle name="40% - Accent1 4 3 3 2" xfId="9103" hidden="1"/>
    <cellStyle name="40% - Accent1 4 3 3 2" xfId="9607" hidden="1"/>
    <cellStyle name="40% - Accent1 4 3 3 2" xfId="9753" hidden="1"/>
    <cellStyle name="40% - Accent1 4 3 3 2" xfId="10057" hidden="1"/>
    <cellStyle name="40% - Accent1 4 3 3 2" xfId="10186" hidden="1"/>
    <cellStyle name="40% - Accent1 4 3 3 2" xfId="10457" hidden="1"/>
    <cellStyle name="40% - Accent1 4 3 3 2" xfId="10728" hidden="1"/>
    <cellStyle name="40% - Accent1 4 3 3 2" xfId="11156" hidden="1"/>
    <cellStyle name="40% - Accent1 4 3 3 2" xfId="11271" hidden="1"/>
    <cellStyle name="40% - Accent1 4 3 3 2" xfId="11775" hidden="1"/>
    <cellStyle name="40% - Accent1 4 3 3 2" xfId="11921" hidden="1"/>
    <cellStyle name="40% - Accent1 4 3 3 2" xfId="12225" hidden="1"/>
    <cellStyle name="40% - Accent1 4 3 3 2" xfId="12354" hidden="1"/>
    <cellStyle name="40% - Accent1 4 3 3 2" xfId="12625" hidden="1"/>
    <cellStyle name="40% - Accent1 4 3 3 2" xfId="12896" hidden="1"/>
    <cellStyle name="40% - Accent1 5 2" xfId="56" hidden="1"/>
    <cellStyle name="40% - Accent1 5 2" xfId="395" hidden="1"/>
    <cellStyle name="40% - Accent1 5 2" xfId="899" hidden="1"/>
    <cellStyle name="40% - Accent1 5 2" xfId="1045" hidden="1"/>
    <cellStyle name="40% - Accent1 5 2" xfId="1349" hidden="1"/>
    <cellStyle name="40% - Accent1 5 2" xfId="1478" hidden="1"/>
    <cellStyle name="40% - Accent1 5 2" xfId="1749" hidden="1"/>
    <cellStyle name="40% - Accent1 5 2" xfId="2020" hidden="1"/>
    <cellStyle name="40% - Accent1 5 2" xfId="2448" hidden="1"/>
    <cellStyle name="40% - Accent1 5 2" xfId="2563" hidden="1"/>
    <cellStyle name="40% - Accent1 5 2" xfId="3067" hidden="1"/>
    <cellStyle name="40% - Accent1 5 2" xfId="3213" hidden="1"/>
    <cellStyle name="40% - Accent1 5 2" xfId="3517" hidden="1"/>
    <cellStyle name="40% - Accent1 5 2" xfId="3646" hidden="1"/>
    <cellStyle name="40% - Accent1 5 2" xfId="3917" hidden="1"/>
    <cellStyle name="40% - Accent1 5 2" xfId="4188" hidden="1"/>
    <cellStyle name="40% - Accent1 5 2" xfId="4616" hidden="1"/>
    <cellStyle name="40% - Accent1 5 2" xfId="4731" hidden="1"/>
    <cellStyle name="40% - Accent1 5 2" xfId="5235" hidden="1"/>
    <cellStyle name="40% - Accent1 5 2" xfId="5381" hidden="1"/>
    <cellStyle name="40% - Accent1 5 2" xfId="5685" hidden="1"/>
    <cellStyle name="40% - Accent1 5 2" xfId="5814" hidden="1"/>
    <cellStyle name="40% - Accent1 5 2" xfId="6085" hidden="1"/>
    <cellStyle name="40% - Accent1 5 2" xfId="6356" hidden="1"/>
    <cellStyle name="40% - Accent1 5 2" xfId="6784" hidden="1"/>
    <cellStyle name="40% - Accent1 5 2" xfId="6899" hidden="1"/>
    <cellStyle name="40% - Accent1 5 2" xfId="7403" hidden="1"/>
    <cellStyle name="40% - Accent1 5 2" xfId="7549" hidden="1"/>
    <cellStyle name="40% - Accent1 5 2" xfId="7853" hidden="1"/>
    <cellStyle name="40% - Accent1 5 2" xfId="7982" hidden="1"/>
    <cellStyle name="40% - Accent1 5 2" xfId="8253" hidden="1"/>
    <cellStyle name="40% - Accent1 5 2" xfId="8524" hidden="1"/>
    <cellStyle name="40% - Accent1 5 2" xfId="8952" hidden="1"/>
    <cellStyle name="40% - Accent1 5 2" xfId="9067" hidden="1"/>
    <cellStyle name="40% - Accent1 5 2" xfId="9571" hidden="1"/>
    <cellStyle name="40% - Accent1 5 2" xfId="9717" hidden="1"/>
    <cellStyle name="40% - Accent1 5 2" xfId="10021" hidden="1"/>
    <cellStyle name="40% - Accent1 5 2" xfId="10150" hidden="1"/>
    <cellStyle name="40% - Accent1 5 2" xfId="10421" hidden="1"/>
    <cellStyle name="40% - Accent1 5 2" xfId="10692" hidden="1"/>
    <cellStyle name="40% - Accent1 5 2" xfId="11120" hidden="1"/>
    <cellStyle name="40% - Accent1 5 2" xfId="11235" hidden="1"/>
    <cellStyle name="40% - Accent1 5 2" xfId="11739" hidden="1"/>
    <cellStyle name="40% - Accent1 5 2" xfId="11885" hidden="1"/>
    <cellStyle name="40% - Accent1 5 2" xfId="12189" hidden="1"/>
    <cellStyle name="40% - Accent1 5 2" xfId="12318" hidden="1"/>
    <cellStyle name="40% - Accent1 5 2" xfId="12589" hidden="1"/>
    <cellStyle name="40% - Accent1 5 2" xfId="12860" hidden="1"/>
    <cellStyle name="40% - Accent1 9" xfId="68" hidden="1"/>
    <cellStyle name="40% - Accent1 9" xfId="120" hidden="1"/>
    <cellStyle name="40% - Accent1 9" xfId="172" hidden="1"/>
    <cellStyle name="40% - Accent1 9" xfId="224" hidden="1"/>
    <cellStyle name="40% - Accent1 9" xfId="663" hidden="1"/>
    <cellStyle name="40% - Accent1 9" xfId="715" hidden="1"/>
    <cellStyle name="40% - Accent1 9" xfId="768" hidden="1"/>
    <cellStyle name="40% - Accent1 9" xfId="997" hidden="1"/>
    <cellStyle name="40% - Accent1 9" xfId="566" hidden="1"/>
    <cellStyle name="40% - Accent1 9" xfId="575" hidden="1"/>
    <cellStyle name="40% - Accent1 9" xfId="1135" hidden="1"/>
    <cellStyle name="40% - Accent1 9" xfId="1187" hidden="1"/>
    <cellStyle name="40% - Accent1 9" xfId="1239" hidden="1"/>
    <cellStyle name="40% - Accent1 9" xfId="1442" hidden="1"/>
    <cellStyle name="40% - Accent1 9" xfId="526" hidden="1"/>
    <cellStyle name="40% - Accent1 9" xfId="516" hidden="1"/>
    <cellStyle name="40% - Accent1 9" xfId="1563" hidden="1"/>
    <cellStyle name="40% - Accent1 9" xfId="1615" hidden="1"/>
    <cellStyle name="40% - Accent1 9" xfId="1667" hidden="1"/>
    <cellStyle name="40% - Accent1 9" xfId="1834" hidden="1"/>
    <cellStyle name="40% - Accent1 9" xfId="1886" hidden="1"/>
    <cellStyle name="40% - Accent1 9" xfId="1938" hidden="1"/>
    <cellStyle name="40% - Accent1 9" xfId="2105" hidden="1"/>
    <cellStyle name="40% - Accent1 9" xfId="2157" hidden="1"/>
    <cellStyle name="40% - Accent1 9" xfId="2226" hidden="1"/>
    <cellStyle name="40% - Accent1 9" xfId="2278" hidden="1"/>
    <cellStyle name="40% - Accent1 9" xfId="2330" hidden="1"/>
    <cellStyle name="40% - Accent1 9" xfId="2382" hidden="1"/>
    <cellStyle name="40% - Accent1 9" xfId="2831" hidden="1"/>
    <cellStyle name="40% - Accent1 9" xfId="2883" hidden="1"/>
    <cellStyle name="40% - Accent1 9" xfId="2936" hidden="1"/>
    <cellStyle name="40% - Accent1 9" xfId="3165" hidden="1"/>
    <cellStyle name="40% - Accent1 9" xfId="2734" hidden="1"/>
    <cellStyle name="40% - Accent1 9" xfId="2743" hidden="1"/>
    <cellStyle name="40% - Accent1 9" xfId="3303" hidden="1"/>
    <cellStyle name="40% - Accent1 9" xfId="3355" hidden="1"/>
    <cellStyle name="40% - Accent1 9" xfId="3407" hidden="1"/>
    <cellStyle name="40% - Accent1 9" xfId="3610" hidden="1"/>
    <cellStyle name="40% - Accent1 9" xfId="2694" hidden="1"/>
    <cellStyle name="40% - Accent1 9" xfId="2684" hidden="1"/>
    <cellStyle name="40% - Accent1 9" xfId="3731" hidden="1"/>
    <cellStyle name="40% - Accent1 9" xfId="3783" hidden="1"/>
    <cellStyle name="40% - Accent1 9" xfId="3835" hidden="1"/>
    <cellStyle name="40% - Accent1 9" xfId="4002" hidden="1"/>
    <cellStyle name="40% - Accent1 9" xfId="4054" hidden="1"/>
    <cellStyle name="40% - Accent1 9" xfId="4106" hidden="1"/>
    <cellStyle name="40% - Accent1 9" xfId="4273" hidden="1"/>
    <cellStyle name="40% - Accent1 9" xfId="4325" hidden="1"/>
    <cellStyle name="40% - Accent1 9" xfId="4394" hidden="1"/>
    <cellStyle name="40% - Accent1 9" xfId="4446" hidden="1"/>
    <cellStyle name="40% - Accent1 9" xfId="4498" hidden="1"/>
    <cellStyle name="40% - Accent1 9" xfId="4550" hidden="1"/>
    <cellStyle name="40% - Accent1 9" xfId="4999" hidden="1"/>
    <cellStyle name="40% - Accent1 9" xfId="5051" hidden="1"/>
    <cellStyle name="40% - Accent1 9" xfId="5104" hidden="1"/>
    <cellStyle name="40% - Accent1 9" xfId="5333" hidden="1"/>
    <cellStyle name="40% - Accent1 9" xfId="4902" hidden="1"/>
    <cellStyle name="40% - Accent1 9" xfId="4911" hidden="1"/>
    <cellStyle name="40% - Accent1 9" xfId="5471" hidden="1"/>
    <cellStyle name="40% - Accent1 9" xfId="5523" hidden="1"/>
    <cellStyle name="40% - Accent1 9" xfId="5575" hidden="1"/>
    <cellStyle name="40% - Accent1 9" xfId="5778" hidden="1"/>
    <cellStyle name="40% - Accent1 9" xfId="4862" hidden="1"/>
    <cellStyle name="40% - Accent1 9" xfId="4852" hidden="1"/>
    <cellStyle name="40% - Accent1 9" xfId="5899" hidden="1"/>
    <cellStyle name="40% - Accent1 9" xfId="5951" hidden="1"/>
    <cellStyle name="40% - Accent1 9" xfId="6003" hidden="1"/>
    <cellStyle name="40% - Accent1 9" xfId="6170" hidden="1"/>
    <cellStyle name="40% - Accent1 9" xfId="6222" hidden="1"/>
    <cellStyle name="40% - Accent1 9" xfId="6274" hidden="1"/>
    <cellStyle name="40% - Accent1 9" xfId="6441" hidden="1"/>
    <cellStyle name="40% - Accent1 9" xfId="6493" hidden="1"/>
    <cellStyle name="40% - Accent1 9" xfId="6562" hidden="1"/>
    <cellStyle name="40% - Accent1 9" xfId="6614" hidden="1"/>
    <cellStyle name="40% - Accent1 9" xfId="6666" hidden="1"/>
    <cellStyle name="40% - Accent1 9" xfId="6718" hidden="1"/>
    <cellStyle name="40% - Accent1 9" xfId="7167" hidden="1"/>
    <cellStyle name="40% - Accent1 9" xfId="7219" hidden="1"/>
    <cellStyle name="40% - Accent1 9" xfId="7272" hidden="1"/>
    <cellStyle name="40% - Accent1 9" xfId="7501" hidden="1"/>
    <cellStyle name="40% - Accent1 9" xfId="7070" hidden="1"/>
    <cellStyle name="40% - Accent1 9" xfId="7079" hidden="1"/>
    <cellStyle name="40% - Accent1 9" xfId="7639" hidden="1"/>
    <cellStyle name="40% - Accent1 9" xfId="7691" hidden="1"/>
    <cellStyle name="40% - Accent1 9" xfId="7743" hidden="1"/>
    <cellStyle name="40% - Accent1 9" xfId="7946" hidden="1"/>
    <cellStyle name="40% - Accent1 9" xfId="7030" hidden="1"/>
    <cellStyle name="40% - Accent1 9" xfId="7020" hidden="1"/>
    <cellStyle name="40% - Accent1 9" xfId="8067" hidden="1"/>
    <cellStyle name="40% - Accent1 9" xfId="8119" hidden="1"/>
    <cellStyle name="40% - Accent1 9" xfId="8171" hidden="1"/>
    <cellStyle name="40% - Accent1 9" xfId="8338" hidden="1"/>
    <cellStyle name="40% - Accent1 9" xfId="8390" hidden="1"/>
    <cellStyle name="40% - Accent1 9" xfId="8442" hidden="1"/>
    <cellStyle name="40% - Accent1 9" xfId="8609" hidden="1"/>
    <cellStyle name="40% - Accent1 9" xfId="8661" hidden="1"/>
    <cellStyle name="40% - Accent1 9" xfId="8730" hidden="1"/>
    <cellStyle name="40% - Accent1 9" xfId="8782" hidden="1"/>
    <cellStyle name="40% - Accent1 9" xfId="8834" hidden="1"/>
    <cellStyle name="40% - Accent1 9" xfId="8886" hidden="1"/>
    <cellStyle name="40% - Accent1 9" xfId="9335" hidden="1"/>
    <cellStyle name="40% - Accent1 9" xfId="9387" hidden="1"/>
    <cellStyle name="40% - Accent1 9" xfId="9440" hidden="1"/>
    <cellStyle name="40% - Accent1 9" xfId="9669" hidden="1"/>
    <cellStyle name="40% - Accent1 9" xfId="9238" hidden="1"/>
    <cellStyle name="40% - Accent1 9" xfId="9247" hidden="1"/>
    <cellStyle name="40% - Accent1 9" xfId="9807" hidden="1"/>
    <cellStyle name="40% - Accent1 9" xfId="9859" hidden="1"/>
    <cellStyle name="40% - Accent1 9" xfId="9911" hidden="1"/>
    <cellStyle name="40% - Accent1 9" xfId="10114" hidden="1"/>
    <cellStyle name="40% - Accent1 9" xfId="9198" hidden="1"/>
    <cellStyle name="40% - Accent1 9" xfId="9188" hidden="1"/>
    <cellStyle name="40% - Accent1 9" xfId="10235" hidden="1"/>
    <cellStyle name="40% - Accent1 9" xfId="10287" hidden="1"/>
    <cellStyle name="40% - Accent1 9" xfId="10339" hidden="1"/>
    <cellStyle name="40% - Accent1 9" xfId="10506" hidden="1"/>
    <cellStyle name="40% - Accent1 9" xfId="10558" hidden="1"/>
    <cellStyle name="40% - Accent1 9" xfId="10610" hidden="1"/>
    <cellStyle name="40% - Accent1 9" xfId="10777" hidden="1"/>
    <cellStyle name="40% - Accent1 9" xfId="10829" hidden="1"/>
    <cellStyle name="40% - Accent1 9" xfId="10898" hidden="1"/>
    <cellStyle name="40% - Accent1 9" xfId="10950" hidden="1"/>
    <cellStyle name="40% - Accent1 9" xfId="11002" hidden="1"/>
    <cellStyle name="40% - Accent1 9" xfId="11054" hidden="1"/>
    <cellStyle name="40% - Accent1 9" xfId="11503" hidden="1"/>
    <cellStyle name="40% - Accent1 9" xfId="11555" hidden="1"/>
    <cellStyle name="40% - Accent1 9" xfId="11608" hidden="1"/>
    <cellStyle name="40% - Accent1 9" xfId="11837" hidden="1"/>
    <cellStyle name="40% - Accent1 9" xfId="11406" hidden="1"/>
    <cellStyle name="40% - Accent1 9" xfId="11415" hidden="1"/>
    <cellStyle name="40% - Accent1 9" xfId="11975" hidden="1"/>
    <cellStyle name="40% - Accent1 9" xfId="12027" hidden="1"/>
    <cellStyle name="40% - Accent1 9" xfId="12079" hidden="1"/>
    <cellStyle name="40% - Accent1 9" xfId="12282" hidden="1"/>
    <cellStyle name="40% - Accent1 9" xfId="11366" hidden="1"/>
    <cellStyle name="40% - Accent1 9" xfId="11356" hidden="1"/>
    <cellStyle name="40% - Accent1 9" xfId="12403" hidden="1"/>
    <cellStyle name="40% - Accent1 9" xfId="12455" hidden="1"/>
    <cellStyle name="40% - Accent1 9" xfId="12507" hidden="1"/>
    <cellStyle name="40% - Accent1 9" xfId="12674" hidden="1"/>
    <cellStyle name="40% - Accent1 9" xfId="12726" hidden="1"/>
    <cellStyle name="40% - Accent1 9" xfId="12778" hidden="1"/>
    <cellStyle name="40% - Accent1 9" xfId="12945" hidden="1"/>
    <cellStyle name="40% - Accent1 9" xfId="12997" hidden="1"/>
    <cellStyle name="40% - Accent2" xfId="28" builtinId="35" hidden="1"/>
    <cellStyle name="40% - Accent2 10" xfId="96" hidden="1"/>
    <cellStyle name="40% - Accent2 10" xfId="148" hidden="1"/>
    <cellStyle name="40% - Accent2 10" xfId="200" hidden="1"/>
    <cellStyle name="40% - Accent2 10" xfId="252" hidden="1"/>
    <cellStyle name="40% - Accent2 10" xfId="691" hidden="1"/>
    <cellStyle name="40% - Accent2 10" xfId="743" hidden="1"/>
    <cellStyle name="40% - Accent2 10" xfId="796" hidden="1"/>
    <cellStyle name="40% - Accent2 10" xfId="559" hidden="1"/>
    <cellStyle name="40% - Accent2 10" xfId="533" hidden="1"/>
    <cellStyle name="40% - Accent2 10" xfId="608" hidden="1"/>
    <cellStyle name="40% - Accent2 10" xfId="1163" hidden="1"/>
    <cellStyle name="40% - Accent2 10" xfId="1215" hidden="1"/>
    <cellStyle name="40% - Accent2 10" xfId="1267" hidden="1"/>
    <cellStyle name="40% - Accent2 10" xfId="494" hidden="1"/>
    <cellStyle name="40% - Accent2 10" xfId="617" hidden="1"/>
    <cellStyle name="40% - Accent2 10" xfId="840" hidden="1"/>
    <cellStyle name="40% - Accent2 10" xfId="1591" hidden="1"/>
    <cellStyle name="40% - Accent2 10" xfId="1643" hidden="1"/>
    <cellStyle name="40% - Accent2 10" xfId="1695" hidden="1"/>
    <cellStyle name="40% - Accent2 10" xfId="1862" hidden="1"/>
    <cellStyle name="40% - Accent2 10" xfId="1914" hidden="1"/>
    <cellStyle name="40% - Accent2 10" xfId="1966" hidden="1"/>
    <cellStyle name="40% - Accent2 10" xfId="2133" hidden="1"/>
    <cellStyle name="40% - Accent2 10" xfId="2185" hidden="1"/>
    <cellStyle name="40% - Accent2 10" xfId="2254" hidden="1"/>
    <cellStyle name="40% - Accent2 10" xfId="2306" hidden="1"/>
    <cellStyle name="40% - Accent2 10" xfId="2358" hidden="1"/>
    <cellStyle name="40% - Accent2 10" xfId="2410" hidden="1"/>
    <cellStyle name="40% - Accent2 10" xfId="2859" hidden="1"/>
    <cellStyle name="40% - Accent2 10" xfId="2911" hidden="1"/>
    <cellStyle name="40% - Accent2 10" xfId="2964" hidden="1"/>
    <cellStyle name="40% - Accent2 10" xfId="2727" hidden="1"/>
    <cellStyle name="40% - Accent2 10" xfId="2701" hidden="1"/>
    <cellStyle name="40% - Accent2 10" xfId="2776" hidden="1"/>
    <cellStyle name="40% - Accent2 10" xfId="3331" hidden="1"/>
    <cellStyle name="40% - Accent2 10" xfId="3383" hidden="1"/>
    <cellStyle name="40% - Accent2 10" xfId="3435" hidden="1"/>
    <cellStyle name="40% - Accent2 10" xfId="2662" hidden="1"/>
    <cellStyle name="40% - Accent2 10" xfId="2785" hidden="1"/>
    <cellStyle name="40% - Accent2 10" xfId="3008" hidden="1"/>
    <cellStyle name="40% - Accent2 10" xfId="3759" hidden="1"/>
    <cellStyle name="40% - Accent2 10" xfId="3811" hidden="1"/>
    <cellStyle name="40% - Accent2 10" xfId="3863" hidden="1"/>
    <cellStyle name="40% - Accent2 10" xfId="4030" hidden="1"/>
    <cellStyle name="40% - Accent2 10" xfId="4082" hidden="1"/>
    <cellStyle name="40% - Accent2 10" xfId="4134" hidden="1"/>
    <cellStyle name="40% - Accent2 10" xfId="4301" hidden="1"/>
    <cellStyle name="40% - Accent2 10" xfId="4353" hidden="1"/>
    <cellStyle name="40% - Accent2 10" xfId="4422" hidden="1"/>
    <cellStyle name="40% - Accent2 10" xfId="4474" hidden="1"/>
    <cellStyle name="40% - Accent2 10" xfId="4526" hidden="1"/>
    <cellStyle name="40% - Accent2 10" xfId="4578" hidden="1"/>
    <cellStyle name="40% - Accent2 10" xfId="5027" hidden="1"/>
    <cellStyle name="40% - Accent2 10" xfId="5079" hidden="1"/>
    <cellStyle name="40% - Accent2 10" xfId="5132" hidden="1"/>
    <cellStyle name="40% - Accent2 10" xfId="4895" hidden="1"/>
    <cellStyle name="40% - Accent2 10" xfId="4869" hidden="1"/>
    <cellStyle name="40% - Accent2 10" xfId="4944" hidden="1"/>
    <cellStyle name="40% - Accent2 10" xfId="5499" hidden="1"/>
    <cellStyle name="40% - Accent2 10" xfId="5551" hidden="1"/>
    <cellStyle name="40% - Accent2 10" xfId="5603" hidden="1"/>
    <cellStyle name="40% - Accent2 10" xfId="4830" hidden="1"/>
    <cellStyle name="40% - Accent2 10" xfId="4953" hidden="1"/>
    <cellStyle name="40% - Accent2 10" xfId="5176" hidden="1"/>
    <cellStyle name="40% - Accent2 10" xfId="5927" hidden="1"/>
    <cellStyle name="40% - Accent2 10" xfId="5979" hidden="1"/>
    <cellStyle name="40% - Accent2 10" xfId="6031" hidden="1"/>
    <cellStyle name="40% - Accent2 10" xfId="6198" hidden="1"/>
    <cellStyle name="40% - Accent2 10" xfId="6250" hidden="1"/>
    <cellStyle name="40% - Accent2 10" xfId="6302" hidden="1"/>
    <cellStyle name="40% - Accent2 10" xfId="6469" hidden="1"/>
    <cellStyle name="40% - Accent2 10" xfId="6521" hidden="1"/>
    <cellStyle name="40% - Accent2 10" xfId="6590" hidden="1"/>
    <cellStyle name="40% - Accent2 10" xfId="6642" hidden="1"/>
    <cellStyle name="40% - Accent2 10" xfId="6694" hidden="1"/>
    <cellStyle name="40% - Accent2 10" xfId="6746" hidden="1"/>
    <cellStyle name="40% - Accent2 10" xfId="7195" hidden="1"/>
    <cellStyle name="40% - Accent2 10" xfId="7247" hidden="1"/>
    <cellStyle name="40% - Accent2 10" xfId="7300" hidden="1"/>
    <cellStyle name="40% - Accent2 10" xfId="7063" hidden="1"/>
    <cellStyle name="40% - Accent2 10" xfId="7037" hidden="1"/>
    <cellStyle name="40% - Accent2 10" xfId="7112" hidden="1"/>
    <cellStyle name="40% - Accent2 10" xfId="7667" hidden="1"/>
    <cellStyle name="40% - Accent2 10" xfId="7719" hidden="1"/>
    <cellStyle name="40% - Accent2 10" xfId="7771" hidden="1"/>
    <cellStyle name="40% - Accent2 10" xfId="6998" hidden="1"/>
    <cellStyle name="40% - Accent2 10" xfId="7121" hidden="1"/>
    <cellStyle name="40% - Accent2 10" xfId="7344" hidden="1"/>
    <cellStyle name="40% - Accent2 10" xfId="8095" hidden="1"/>
    <cellStyle name="40% - Accent2 10" xfId="8147" hidden="1"/>
    <cellStyle name="40% - Accent2 10" xfId="8199" hidden="1"/>
    <cellStyle name="40% - Accent2 10" xfId="8366" hidden="1"/>
    <cellStyle name="40% - Accent2 10" xfId="8418" hidden="1"/>
    <cellStyle name="40% - Accent2 10" xfId="8470" hidden="1"/>
    <cellStyle name="40% - Accent2 10" xfId="8637" hidden="1"/>
    <cellStyle name="40% - Accent2 10" xfId="8689" hidden="1"/>
    <cellStyle name="40% - Accent2 10" xfId="8758" hidden="1"/>
    <cellStyle name="40% - Accent2 10" xfId="8810" hidden="1"/>
    <cellStyle name="40% - Accent2 10" xfId="8862" hidden="1"/>
    <cellStyle name="40% - Accent2 10" xfId="8914" hidden="1"/>
    <cellStyle name="40% - Accent2 10" xfId="9363" hidden="1"/>
    <cellStyle name="40% - Accent2 10" xfId="9415" hidden="1"/>
    <cellStyle name="40% - Accent2 10" xfId="9468" hidden="1"/>
    <cellStyle name="40% - Accent2 10" xfId="9231" hidden="1"/>
    <cellStyle name="40% - Accent2 10" xfId="9205" hidden="1"/>
    <cellStyle name="40% - Accent2 10" xfId="9280" hidden="1"/>
    <cellStyle name="40% - Accent2 10" xfId="9835" hidden="1"/>
    <cellStyle name="40% - Accent2 10" xfId="9887" hidden="1"/>
    <cellStyle name="40% - Accent2 10" xfId="9939" hidden="1"/>
    <cellStyle name="40% - Accent2 10" xfId="9166" hidden="1"/>
    <cellStyle name="40% - Accent2 10" xfId="9289" hidden="1"/>
    <cellStyle name="40% - Accent2 10" xfId="9512" hidden="1"/>
    <cellStyle name="40% - Accent2 10" xfId="10263" hidden="1"/>
    <cellStyle name="40% - Accent2 10" xfId="10315" hidden="1"/>
    <cellStyle name="40% - Accent2 10" xfId="10367" hidden="1"/>
    <cellStyle name="40% - Accent2 10" xfId="10534" hidden="1"/>
    <cellStyle name="40% - Accent2 10" xfId="10586" hidden="1"/>
    <cellStyle name="40% - Accent2 10" xfId="10638" hidden="1"/>
    <cellStyle name="40% - Accent2 10" xfId="10805" hidden="1"/>
    <cellStyle name="40% - Accent2 10" xfId="10857" hidden="1"/>
    <cellStyle name="40% - Accent2 10" xfId="10926" hidden="1"/>
    <cellStyle name="40% - Accent2 10" xfId="10978" hidden="1"/>
    <cellStyle name="40% - Accent2 10" xfId="11030" hidden="1"/>
    <cellStyle name="40% - Accent2 10" xfId="11082" hidden="1"/>
    <cellStyle name="40% - Accent2 10" xfId="11531" hidden="1"/>
    <cellStyle name="40% - Accent2 10" xfId="11583" hidden="1"/>
    <cellStyle name="40% - Accent2 10" xfId="11636" hidden="1"/>
    <cellStyle name="40% - Accent2 10" xfId="11399" hidden="1"/>
    <cellStyle name="40% - Accent2 10" xfId="11373" hidden="1"/>
    <cellStyle name="40% - Accent2 10" xfId="11448" hidden="1"/>
    <cellStyle name="40% - Accent2 10" xfId="12003" hidden="1"/>
    <cellStyle name="40% - Accent2 10" xfId="12055" hidden="1"/>
    <cellStyle name="40% - Accent2 10" xfId="12107" hidden="1"/>
    <cellStyle name="40% - Accent2 10" xfId="11334" hidden="1"/>
    <cellStyle name="40% - Accent2 10" xfId="11457" hidden="1"/>
    <cellStyle name="40% - Accent2 10" xfId="11680" hidden="1"/>
    <cellStyle name="40% - Accent2 10" xfId="12431" hidden="1"/>
    <cellStyle name="40% - Accent2 10" xfId="12483" hidden="1"/>
    <cellStyle name="40% - Accent2 10" xfId="12535" hidden="1"/>
    <cellStyle name="40% - Accent2 10" xfId="12702" hidden="1"/>
    <cellStyle name="40% - Accent2 10" xfId="12754" hidden="1"/>
    <cellStyle name="40% - Accent2 10" xfId="12806" hidden="1"/>
    <cellStyle name="40% - Accent2 10" xfId="12973" hidden="1"/>
    <cellStyle name="40% - Accent2 10" xfId="13025" hidden="1"/>
    <cellStyle name="40% - Accent2 11" xfId="109" hidden="1"/>
    <cellStyle name="40% - Accent2 11" xfId="161" hidden="1"/>
    <cellStyle name="40% - Accent2 11" xfId="213" hidden="1"/>
    <cellStyle name="40% - Accent2 11" xfId="265" hidden="1"/>
    <cellStyle name="40% - Accent2 11" xfId="704" hidden="1"/>
    <cellStyle name="40% - Accent2 11" xfId="756" hidden="1"/>
    <cellStyle name="40% - Accent2 11" xfId="809" hidden="1"/>
    <cellStyle name="40% - Accent2 11" xfId="994" hidden="1"/>
    <cellStyle name="40% - Accent2 11" xfId="488" hidden="1"/>
    <cellStyle name="40% - Accent2 11" xfId="539" hidden="1"/>
    <cellStyle name="40% - Accent2 11" xfId="1176" hidden="1"/>
    <cellStyle name="40% - Accent2 11" xfId="1228" hidden="1"/>
    <cellStyle name="40% - Accent2 11" xfId="1280" hidden="1"/>
    <cellStyle name="40% - Accent2 11" xfId="1440" hidden="1"/>
    <cellStyle name="40% - Accent2 11" xfId="821" hidden="1"/>
    <cellStyle name="40% - Accent2 11" xfId="996" hidden="1"/>
    <cellStyle name="40% - Accent2 11" xfId="1604" hidden="1"/>
    <cellStyle name="40% - Accent2 11" xfId="1656" hidden="1"/>
    <cellStyle name="40% - Accent2 11" xfId="1708" hidden="1"/>
    <cellStyle name="40% - Accent2 11" xfId="1875" hidden="1"/>
    <cellStyle name="40% - Accent2 11" xfId="1927" hidden="1"/>
    <cellStyle name="40% - Accent2 11" xfId="1979" hidden="1"/>
    <cellStyle name="40% - Accent2 11" xfId="2146" hidden="1"/>
    <cellStyle name="40% - Accent2 11" xfId="2198" hidden="1"/>
    <cellStyle name="40% - Accent2 11" xfId="2267" hidden="1"/>
    <cellStyle name="40% - Accent2 11" xfId="2319" hidden="1"/>
    <cellStyle name="40% - Accent2 11" xfId="2371" hidden="1"/>
    <cellStyle name="40% - Accent2 11" xfId="2423" hidden="1"/>
    <cellStyle name="40% - Accent2 11" xfId="2872" hidden="1"/>
    <cellStyle name="40% - Accent2 11" xfId="2924" hidden="1"/>
    <cellStyle name="40% - Accent2 11" xfId="2977" hidden="1"/>
    <cellStyle name="40% - Accent2 11" xfId="3162" hidden="1"/>
    <cellStyle name="40% - Accent2 11" xfId="2656" hidden="1"/>
    <cellStyle name="40% - Accent2 11" xfId="2707" hidden="1"/>
    <cellStyle name="40% - Accent2 11" xfId="3344" hidden="1"/>
    <cellStyle name="40% - Accent2 11" xfId="3396" hidden="1"/>
    <cellStyle name="40% - Accent2 11" xfId="3448" hidden="1"/>
    <cellStyle name="40% - Accent2 11" xfId="3608" hidden="1"/>
    <cellStyle name="40% - Accent2 11" xfId="2989" hidden="1"/>
    <cellStyle name="40% - Accent2 11" xfId="3164" hidden="1"/>
    <cellStyle name="40% - Accent2 11" xfId="3772" hidden="1"/>
    <cellStyle name="40% - Accent2 11" xfId="3824" hidden="1"/>
    <cellStyle name="40% - Accent2 11" xfId="3876" hidden="1"/>
    <cellStyle name="40% - Accent2 11" xfId="4043" hidden="1"/>
    <cellStyle name="40% - Accent2 11" xfId="4095" hidden="1"/>
    <cellStyle name="40% - Accent2 11" xfId="4147" hidden="1"/>
    <cellStyle name="40% - Accent2 11" xfId="4314" hidden="1"/>
    <cellStyle name="40% - Accent2 11" xfId="4366" hidden="1"/>
    <cellStyle name="40% - Accent2 11" xfId="4435" hidden="1"/>
    <cellStyle name="40% - Accent2 11" xfId="4487" hidden="1"/>
    <cellStyle name="40% - Accent2 11" xfId="4539" hidden="1"/>
    <cellStyle name="40% - Accent2 11" xfId="4591" hidden="1"/>
    <cellStyle name="40% - Accent2 11" xfId="5040" hidden="1"/>
    <cellStyle name="40% - Accent2 11" xfId="5092" hidden="1"/>
    <cellStyle name="40% - Accent2 11" xfId="5145" hidden="1"/>
    <cellStyle name="40% - Accent2 11" xfId="5330" hidden="1"/>
    <cellStyle name="40% - Accent2 11" xfId="4824" hidden="1"/>
    <cellStyle name="40% - Accent2 11" xfId="4875" hidden="1"/>
    <cellStyle name="40% - Accent2 11" xfId="5512" hidden="1"/>
    <cellStyle name="40% - Accent2 11" xfId="5564" hidden="1"/>
    <cellStyle name="40% - Accent2 11" xfId="5616" hidden="1"/>
    <cellStyle name="40% - Accent2 11" xfId="5776" hidden="1"/>
    <cellStyle name="40% - Accent2 11" xfId="5157" hidden="1"/>
    <cellStyle name="40% - Accent2 11" xfId="5332" hidden="1"/>
    <cellStyle name="40% - Accent2 11" xfId="5940" hidden="1"/>
    <cellStyle name="40% - Accent2 11" xfId="5992" hidden="1"/>
    <cellStyle name="40% - Accent2 11" xfId="6044" hidden="1"/>
    <cellStyle name="40% - Accent2 11" xfId="6211" hidden="1"/>
    <cellStyle name="40% - Accent2 11" xfId="6263" hidden="1"/>
    <cellStyle name="40% - Accent2 11" xfId="6315" hidden="1"/>
    <cellStyle name="40% - Accent2 11" xfId="6482" hidden="1"/>
    <cellStyle name="40% - Accent2 11" xfId="6534" hidden="1"/>
    <cellStyle name="40% - Accent2 11" xfId="6603" hidden="1"/>
    <cellStyle name="40% - Accent2 11" xfId="6655" hidden="1"/>
    <cellStyle name="40% - Accent2 11" xfId="6707" hidden="1"/>
    <cellStyle name="40% - Accent2 11" xfId="6759" hidden="1"/>
    <cellStyle name="40% - Accent2 11" xfId="7208" hidden="1"/>
    <cellStyle name="40% - Accent2 11" xfId="7260" hidden="1"/>
    <cellStyle name="40% - Accent2 11" xfId="7313" hidden="1"/>
    <cellStyle name="40% - Accent2 11" xfId="7498" hidden="1"/>
    <cellStyle name="40% - Accent2 11" xfId="6992" hidden="1"/>
    <cellStyle name="40% - Accent2 11" xfId="7043" hidden="1"/>
    <cellStyle name="40% - Accent2 11" xfId="7680" hidden="1"/>
    <cellStyle name="40% - Accent2 11" xfId="7732" hidden="1"/>
    <cellStyle name="40% - Accent2 11" xfId="7784" hidden="1"/>
    <cellStyle name="40% - Accent2 11" xfId="7944" hidden="1"/>
    <cellStyle name="40% - Accent2 11" xfId="7325" hidden="1"/>
    <cellStyle name="40% - Accent2 11" xfId="7500" hidden="1"/>
    <cellStyle name="40% - Accent2 11" xfId="8108" hidden="1"/>
    <cellStyle name="40% - Accent2 11" xfId="8160" hidden="1"/>
    <cellStyle name="40% - Accent2 11" xfId="8212" hidden="1"/>
    <cellStyle name="40% - Accent2 11" xfId="8379" hidden="1"/>
    <cellStyle name="40% - Accent2 11" xfId="8431" hidden="1"/>
    <cellStyle name="40% - Accent2 11" xfId="8483" hidden="1"/>
    <cellStyle name="40% - Accent2 11" xfId="8650" hidden="1"/>
    <cellStyle name="40% - Accent2 11" xfId="8702" hidden="1"/>
    <cellStyle name="40% - Accent2 11" xfId="8771" hidden="1"/>
    <cellStyle name="40% - Accent2 11" xfId="8823" hidden="1"/>
    <cellStyle name="40% - Accent2 11" xfId="8875" hidden="1"/>
    <cellStyle name="40% - Accent2 11" xfId="8927" hidden="1"/>
    <cellStyle name="40% - Accent2 11" xfId="9376" hidden="1"/>
    <cellStyle name="40% - Accent2 11" xfId="9428" hidden="1"/>
    <cellStyle name="40% - Accent2 11" xfId="9481" hidden="1"/>
    <cellStyle name="40% - Accent2 11" xfId="9666" hidden="1"/>
    <cellStyle name="40% - Accent2 11" xfId="9160" hidden="1"/>
    <cellStyle name="40% - Accent2 11" xfId="9211" hidden="1"/>
    <cellStyle name="40% - Accent2 11" xfId="9848" hidden="1"/>
    <cellStyle name="40% - Accent2 11" xfId="9900" hidden="1"/>
    <cellStyle name="40% - Accent2 11" xfId="9952" hidden="1"/>
    <cellStyle name="40% - Accent2 11" xfId="10112" hidden="1"/>
    <cellStyle name="40% - Accent2 11" xfId="9493" hidden="1"/>
    <cellStyle name="40% - Accent2 11" xfId="9668" hidden="1"/>
    <cellStyle name="40% - Accent2 11" xfId="10276" hidden="1"/>
    <cellStyle name="40% - Accent2 11" xfId="10328" hidden="1"/>
    <cellStyle name="40% - Accent2 11" xfId="10380" hidden="1"/>
    <cellStyle name="40% - Accent2 11" xfId="10547" hidden="1"/>
    <cellStyle name="40% - Accent2 11" xfId="10599" hidden="1"/>
    <cellStyle name="40% - Accent2 11" xfId="10651" hidden="1"/>
    <cellStyle name="40% - Accent2 11" xfId="10818" hidden="1"/>
    <cellStyle name="40% - Accent2 11" xfId="10870" hidden="1"/>
    <cellStyle name="40% - Accent2 11" xfId="10939" hidden="1"/>
    <cellStyle name="40% - Accent2 11" xfId="10991" hidden="1"/>
    <cellStyle name="40% - Accent2 11" xfId="11043" hidden="1"/>
    <cellStyle name="40% - Accent2 11" xfId="11095" hidden="1"/>
    <cellStyle name="40% - Accent2 11" xfId="11544" hidden="1"/>
    <cellStyle name="40% - Accent2 11" xfId="11596" hidden="1"/>
    <cellStyle name="40% - Accent2 11" xfId="11649" hidden="1"/>
    <cellStyle name="40% - Accent2 11" xfId="11834" hidden="1"/>
    <cellStyle name="40% - Accent2 11" xfId="11328" hidden="1"/>
    <cellStyle name="40% - Accent2 11" xfId="11379" hidden="1"/>
    <cellStyle name="40% - Accent2 11" xfId="12016" hidden="1"/>
    <cellStyle name="40% - Accent2 11" xfId="12068" hidden="1"/>
    <cellStyle name="40% - Accent2 11" xfId="12120" hidden="1"/>
    <cellStyle name="40% - Accent2 11" xfId="12280" hidden="1"/>
    <cellStyle name="40% - Accent2 11" xfId="11661" hidden="1"/>
    <cellStyle name="40% - Accent2 11" xfId="11836" hidden="1"/>
    <cellStyle name="40% - Accent2 11" xfId="12444" hidden="1"/>
    <cellStyle name="40% - Accent2 11" xfId="12496" hidden="1"/>
    <cellStyle name="40% - Accent2 11" xfId="12548" hidden="1"/>
    <cellStyle name="40% - Accent2 11" xfId="12715" hidden="1"/>
    <cellStyle name="40% - Accent2 11" xfId="12767" hidden="1"/>
    <cellStyle name="40% - Accent2 11" xfId="12819" hidden="1"/>
    <cellStyle name="40% - Accent2 11" xfId="12986" hidden="1"/>
    <cellStyle name="40% - Accent2 11" xfId="13038" hidden="1"/>
    <cellStyle name="40% - Accent2 12" xfId="278" hidden="1"/>
    <cellStyle name="40% - Accent2 12" xfId="383" hidden="1"/>
    <cellStyle name="40% - Accent2 12" xfId="887" hidden="1"/>
    <cellStyle name="40% - Accent2 12" xfId="1033" hidden="1"/>
    <cellStyle name="40% - Accent2 12" xfId="1337" hidden="1"/>
    <cellStyle name="40% - Accent2 12" xfId="1466" hidden="1"/>
    <cellStyle name="40% - Accent2 12" xfId="1737" hidden="1"/>
    <cellStyle name="40% - Accent2 12" xfId="2008" hidden="1"/>
    <cellStyle name="40% - Accent2 12" xfId="2436" hidden="1"/>
    <cellStyle name="40% - Accent2 12" xfId="2551" hidden="1"/>
    <cellStyle name="40% - Accent2 12" xfId="3055" hidden="1"/>
    <cellStyle name="40% - Accent2 12" xfId="3201" hidden="1"/>
    <cellStyle name="40% - Accent2 12" xfId="3505" hidden="1"/>
    <cellStyle name="40% - Accent2 12" xfId="3634" hidden="1"/>
    <cellStyle name="40% - Accent2 12" xfId="3905" hidden="1"/>
    <cellStyle name="40% - Accent2 12" xfId="4176" hidden="1"/>
    <cellStyle name="40% - Accent2 12" xfId="4604" hidden="1"/>
    <cellStyle name="40% - Accent2 12" xfId="4719" hidden="1"/>
    <cellStyle name="40% - Accent2 12" xfId="5223" hidden="1"/>
    <cellStyle name="40% - Accent2 12" xfId="5369" hidden="1"/>
    <cellStyle name="40% - Accent2 12" xfId="5673" hidden="1"/>
    <cellStyle name="40% - Accent2 12" xfId="5802" hidden="1"/>
    <cellStyle name="40% - Accent2 12" xfId="6073" hidden="1"/>
    <cellStyle name="40% - Accent2 12" xfId="6344" hidden="1"/>
    <cellStyle name="40% - Accent2 12" xfId="6772" hidden="1"/>
    <cellStyle name="40% - Accent2 12" xfId="6887" hidden="1"/>
    <cellStyle name="40% - Accent2 12" xfId="7391" hidden="1"/>
    <cellStyle name="40% - Accent2 12" xfId="7537" hidden="1"/>
    <cellStyle name="40% - Accent2 12" xfId="7841" hidden="1"/>
    <cellStyle name="40% - Accent2 12" xfId="7970" hidden="1"/>
    <cellStyle name="40% - Accent2 12" xfId="8241" hidden="1"/>
    <cellStyle name="40% - Accent2 12" xfId="8512" hidden="1"/>
    <cellStyle name="40% - Accent2 12" xfId="8940" hidden="1"/>
    <cellStyle name="40% - Accent2 12" xfId="9055" hidden="1"/>
    <cellStyle name="40% - Accent2 12" xfId="9559" hidden="1"/>
    <cellStyle name="40% - Accent2 12" xfId="9705" hidden="1"/>
    <cellStyle name="40% - Accent2 12" xfId="10009" hidden="1"/>
    <cellStyle name="40% - Accent2 12" xfId="10138" hidden="1"/>
    <cellStyle name="40% - Accent2 12" xfId="10409" hidden="1"/>
    <cellStyle name="40% - Accent2 12" xfId="10680" hidden="1"/>
    <cellStyle name="40% - Accent2 12" xfId="11108" hidden="1"/>
    <cellStyle name="40% - Accent2 12" xfId="11223" hidden="1"/>
    <cellStyle name="40% - Accent2 12" xfId="11727" hidden="1"/>
    <cellStyle name="40% - Accent2 12" xfId="11873" hidden="1"/>
    <cellStyle name="40% - Accent2 12" xfId="12177" hidden="1"/>
    <cellStyle name="40% - Accent2 12" xfId="12306" hidden="1"/>
    <cellStyle name="40% - Accent2 12" xfId="12577" hidden="1"/>
    <cellStyle name="40% - Accent2 12" xfId="12848" hidden="1"/>
    <cellStyle name="40% - Accent2 3 2 3 2" xfId="354" hidden="1"/>
    <cellStyle name="40% - Accent2 3 2 3 2" xfId="469" hidden="1"/>
    <cellStyle name="40% - Accent2 3 2 3 2" xfId="973" hidden="1"/>
    <cellStyle name="40% - Accent2 3 2 3 2" xfId="1119" hidden="1"/>
    <cellStyle name="40% - Accent2 3 2 3 2" xfId="1423" hidden="1"/>
    <cellStyle name="40% - Accent2 3 2 3 2" xfId="1552" hidden="1"/>
    <cellStyle name="40% - Accent2 3 2 3 2" xfId="1823" hidden="1"/>
    <cellStyle name="40% - Accent2 3 2 3 2" xfId="2094" hidden="1"/>
    <cellStyle name="40% - Accent2 3 2 3 2" xfId="2522" hidden="1"/>
    <cellStyle name="40% - Accent2 3 2 3 2" xfId="2637" hidden="1"/>
    <cellStyle name="40% - Accent2 3 2 3 2" xfId="3141" hidden="1"/>
    <cellStyle name="40% - Accent2 3 2 3 2" xfId="3287" hidden="1"/>
    <cellStyle name="40% - Accent2 3 2 3 2" xfId="3591" hidden="1"/>
    <cellStyle name="40% - Accent2 3 2 3 2" xfId="3720" hidden="1"/>
    <cellStyle name="40% - Accent2 3 2 3 2" xfId="3991" hidden="1"/>
    <cellStyle name="40% - Accent2 3 2 3 2" xfId="4262" hidden="1"/>
    <cellStyle name="40% - Accent2 3 2 3 2" xfId="4690" hidden="1"/>
    <cellStyle name="40% - Accent2 3 2 3 2" xfId="4805" hidden="1"/>
    <cellStyle name="40% - Accent2 3 2 3 2" xfId="5309" hidden="1"/>
    <cellStyle name="40% - Accent2 3 2 3 2" xfId="5455" hidden="1"/>
    <cellStyle name="40% - Accent2 3 2 3 2" xfId="5759" hidden="1"/>
    <cellStyle name="40% - Accent2 3 2 3 2" xfId="5888" hidden="1"/>
    <cellStyle name="40% - Accent2 3 2 3 2" xfId="6159" hidden="1"/>
    <cellStyle name="40% - Accent2 3 2 3 2" xfId="6430" hidden="1"/>
    <cellStyle name="40% - Accent2 3 2 3 2" xfId="6858" hidden="1"/>
    <cellStyle name="40% - Accent2 3 2 3 2" xfId="6973" hidden="1"/>
    <cellStyle name="40% - Accent2 3 2 3 2" xfId="7477" hidden="1"/>
    <cellStyle name="40% - Accent2 3 2 3 2" xfId="7623" hidden="1"/>
    <cellStyle name="40% - Accent2 3 2 3 2" xfId="7927" hidden="1"/>
    <cellStyle name="40% - Accent2 3 2 3 2" xfId="8056" hidden="1"/>
    <cellStyle name="40% - Accent2 3 2 3 2" xfId="8327" hidden="1"/>
    <cellStyle name="40% - Accent2 3 2 3 2" xfId="8598" hidden="1"/>
    <cellStyle name="40% - Accent2 3 2 3 2" xfId="9026" hidden="1"/>
    <cellStyle name="40% - Accent2 3 2 3 2" xfId="9141" hidden="1"/>
    <cellStyle name="40% - Accent2 3 2 3 2" xfId="9645" hidden="1"/>
    <cellStyle name="40% - Accent2 3 2 3 2" xfId="9791" hidden="1"/>
    <cellStyle name="40% - Accent2 3 2 3 2" xfId="10095" hidden="1"/>
    <cellStyle name="40% - Accent2 3 2 3 2" xfId="10224" hidden="1"/>
    <cellStyle name="40% - Accent2 3 2 3 2" xfId="10495" hidden="1"/>
    <cellStyle name="40% - Accent2 3 2 3 2" xfId="10766" hidden="1"/>
    <cellStyle name="40% - Accent2 3 2 3 2" xfId="11194" hidden="1"/>
    <cellStyle name="40% - Accent2 3 2 3 2" xfId="11309" hidden="1"/>
    <cellStyle name="40% - Accent2 3 2 3 2" xfId="11813" hidden="1"/>
    <cellStyle name="40% - Accent2 3 2 3 2" xfId="11959" hidden="1"/>
    <cellStyle name="40% - Accent2 3 2 3 2" xfId="12263" hidden="1"/>
    <cellStyle name="40% - Accent2 3 2 3 2" xfId="12392" hidden="1"/>
    <cellStyle name="40% - Accent2 3 2 3 2" xfId="12663" hidden="1"/>
    <cellStyle name="40% - Accent2 3 2 3 2" xfId="12934" hidden="1"/>
    <cellStyle name="40% - Accent2 3 2 4 2" xfId="319" hidden="1"/>
    <cellStyle name="40% - Accent2 3 2 4 2" xfId="434" hidden="1"/>
    <cellStyle name="40% - Accent2 3 2 4 2" xfId="938" hidden="1"/>
    <cellStyle name="40% - Accent2 3 2 4 2" xfId="1084" hidden="1"/>
    <cellStyle name="40% - Accent2 3 2 4 2" xfId="1388" hidden="1"/>
    <cellStyle name="40% - Accent2 3 2 4 2" xfId="1517" hidden="1"/>
    <cellStyle name="40% - Accent2 3 2 4 2" xfId="1788" hidden="1"/>
    <cellStyle name="40% - Accent2 3 2 4 2" xfId="2059" hidden="1"/>
    <cellStyle name="40% - Accent2 3 2 4 2" xfId="2487" hidden="1"/>
    <cellStyle name="40% - Accent2 3 2 4 2" xfId="2602" hidden="1"/>
    <cellStyle name="40% - Accent2 3 2 4 2" xfId="3106" hidden="1"/>
    <cellStyle name="40% - Accent2 3 2 4 2" xfId="3252" hidden="1"/>
    <cellStyle name="40% - Accent2 3 2 4 2" xfId="3556" hidden="1"/>
    <cellStyle name="40% - Accent2 3 2 4 2" xfId="3685" hidden="1"/>
    <cellStyle name="40% - Accent2 3 2 4 2" xfId="3956" hidden="1"/>
    <cellStyle name="40% - Accent2 3 2 4 2" xfId="4227" hidden="1"/>
    <cellStyle name="40% - Accent2 3 2 4 2" xfId="4655" hidden="1"/>
    <cellStyle name="40% - Accent2 3 2 4 2" xfId="4770" hidden="1"/>
    <cellStyle name="40% - Accent2 3 2 4 2" xfId="5274" hidden="1"/>
    <cellStyle name="40% - Accent2 3 2 4 2" xfId="5420" hidden="1"/>
    <cellStyle name="40% - Accent2 3 2 4 2" xfId="5724" hidden="1"/>
    <cellStyle name="40% - Accent2 3 2 4 2" xfId="5853" hidden="1"/>
    <cellStyle name="40% - Accent2 3 2 4 2" xfId="6124" hidden="1"/>
    <cellStyle name="40% - Accent2 3 2 4 2" xfId="6395" hidden="1"/>
    <cellStyle name="40% - Accent2 3 2 4 2" xfId="6823" hidden="1"/>
    <cellStyle name="40% - Accent2 3 2 4 2" xfId="6938" hidden="1"/>
    <cellStyle name="40% - Accent2 3 2 4 2" xfId="7442" hidden="1"/>
    <cellStyle name="40% - Accent2 3 2 4 2" xfId="7588" hidden="1"/>
    <cellStyle name="40% - Accent2 3 2 4 2" xfId="7892" hidden="1"/>
    <cellStyle name="40% - Accent2 3 2 4 2" xfId="8021" hidden="1"/>
    <cellStyle name="40% - Accent2 3 2 4 2" xfId="8292" hidden="1"/>
    <cellStyle name="40% - Accent2 3 2 4 2" xfId="8563" hidden="1"/>
    <cellStyle name="40% - Accent2 3 2 4 2" xfId="8991" hidden="1"/>
    <cellStyle name="40% - Accent2 3 2 4 2" xfId="9106" hidden="1"/>
    <cellStyle name="40% - Accent2 3 2 4 2" xfId="9610" hidden="1"/>
    <cellStyle name="40% - Accent2 3 2 4 2" xfId="9756" hidden="1"/>
    <cellStyle name="40% - Accent2 3 2 4 2" xfId="10060" hidden="1"/>
    <cellStyle name="40% - Accent2 3 2 4 2" xfId="10189" hidden="1"/>
    <cellStyle name="40% - Accent2 3 2 4 2" xfId="10460" hidden="1"/>
    <cellStyle name="40% - Accent2 3 2 4 2" xfId="10731" hidden="1"/>
    <cellStyle name="40% - Accent2 3 2 4 2" xfId="11159" hidden="1"/>
    <cellStyle name="40% - Accent2 3 2 4 2" xfId="11274" hidden="1"/>
    <cellStyle name="40% - Accent2 3 2 4 2" xfId="11778" hidden="1"/>
    <cellStyle name="40% - Accent2 3 2 4 2" xfId="11924" hidden="1"/>
    <cellStyle name="40% - Accent2 3 2 4 2" xfId="12228" hidden="1"/>
    <cellStyle name="40% - Accent2 3 2 4 2" xfId="12357" hidden="1"/>
    <cellStyle name="40% - Accent2 3 2 4 2" xfId="12628" hidden="1"/>
    <cellStyle name="40% - Accent2 3 2 4 2" xfId="12899" hidden="1"/>
    <cellStyle name="40% - Accent2 3 3 3 2" xfId="318" hidden="1"/>
    <cellStyle name="40% - Accent2 3 3 3 2" xfId="433" hidden="1"/>
    <cellStyle name="40% - Accent2 3 3 3 2" xfId="937" hidden="1"/>
    <cellStyle name="40% - Accent2 3 3 3 2" xfId="1083" hidden="1"/>
    <cellStyle name="40% - Accent2 3 3 3 2" xfId="1387" hidden="1"/>
    <cellStyle name="40% - Accent2 3 3 3 2" xfId="1516" hidden="1"/>
    <cellStyle name="40% - Accent2 3 3 3 2" xfId="1787" hidden="1"/>
    <cellStyle name="40% - Accent2 3 3 3 2" xfId="2058" hidden="1"/>
    <cellStyle name="40% - Accent2 3 3 3 2" xfId="2486" hidden="1"/>
    <cellStyle name="40% - Accent2 3 3 3 2" xfId="2601" hidden="1"/>
    <cellStyle name="40% - Accent2 3 3 3 2" xfId="3105" hidden="1"/>
    <cellStyle name="40% - Accent2 3 3 3 2" xfId="3251" hidden="1"/>
    <cellStyle name="40% - Accent2 3 3 3 2" xfId="3555" hidden="1"/>
    <cellStyle name="40% - Accent2 3 3 3 2" xfId="3684" hidden="1"/>
    <cellStyle name="40% - Accent2 3 3 3 2" xfId="3955" hidden="1"/>
    <cellStyle name="40% - Accent2 3 3 3 2" xfId="4226" hidden="1"/>
    <cellStyle name="40% - Accent2 3 3 3 2" xfId="4654" hidden="1"/>
    <cellStyle name="40% - Accent2 3 3 3 2" xfId="4769" hidden="1"/>
    <cellStyle name="40% - Accent2 3 3 3 2" xfId="5273" hidden="1"/>
    <cellStyle name="40% - Accent2 3 3 3 2" xfId="5419" hidden="1"/>
    <cellStyle name="40% - Accent2 3 3 3 2" xfId="5723" hidden="1"/>
    <cellStyle name="40% - Accent2 3 3 3 2" xfId="5852" hidden="1"/>
    <cellStyle name="40% - Accent2 3 3 3 2" xfId="6123" hidden="1"/>
    <cellStyle name="40% - Accent2 3 3 3 2" xfId="6394" hidden="1"/>
    <cellStyle name="40% - Accent2 3 3 3 2" xfId="6822" hidden="1"/>
    <cellStyle name="40% - Accent2 3 3 3 2" xfId="6937" hidden="1"/>
    <cellStyle name="40% - Accent2 3 3 3 2" xfId="7441" hidden="1"/>
    <cellStyle name="40% - Accent2 3 3 3 2" xfId="7587" hidden="1"/>
    <cellStyle name="40% - Accent2 3 3 3 2" xfId="7891" hidden="1"/>
    <cellStyle name="40% - Accent2 3 3 3 2" xfId="8020" hidden="1"/>
    <cellStyle name="40% - Accent2 3 3 3 2" xfId="8291" hidden="1"/>
    <cellStyle name="40% - Accent2 3 3 3 2" xfId="8562" hidden="1"/>
    <cellStyle name="40% - Accent2 3 3 3 2" xfId="8990" hidden="1"/>
    <cellStyle name="40% - Accent2 3 3 3 2" xfId="9105" hidden="1"/>
    <cellStyle name="40% - Accent2 3 3 3 2" xfId="9609" hidden="1"/>
    <cellStyle name="40% - Accent2 3 3 3 2" xfId="9755" hidden="1"/>
    <cellStyle name="40% - Accent2 3 3 3 2" xfId="10059" hidden="1"/>
    <cellStyle name="40% - Accent2 3 3 3 2" xfId="10188" hidden="1"/>
    <cellStyle name="40% - Accent2 3 3 3 2" xfId="10459" hidden="1"/>
    <cellStyle name="40% - Accent2 3 3 3 2" xfId="10730" hidden="1"/>
    <cellStyle name="40% - Accent2 3 3 3 2" xfId="11158" hidden="1"/>
    <cellStyle name="40% - Accent2 3 3 3 2" xfId="11273" hidden="1"/>
    <cellStyle name="40% - Accent2 3 3 3 2" xfId="11777" hidden="1"/>
    <cellStyle name="40% - Accent2 3 3 3 2" xfId="11923" hidden="1"/>
    <cellStyle name="40% - Accent2 3 3 3 2" xfId="12227" hidden="1"/>
    <cellStyle name="40% - Accent2 3 3 3 2" xfId="12356" hidden="1"/>
    <cellStyle name="40% - Accent2 3 3 3 2" xfId="12627" hidden="1"/>
    <cellStyle name="40% - Accent2 3 3 3 2" xfId="12898" hidden="1"/>
    <cellStyle name="40% - Accent2 4 2 2" xfId="320" hidden="1"/>
    <cellStyle name="40% - Accent2 4 2 2" xfId="435" hidden="1"/>
    <cellStyle name="40% - Accent2 4 2 2" xfId="939" hidden="1"/>
    <cellStyle name="40% - Accent2 4 2 2" xfId="1085" hidden="1"/>
    <cellStyle name="40% - Accent2 4 2 2" xfId="1389" hidden="1"/>
    <cellStyle name="40% - Accent2 4 2 2" xfId="1518" hidden="1"/>
    <cellStyle name="40% - Accent2 4 2 2" xfId="1789" hidden="1"/>
    <cellStyle name="40% - Accent2 4 2 2" xfId="2060" hidden="1"/>
    <cellStyle name="40% - Accent2 4 2 2" xfId="2488" hidden="1"/>
    <cellStyle name="40% - Accent2 4 2 2" xfId="2603" hidden="1"/>
    <cellStyle name="40% - Accent2 4 2 2" xfId="3107" hidden="1"/>
    <cellStyle name="40% - Accent2 4 2 2" xfId="3253" hidden="1"/>
    <cellStyle name="40% - Accent2 4 2 2" xfId="3557" hidden="1"/>
    <cellStyle name="40% - Accent2 4 2 2" xfId="3686" hidden="1"/>
    <cellStyle name="40% - Accent2 4 2 2" xfId="3957" hidden="1"/>
    <cellStyle name="40% - Accent2 4 2 2" xfId="4228" hidden="1"/>
    <cellStyle name="40% - Accent2 4 2 2" xfId="4656" hidden="1"/>
    <cellStyle name="40% - Accent2 4 2 2" xfId="4771" hidden="1"/>
    <cellStyle name="40% - Accent2 4 2 2" xfId="5275" hidden="1"/>
    <cellStyle name="40% - Accent2 4 2 2" xfId="5421" hidden="1"/>
    <cellStyle name="40% - Accent2 4 2 2" xfId="5725" hidden="1"/>
    <cellStyle name="40% - Accent2 4 2 2" xfId="5854" hidden="1"/>
    <cellStyle name="40% - Accent2 4 2 2" xfId="6125" hidden="1"/>
    <cellStyle name="40% - Accent2 4 2 2" xfId="6396" hidden="1"/>
    <cellStyle name="40% - Accent2 4 2 2" xfId="6824" hidden="1"/>
    <cellStyle name="40% - Accent2 4 2 2" xfId="6939" hidden="1"/>
    <cellStyle name="40% - Accent2 4 2 2" xfId="7443" hidden="1"/>
    <cellStyle name="40% - Accent2 4 2 2" xfId="7589" hidden="1"/>
    <cellStyle name="40% - Accent2 4 2 2" xfId="7893" hidden="1"/>
    <cellStyle name="40% - Accent2 4 2 2" xfId="8022" hidden="1"/>
    <cellStyle name="40% - Accent2 4 2 2" xfId="8293" hidden="1"/>
    <cellStyle name="40% - Accent2 4 2 2" xfId="8564" hidden="1"/>
    <cellStyle name="40% - Accent2 4 2 2" xfId="8992" hidden="1"/>
    <cellStyle name="40% - Accent2 4 2 2" xfId="9107" hidden="1"/>
    <cellStyle name="40% - Accent2 4 2 2" xfId="9611" hidden="1"/>
    <cellStyle name="40% - Accent2 4 2 2" xfId="9757" hidden="1"/>
    <cellStyle name="40% - Accent2 4 2 2" xfId="10061" hidden="1"/>
    <cellStyle name="40% - Accent2 4 2 2" xfId="10190" hidden="1"/>
    <cellStyle name="40% - Accent2 4 2 2" xfId="10461" hidden="1"/>
    <cellStyle name="40% - Accent2 4 2 2" xfId="10732" hidden="1"/>
    <cellStyle name="40% - Accent2 4 2 2" xfId="11160" hidden="1"/>
    <cellStyle name="40% - Accent2 4 2 2" xfId="11275" hidden="1"/>
    <cellStyle name="40% - Accent2 4 2 2" xfId="11779" hidden="1"/>
    <cellStyle name="40% - Accent2 4 2 2" xfId="11925" hidden="1"/>
    <cellStyle name="40% - Accent2 4 2 2" xfId="12229" hidden="1"/>
    <cellStyle name="40% - Accent2 4 2 2" xfId="12358" hidden="1"/>
    <cellStyle name="40% - Accent2 4 2 2" xfId="12629" hidden="1"/>
    <cellStyle name="40% - Accent2 4 2 2" xfId="12900" hidden="1"/>
    <cellStyle name="40% - Accent2 4 3" xfId="289" hidden="1"/>
    <cellStyle name="40% - Accent2 4 3" xfId="397" hidden="1"/>
    <cellStyle name="40% - Accent2 4 3" xfId="901" hidden="1"/>
    <cellStyle name="40% - Accent2 4 3" xfId="1047" hidden="1"/>
    <cellStyle name="40% - Accent2 4 3" xfId="1351" hidden="1"/>
    <cellStyle name="40% - Accent2 4 3" xfId="1480" hidden="1"/>
    <cellStyle name="40% - Accent2 4 3" xfId="1751" hidden="1"/>
    <cellStyle name="40% - Accent2 4 3" xfId="2022" hidden="1"/>
    <cellStyle name="40% - Accent2 4 3" xfId="2450" hidden="1"/>
    <cellStyle name="40% - Accent2 4 3" xfId="2565" hidden="1"/>
    <cellStyle name="40% - Accent2 4 3" xfId="3069" hidden="1"/>
    <cellStyle name="40% - Accent2 4 3" xfId="3215" hidden="1"/>
    <cellStyle name="40% - Accent2 4 3" xfId="3519" hidden="1"/>
    <cellStyle name="40% - Accent2 4 3" xfId="3648" hidden="1"/>
    <cellStyle name="40% - Accent2 4 3" xfId="3919" hidden="1"/>
    <cellStyle name="40% - Accent2 4 3" xfId="4190" hidden="1"/>
    <cellStyle name="40% - Accent2 4 3" xfId="4618" hidden="1"/>
    <cellStyle name="40% - Accent2 4 3" xfId="4733" hidden="1"/>
    <cellStyle name="40% - Accent2 4 3" xfId="5237" hidden="1"/>
    <cellStyle name="40% - Accent2 4 3" xfId="5383" hidden="1"/>
    <cellStyle name="40% - Accent2 4 3" xfId="5687" hidden="1"/>
    <cellStyle name="40% - Accent2 4 3" xfId="5816" hidden="1"/>
    <cellStyle name="40% - Accent2 4 3" xfId="6087" hidden="1"/>
    <cellStyle name="40% - Accent2 4 3" xfId="6358" hidden="1"/>
    <cellStyle name="40% - Accent2 4 3" xfId="6786" hidden="1"/>
    <cellStyle name="40% - Accent2 4 3" xfId="6901" hidden="1"/>
    <cellStyle name="40% - Accent2 4 3" xfId="7405" hidden="1"/>
    <cellStyle name="40% - Accent2 4 3" xfId="7551" hidden="1"/>
    <cellStyle name="40% - Accent2 4 3" xfId="7855" hidden="1"/>
    <cellStyle name="40% - Accent2 4 3" xfId="7984" hidden="1"/>
    <cellStyle name="40% - Accent2 4 3" xfId="8255" hidden="1"/>
    <cellStyle name="40% - Accent2 4 3" xfId="8526" hidden="1"/>
    <cellStyle name="40% - Accent2 4 3" xfId="8954" hidden="1"/>
    <cellStyle name="40% - Accent2 4 3" xfId="9069" hidden="1"/>
    <cellStyle name="40% - Accent2 4 3" xfId="9573" hidden="1"/>
    <cellStyle name="40% - Accent2 4 3" xfId="9719" hidden="1"/>
    <cellStyle name="40% - Accent2 4 3" xfId="10023" hidden="1"/>
    <cellStyle name="40% - Accent2 4 3" xfId="10152" hidden="1"/>
    <cellStyle name="40% - Accent2 4 3" xfId="10423" hidden="1"/>
    <cellStyle name="40% - Accent2 4 3" xfId="10694" hidden="1"/>
    <cellStyle name="40% - Accent2 4 3" xfId="11122" hidden="1"/>
    <cellStyle name="40% - Accent2 4 3" xfId="11237" hidden="1"/>
    <cellStyle name="40% - Accent2 4 3" xfId="11741" hidden="1"/>
    <cellStyle name="40% - Accent2 4 3" xfId="11887" hidden="1"/>
    <cellStyle name="40% - Accent2 4 3" xfId="12191" hidden="1"/>
    <cellStyle name="40% - Accent2 4 3" xfId="12320" hidden="1"/>
    <cellStyle name="40% - Accent2 4 3" xfId="12591" hidden="1"/>
    <cellStyle name="40% - Accent2 4 3" xfId="12862" hidden="1"/>
    <cellStyle name="40% - Accent2 8" xfId="70" hidden="1"/>
    <cellStyle name="40% - Accent2 8" xfId="122" hidden="1"/>
    <cellStyle name="40% - Accent2 8" xfId="174" hidden="1"/>
    <cellStyle name="40% - Accent2 8" xfId="226" hidden="1"/>
    <cellStyle name="40% - Accent2 8" xfId="665" hidden="1"/>
    <cellStyle name="40% - Accent2 8" xfId="717" hidden="1"/>
    <cellStyle name="40% - Accent2 8" xfId="770" hidden="1"/>
    <cellStyle name="40% - Accent2 8" xfId="985" hidden="1"/>
    <cellStyle name="40% - Accent2 8" xfId="558" hidden="1"/>
    <cellStyle name="40% - Accent2 8" xfId="520" hidden="1"/>
    <cellStyle name="40% - Accent2 8" xfId="1137" hidden="1"/>
    <cellStyle name="40% - Accent2 8" xfId="1189" hidden="1"/>
    <cellStyle name="40% - Accent2 8" xfId="1241" hidden="1"/>
    <cellStyle name="40% - Accent2 8" xfId="1433" hidden="1"/>
    <cellStyle name="40% - Accent2 8" xfId="528" hidden="1"/>
    <cellStyle name="40% - Accent2 8" xfId="544" hidden="1"/>
    <cellStyle name="40% - Accent2 8" xfId="1565" hidden="1"/>
    <cellStyle name="40% - Accent2 8" xfId="1617" hidden="1"/>
    <cellStyle name="40% - Accent2 8" xfId="1669" hidden="1"/>
    <cellStyle name="40% - Accent2 8" xfId="1836" hidden="1"/>
    <cellStyle name="40% - Accent2 8" xfId="1888" hidden="1"/>
    <cellStyle name="40% - Accent2 8" xfId="1940" hidden="1"/>
    <cellStyle name="40% - Accent2 8" xfId="2107" hidden="1"/>
    <cellStyle name="40% - Accent2 8" xfId="2159" hidden="1"/>
    <cellStyle name="40% - Accent2 8" xfId="2228" hidden="1"/>
    <cellStyle name="40% - Accent2 8" xfId="2280" hidden="1"/>
    <cellStyle name="40% - Accent2 8" xfId="2332" hidden="1"/>
    <cellStyle name="40% - Accent2 8" xfId="2384" hidden="1"/>
    <cellStyle name="40% - Accent2 8" xfId="2833" hidden="1"/>
    <cellStyle name="40% - Accent2 8" xfId="2885" hidden="1"/>
    <cellStyle name="40% - Accent2 8" xfId="2938" hidden="1"/>
    <cellStyle name="40% - Accent2 8" xfId="3153" hidden="1"/>
    <cellStyle name="40% - Accent2 8" xfId="2726" hidden="1"/>
    <cellStyle name="40% - Accent2 8" xfId="2688" hidden="1"/>
    <cellStyle name="40% - Accent2 8" xfId="3305" hidden="1"/>
    <cellStyle name="40% - Accent2 8" xfId="3357" hidden="1"/>
    <cellStyle name="40% - Accent2 8" xfId="3409" hidden="1"/>
    <cellStyle name="40% - Accent2 8" xfId="3601" hidden="1"/>
    <cellStyle name="40% - Accent2 8" xfId="2696" hidden="1"/>
    <cellStyle name="40% - Accent2 8" xfId="2712" hidden="1"/>
    <cellStyle name="40% - Accent2 8" xfId="3733" hidden="1"/>
    <cellStyle name="40% - Accent2 8" xfId="3785" hidden="1"/>
    <cellStyle name="40% - Accent2 8" xfId="3837" hidden="1"/>
    <cellStyle name="40% - Accent2 8" xfId="4004" hidden="1"/>
    <cellStyle name="40% - Accent2 8" xfId="4056" hidden="1"/>
    <cellStyle name="40% - Accent2 8" xfId="4108" hidden="1"/>
    <cellStyle name="40% - Accent2 8" xfId="4275" hidden="1"/>
    <cellStyle name="40% - Accent2 8" xfId="4327" hidden="1"/>
    <cellStyle name="40% - Accent2 8" xfId="4396" hidden="1"/>
    <cellStyle name="40% - Accent2 8" xfId="4448" hidden="1"/>
    <cellStyle name="40% - Accent2 8" xfId="4500" hidden="1"/>
    <cellStyle name="40% - Accent2 8" xfId="4552" hidden="1"/>
    <cellStyle name="40% - Accent2 8" xfId="5001" hidden="1"/>
    <cellStyle name="40% - Accent2 8" xfId="5053" hidden="1"/>
    <cellStyle name="40% - Accent2 8" xfId="5106" hidden="1"/>
    <cellStyle name="40% - Accent2 8" xfId="5321" hidden="1"/>
    <cellStyle name="40% - Accent2 8" xfId="4894" hidden="1"/>
    <cellStyle name="40% - Accent2 8" xfId="4856" hidden="1"/>
    <cellStyle name="40% - Accent2 8" xfId="5473" hidden="1"/>
    <cellStyle name="40% - Accent2 8" xfId="5525" hidden="1"/>
    <cellStyle name="40% - Accent2 8" xfId="5577" hidden="1"/>
    <cellStyle name="40% - Accent2 8" xfId="5769" hidden="1"/>
    <cellStyle name="40% - Accent2 8" xfId="4864" hidden="1"/>
    <cellStyle name="40% - Accent2 8" xfId="4880" hidden="1"/>
    <cellStyle name="40% - Accent2 8" xfId="5901" hidden="1"/>
    <cellStyle name="40% - Accent2 8" xfId="5953" hidden="1"/>
    <cellStyle name="40% - Accent2 8" xfId="6005" hidden="1"/>
    <cellStyle name="40% - Accent2 8" xfId="6172" hidden="1"/>
    <cellStyle name="40% - Accent2 8" xfId="6224" hidden="1"/>
    <cellStyle name="40% - Accent2 8" xfId="6276" hidden="1"/>
    <cellStyle name="40% - Accent2 8" xfId="6443" hidden="1"/>
    <cellStyle name="40% - Accent2 8" xfId="6495" hidden="1"/>
    <cellStyle name="40% - Accent2 8" xfId="6564" hidden="1"/>
    <cellStyle name="40% - Accent2 8" xfId="6616" hidden="1"/>
    <cellStyle name="40% - Accent2 8" xfId="6668" hidden="1"/>
    <cellStyle name="40% - Accent2 8" xfId="6720" hidden="1"/>
    <cellStyle name="40% - Accent2 8" xfId="7169" hidden="1"/>
    <cellStyle name="40% - Accent2 8" xfId="7221" hidden="1"/>
    <cellStyle name="40% - Accent2 8" xfId="7274" hidden="1"/>
    <cellStyle name="40% - Accent2 8" xfId="7489" hidden="1"/>
    <cellStyle name="40% - Accent2 8" xfId="7062" hidden="1"/>
    <cellStyle name="40% - Accent2 8" xfId="7024" hidden="1"/>
    <cellStyle name="40% - Accent2 8" xfId="7641" hidden="1"/>
    <cellStyle name="40% - Accent2 8" xfId="7693" hidden="1"/>
    <cellStyle name="40% - Accent2 8" xfId="7745" hidden="1"/>
    <cellStyle name="40% - Accent2 8" xfId="7937" hidden="1"/>
    <cellStyle name="40% - Accent2 8" xfId="7032" hidden="1"/>
    <cellStyle name="40% - Accent2 8" xfId="7048" hidden="1"/>
    <cellStyle name="40% - Accent2 8" xfId="8069" hidden="1"/>
    <cellStyle name="40% - Accent2 8" xfId="8121" hidden="1"/>
    <cellStyle name="40% - Accent2 8" xfId="8173" hidden="1"/>
    <cellStyle name="40% - Accent2 8" xfId="8340" hidden="1"/>
    <cellStyle name="40% - Accent2 8" xfId="8392" hidden="1"/>
    <cellStyle name="40% - Accent2 8" xfId="8444" hidden="1"/>
    <cellStyle name="40% - Accent2 8" xfId="8611" hidden="1"/>
    <cellStyle name="40% - Accent2 8" xfId="8663" hidden="1"/>
    <cellStyle name="40% - Accent2 8" xfId="8732" hidden="1"/>
    <cellStyle name="40% - Accent2 8" xfId="8784" hidden="1"/>
    <cellStyle name="40% - Accent2 8" xfId="8836" hidden="1"/>
    <cellStyle name="40% - Accent2 8" xfId="8888" hidden="1"/>
    <cellStyle name="40% - Accent2 8" xfId="9337" hidden="1"/>
    <cellStyle name="40% - Accent2 8" xfId="9389" hidden="1"/>
    <cellStyle name="40% - Accent2 8" xfId="9442" hidden="1"/>
    <cellStyle name="40% - Accent2 8" xfId="9657" hidden="1"/>
    <cellStyle name="40% - Accent2 8" xfId="9230" hidden="1"/>
    <cellStyle name="40% - Accent2 8" xfId="9192" hidden="1"/>
    <cellStyle name="40% - Accent2 8" xfId="9809" hidden="1"/>
    <cellStyle name="40% - Accent2 8" xfId="9861" hidden="1"/>
    <cellStyle name="40% - Accent2 8" xfId="9913" hidden="1"/>
    <cellStyle name="40% - Accent2 8" xfId="10105" hidden="1"/>
    <cellStyle name="40% - Accent2 8" xfId="9200" hidden="1"/>
    <cellStyle name="40% - Accent2 8" xfId="9216" hidden="1"/>
    <cellStyle name="40% - Accent2 8" xfId="10237" hidden="1"/>
    <cellStyle name="40% - Accent2 8" xfId="10289" hidden="1"/>
    <cellStyle name="40% - Accent2 8" xfId="10341" hidden="1"/>
    <cellStyle name="40% - Accent2 8" xfId="10508" hidden="1"/>
    <cellStyle name="40% - Accent2 8" xfId="10560" hidden="1"/>
    <cellStyle name="40% - Accent2 8" xfId="10612" hidden="1"/>
    <cellStyle name="40% - Accent2 8" xfId="10779" hidden="1"/>
    <cellStyle name="40% - Accent2 8" xfId="10831" hidden="1"/>
    <cellStyle name="40% - Accent2 8" xfId="10900" hidden="1"/>
    <cellStyle name="40% - Accent2 8" xfId="10952" hidden="1"/>
    <cellStyle name="40% - Accent2 8" xfId="11004" hidden="1"/>
    <cellStyle name="40% - Accent2 8" xfId="11056" hidden="1"/>
    <cellStyle name="40% - Accent2 8" xfId="11505" hidden="1"/>
    <cellStyle name="40% - Accent2 8" xfId="11557" hidden="1"/>
    <cellStyle name="40% - Accent2 8" xfId="11610" hidden="1"/>
    <cellStyle name="40% - Accent2 8" xfId="11825" hidden="1"/>
    <cellStyle name="40% - Accent2 8" xfId="11398" hidden="1"/>
    <cellStyle name="40% - Accent2 8" xfId="11360" hidden="1"/>
    <cellStyle name="40% - Accent2 8" xfId="11977" hidden="1"/>
    <cellStyle name="40% - Accent2 8" xfId="12029" hidden="1"/>
    <cellStyle name="40% - Accent2 8" xfId="12081" hidden="1"/>
    <cellStyle name="40% - Accent2 8" xfId="12273" hidden="1"/>
    <cellStyle name="40% - Accent2 8" xfId="11368" hidden="1"/>
    <cellStyle name="40% - Accent2 8" xfId="11384" hidden="1"/>
    <cellStyle name="40% - Accent2 8" xfId="12405" hidden="1"/>
    <cellStyle name="40% - Accent2 8" xfId="12457" hidden="1"/>
    <cellStyle name="40% - Accent2 8" xfId="12509" hidden="1"/>
    <cellStyle name="40% - Accent2 8" xfId="12676" hidden="1"/>
    <cellStyle name="40% - Accent2 8" xfId="12728" hidden="1"/>
    <cellStyle name="40% - Accent2 8" xfId="12780" hidden="1"/>
    <cellStyle name="40% - Accent2 8" xfId="12947" hidden="1"/>
    <cellStyle name="40% - Accent2 8" xfId="12999" hidden="1"/>
    <cellStyle name="40% - Accent2 9" xfId="83" hidden="1"/>
    <cellStyle name="40% - Accent2 9" xfId="135" hidden="1"/>
    <cellStyle name="40% - Accent2 9" xfId="187" hidden="1"/>
    <cellStyle name="40% - Accent2 9" xfId="239" hidden="1"/>
    <cellStyle name="40% - Accent2 9" xfId="678" hidden="1"/>
    <cellStyle name="40% - Accent2 9" xfId="730" hidden="1"/>
    <cellStyle name="40% - Accent2 9" xfId="783" hidden="1"/>
    <cellStyle name="40% - Accent2 9" xfId="990" hidden="1"/>
    <cellStyle name="40% - Accent2 9" xfId="619" hidden="1"/>
    <cellStyle name="40% - Accent2 9" xfId="541" hidden="1"/>
    <cellStyle name="40% - Accent2 9" xfId="1150" hidden="1"/>
    <cellStyle name="40% - Accent2 9" xfId="1202" hidden="1"/>
    <cellStyle name="40% - Accent2 9" xfId="1254" hidden="1"/>
    <cellStyle name="40% - Accent2 9" xfId="1437" hidden="1"/>
    <cellStyle name="40% - Accent2 9" xfId="852" hidden="1"/>
    <cellStyle name="40% - Accent2 9" xfId="572" hidden="1"/>
    <cellStyle name="40% - Accent2 9" xfId="1578" hidden="1"/>
    <cellStyle name="40% - Accent2 9" xfId="1630" hidden="1"/>
    <cellStyle name="40% - Accent2 9" xfId="1682" hidden="1"/>
    <cellStyle name="40% - Accent2 9" xfId="1849" hidden="1"/>
    <cellStyle name="40% - Accent2 9" xfId="1901" hidden="1"/>
    <cellStyle name="40% - Accent2 9" xfId="1953" hidden="1"/>
    <cellStyle name="40% - Accent2 9" xfId="2120" hidden="1"/>
    <cellStyle name="40% - Accent2 9" xfId="2172" hidden="1"/>
    <cellStyle name="40% - Accent2 9" xfId="2241" hidden="1"/>
    <cellStyle name="40% - Accent2 9" xfId="2293" hidden="1"/>
    <cellStyle name="40% - Accent2 9" xfId="2345" hidden="1"/>
    <cellStyle name="40% - Accent2 9" xfId="2397" hidden="1"/>
    <cellStyle name="40% - Accent2 9" xfId="2846" hidden="1"/>
    <cellStyle name="40% - Accent2 9" xfId="2898" hidden="1"/>
    <cellStyle name="40% - Accent2 9" xfId="2951" hidden="1"/>
    <cellStyle name="40% - Accent2 9" xfId="3158" hidden="1"/>
    <cellStyle name="40% - Accent2 9" xfId="2787" hidden="1"/>
    <cellStyle name="40% - Accent2 9" xfId="2709" hidden="1"/>
    <cellStyle name="40% - Accent2 9" xfId="3318" hidden="1"/>
    <cellStyle name="40% - Accent2 9" xfId="3370" hidden="1"/>
    <cellStyle name="40% - Accent2 9" xfId="3422" hidden="1"/>
    <cellStyle name="40% - Accent2 9" xfId="3605" hidden="1"/>
    <cellStyle name="40% - Accent2 9" xfId="3020" hidden="1"/>
    <cellStyle name="40% - Accent2 9" xfId="2740" hidden="1"/>
    <cellStyle name="40% - Accent2 9" xfId="3746" hidden="1"/>
    <cellStyle name="40% - Accent2 9" xfId="3798" hidden="1"/>
    <cellStyle name="40% - Accent2 9" xfId="3850" hidden="1"/>
    <cellStyle name="40% - Accent2 9" xfId="4017" hidden="1"/>
    <cellStyle name="40% - Accent2 9" xfId="4069" hidden="1"/>
    <cellStyle name="40% - Accent2 9" xfId="4121" hidden="1"/>
    <cellStyle name="40% - Accent2 9" xfId="4288" hidden="1"/>
    <cellStyle name="40% - Accent2 9" xfId="4340" hidden="1"/>
    <cellStyle name="40% - Accent2 9" xfId="4409" hidden="1"/>
    <cellStyle name="40% - Accent2 9" xfId="4461" hidden="1"/>
    <cellStyle name="40% - Accent2 9" xfId="4513" hidden="1"/>
    <cellStyle name="40% - Accent2 9" xfId="4565" hidden="1"/>
    <cellStyle name="40% - Accent2 9" xfId="5014" hidden="1"/>
    <cellStyle name="40% - Accent2 9" xfId="5066" hidden="1"/>
    <cellStyle name="40% - Accent2 9" xfId="5119" hidden="1"/>
    <cellStyle name="40% - Accent2 9" xfId="5326" hidden="1"/>
    <cellStyle name="40% - Accent2 9" xfId="4955" hidden="1"/>
    <cellStyle name="40% - Accent2 9" xfId="4877" hidden="1"/>
    <cellStyle name="40% - Accent2 9" xfId="5486" hidden="1"/>
    <cellStyle name="40% - Accent2 9" xfId="5538" hidden="1"/>
    <cellStyle name="40% - Accent2 9" xfId="5590" hidden="1"/>
    <cellStyle name="40% - Accent2 9" xfId="5773" hidden="1"/>
    <cellStyle name="40% - Accent2 9" xfId="5188" hidden="1"/>
    <cellStyle name="40% - Accent2 9" xfId="4908" hidden="1"/>
    <cellStyle name="40% - Accent2 9" xfId="5914" hidden="1"/>
    <cellStyle name="40% - Accent2 9" xfId="5966" hidden="1"/>
    <cellStyle name="40% - Accent2 9" xfId="6018" hidden="1"/>
    <cellStyle name="40% - Accent2 9" xfId="6185" hidden="1"/>
    <cellStyle name="40% - Accent2 9" xfId="6237" hidden="1"/>
    <cellStyle name="40% - Accent2 9" xfId="6289" hidden="1"/>
    <cellStyle name="40% - Accent2 9" xfId="6456" hidden="1"/>
    <cellStyle name="40% - Accent2 9" xfId="6508" hidden="1"/>
    <cellStyle name="40% - Accent2 9" xfId="6577" hidden="1"/>
    <cellStyle name="40% - Accent2 9" xfId="6629" hidden="1"/>
    <cellStyle name="40% - Accent2 9" xfId="6681" hidden="1"/>
    <cellStyle name="40% - Accent2 9" xfId="6733" hidden="1"/>
    <cellStyle name="40% - Accent2 9" xfId="7182" hidden="1"/>
    <cellStyle name="40% - Accent2 9" xfId="7234" hidden="1"/>
    <cellStyle name="40% - Accent2 9" xfId="7287" hidden="1"/>
    <cellStyle name="40% - Accent2 9" xfId="7494" hidden="1"/>
    <cellStyle name="40% - Accent2 9" xfId="7123" hidden="1"/>
    <cellStyle name="40% - Accent2 9" xfId="7045" hidden="1"/>
    <cellStyle name="40% - Accent2 9" xfId="7654" hidden="1"/>
    <cellStyle name="40% - Accent2 9" xfId="7706" hidden="1"/>
    <cellStyle name="40% - Accent2 9" xfId="7758" hidden="1"/>
    <cellStyle name="40% - Accent2 9" xfId="7941" hidden="1"/>
    <cellStyle name="40% - Accent2 9" xfId="7356" hidden="1"/>
    <cellStyle name="40% - Accent2 9" xfId="7076" hidden="1"/>
    <cellStyle name="40% - Accent2 9" xfId="8082" hidden="1"/>
    <cellStyle name="40% - Accent2 9" xfId="8134" hidden="1"/>
    <cellStyle name="40% - Accent2 9" xfId="8186" hidden="1"/>
    <cellStyle name="40% - Accent2 9" xfId="8353" hidden="1"/>
    <cellStyle name="40% - Accent2 9" xfId="8405" hidden="1"/>
    <cellStyle name="40% - Accent2 9" xfId="8457" hidden="1"/>
    <cellStyle name="40% - Accent2 9" xfId="8624" hidden="1"/>
    <cellStyle name="40% - Accent2 9" xfId="8676" hidden="1"/>
    <cellStyle name="40% - Accent2 9" xfId="8745" hidden="1"/>
    <cellStyle name="40% - Accent2 9" xfId="8797" hidden="1"/>
    <cellStyle name="40% - Accent2 9" xfId="8849" hidden="1"/>
    <cellStyle name="40% - Accent2 9" xfId="8901" hidden="1"/>
    <cellStyle name="40% - Accent2 9" xfId="9350" hidden="1"/>
    <cellStyle name="40% - Accent2 9" xfId="9402" hidden="1"/>
    <cellStyle name="40% - Accent2 9" xfId="9455" hidden="1"/>
    <cellStyle name="40% - Accent2 9" xfId="9662" hidden="1"/>
    <cellStyle name="40% - Accent2 9" xfId="9291" hidden="1"/>
    <cellStyle name="40% - Accent2 9" xfId="9213" hidden="1"/>
    <cellStyle name="40% - Accent2 9" xfId="9822" hidden="1"/>
    <cellStyle name="40% - Accent2 9" xfId="9874" hidden="1"/>
    <cellStyle name="40% - Accent2 9" xfId="9926" hidden="1"/>
    <cellStyle name="40% - Accent2 9" xfId="10109" hidden="1"/>
    <cellStyle name="40% - Accent2 9" xfId="9524" hidden="1"/>
    <cellStyle name="40% - Accent2 9" xfId="9244" hidden="1"/>
    <cellStyle name="40% - Accent2 9" xfId="10250" hidden="1"/>
    <cellStyle name="40% - Accent2 9" xfId="10302" hidden="1"/>
    <cellStyle name="40% - Accent2 9" xfId="10354" hidden="1"/>
    <cellStyle name="40% - Accent2 9" xfId="10521" hidden="1"/>
    <cellStyle name="40% - Accent2 9" xfId="10573" hidden="1"/>
    <cellStyle name="40% - Accent2 9" xfId="10625" hidden="1"/>
    <cellStyle name="40% - Accent2 9" xfId="10792" hidden="1"/>
    <cellStyle name="40% - Accent2 9" xfId="10844" hidden="1"/>
    <cellStyle name="40% - Accent2 9" xfId="10913" hidden="1"/>
    <cellStyle name="40% - Accent2 9" xfId="10965" hidden="1"/>
    <cellStyle name="40% - Accent2 9" xfId="11017" hidden="1"/>
    <cellStyle name="40% - Accent2 9" xfId="11069" hidden="1"/>
    <cellStyle name="40% - Accent2 9" xfId="11518" hidden="1"/>
    <cellStyle name="40% - Accent2 9" xfId="11570" hidden="1"/>
    <cellStyle name="40% - Accent2 9" xfId="11623" hidden="1"/>
    <cellStyle name="40% - Accent2 9" xfId="11830" hidden="1"/>
    <cellStyle name="40% - Accent2 9" xfId="11459" hidden="1"/>
    <cellStyle name="40% - Accent2 9" xfId="11381" hidden="1"/>
    <cellStyle name="40% - Accent2 9" xfId="11990" hidden="1"/>
    <cellStyle name="40% - Accent2 9" xfId="12042" hidden="1"/>
    <cellStyle name="40% - Accent2 9" xfId="12094" hidden="1"/>
    <cellStyle name="40% - Accent2 9" xfId="12277" hidden="1"/>
    <cellStyle name="40% - Accent2 9" xfId="11692" hidden="1"/>
    <cellStyle name="40% - Accent2 9" xfId="11412" hidden="1"/>
    <cellStyle name="40% - Accent2 9" xfId="12418" hidden="1"/>
    <cellStyle name="40% - Accent2 9" xfId="12470" hidden="1"/>
    <cellStyle name="40% - Accent2 9" xfId="12522" hidden="1"/>
    <cellStyle name="40% - Accent2 9" xfId="12689" hidden="1"/>
    <cellStyle name="40% - Accent2 9" xfId="12741" hidden="1"/>
    <cellStyle name="40% - Accent2 9" xfId="12793" hidden="1"/>
    <cellStyle name="40% - Accent2 9" xfId="12960" hidden="1"/>
    <cellStyle name="40% - Accent2 9" xfId="13012" hidden="1"/>
    <cellStyle name="40% - Accent3" xfId="32" builtinId="39" hidden="1"/>
    <cellStyle name="40% - Accent3 10" xfId="85" hidden="1"/>
    <cellStyle name="40% - Accent3 10" xfId="137" hidden="1"/>
    <cellStyle name="40% - Accent3 10" xfId="189" hidden="1"/>
    <cellStyle name="40% - Accent3 10" xfId="241" hidden="1"/>
    <cellStyle name="40% - Accent3 10" xfId="680" hidden="1"/>
    <cellStyle name="40% - Accent3 10" xfId="732" hidden="1"/>
    <cellStyle name="40% - Accent3 10" xfId="785" hidden="1"/>
    <cellStyle name="40% - Accent3 10" xfId="999" hidden="1"/>
    <cellStyle name="40% - Accent3 10" xfId="560" hidden="1"/>
    <cellStyle name="40% - Accent3 10" xfId="594" hidden="1"/>
    <cellStyle name="40% - Accent3 10" xfId="1152" hidden="1"/>
    <cellStyle name="40% - Accent3 10" xfId="1204" hidden="1"/>
    <cellStyle name="40% - Accent3 10" xfId="1256" hidden="1"/>
    <cellStyle name="40% - Accent3 10" xfId="1444" hidden="1"/>
    <cellStyle name="40% - Accent3 10" xfId="858" hidden="1"/>
    <cellStyle name="40% - Accent3 10" xfId="599" hidden="1"/>
    <cellStyle name="40% - Accent3 10" xfId="1580" hidden="1"/>
    <cellStyle name="40% - Accent3 10" xfId="1632" hidden="1"/>
    <cellStyle name="40% - Accent3 10" xfId="1684" hidden="1"/>
    <cellStyle name="40% - Accent3 10" xfId="1851" hidden="1"/>
    <cellStyle name="40% - Accent3 10" xfId="1903" hidden="1"/>
    <cellStyle name="40% - Accent3 10" xfId="1955" hidden="1"/>
    <cellStyle name="40% - Accent3 10" xfId="2122" hidden="1"/>
    <cellStyle name="40% - Accent3 10" xfId="2174" hidden="1"/>
    <cellStyle name="40% - Accent3 10" xfId="2243" hidden="1"/>
    <cellStyle name="40% - Accent3 10" xfId="2295" hidden="1"/>
    <cellStyle name="40% - Accent3 10" xfId="2347" hidden="1"/>
    <cellStyle name="40% - Accent3 10" xfId="2399" hidden="1"/>
    <cellStyle name="40% - Accent3 10" xfId="2848" hidden="1"/>
    <cellStyle name="40% - Accent3 10" xfId="2900" hidden="1"/>
    <cellStyle name="40% - Accent3 10" xfId="2953" hidden="1"/>
    <cellStyle name="40% - Accent3 10" xfId="3167" hidden="1"/>
    <cellStyle name="40% - Accent3 10" xfId="2728" hidden="1"/>
    <cellStyle name="40% - Accent3 10" xfId="2762" hidden="1"/>
    <cellStyle name="40% - Accent3 10" xfId="3320" hidden="1"/>
    <cellStyle name="40% - Accent3 10" xfId="3372" hidden="1"/>
    <cellStyle name="40% - Accent3 10" xfId="3424" hidden="1"/>
    <cellStyle name="40% - Accent3 10" xfId="3612" hidden="1"/>
    <cellStyle name="40% - Accent3 10" xfId="3026" hidden="1"/>
    <cellStyle name="40% - Accent3 10" xfId="2767" hidden="1"/>
    <cellStyle name="40% - Accent3 10" xfId="3748" hidden="1"/>
    <cellStyle name="40% - Accent3 10" xfId="3800" hidden="1"/>
    <cellStyle name="40% - Accent3 10" xfId="3852" hidden="1"/>
    <cellStyle name="40% - Accent3 10" xfId="4019" hidden="1"/>
    <cellStyle name="40% - Accent3 10" xfId="4071" hidden="1"/>
    <cellStyle name="40% - Accent3 10" xfId="4123" hidden="1"/>
    <cellStyle name="40% - Accent3 10" xfId="4290" hidden="1"/>
    <cellStyle name="40% - Accent3 10" xfId="4342" hidden="1"/>
    <cellStyle name="40% - Accent3 10" xfId="4411" hidden="1"/>
    <cellStyle name="40% - Accent3 10" xfId="4463" hidden="1"/>
    <cellStyle name="40% - Accent3 10" xfId="4515" hidden="1"/>
    <cellStyle name="40% - Accent3 10" xfId="4567" hidden="1"/>
    <cellStyle name="40% - Accent3 10" xfId="5016" hidden="1"/>
    <cellStyle name="40% - Accent3 10" xfId="5068" hidden="1"/>
    <cellStyle name="40% - Accent3 10" xfId="5121" hidden="1"/>
    <cellStyle name="40% - Accent3 10" xfId="5335" hidden="1"/>
    <cellStyle name="40% - Accent3 10" xfId="4896" hidden="1"/>
    <cellStyle name="40% - Accent3 10" xfId="4930" hidden="1"/>
    <cellStyle name="40% - Accent3 10" xfId="5488" hidden="1"/>
    <cellStyle name="40% - Accent3 10" xfId="5540" hidden="1"/>
    <cellStyle name="40% - Accent3 10" xfId="5592" hidden="1"/>
    <cellStyle name="40% - Accent3 10" xfId="5780" hidden="1"/>
    <cellStyle name="40% - Accent3 10" xfId="5194" hidden="1"/>
    <cellStyle name="40% - Accent3 10" xfId="4935" hidden="1"/>
    <cellStyle name="40% - Accent3 10" xfId="5916" hidden="1"/>
    <cellStyle name="40% - Accent3 10" xfId="5968" hidden="1"/>
    <cellStyle name="40% - Accent3 10" xfId="6020" hidden="1"/>
    <cellStyle name="40% - Accent3 10" xfId="6187" hidden="1"/>
    <cellStyle name="40% - Accent3 10" xfId="6239" hidden="1"/>
    <cellStyle name="40% - Accent3 10" xfId="6291" hidden="1"/>
    <cellStyle name="40% - Accent3 10" xfId="6458" hidden="1"/>
    <cellStyle name="40% - Accent3 10" xfId="6510" hidden="1"/>
    <cellStyle name="40% - Accent3 10" xfId="6579" hidden="1"/>
    <cellStyle name="40% - Accent3 10" xfId="6631" hidden="1"/>
    <cellStyle name="40% - Accent3 10" xfId="6683" hidden="1"/>
    <cellStyle name="40% - Accent3 10" xfId="6735" hidden="1"/>
    <cellStyle name="40% - Accent3 10" xfId="7184" hidden="1"/>
    <cellStyle name="40% - Accent3 10" xfId="7236" hidden="1"/>
    <cellStyle name="40% - Accent3 10" xfId="7289" hidden="1"/>
    <cellStyle name="40% - Accent3 10" xfId="7503" hidden="1"/>
    <cellStyle name="40% - Accent3 10" xfId="7064" hidden="1"/>
    <cellStyle name="40% - Accent3 10" xfId="7098" hidden="1"/>
    <cellStyle name="40% - Accent3 10" xfId="7656" hidden="1"/>
    <cellStyle name="40% - Accent3 10" xfId="7708" hidden="1"/>
    <cellStyle name="40% - Accent3 10" xfId="7760" hidden="1"/>
    <cellStyle name="40% - Accent3 10" xfId="7948" hidden="1"/>
    <cellStyle name="40% - Accent3 10" xfId="7362" hidden="1"/>
    <cellStyle name="40% - Accent3 10" xfId="7103" hidden="1"/>
    <cellStyle name="40% - Accent3 10" xfId="8084" hidden="1"/>
    <cellStyle name="40% - Accent3 10" xfId="8136" hidden="1"/>
    <cellStyle name="40% - Accent3 10" xfId="8188" hidden="1"/>
    <cellStyle name="40% - Accent3 10" xfId="8355" hidden="1"/>
    <cellStyle name="40% - Accent3 10" xfId="8407" hidden="1"/>
    <cellStyle name="40% - Accent3 10" xfId="8459" hidden="1"/>
    <cellStyle name="40% - Accent3 10" xfId="8626" hidden="1"/>
    <cellStyle name="40% - Accent3 10" xfId="8678" hidden="1"/>
    <cellStyle name="40% - Accent3 10" xfId="8747" hidden="1"/>
    <cellStyle name="40% - Accent3 10" xfId="8799" hidden="1"/>
    <cellStyle name="40% - Accent3 10" xfId="8851" hidden="1"/>
    <cellStyle name="40% - Accent3 10" xfId="8903" hidden="1"/>
    <cellStyle name="40% - Accent3 10" xfId="9352" hidden="1"/>
    <cellStyle name="40% - Accent3 10" xfId="9404" hidden="1"/>
    <cellStyle name="40% - Accent3 10" xfId="9457" hidden="1"/>
    <cellStyle name="40% - Accent3 10" xfId="9671" hidden="1"/>
    <cellStyle name="40% - Accent3 10" xfId="9232" hidden="1"/>
    <cellStyle name="40% - Accent3 10" xfId="9266" hidden="1"/>
    <cellStyle name="40% - Accent3 10" xfId="9824" hidden="1"/>
    <cellStyle name="40% - Accent3 10" xfId="9876" hidden="1"/>
    <cellStyle name="40% - Accent3 10" xfId="9928" hidden="1"/>
    <cellStyle name="40% - Accent3 10" xfId="10116" hidden="1"/>
    <cellStyle name="40% - Accent3 10" xfId="9530" hidden="1"/>
    <cellStyle name="40% - Accent3 10" xfId="9271" hidden="1"/>
    <cellStyle name="40% - Accent3 10" xfId="10252" hidden="1"/>
    <cellStyle name="40% - Accent3 10" xfId="10304" hidden="1"/>
    <cellStyle name="40% - Accent3 10" xfId="10356" hidden="1"/>
    <cellStyle name="40% - Accent3 10" xfId="10523" hidden="1"/>
    <cellStyle name="40% - Accent3 10" xfId="10575" hidden="1"/>
    <cellStyle name="40% - Accent3 10" xfId="10627" hidden="1"/>
    <cellStyle name="40% - Accent3 10" xfId="10794" hidden="1"/>
    <cellStyle name="40% - Accent3 10" xfId="10846" hidden="1"/>
    <cellStyle name="40% - Accent3 10" xfId="10915" hidden="1"/>
    <cellStyle name="40% - Accent3 10" xfId="10967" hidden="1"/>
    <cellStyle name="40% - Accent3 10" xfId="11019" hidden="1"/>
    <cellStyle name="40% - Accent3 10" xfId="11071" hidden="1"/>
    <cellStyle name="40% - Accent3 10" xfId="11520" hidden="1"/>
    <cellStyle name="40% - Accent3 10" xfId="11572" hidden="1"/>
    <cellStyle name="40% - Accent3 10" xfId="11625" hidden="1"/>
    <cellStyle name="40% - Accent3 10" xfId="11839" hidden="1"/>
    <cellStyle name="40% - Accent3 10" xfId="11400" hidden="1"/>
    <cellStyle name="40% - Accent3 10" xfId="11434" hidden="1"/>
    <cellStyle name="40% - Accent3 10" xfId="11992" hidden="1"/>
    <cellStyle name="40% - Accent3 10" xfId="12044" hidden="1"/>
    <cellStyle name="40% - Accent3 10" xfId="12096" hidden="1"/>
    <cellStyle name="40% - Accent3 10" xfId="12284" hidden="1"/>
    <cellStyle name="40% - Accent3 10" xfId="11698" hidden="1"/>
    <cellStyle name="40% - Accent3 10" xfId="11439" hidden="1"/>
    <cellStyle name="40% - Accent3 10" xfId="12420" hidden="1"/>
    <cellStyle name="40% - Accent3 10" xfId="12472" hidden="1"/>
    <cellStyle name="40% - Accent3 10" xfId="12524" hidden="1"/>
    <cellStyle name="40% - Accent3 10" xfId="12691" hidden="1"/>
    <cellStyle name="40% - Accent3 10" xfId="12743" hidden="1"/>
    <cellStyle name="40% - Accent3 10" xfId="12795" hidden="1"/>
    <cellStyle name="40% - Accent3 10" xfId="12962" hidden="1"/>
    <cellStyle name="40% - Accent3 10" xfId="13014" hidden="1"/>
    <cellStyle name="40% - Accent3 11" xfId="98" hidden="1"/>
    <cellStyle name="40% - Accent3 11" xfId="150" hidden="1"/>
    <cellStyle name="40% - Accent3 11" xfId="202" hidden="1"/>
    <cellStyle name="40% - Accent3 11" xfId="254" hidden="1"/>
    <cellStyle name="40% - Accent3 11" xfId="693" hidden="1"/>
    <cellStyle name="40% - Accent3 11" xfId="745" hidden="1"/>
    <cellStyle name="40% - Accent3 11" xfId="798" hidden="1"/>
    <cellStyle name="40% - Accent3 11" xfId="598" hidden="1"/>
    <cellStyle name="40% - Accent3 11" xfId="565" hidden="1"/>
    <cellStyle name="40% - Accent3 11" xfId="540" hidden="1"/>
    <cellStyle name="40% - Accent3 11" xfId="1165" hidden="1"/>
    <cellStyle name="40% - Accent3 11" xfId="1217" hidden="1"/>
    <cellStyle name="40% - Accent3 11" xfId="1269" hidden="1"/>
    <cellStyle name="40% - Accent3 11" xfId="492" hidden="1"/>
    <cellStyle name="40% - Accent3 11" xfId="828" hidden="1"/>
    <cellStyle name="40% - Accent3 11" xfId="818" hidden="1"/>
    <cellStyle name="40% - Accent3 11" xfId="1593" hidden="1"/>
    <cellStyle name="40% - Accent3 11" xfId="1645" hidden="1"/>
    <cellStyle name="40% - Accent3 11" xfId="1697" hidden="1"/>
    <cellStyle name="40% - Accent3 11" xfId="1864" hidden="1"/>
    <cellStyle name="40% - Accent3 11" xfId="1916" hidden="1"/>
    <cellStyle name="40% - Accent3 11" xfId="1968" hidden="1"/>
    <cellStyle name="40% - Accent3 11" xfId="2135" hidden="1"/>
    <cellStyle name="40% - Accent3 11" xfId="2187" hidden="1"/>
    <cellStyle name="40% - Accent3 11" xfId="2256" hidden="1"/>
    <cellStyle name="40% - Accent3 11" xfId="2308" hidden="1"/>
    <cellStyle name="40% - Accent3 11" xfId="2360" hidden="1"/>
    <cellStyle name="40% - Accent3 11" xfId="2412" hidden="1"/>
    <cellStyle name="40% - Accent3 11" xfId="2861" hidden="1"/>
    <cellStyle name="40% - Accent3 11" xfId="2913" hidden="1"/>
    <cellStyle name="40% - Accent3 11" xfId="2966" hidden="1"/>
    <cellStyle name="40% - Accent3 11" xfId="2766" hidden="1"/>
    <cellStyle name="40% - Accent3 11" xfId="2733" hidden="1"/>
    <cellStyle name="40% - Accent3 11" xfId="2708" hidden="1"/>
    <cellStyle name="40% - Accent3 11" xfId="3333" hidden="1"/>
    <cellStyle name="40% - Accent3 11" xfId="3385" hidden="1"/>
    <cellStyle name="40% - Accent3 11" xfId="3437" hidden="1"/>
    <cellStyle name="40% - Accent3 11" xfId="2660" hidden="1"/>
    <cellStyle name="40% - Accent3 11" xfId="2996" hidden="1"/>
    <cellStyle name="40% - Accent3 11" xfId="2986" hidden="1"/>
    <cellStyle name="40% - Accent3 11" xfId="3761" hidden="1"/>
    <cellStyle name="40% - Accent3 11" xfId="3813" hidden="1"/>
    <cellStyle name="40% - Accent3 11" xfId="3865" hidden="1"/>
    <cellStyle name="40% - Accent3 11" xfId="4032" hidden="1"/>
    <cellStyle name="40% - Accent3 11" xfId="4084" hidden="1"/>
    <cellStyle name="40% - Accent3 11" xfId="4136" hidden="1"/>
    <cellStyle name="40% - Accent3 11" xfId="4303" hidden="1"/>
    <cellStyle name="40% - Accent3 11" xfId="4355" hidden="1"/>
    <cellStyle name="40% - Accent3 11" xfId="4424" hidden="1"/>
    <cellStyle name="40% - Accent3 11" xfId="4476" hidden="1"/>
    <cellStyle name="40% - Accent3 11" xfId="4528" hidden="1"/>
    <cellStyle name="40% - Accent3 11" xfId="4580" hidden="1"/>
    <cellStyle name="40% - Accent3 11" xfId="5029" hidden="1"/>
    <cellStyle name="40% - Accent3 11" xfId="5081" hidden="1"/>
    <cellStyle name="40% - Accent3 11" xfId="5134" hidden="1"/>
    <cellStyle name="40% - Accent3 11" xfId="4934" hidden="1"/>
    <cellStyle name="40% - Accent3 11" xfId="4901" hidden="1"/>
    <cellStyle name="40% - Accent3 11" xfId="4876" hidden="1"/>
    <cellStyle name="40% - Accent3 11" xfId="5501" hidden="1"/>
    <cellStyle name="40% - Accent3 11" xfId="5553" hidden="1"/>
    <cellStyle name="40% - Accent3 11" xfId="5605" hidden="1"/>
    <cellStyle name="40% - Accent3 11" xfId="4828" hidden="1"/>
    <cellStyle name="40% - Accent3 11" xfId="5164" hidden="1"/>
    <cellStyle name="40% - Accent3 11" xfId="5154" hidden="1"/>
    <cellStyle name="40% - Accent3 11" xfId="5929" hidden="1"/>
    <cellStyle name="40% - Accent3 11" xfId="5981" hidden="1"/>
    <cellStyle name="40% - Accent3 11" xfId="6033" hidden="1"/>
    <cellStyle name="40% - Accent3 11" xfId="6200" hidden="1"/>
    <cellStyle name="40% - Accent3 11" xfId="6252" hidden="1"/>
    <cellStyle name="40% - Accent3 11" xfId="6304" hidden="1"/>
    <cellStyle name="40% - Accent3 11" xfId="6471" hidden="1"/>
    <cellStyle name="40% - Accent3 11" xfId="6523" hidden="1"/>
    <cellStyle name="40% - Accent3 11" xfId="6592" hidden="1"/>
    <cellStyle name="40% - Accent3 11" xfId="6644" hidden="1"/>
    <cellStyle name="40% - Accent3 11" xfId="6696" hidden="1"/>
    <cellStyle name="40% - Accent3 11" xfId="6748" hidden="1"/>
    <cellStyle name="40% - Accent3 11" xfId="7197" hidden="1"/>
    <cellStyle name="40% - Accent3 11" xfId="7249" hidden="1"/>
    <cellStyle name="40% - Accent3 11" xfId="7302" hidden="1"/>
    <cellStyle name="40% - Accent3 11" xfId="7102" hidden="1"/>
    <cellStyle name="40% - Accent3 11" xfId="7069" hidden="1"/>
    <cellStyle name="40% - Accent3 11" xfId="7044" hidden="1"/>
    <cellStyle name="40% - Accent3 11" xfId="7669" hidden="1"/>
    <cellStyle name="40% - Accent3 11" xfId="7721" hidden="1"/>
    <cellStyle name="40% - Accent3 11" xfId="7773" hidden="1"/>
    <cellStyle name="40% - Accent3 11" xfId="6996" hidden="1"/>
    <cellStyle name="40% - Accent3 11" xfId="7332" hidden="1"/>
    <cellStyle name="40% - Accent3 11" xfId="7322" hidden="1"/>
    <cellStyle name="40% - Accent3 11" xfId="8097" hidden="1"/>
    <cellStyle name="40% - Accent3 11" xfId="8149" hidden="1"/>
    <cellStyle name="40% - Accent3 11" xfId="8201" hidden="1"/>
    <cellStyle name="40% - Accent3 11" xfId="8368" hidden="1"/>
    <cellStyle name="40% - Accent3 11" xfId="8420" hidden="1"/>
    <cellStyle name="40% - Accent3 11" xfId="8472" hidden="1"/>
    <cellStyle name="40% - Accent3 11" xfId="8639" hidden="1"/>
    <cellStyle name="40% - Accent3 11" xfId="8691" hidden="1"/>
    <cellStyle name="40% - Accent3 11" xfId="8760" hidden="1"/>
    <cellStyle name="40% - Accent3 11" xfId="8812" hidden="1"/>
    <cellStyle name="40% - Accent3 11" xfId="8864" hidden="1"/>
    <cellStyle name="40% - Accent3 11" xfId="8916" hidden="1"/>
    <cellStyle name="40% - Accent3 11" xfId="9365" hidden="1"/>
    <cellStyle name="40% - Accent3 11" xfId="9417" hidden="1"/>
    <cellStyle name="40% - Accent3 11" xfId="9470" hidden="1"/>
    <cellStyle name="40% - Accent3 11" xfId="9270" hidden="1"/>
    <cellStyle name="40% - Accent3 11" xfId="9237" hidden="1"/>
    <cellStyle name="40% - Accent3 11" xfId="9212" hidden="1"/>
    <cellStyle name="40% - Accent3 11" xfId="9837" hidden="1"/>
    <cellStyle name="40% - Accent3 11" xfId="9889" hidden="1"/>
    <cellStyle name="40% - Accent3 11" xfId="9941" hidden="1"/>
    <cellStyle name="40% - Accent3 11" xfId="9164" hidden="1"/>
    <cellStyle name="40% - Accent3 11" xfId="9500" hidden="1"/>
    <cellStyle name="40% - Accent3 11" xfId="9490" hidden="1"/>
    <cellStyle name="40% - Accent3 11" xfId="10265" hidden="1"/>
    <cellStyle name="40% - Accent3 11" xfId="10317" hidden="1"/>
    <cellStyle name="40% - Accent3 11" xfId="10369" hidden="1"/>
    <cellStyle name="40% - Accent3 11" xfId="10536" hidden="1"/>
    <cellStyle name="40% - Accent3 11" xfId="10588" hidden="1"/>
    <cellStyle name="40% - Accent3 11" xfId="10640" hidden="1"/>
    <cellStyle name="40% - Accent3 11" xfId="10807" hidden="1"/>
    <cellStyle name="40% - Accent3 11" xfId="10859" hidden="1"/>
    <cellStyle name="40% - Accent3 11" xfId="10928" hidden="1"/>
    <cellStyle name="40% - Accent3 11" xfId="10980" hidden="1"/>
    <cellStyle name="40% - Accent3 11" xfId="11032" hidden="1"/>
    <cellStyle name="40% - Accent3 11" xfId="11084" hidden="1"/>
    <cellStyle name="40% - Accent3 11" xfId="11533" hidden="1"/>
    <cellStyle name="40% - Accent3 11" xfId="11585" hidden="1"/>
    <cellStyle name="40% - Accent3 11" xfId="11638" hidden="1"/>
    <cellStyle name="40% - Accent3 11" xfId="11438" hidden="1"/>
    <cellStyle name="40% - Accent3 11" xfId="11405" hidden="1"/>
    <cellStyle name="40% - Accent3 11" xfId="11380" hidden="1"/>
    <cellStyle name="40% - Accent3 11" xfId="12005" hidden="1"/>
    <cellStyle name="40% - Accent3 11" xfId="12057" hidden="1"/>
    <cellStyle name="40% - Accent3 11" xfId="12109" hidden="1"/>
    <cellStyle name="40% - Accent3 11" xfId="11332" hidden="1"/>
    <cellStyle name="40% - Accent3 11" xfId="11668" hidden="1"/>
    <cellStyle name="40% - Accent3 11" xfId="11658" hidden="1"/>
    <cellStyle name="40% - Accent3 11" xfId="12433" hidden="1"/>
    <cellStyle name="40% - Accent3 11" xfId="12485" hidden="1"/>
    <cellStyle name="40% - Accent3 11" xfId="12537" hidden="1"/>
    <cellStyle name="40% - Accent3 11" xfId="12704" hidden="1"/>
    <cellStyle name="40% - Accent3 11" xfId="12756" hidden="1"/>
    <cellStyle name="40% - Accent3 11" xfId="12808" hidden="1"/>
    <cellStyle name="40% - Accent3 11" xfId="12975" hidden="1"/>
    <cellStyle name="40% - Accent3 11" xfId="13027" hidden="1"/>
    <cellStyle name="40% - Accent3 12" xfId="111" hidden="1"/>
    <cellStyle name="40% - Accent3 12" xfId="163" hidden="1"/>
    <cellStyle name="40% - Accent3 12" xfId="215" hidden="1"/>
    <cellStyle name="40% - Accent3 12" xfId="267" hidden="1"/>
    <cellStyle name="40% - Accent3 12" xfId="706" hidden="1"/>
    <cellStyle name="40% - Accent3 12" xfId="758" hidden="1"/>
    <cellStyle name="40% - Accent3 12" xfId="811" hidden="1"/>
    <cellStyle name="40% - Accent3 12" xfId="1002" hidden="1"/>
    <cellStyle name="40% - Accent3 12" xfId="628" hidden="1"/>
    <cellStyle name="40% - Accent3 12" xfId="574" hidden="1"/>
    <cellStyle name="40% - Accent3 12" xfId="1178" hidden="1"/>
    <cellStyle name="40% - Accent3 12" xfId="1230" hidden="1"/>
    <cellStyle name="40% - Accent3 12" xfId="1282" hidden="1"/>
    <cellStyle name="40% - Accent3 12" xfId="1447" hidden="1"/>
    <cellStyle name="40% - Accent3 12" xfId="1012" hidden="1"/>
    <cellStyle name="40% - Accent3 12" xfId="765" hidden="1"/>
    <cellStyle name="40% - Accent3 12" xfId="1606" hidden="1"/>
    <cellStyle name="40% - Accent3 12" xfId="1658" hidden="1"/>
    <cellStyle name="40% - Accent3 12" xfId="1710" hidden="1"/>
    <cellStyle name="40% - Accent3 12" xfId="1877" hidden="1"/>
    <cellStyle name="40% - Accent3 12" xfId="1929" hidden="1"/>
    <cellStyle name="40% - Accent3 12" xfId="1981" hidden="1"/>
    <cellStyle name="40% - Accent3 12" xfId="2148" hidden="1"/>
    <cellStyle name="40% - Accent3 12" xfId="2200" hidden="1"/>
    <cellStyle name="40% - Accent3 12" xfId="2269" hidden="1"/>
    <cellStyle name="40% - Accent3 12" xfId="2321" hidden="1"/>
    <cellStyle name="40% - Accent3 12" xfId="2373" hidden="1"/>
    <cellStyle name="40% - Accent3 12" xfId="2425" hidden="1"/>
    <cellStyle name="40% - Accent3 12" xfId="2874" hidden="1"/>
    <cellStyle name="40% - Accent3 12" xfId="2926" hidden="1"/>
    <cellStyle name="40% - Accent3 12" xfId="2979" hidden="1"/>
    <cellStyle name="40% - Accent3 12" xfId="3170" hidden="1"/>
    <cellStyle name="40% - Accent3 12" xfId="2796" hidden="1"/>
    <cellStyle name="40% - Accent3 12" xfId="2742" hidden="1"/>
    <cellStyle name="40% - Accent3 12" xfId="3346" hidden="1"/>
    <cellStyle name="40% - Accent3 12" xfId="3398" hidden="1"/>
    <cellStyle name="40% - Accent3 12" xfId="3450" hidden="1"/>
    <cellStyle name="40% - Accent3 12" xfId="3615" hidden="1"/>
    <cellStyle name="40% - Accent3 12" xfId="3180" hidden="1"/>
    <cellStyle name="40% - Accent3 12" xfId="2933" hidden="1"/>
    <cellStyle name="40% - Accent3 12" xfId="3774" hidden="1"/>
    <cellStyle name="40% - Accent3 12" xfId="3826" hidden="1"/>
    <cellStyle name="40% - Accent3 12" xfId="3878" hidden="1"/>
    <cellStyle name="40% - Accent3 12" xfId="4045" hidden="1"/>
    <cellStyle name="40% - Accent3 12" xfId="4097" hidden="1"/>
    <cellStyle name="40% - Accent3 12" xfId="4149" hidden="1"/>
    <cellStyle name="40% - Accent3 12" xfId="4316" hidden="1"/>
    <cellStyle name="40% - Accent3 12" xfId="4368" hidden="1"/>
    <cellStyle name="40% - Accent3 12" xfId="4437" hidden="1"/>
    <cellStyle name="40% - Accent3 12" xfId="4489" hidden="1"/>
    <cellStyle name="40% - Accent3 12" xfId="4541" hidden="1"/>
    <cellStyle name="40% - Accent3 12" xfId="4593" hidden="1"/>
    <cellStyle name="40% - Accent3 12" xfId="5042" hidden="1"/>
    <cellStyle name="40% - Accent3 12" xfId="5094" hidden="1"/>
    <cellStyle name="40% - Accent3 12" xfId="5147" hidden="1"/>
    <cellStyle name="40% - Accent3 12" xfId="5338" hidden="1"/>
    <cellStyle name="40% - Accent3 12" xfId="4964" hidden="1"/>
    <cellStyle name="40% - Accent3 12" xfId="4910" hidden="1"/>
    <cellStyle name="40% - Accent3 12" xfId="5514" hidden="1"/>
    <cellStyle name="40% - Accent3 12" xfId="5566" hidden="1"/>
    <cellStyle name="40% - Accent3 12" xfId="5618" hidden="1"/>
    <cellStyle name="40% - Accent3 12" xfId="5783" hidden="1"/>
    <cellStyle name="40% - Accent3 12" xfId="5348" hidden="1"/>
    <cellStyle name="40% - Accent3 12" xfId="5101" hidden="1"/>
    <cellStyle name="40% - Accent3 12" xfId="5942" hidden="1"/>
    <cellStyle name="40% - Accent3 12" xfId="5994" hidden="1"/>
    <cellStyle name="40% - Accent3 12" xfId="6046" hidden="1"/>
    <cellStyle name="40% - Accent3 12" xfId="6213" hidden="1"/>
    <cellStyle name="40% - Accent3 12" xfId="6265" hidden="1"/>
    <cellStyle name="40% - Accent3 12" xfId="6317" hidden="1"/>
    <cellStyle name="40% - Accent3 12" xfId="6484" hidden="1"/>
    <cellStyle name="40% - Accent3 12" xfId="6536" hidden="1"/>
    <cellStyle name="40% - Accent3 12" xfId="6605" hidden="1"/>
    <cellStyle name="40% - Accent3 12" xfId="6657" hidden="1"/>
    <cellStyle name="40% - Accent3 12" xfId="6709" hidden="1"/>
    <cellStyle name="40% - Accent3 12" xfId="6761" hidden="1"/>
    <cellStyle name="40% - Accent3 12" xfId="7210" hidden="1"/>
    <cellStyle name="40% - Accent3 12" xfId="7262" hidden="1"/>
    <cellStyle name="40% - Accent3 12" xfId="7315" hidden="1"/>
    <cellStyle name="40% - Accent3 12" xfId="7506" hidden="1"/>
    <cellStyle name="40% - Accent3 12" xfId="7132" hidden="1"/>
    <cellStyle name="40% - Accent3 12" xfId="7078" hidden="1"/>
    <cellStyle name="40% - Accent3 12" xfId="7682" hidden="1"/>
    <cellStyle name="40% - Accent3 12" xfId="7734" hidden="1"/>
    <cellStyle name="40% - Accent3 12" xfId="7786" hidden="1"/>
    <cellStyle name="40% - Accent3 12" xfId="7951" hidden="1"/>
    <cellStyle name="40% - Accent3 12" xfId="7516" hidden="1"/>
    <cellStyle name="40% - Accent3 12" xfId="7269" hidden="1"/>
    <cellStyle name="40% - Accent3 12" xfId="8110" hidden="1"/>
    <cellStyle name="40% - Accent3 12" xfId="8162" hidden="1"/>
    <cellStyle name="40% - Accent3 12" xfId="8214" hidden="1"/>
    <cellStyle name="40% - Accent3 12" xfId="8381" hidden="1"/>
    <cellStyle name="40% - Accent3 12" xfId="8433" hidden="1"/>
    <cellStyle name="40% - Accent3 12" xfId="8485" hidden="1"/>
    <cellStyle name="40% - Accent3 12" xfId="8652" hidden="1"/>
    <cellStyle name="40% - Accent3 12" xfId="8704" hidden="1"/>
    <cellStyle name="40% - Accent3 12" xfId="8773" hidden="1"/>
    <cellStyle name="40% - Accent3 12" xfId="8825" hidden="1"/>
    <cellStyle name="40% - Accent3 12" xfId="8877" hidden="1"/>
    <cellStyle name="40% - Accent3 12" xfId="8929" hidden="1"/>
    <cellStyle name="40% - Accent3 12" xfId="9378" hidden="1"/>
    <cellStyle name="40% - Accent3 12" xfId="9430" hidden="1"/>
    <cellStyle name="40% - Accent3 12" xfId="9483" hidden="1"/>
    <cellStyle name="40% - Accent3 12" xfId="9674" hidden="1"/>
    <cellStyle name="40% - Accent3 12" xfId="9300" hidden="1"/>
    <cellStyle name="40% - Accent3 12" xfId="9246" hidden="1"/>
    <cellStyle name="40% - Accent3 12" xfId="9850" hidden="1"/>
    <cellStyle name="40% - Accent3 12" xfId="9902" hidden="1"/>
    <cellStyle name="40% - Accent3 12" xfId="9954" hidden="1"/>
    <cellStyle name="40% - Accent3 12" xfId="10119" hidden="1"/>
    <cellStyle name="40% - Accent3 12" xfId="9684" hidden="1"/>
    <cellStyle name="40% - Accent3 12" xfId="9437" hidden="1"/>
    <cellStyle name="40% - Accent3 12" xfId="10278" hidden="1"/>
    <cellStyle name="40% - Accent3 12" xfId="10330" hidden="1"/>
    <cellStyle name="40% - Accent3 12" xfId="10382" hidden="1"/>
    <cellStyle name="40% - Accent3 12" xfId="10549" hidden="1"/>
    <cellStyle name="40% - Accent3 12" xfId="10601" hidden="1"/>
    <cellStyle name="40% - Accent3 12" xfId="10653" hidden="1"/>
    <cellStyle name="40% - Accent3 12" xfId="10820" hidden="1"/>
    <cellStyle name="40% - Accent3 12" xfId="10872" hidden="1"/>
    <cellStyle name="40% - Accent3 12" xfId="10941" hidden="1"/>
    <cellStyle name="40% - Accent3 12" xfId="10993" hidden="1"/>
    <cellStyle name="40% - Accent3 12" xfId="11045" hidden="1"/>
    <cellStyle name="40% - Accent3 12" xfId="11097" hidden="1"/>
    <cellStyle name="40% - Accent3 12" xfId="11546" hidden="1"/>
    <cellStyle name="40% - Accent3 12" xfId="11598" hidden="1"/>
    <cellStyle name="40% - Accent3 12" xfId="11651" hidden="1"/>
    <cellStyle name="40% - Accent3 12" xfId="11842" hidden="1"/>
    <cellStyle name="40% - Accent3 12" xfId="11468" hidden="1"/>
    <cellStyle name="40% - Accent3 12" xfId="11414" hidden="1"/>
    <cellStyle name="40% - Accent3 12" xfId="12018" hidden="1"/>
    <cellStyle name="40% - Accent3 12" xfId="12070" hidden="1"/>
    <cellStyle name="40% - Accent3 12" xfId="12122" hidden="1"/>
    <cellStyle name="40% - Accent3 12" xfId="12287" hidden="1"/>
    <cellStyle name="40% - Accent3 12" xfId="11852" hidden="1"/>
    <cellStyle name="40% - Accent3 12" xfId="11605" hidden="1"/>
    <cellStyle name="40% - Accent3 12" xfId="12446" hidden="1"/>
    <cellStyle name="40% - Accent3 12" xfId="12498" hidden="1"/>
    <cellStyle name="40% - Accent3 12" xfId="12550" hidden="1"/>
    <cellStyle name="40% - Accent3 12" xfId="12717" hidden="1"/>
    <cellStyle name="40% - Accent3 12" xfId="12769" hidden="1"/>
    <cellStyle name="40% - Accent3 12" xfId="12821" hidden="1"/>
    <cellStyle name="40% - Accent3 12" xfId="12988" hidden="1"/>
    <cellStyle name="40% - Accent3 12" xfId="13040" hidden="1"/>
    <cellStyle name="40% - Accent3 13" xfId="280" hidden="1"/>
    <cellStyle name="40% - Accent3 13" xfId="385" hidden="1"/>
    <cellStyle name="40% - Accent3 13" xfId="889" hidden="1"/>
    <cellStyle name="40% - Accent3 13" xfId="1035" hidden="1"/>
    <cellStyle name="40% - Accent3 13" xfId="1339" hidden="1"/>
    <cellStyle name="40% - Accent3 13" xfId="1468" hidden="1"/>
    <cellStyle name="40% - Accent3 13" xfId="1739" hidden="1"/>
    <cellStyle name="40% - Accent3 13" xfId="2010" hidden="1"/>
    <cellStyle name="40% - Accent3 13" xfId="2438" hidden="1"/>
    <cellStyle name="40% - Accent3 13" xfId="2553" hidden="1"/>
    <cellStyle name="40% - Accent3 13" xfId="3057" hidden="1"/>
    <cellStyle name="40% - Accent3 13" xfId="3203" hidden="1"/>
    <cellStyle name="40% - Accent3 13" xfId="3507" hidden="1"/>
    <cellStyle name="40% - Accent3 13" xfId="3636" hidden="1"/>
    <cellStyle name="40% - Accent3 13" xfId="3907" hidden="1"/>
    <cellStyle name="40% - Accent3 13" xfId="4178" hidden="1"/>
    <cellStyle name="40% - Accent3 13" xfId="4606" hidden="1"/>
    <cellStyle name="40% - Accent3 13" xfId="4721" hidden="1"/>
    <cellStyle name="40% - Accent3 13" xfId="5225" hidden="1"/>
    <cellStyle name="40% - Accent3 13" xfId="5371" hidden="1"/>
    <cellStyle name="40% - Accent3 13" xfId="5675" hidden="1"/>
    <cellStyle name="40% - Accent3 13" xfId="5804" hidden="1"/>
    <cellStyle name="40% - Accent3 13" xfId="6075" hidden="1"/>
    <cellStyle name="40% - Accent3 13" xfId="6346" hidden="1"/>
    <cellStyle name="40% - Accent3 13" xfId="6774" hidden="1"/>
    <cellStyle name="40% - Accent3 13" xfId="6889" hidden="1"/>
    <cellStyle name="40% - Accent3 13" xfId="7393" hidden="1"/>
    <cellStyle name="40% - Accent3 13" xfId="7539" hidden="1"/>
    <cellStyle name="40% - Accent3 13" xfId="7843" hidden="1"/>
    <cellStyle name="40% - Accent3 13" xfId="7972" hidden="1"/>
    <cellStyle name="40% - Accent3 13" xfId="8243" hidden="1"/>
    <cellStyle name="40% - Accent3 13" xfId="8514" hidden="1"/>
    <cellStyle name="40% - Accent3 13" xfId="8942" hidden="1"/>
    <cellStyle name="40% - Accent3 13" xfId="9057" hidden="1"/>
    <cellStyle name="40% - Accent3 13" xfId="9561" hidden="1"/>
    <cellStyle name="40% - Accent3 13" xfId="9707" hidden="1"/>
    <cellStyle name="40% - Accent3 13" xfId="10011" hidden="1"/>
    <cellStyle name="40% - Accent3 13" xfId="10140" hidden="1"/>
    <cellStyle name="40% - Accent3 13" xfId="10411" hidden="1"/>
    <cellStyle name="40% - Accent3 13" xfId="10682" hidden="1"/>
    <cellStyle name="40% - Accent3 13" xfId="11110" hidden="1"/>
    <cellStyle name="40% - Accent3 13" xfId="11225" hidden="1"/>
    <cellStyle name="40% - Accent3 13" xfId="11729" hidden="1"/>
    <cellStyle name="40% - Accent3 13" xfId="11875" hidden="1"/>
    <cellStyle name="40% - Accent3 13" xfId="12179" hidden="1"/>
    <cellStyle name="40% - Accent3 13" xfId="12308" hidden="1"/>
    <cellStyle name="40% - Accent3 13" xfId="12579" hidden="1"/>
    <cellStyle name="40% - Accent3 13" xfId="12850" hidden="1"/>
    <cellStyle name="40% - Accent3 3 2 3 2" xfId="355" hidden="1"/>
    <cellStyle name="40% - Accent3 3 2 3 2" xfId="470" hidden="1"/>
    <cellStyle name="40% - Accent3 3 2 3 2" xfId="974" hidden="1"/>
    <cellStyle name="40% - Accent3 3 2 3 2" xfId="1120" hidden="1"/>
    <cellStyle name="40% - Accent3 3 2 3 2" xfId="1424" hidden="1"/>
    <cellStyle name="40% - Accent3 3 2 3 2" xfId="1553" hidden="1"/>
    <cellStyle name="40% - Accent3 3 2 3 2" xfId="1824" hidden="1"/>
    <cellStyle name="40% - Accent3 3 2 3 2" xfId="2095" hidden="1"/>
    <cellStyle name="40% - Accent3 3 2 3 2" xfId="2523" hidden="1"/>
    <cellStyle name="40% - Accent3 3 2 3 2" xfId="2638" hidden="1"/>
    <cellStyle name="40% - Accent3 3 2 3 2" xfId="3142" hidden="1"/>
    <cellStyle name="40% - Accent3 3 2 3 2" xfId="3288" hidden="1"/>
    <cellStyle name="40% - Accent3 3 2 3 2" xfId="3592" hidden="1"/>
    <cellStyle name="40% - Accent3 3 2 3 2" xfId="3721" hidden="1"/>
    <cellStyle name="40% - Accent3 3 2 3 2" xfId="3992" hidden="1"/>
    <cellStyle name="40% - Accent3 3 2 3 2" xfId="4263" hidden="1"/>
    <cellStyle name="40% - Accent3 3 2 3 2" xfId="4691" hidden="1"/>
    <cellStyle name="40% - Accent3 3 2 3 2" xfId="4806" hidden="1"/>
    <cellStyle name="40% - Accent3 3 2 3 2" xfId="5310" hidden="1"/>
    <cellStyle name="40% - Accent3 3 2 3 2" xfId="5456" hidden="1"/>
    <cellStyle name="40% - Accent3 3 2 3 2" xfId="5760" hidden="1"/>
    <cellStyle name="40% - Accent3 3 2 3 2" xfId="5889" hidden="1"/>
    <cellStyle name="40% - Accent3 3 2 3 2" xfId="6160" hidden="1"/>
    <cellStyle name="40% - Accent3 3 2 3 2" xfId="6431" hidden="1"/>
    <cellStyle name="40% - Accent3 3 2 3 2" xfId="6859" hidden="1"/>
    <cellStyle name="40% - Accent3 3 2 3 2" xfId="6974" hidden="1"/>
    <cellStyle name="40% - Accent3 3 2 3 2" xfId="7478" hidden="1"/>
    <cellStyle name="40% - Accent3 3 2 3 2" xfId="7624" hidden="1"/>
    <cellStyle name="40% - Accent3 3 2 3 2" xfId="7928" hidden="1"/>
    <cellStyle name="40% - Accent3 3 2 3 2" xfId="8057" hidden="1"/>
    <cellStyle name="40% - Accent3 3 2 3 2" xfId="8328" hidden="1"/>
    <cellStyle name="40% - Accent3 3 2 3 2" xfId="8599" hidden="1"/>
    <cellStyle name="40% - Accent3 3 2 3 2" xfId="9027" hidden="1"/>
    <cellStyle name="40% - Accent3 3 2 3 2" xfId="9142" hidden="1"/>
    <cellStyle name="40% - Accent3 3 2 3 2" xfId="9646" hidden="1"/>
    <cellStyle name="40% - Accent3 3 2 3 2" xfId="9792" hidden="1"/>
    <cellStyle name="40% - Accent3 3 2 3 2" xfId="10096" hidden="1"/>
    <cellStyle name="40% - Accent3 3 2 3 2" xfId="10225" hidden="1"/>
    <cellStyle name="40% - Accent3 3 2 3 2" xfId="10496" hidden="1"/>
    <cellStyle name="40% - Accent3 3 2 3 2" xfId="10767" hidden="1"/>
    <cellStyle name="40% - Accent3 3 2 3 2" xfId="11195" hidden="1"/>
    <cellStyle name="40% - Accent3 3 2 3 2" xfId="11310" hidden="1"/>
    <cellStyle name="40% - Accent3 3 2 3 2" xfId="11814" hidden="1"/>
    <cellStyle name="40% - Accent3 3 2 3 2" xfId="11960" hidden="1"/>
    <cellStyle name="40% - Accent3 3 2 3 2" xfId="12264" hidden="1"/>
    <cellStyle name="40% - Accent3 3 2 3 2" xfId="12393" hidden="1"/>
    <cellStyle name="40% - Accent3 3 2 3 2" xfId="12664" hidden="1"/>
    <cellStyle name="40% - Accent3 3 2 3 2" xfId="12935" hidden="1"/>
    <cellStyle name="40% - Accent3 3 2 4 2" xfId="322" hidden="1"/>
    <cellStyle name="40% - Accent3 3 2 4 2" xfId="437" hidden="1"/>
    <cellStyle name="40% - Accent3 3 2 4 2" xfId="941" hidden="1"/>
    <cellStyle name="40% - Accent3 3 2 4 2" xfId="1087" hidden="1"/>
    <cellStyle name="40% - Accent3 3 2 4 2" xfId="1391" hidden="1"/>
    <cellStyle name="40% - Accent3 3 2 4 2" xfId="1520" hidden="1"/>
    <cellStyle name="40% - Accent3 3 2 4 2" xfId="1791" hidden="1"/>
    <cellStyle name="40% - Accent3 3 2 4 2" xfId="2062" hidden="1"/>
    <cellStyle name="40% - Accent3 3 2 4 2" xfId="2490" hidden="1"/>
    <cellStyle name="40% - Accent3 3 2 4 2" xfId="2605" hidden="1"/>
    <cellStyle name="40% - Accent3 3 2 4 2" xfId="3109" hidden="1"/>
    <cellStyle name="40% - Accent3 3 2 4 2" xfId="3255" hidden="1"/>
    <cellStyle name="40% - Accent3 3 2 4 2" xfId="3559" hidden="1"/>
    <cellStyle name="40% - Accent3 3 2 4 2" xfId="3688" hidden="1"/>
    <cellStyle name="40% - Accent3 3 2 4 2" xfId="3959" hidden="1"/>
    <cellStyle name="40% - Accent3 3 2 4 2" xfId="4230" hidden="1"/>
    <cellStyle name="40% - Accent3 3 2 4 2" xfId="4658" hidden="1"/>
    <cellStyle name="40% - Accent3 3 2 4 2" xfId="4773" hidden="1"/>
    <cellStyle name="40% - Accent3 3 2 4 2" xfId="5277" hidden="1"/>
    <cellStyle name="40% - Accent3 3 2 4 2" xfId="5423" hidden="1"/>
    <cellStyle name="40% - Accent3 3 2 4 2" xfId="5727" hidden="1"/>
    <cellStyle name="40% - Accent3 3 2 4 2" xfId="5856" hidden="1"/>
    <cellStyle name="40% - Accent3 3 2 4 2" xfId="6127" hidden="1"/>
    <cellStyle name="40% - Accent3 3 2 4 2" xfId="6398" hidden="1"/>
    <cellStyle name="40% - Accent3 3 2 4 2" xfId="6826" hidden="1"/>
    <cellStyle name="40% - Accent3 3 2 4 2" xfId="6941" hidden="1"/>
    <cellStyle name="40% - Accent3 3 2 4 2" xfId="7445" hidden="1"/>
    <cellStyle name="40% - Accent3 3 2 4 2" xfId="7591" hidden="1"/>
    <cellStyle name="40% - Accent3 3 2 4 2" xfId="7895" hidden="1"/>
    <cellStyle name="40% - Accent3 3 2 4 2" xfId="8024" hidden="1"/>
    <cellStyle name="40% - Accent3 3 2 4 2" xfId="8295" hidden="1"/>
    <cellStyle name="40% - Accent3 3 2 4 2" xfId="8566" hidden="1"/>
    <cellStyle name="40% - Accent3 3 2 4 2" xfId="8994" hidden="1"/>
    <cellStyle name="40% - Accent3 3 2 4 2" xfId="9109" hidden="1"/>
    <cellStyle name="40% - Accent3 3 2 4 2" xfId="9613" hidden="1"/>
    <cellStyle name="40% - Accent3 3 2 4 2" xfId="9759" hidden="1"/>
    <cellStyle name="40% - Accent3 3 2 4 2" xfId="10063" hidden="1"/>
    <cellStyle name="40% - Accent3 3 2 4 2" xfId="10192" hidden="1"/>
    <cellStyle name="40% - Accent3 3 2 4 2" xfId="10463" hidden="1"/>
    <cellStyle name="40% - Accent3 3 2 4 2" xfId="10734" hidden="1"/>
    <cellStyle name="40% - Accent3 3 2 4 2" xfId="11162" hidden="1"/>
    <cellStyle name="40% - Accent3 3 2 4 2" xfId="11277" hidden="1"/>
    <cellStyle name="40% - Accent3 3 2 4 2" xfId="11781" hidden="1"/>
    <cellStyle name="40% - Accent3 3 2 4 2" xfId="11927" hidden="1"/>
    <cellStyle name="40% - Accent3 3 2 4 2" xfId="12231" hidden="1"/>
    <cellStyle name="40% - Accent3 3 2 4 2" xfId="12360" hidden="1"/>
    <cellStyle name="40% - Accent3 3 2 4 2" xfId="12631" hidden="1"/>
    <cellStyle name="40% - Accent3 3 2 4 2" xfId="12902" hidden="1"/>
    <cellStyle name="40% - Accent3 3 3 3 2" xfId="321" hidden="1"/>
    <cellStyle name="40% - Accent3 3 3 3 2" xfId="436" hidden="1"/>
    <cellStyle name="40% - Accent3 3 3 3 2" xfId="940" hidden="1"/>
    <cellStyle name="40% - Accent3 3 3 3 2" xfId="1086" hidden="1"/>
    <cellStyle name="40% - Accent3 3 3 3 2" xfId="1390" hidden="1"/>
    <cellStyle name="40% - Accent3 3 3 3 2" xfId="1519" hidden="1"/>
    <cellStyle name="40% - Accent3 3 3 3 2" xfId="1790" hidden="1"/>
    <cellStyle name="40% - Accent3 3 3 3 2" xfId="2061" hidden="1"/>
    <cellStyle name="40% - Accent3 3 3 3 2" xfId="2489" hidden="1"/>
    <cellStyle name="40% - Accent3 3 3 3 2" xfId="2604" hidden="1"/>
    <cellStyle name="40% - Accent3 3 3 3 2" xfId="3108" hidden="1"/>
    <cellStyle name="40% - Accent3 3 3 3 2" xfId="3254" hidden="1"/>
    <cellStyle name="40% - Accent3 3 3 3 2" xfId="3558" hidden="1"/>
    <cellStyle name="40% - Accent3 3 3 3 2" xfId="3687" hidden="1"/>
    <cellStyle name="40% - Accent3 3 3 3 2" xfId="3958" hidden="1"/>
    <cellStyle name="40% - Accent3 3 3 3 2" xfId="4229" hidden="1"/>
    <cellStyle name="40% - Accent3 3 3 3 2" xfId="4657" hidden="1"/>
    <cellStyle name="40% - Accent3 3 3 3 2" xfId="4772" hidden="1"/>
    <cellStyle name="40% - Accent3 3 3 3 2" xfId="5276" hidden="1"/>
    <cellStyle name="40% - Accent3 3 3 3 2" xfId="5422" hidden="1"/>
    <cellStyle name="40% - Accent3 3 3 3 2" xfId="5726" hidden="1"/>
    <cellStyle name="40% - Accent3 3 3 3 2" xfId="5855" hidden="1"/>
    <cellStyle name="40% - Accent3 3 3 3 2" xfId="6126" hidden="1"/>
    <cellStyle name="40% - Accent3 3 3 3 2" xfId="6397" hidden="1"/>
    <cellStyle name="40% - Accent3 3 3 3 2" xfId="6825" hidden="1"/>
    <cellStyle name="40% - Accent3 3 3 3 2" xfId="6940" hidden="1"/>
    <cellStyle name="40% - Accent3 3 3 3 2" xfId="7444" hidden="1"/>
    <cellStyle name="40% - Accent3 3 3 3 2" xfId="7590" hidden="1"/>
    <cellStyle name="40% - Accent3 3 3 3 2" xfId="7894" hidden="1"/>
    <cellStyle name="40% - Accent3 3 3 3 2" xfId="8023" hidden="1"/>
    <cellStyle name="40% - Accent3 3 3 3 2" xfId="8294" hidden="1"/>
    <cellStyle name="40% - Accent3 3 3 3 2" xfId="8565" hidden="1"/>
    <cellStyle name="40% - Accent3 3 3 3 2" xfId="8993" hidden="1"/>
    <cellStyle name="40% - Accent3 3 3 3 2" xfId="9108" hidden="1"/>
    <cellStyle name="40% - Accent3 3 3 3 2" xfId="9612" hidden="1"/>
    <cellStyle name="40% - Accent3 3 3 3 2" xfId="9758" hidden="1"/>
    <cellStyle name="40% - Accent3 3 3 3 2" xfId="10062" hidden="1"/>
    <cellStyle name="40% - Accent3 3 3 3 2" xfId="10191" hidden="1"/>
    <cellStyle name="40% - Accent3 3 3 3 2" xfId="10462" hidden="1"/>
    <cellStyle name="40% - Accent3 3 3 3 2" xfId="10733" hidden="1"/>
    <cellStyle name="40% - Accent3 3 3 3 2" xfId="11161" hidden="1"/>
    <cellStyle name="40% - Accent3 3 3 3 2" xfId="11276" hidden="1"/>
    <cellStyle name="40% - Accent3 3 3 3 2" xfId="11780" hidden="1"/>
    <cellStyle name="40% - Accent3 3 3 3 2" xfId="11926" hidden="1"/>
    <cellStyle name="40% - Accent3 3 3 3 2" xfId="12230" hidden="1"/>
    <cellStyle name="40% - Accent3 3 3 3 2" xfId="12359" hidden="1"/>
    <cellStyle name="40% - Accent3 3 3 3 2" xfId="12630" hidden="1"/>
    <cellStyle name="40% - Accent3 3 3 3 2" xfId="12901" hidden="1"/>
    <cellStyle name="40% - Accent3 4 2 3 2" xfId="356" hidden="1"/>
    <cellStyle name="40% - Accent3 4 2 3 2" xfId="471" hidden="1"/>
    <cellStyle name="40% - Accent3 4 2 3 2" xfId="975" hidden="1"/>
    <cellStyle name="40% - Accent3 4 2 3 2" xfId="1121" hidden="1"/>
    <cellStyle name="40% - Accent3 4 2 3 2" xfId="1425" hidden="1"/>
    <cellStyle name="40% - Accent3 4 2 3 2" xfId="1554" hidden="1"/>
    <cellStyle name="40% - Accent3 4 2 3 2" xfId="1825" hidden="1"/>
    <cellStyle name="40% - Accent3 4 2 3 2" xfId="2096" hidden="1"/>
    <cellStyle name="40% - Accent3 4 2 3 2" xfId="2524" hidden="1"/>
    <cellStyle name="40% - Accent3 4 2 3 2" xfId="2639" hidden="1"/>
    <cellStyle name="40% - Accent3 4 2 3 2" xfId="3143" hidden="1"/>
    <cellStyle name="40% - Accent3 4 2 3 2" xfId="3289" hidden="1"/>
    <cellStyle name="40% - Accent3 4 2 3 2" xfId="3593" hidden="1"/>
    <cellStyle name="40% - Accent3 4 2 3 2" xfId="3722" hidden="1"/>
    <cellStyle name="40% - Accent3 4 2 3 2" xfId="3993" hidden="1"/>
    <cellStyle name="40% - Accent3 4 2 3 2" xfId="4264" hidden="1"/>
    <cellStyle name="40% - Accent3 4 2 3 2" xfId="4692" hidden="1"/>
    <cellStyle name="40% - Accent3 4 2 3 2" xfId="4807" hidden="1"/>
    <cellStyle name="40% - Accent3 4 2 3 2" xfId="5311" hidden="1"/>
    <cellStyle name="40% - Accent3 4 2 3 2" xfId="5457" hidden="1"/>
    <cellStyle name="40% - Accent3 4 2 3 2" xfId="5761" hidden="1"/>
    <cellStyle name="40% - Accent3 4 2 3 2" xfId="5890" hidden="1"/>
    <cellStyle name="40% - Accent3 4 2 3 2" xfId="6161" hidden="1"/>
    <cellStyle name="40% - Accent3 4 2 3 2" xfId="6432" hidden="1"/>
    <cellStyle name="40% - Accent3 4 2 3 2" xfId="6860" hidden="1"/>
    <cellStyle name="40% - Accent3 4 2 3 2" xfId="6975" hidden="1"/>
    <cellStyle name="40% - Accent3 4 2 3 2" xfId="7479" hidden="1"/>
    <cellStyle name="40% - Accent3 4 2 3 2" xfId="7625" hidden="1"/>
    <cellStyle name="40% - Accent3 4 2 3 2" xfId="7929" hidden="1"/>
    <cellStyle name="40% - Accent3 4 2 3 2" xfId="8058" hidden="1"/>
    <cellStyle name="40% - Accent3 4 2 3 2" xfId="8329" hidden="1"/>
    <cellStyle name="40% - Accent3 4 2 3 2" xfId="8600" hidden="1"/>
    <cellStyle name="40% - Accent3 4 2 3 2" xfId="9028" hidden="1"/>
    <cellStyle name="40% - Accent3 4 2 3 2" xfId="9143" hidden="1"/>
    <cellStyle name="40% - Accent3 4 2 3 2" xfId="9647" hidden="1"/>
    <cellStyle name="40% - Accent3 4 2 3 2" xfId="9793" hidden="1"/>
    <cellStyle name="40% - Accent3 4 2 3 2" xfId="10097" hidden="1"/>
    <cellStyle name="40% - Accent3 4 2 3 2" xfId="10226" hidden="1"/>
    <cellStyle name="40% - Accent3 4 2 3 2" xfId="10497" hidden="1"/>
    <cellStyle name="40% - Accent3 4 2 3 2" xfId="10768" hidden="1"/>
    <cellStyle name="40% - Accent3 4 2 3 2" xfId="11196" hidden="1"/>
    <cellStyle name="40% - Accent3 4 2 3 2" xfId="11311" hidden="1"/>
    <cellStyle name="40% - Accent3 4 2 3 2" xfId="11815" hidden="1"/>
    <cellStyle name="40% - Accent3 4 2 3 2" xfId="11961" hidden="1"/>
    <cellStyle name="40% - Accent3 4 2 3 2" xfId="12265" hidden="1"/>
    <cellStyle name="40% - Accent3 4 2 3 2" xfId="12394" hidden="1"/>
    <cellStyle name="40% - Accent3 4 2 3 2" xfId="12665" hidden="1"/>
    <cellStyle name="40% - Accent3 4 2 3 2" xfId="12936" hidden="1"/>
    <cellStyle name="40% - Accent3 4 2 4 2" xfId="324" hidden="1"/>
    <cellStyle name="40% - Accent3 4 2 4 2" xfId="439" hidden="1"/>
    <cellStyle name="40% - Accent3 4 2 4 2" xfId="943" hidden="1"/>
    <cellStyle name="40% - Accent3 4 2 4 2" xfId="1089" hidden="1"/>
    <cellStyle name="40% - Accent3 4 2 4 2" xfId="1393" hidden="1"/>
    <cellStyle name="40% - Accent3 4 2 4 2" xfId="1522" hidden="1"/>
    <cellStyle name="40% - Accent3 4 2 4 2" xfId="1793" hidden="1"/>
    <cellStyle name="40% - Accent3 4 2 4 2" xfId="2064" hidden="1"/>
    <cellStyle name="40% - Accent3 4 2 4 2" xfId="2492" hidden="1"/>
    <cellStyle name="40% - Accent3 4 2 4 2" xfId="2607" hidden="1"/>
    <cellStyle name="40% - Accent3 4 2 4 2" xfId="3111" hidden="1"/>
    <cellStyle name="40% - Accent3 4 2 4 2" xfId="3257" hidden="1"/>
    <cellStyle name="40% - Accent3 4 2 4 2" xfId="3561" hidden="1"/>
    <cellStyle name="40% - Accent3 4 2 4 2" xfId="3690" hidden="1"/>
    <cellStyle name="40% - Accent3 4 2 4 2" xfId="3961" hidden="1"/>
    <cellStyle name="40% - Accent3 4 2 4 2" xfId="4232" hidden="1"/>
    <cellStyle name="40% - Accent3 4 2 4 2" xfId="4660" hidden="1"/>
    <cellStyle name="40% - Accent3 4 2 4 2" xfId="4775" hidden="1"/>
    <cellStyle name="40% - Accent3 4 2 4 2" xfId="5279" hidden="1"/>
    <cellStyle name="40% - Accent3 4 2 4 2" xfId="5425" hidden="1"/>
    <cellStyle name="40% - Accent3 4 2 4 2" xfId="5729" hidden="1"/>
    <cellStyle name="40% - Accent3 4 2 4 2" xfId="5858" hidden="1"/>
    <cellStyle name="40% - Accent3 4 2 4 2" xfId="6129" hidden="1"/>
    <cellStyle name="40% - Accent3 4 2 4 2" xfId="6400" hidden="1"/>
    <cellStyle name="40% - Accent3 4 2 4 2" xfId="6828" hidden="1"/>
    <cellStyle name="40% - Accent3 4 2 4 2" xfId="6943" hidden="1"/>
    <cellStyle name="40% - Accent3 4 2 4 2" xfId="7447" hidden="1"/>
    <cellStyle name="40% - Accent3 4 2 4 2" xfId="7593" hidden="1"/>
    <cellStyle name="40% - Accent3 4 2 4 2" xfId="7897" hidden="1"/>
    <cellStyle name="40% - Accent3 4 2 4 2" xfId="8026" hidden="1"/>
    <cellStyle name="40% - Accent3 4 2 4 2" xfId="8297" hidden="1"/>
    <cellStyle name="40% - Accent3 4 2 4 2" xfId="8568" hidden="1"/>
    <cellStyle name="40% - Accent3 4 2 4 2" xfId="8996" hidden="1"/>
    <cellStyle name="40% - Accent3 4 2 4 2" xfId="9111" hidden="1"/>
    <cellStyle name="40% - Accent3 4 2 4 2" xfId="9615" hidden="1"/>
    <cellStyle name="40% - Accent3 4 2 4 2" xfId="9761" hidden="1"/>
    <cellStyle name="40% - Accent3 4 2 4 2" xfId="10065" hidden="1"/>
    <cellStyle name="40% - Accent3 4 2 4 2" xfId="10194" hidden="1"/>
    <cellStyle name="40% - Accent3 4 2 4 2" xfId="10465" hidden="1"/>
    <cellStyle name="40% - Accent3 4 2 4 2" xfId="10736" hidden="1"/>
    <cellStyle name="40% - Accent3 4 2 4 2" xfId="11164" hidden="1"/>
    <cellStyle name="40% - Accent3 4 2 4 2" xfId="11279" hidden="1"/>
    <cellStyle name="40% - Accent3 4 2 4 2" xfId="11783" hidden="1"/>
    <cellStyle name="40% - Accent3 4 2 4 2" xfId="11929" hidden="1"/>
    <cellStyle name="40% - Accent3 4 2 4 2" xfId="12233" hidden="1"/>
    <cellStyle name="40% - Accent3 4 2 4 2" xfId="12362" hidden="1"/>
    <cellStyle name="40% - Accent3 4 2 4 2" xfId="12633" hidden="1"/>
    <cellStyle name="40% - Accent3 4 2 4 2" xfId="12904" hidden="1"/>
    <cellStyle name="40% - Accent3 4 3 3 2" xfId="323" hidden="1"/>
    <cellStyle name="40% - Accent3 4 3 3 2" xfId="438" hidden="1"/>
    <cellStyle name="40% - Accent3 4 3 3 2" xfId="942" hidden="1"/>
    <cellStyle name="40% - Accent3 4 3 3 2" xfId="1088" hidden="1"/>
    <cellStyle name="40% - Accent3 4 3 3 2" xfId="1392" hidden="1"/>
    <cellStyle name="40% - Accent3 4 3 3 2" xfId="1521" hidden="1"/>
    <cellStyle name="40% - Accent3 4 3 3 2" xfId="1792" hidden="1"/>
    <cellStyle name="40% - Accent3 4 3 3 2" xfId="2063" hidden="1"/>
    <cellStyle name="40% - Accent3 4 3 3 2" xfId="2491" hidden="1"/>
    <cellStyle name="40% - Accent3 4 3 3 2" xfId="2606" hidden="1"/>
    <cellStyle name="40% - Accent3 4 3 3 2" xfId="3110" hidden="1"/>
    <cellStyle name="40% - Accent3 4 3 3 2" xfId="3256" hidden="1"/>
    <cellStyle name="40% - Accent3 4 3 3 2" xfId="3560" hidden="1"/>
    <cellStyle name="40% - Accent3 4 3 3 2" xfId="3689" hidden="1"/>
    <cellStyle name="40% - Accent3 4 3 3 2" xfId="3960" hidden="1"/>
    <cellStyle name="40% - Accent3 4 3 3 2" xfId="4231" hidden="1"/>
    <cellStyle name="40% - Accent3 4 3 3 2" xfId="4659" hidden="1"/>
    <cellStyle name="40% - Accent3 4 3 3 2" xfId="4774" hidden="1"/>
    <cellStyle name="40% - Accent3 4 3 3 2" xfId="5278" hidden="1"/>
    <cellStyle name="40% - Accent3 4 3 3 2" xfId="5424" hidden="1"/>
    <cellStyle name="40% - Accent3 4 3 3 2" xfId="5728" hidden="1"/>
    <cellStyle name="40% - Accent3 4 3 3 2" xfId="5857" hidden="1"/>
    <cellStyle name="40% - Accent3 4 3 3 2" xfId="6128" hidden="1"/>
    <cellStyle name="40% - Accent3 4 3 3 2" xfId="6399" hidden="1"/>
    <cellStyle name="40% - Accent3 4 3 3 2" xfId="6827" hidden="1"/>
    <cellStyle name="40% - Accent3 4 3 3 2" xfId="6942" hidden="1"/>
    <cellStyle name="40% - Accent3 4 3 3 2" xfId="7446" hidden="1"/>
    <cellStyle name="40% - Accent3 4 3 3 2" xfId="7592" hidden="1"/>
    <cellStyle name="40% - Accent3 4 3 3 2" xfId="7896" hidden="1"/>
    <cellStyle name="40% - Accent3 4 3 3 2" xfId="8025" hidden="1"/>
    <cellStyle name="40% - Accent3 4 3 3 2" xfId="8296" hidden="1"/>
    <cellStyle name="40% - Accent3 4 3 3 2" xfId="8567" hidden="1"/>
    <cellStyle name="40% - Accent3 4 3 3 2" xfId="8995" hidden="1"/>
    <cellStyle name="40% - Accent3 4 3 3 2" xfId="9110" hidden="1"/>
    <cellStyle name="40% - Accent3 4 3 3 2" xfId="9614" hidden="1"/>
    <cellStyle name="40% - Accent3 4 3 3 2" xfId="9760" hidden="1"/>
    <cellStyle name="40% - Accent3 4 3 3 2" xfId="10064" hidden="1"/>
    <cellStyle name="40% - Accent3 4 3 3 2" xfId="10193" hidden="1"/>
    <cellStyle name="40% - Accent3 4 3 3 2" xfId="10464" hidden="1"/>
    <cellStyle name="40% - Accent3 4 3 3 2" xfId="10735" hidden="1"/>
    <cellStyle name="40% - Accent3 4 3 3 2" xfId="11163" hidden="1"/>
    <cellStyle name="40% - Accent3 4 3 3 2" xfId="11278" hidden="1"/>
    <cellStyle name="40% - Accent3 4 3 3 2" xfId="11782" hidden="1"/>
    <cellStyle name="40% - Accent3 4 3 3 2" xfId="11928" hidden="1"/>
    <cellStyle name="40% - Accent3 4 3 3 2" xfId="12232" hidden="1"/>
    <cellStyle name="40% - Accent3 4 3 3 2" xfId="12361" hidden="1"/>
    <cellStyle name="40% - Accent3 4 3 3 2" xfId="12632" hidden="1"/>
    <cellStyle name="40% - Accent3 4 3 3 2" xfId="12903" hidden="1"/>
    <cellStyle name="40% - Accent3 5 2" xfId="59" hidden="1"/>
    <cellStyle name="40% - Accent3 5 2" xfId="399" hidden="1"/>
    <cellStyle name="40% - Accent3 5 2" xfId="903" hidden="1"/>
    <cellStyle name="40% - Accent3 5 2" xfId="1049" hidden="1"/>
    <cellStyle name="40% - Accent3 5 2" xfId="1353" hidden="1"/>
    <cellStyle name="40% - Accent3 5 2" xfId="1482" hidden="1"/>
    <cellStyle name="40% - Accent3 5 2" xfId="1753" hidden="1"/>
    <cellStyle name="40% - Accent3 5 2" xfId="2024" hidden="1"/>
    <cellStyle name="40% - Accent3 5 2" xfId="2452" hidden="1"/>
    <cellStyle name="40% - Accent3 5 2" xfId="2567" hidden="1"/>
    <cellStyle name="40% - Accent3 5 2" xfId="3071" hidden="1"/>
    <cellStyle name="40% - Accent3 5 2" xfId="3217" hidden="1"/>
    <cellStyle name="40% - Accent3 5 2" xfId="3521" hidden="1"/>
    <cellStyle name="40% - Accent3 5 2" xfId="3650" hidden="1"/>
    <cellStyle name="40% - Accent3 5 2" xfId="3921" hidden="1"/>
    <cellStyle name="40% - Accent3 5 2" xfId="4192" hidden="1"/>
    <cellStyle name="40% - Accent3 5 2" xfId="4620" hidden="1"/>
    <cellStyle name="40% - Accent3 5 2" xfId="4735" hidden="1"/>
    <cellStyle name="40% - Accent3 5 2" xfId="5239" hidden="1"/>
    <cellStyle name="40% - Accent3 5 2" xfId="5385" hidden="1"/>
    <cellStyle name="40% - Accent3 5 2" xfId="5689" hidden="1"/>
    <cellStyle name="40% - Accent3 5 2" xfId="5818" hidden="1"/>
    <cellStyle name="40% - Accent3 5 2" xfId="6089" hidden="1"/>
    <cellStyle name="40% - Accent3 5 2" xfId="6360" hidden="1"/>
    <cellStyle name="40% - Accent3 5 2" xfId="6788" hidden="1"/>
    <cellStyle name="40% - Accent3 5 2" xfId="6903" hidden="1"/>
    <cellStyle name="40% - Accent3 5 2" xfId="7407" hidden="1"/>
    <cellStyle name="40% - Accent3 5 2" xfId="7553" hidden="1"/>
    <cellStyle name="40% - Accent3 5 2" xfId="7857" hidden="1"/>
    <cellStyle name="40% - Accent3 5 2" xfId="7986" hidden="1"/>
    <cellStyle name="40% - Accent3 5 2" xfId="8257" hidden="1"/>
    <cellStyle name="40% - Accent3 5 2" xfId="8528" hidden="1"/>
    <cellStyle name="40% - Accent3 5 2" xfId="8956" hidden="1"/>
    <cellStyle name="40% - Accent3 5 2" xfId="9071" hidden="1"/>
    <cellStyle name="40% - Accent3 5 2" xfId="9575" hidden="1"/>
    <cellStyle name="40% - Accent3 5 2" xfId="9721" hidden="1"/>
    <cellStyle name="40% - Accent3 5 2" xfId="10025" hidden="1"/>
    <cellStyle name="40% - Accent3 5 2" xfId="10154" hidden="1"/>
    <cellStyle name="40% - Accent3 5 2" xfId="10425" hidden="1"/>
    <cellStyle name="40% - Accent3 5 2" xfId="10696" hidden="1"/>
    <cellStyle name="40% - Accent3 5 2" xfId="11124" hidden="1"/>
    <cellStyle name="40% - Accent3 5 2" xfId="11239" hidden="1"/>
    <cellStyle name="40% - Accent3 5 2" xfId="11743" hidden="1"/>
    <cellStyle name="40% - Accent3 5 2" xfId="11889" hidden="1"/>
    <cellStyle name="40% - Accent3 5 2" xfId="12193" hidden="1"/>
    <cellStyle name="40% - Accent3 5 2" xfId="12322" hidden="1"/>
    <cellStyle name="40% - Accent3 5 2" xfId="12593" hidden="1"/>
    <cellStyle name="40% - Accent3 5 2" xfId="12864" hidden="1"/>
    <cellStyle name="40% - Accent3 9" xfId="72" hidden="1"/>
    <cellStyle name="40% - Accent3 9" xfId="124" hidden="1"/>
    <cellStyle name="40% - Accent3 9" xfId="176" hidden="1"/>
    <cellStyle name="40% - Accent3 9" xfId="228" hidden="1"/>
    <cellStyle name="40% - Accent3 9" xfId="667" hidden="1"/>
    <cellStyle name="40% - Accent3 9" xfId="719" hidden="1"/>
    <cellStyle name="40% - Accent3 9" xfId="772" hidden="1"/>
    <cellStyle name="40% - Accent3 9" xfId="826" hidden="1"/>
    <cellStyle name="40% - Accent3 9" xfId="587" hidden="1"/>
    <cellStyle name="40% - Accent3 9" xfId="532" hidden="1"/>
    <cellStyle name="40% - Accent3 9" xfId="1139" hidden="1"/>
    <cellStyle name="40% - Accent3 9" xfId="1191" hidden="1"/>
    <cellStyle name="40% - Accent3 9" xfId="1243" hidden="1"/>
    <cellStyle name="40% - Accent3 9" xfId="1292" hidden="1"/>
    <cellStyle name="40% - Accent3 9" xfId="1007" hidden="1"/>
    <cellStyle name="40% - Accent3 9" xfId="606" hidden="1"/>
    <cellStyle name="40% - Accent3 9" xfId="1567" hidden="1"/>
    <cellStyle name="40% - Accent3 9" xfId="1619" hidden="1"/>
    <cellStyle name="40% - Accent3 9" xfId="1671" hidden="1"/>
    <cellStyle name="40% - Accent3 9" xfId="1838" hidden="1"/>
    <cellStyle name="40% - Accent3 9" xfId="1890" hidden="1"/>
    <cellStyle name="40% - Accent3 9" xfId="1942" hidden="1"/>
    <cellStyle name="40% - Accent3 9" xfId="2109" hidden="1"/>
    <cellStyle name="40% - Accent3 9" xfId="2161" hidden="1"/>
    <cellStyle name="40% - Accent3 9" xfId="2230" hidden="1"/>
    <cellStyle name="40% - Accent3 9" xfId="2282" hidden="1"/>
    <cellStyle name="40% - Accent3 9" xfId="2334" hidden="1"/>
    <cellStyle name="40% - Accent3 9" xfId="2386" hidden="1"/>
    <cellStyle name="40% - Accent3 9" xfId="2835" hidden="1"/>
    <cellStyle name="40% - Accent3 9" xfId="2887" hidden="1"/>
    <cellStyle name="40% - Accent3 9" xfId="2940" hidden="1"/>
    <cellStyle name="40% - Accent3 9" xfId="2994" hidden="1"/>
    <cellStyle name="40% - Accent3 9" xfId="2755" hidden="1"/>
    <cellStyle name="40% - Accent3 9" xfId="2700" hidden="1"/>
    <cellStyle name="40% - Accent3 9" xfId="3307" hidden="1"/>
    <cellStyle name="40% - Accent3 9" xfId="3359" hidden="1"/>
    <cellStyle name="40% - Accent3 9" xfId="3411" hidden="1"/>
    <cellStyle name="40% - Accent3 9" xfId="3460" hidden="1"/>
    <cellStyle name="40% - Accent3 9" xfId="3175" hidden="1"/>
    <cellStyle name="40% - Accent3 9" xfId="2774" hidden="1"/>
    <cellStyle name="40% - Accent3 9" xfId="3735" hidden="1"/>
    <cellStyle name="40% - Accent3 9" xfId="3787" hidden="1"/>
    <cellStyle name="40% - Accent3 9" xfId="3839" hidden="1"/>
    <cellStyle name="40% - Accent3 9" xfId="4006" hidden="1"/>
    <cellStyle name="40% - Accent3 9" xfId="4058" hidden="1"/>
    <cellStyle name="40% - Accent3 9" xfId="4110" hidden="1"/>
    <cellStyle name="40% - Accent3 9" xfId="4277" hidden="1"/>
    <cellStyle name="40% - Accent3 9" xfId="4329" hidden="1"/>
    <cellStyle name="40% - Accent3 9" xfId="4398" hidden="1"/>
    <cellStyle name="40% - Accent3 9" xfId="4450" hidden="1"/>
    <cellStyle name="40% - Accent3 9" xfId="4502" hidden="1"/>
    <cellStyle name="40% - Accent3 9" xfId="4554" hidden="1"/>
    <cellStyle name="40% - Accent3 9" xfId="5003" hidden="1"/>
    <cellStyle name="40% - Accent3 9" xfId="5055" hidden="1"/>
    <cellStyle name="40% - Accent3 9" xfId="5108" hidden="1"/>
    <cellStyle name="40% - Accent3 9" xfId="5162" hidden="1"/>
    <cellStyle name="40% - Accent3 9" xfId="4923" hidden="1"/>
    <cellStyle name="40% - Accent3 9" xfId="4868" hidden="1"/>
    <cellStyle name="40% - Accent3 9" xfId="5475" hidden="1"/>
    <cellStyle name="40% - Accent3 9" xfId="5527" hidden="1"/>
    <cellStyle name="40% - Accent3 9" xfId="5579" hidden="1"/>
    <cellStyle name="40% - Accent3 9" xfId="5628" hidden="1"/>
    <cellStyle name="40% - Accent3 9" xfId="5343" hidden="1"/>
    <cellStyle name="40% - Accent3 9" xfId="4942" hidden="1"/>
    <cellStyle name="40% - Accent3 9" xfId="5903" hidden="1"/>
    <cellStyle name="40% - Accent3 9" xfId="5955" hidden="1"/>
    <cellStyle name="40% - Accent3 9" xfId="6007" hidden="1"/>
    <cellStyle name="40% - Accent3 9" xfId="6174" hidden="1"/>
    <cellStyle name="40% - Accent3 9" xfId="6226" hidden="1"/>
    <cellStyle name="40% - Accent3 9" xfId="6278" hidden="1"/>
    <cellStyle name="40% - Accent3 9" xfId="6445" hidden="1"/>
    <cellStyle name="40% - Accent3 9" xfId="6497" hidden="1"/>
    <cellStyle name="40% - Accent3 9" xfId="6566" hidden="1"/>
    <cellStyle name="40% - Accent3 9" xfId="6618" hidden="1"/>
    <cellStyle name="40% - Accent3 9" xfId="6670" hidden="1"/>
    <cellStyle name="40% - Accent3 9" xfId="6722" hidden="1"/>
    <cellStyle name="40% - Accent3 9" xfId="7171" hidden="1"/>
    <cellStyle name="40% - Accent3 9" xfId="7223" hidden="1"/>
    <cellStyle name="40% - Accent3 9" xfId="7276" hidden="1"/>
    <cellStyle name="40% - Accent3 9" xfId="7330" hidden="1"/>
    <cellStyle name="40% - Accent3 9" xfId="7091" hidden="1"/>
    <cellStyle name="40% - Accent3 9" xfId="7036" hidden="1"/>
    <cellStyle name="40% - Accent3 9" xfId="7643" hidden="1"/>
    <cellStyle name="40% - Accent3 9" xfId="7695" hidden="1"/>
    <cellStyle name="40% - Accent3 9" xfId="7747" hidden="1"/>
    <cellStyle name="40% - Accent3 9" xfId="7796" hidden="1"/>
    <cellStyle name="40% - Accent3 9" xfId="7511" hidden="1"/>
    <cellStyle name="40% - Accent3 9" xfId="7110" hidden="1"/>
    <cellStyle name="40% - Accent3 9" xfId="8071" hidden="1"/>
    <cellStyle name="40% - Accent3 9" xfId="8123" hidden="1"/>
    <cellStyle name="40% - Accent3 9" xfId="8175" hidden="1"/>
    <cellStyle name="40% - Accent3 9" xfId="8342" hidden="1"/>
    <cellStyle name="40% - Accent3 9" xfId="8394" hidden="1"/>
    <cellStyle name="40% - Accent3 9" xfId="8446" hidden="1"/>
    <cellStyle name="40% - Accent3 9" xfId="8613" hidden="1"/>
    <cellStyle name="40% - Accent3 9" xfId="8665" hidden="1"/>
    <cellStyle name="40% - Accent3 9" xfId="8734" hidden="1"/>
    <cellStyle name="40% - Accent3 9" xfId="8786" hidden="1"/>
    <cellStyle name="40% - Accent3 9" xfId="8838" hidden="1"/>
    <cellStyle name="40% - Accent3 9" xfId="8890" hidden="1"/>
    <cellStyle name="40% - Accent3 9" xfId="9339" hidden="1"/>
    <cellStyle name="40% - Accent3 9" xfId="9391" hidden="1"/>
    <cellStyle name="40% - Accent3 9" xfId="9444" hidden="1"/>
    <cellStyle name="40% - Accent3 9" xfId="9498" hidden="1"/>
    <cellStyle name="40% - Accent3 9" xfId="9259" hidden="1"/>
    <cellStyle name="40% - Accent3 9" xfId="9204" hidden="1"/>
    <cellStyle name="40% - Accent3 9" xfId="9811" hidden="1"/>
    <cellStyle name="40% - Accent3 9" xfId="9863" hidden="1"/>
    <cellStyle name="40% - Accent3 9" xfId="9915" hidden="1"/>
    <cellStyle name="40% - Accent3 9" xfId="9964" hidden="1"/>
    <cellStyle name="40% - Accent3 9" xfId="9679" hidden="1"/>
    <cellStyle name="40% - Accent3 9" xfId="9278" hidden="1"/>
    <cellStyle name="40% - Accent3 9" xfId="10239" hidden="1"/>
    <cellStyle name="40% - Accent3 9" xfId="10291" hidden="1"/>
    <cellStyle name="40% - Accent3 9" xfId="10343" hidden="1"/>
    <cellStyle name="40% - Accent3 9" xfId="10510" hidden="1"/>
    <cellStyle name="40% - Accent3 9" xfId="10562" hidden="1"/>
    <cellStyle name="40% - Accent3 9" xfId="10614" hidden="1"/>
    <cellStyle name="40% - Accent3 9" xfId="10781" hidden="1"/>
    <cellStyle name="40% - Accent3 9" xfId="10833" hidden="1"/>
    <cellStyle name="40% - Accent3 9" xfId="10902" hidden="1"/>
    <cellStyle name="40% - Accent3 9" xfId="10954" hidden="1"/>
    <cellStyle name="40% - Accent3 9" xfId="11006" hidden="1"/>
    <cellStyle name="40% - Accent3 9" xfId="11058" hidden="1"/>
    <cellStyle name="40% - Accent3 9" xfId="11507" hidden="1"/>
    <cellStyle name="40% - Accent3 9" xfId="11559" hidden="1"/>
    <cellStyle name="40% - Accent3 9" xfId="11612" hidden="1"/>
    <cellStyle name="40% - Accent3 9" xfId="11666" hidden="1"/>
    <cellStyle name="40% - Accent3 9" xfId="11427" hidden="1"/>
    <cellStyle name="40% - Accent3 9" xfId="11372" hidden="1"/>
    <cellStyle name="40% - Accent3 9" xfId="11979" hidden="1"/>
    <cellStyle name="40% - Accent3 9" xfId="12031" hidden="1"/>
    <cellStyle name="40% - Accent3 9" xfId="12083" hidden="1"/>
    <cellStyle name="40% - Accent3 9" xfId="12132" hidden="1"/>
    <cellStyle name="40% - Accent3 9" xfId="11847" hidden="1"/>
    <cellStyle name="40% - Accent3 9" xfId="11446" hidden="1"/>
    <cellStyle name="40% - Accent3 9" xfId="12407" hidden="1"/>
    <cellStyle name="40% - Accent3 9" xfId="12459" hidden="1"/>
    <cellStyle name="40% - Accent3 9" xfId="12511" hidden="1"/>
    <cellStyle name="40% - Accent3 9" xfId="12678" hidden="1"/>
    <cellStyle name="40% - Accent3 9" xfId="12730" hidden="1"/>
    <cellStyle name="40% - Accent3 9" xfId="12782" hidden="1"/>
    <cellStyle name="40% - Accent3 9" xfId="12949" hidden="1"/>
    <cellStyle name="40% - Accent3 9" xfId="13001" hidden="1"/>
    <cellStyle name="40% - Accent4" xfId="36" builtinId="43" hidden="1"/>
    <cellStyle name="40% - Accent4 10" xfId="87" hidden="1"/>
    <cellStyle name="40% - Accent4 10" xfId="139" hidden="1"/>
    <cellStyle name="40% - Accent4 10" xfId="191" hidden="1"/>
    <cellStyle name="40% - Accent4 10" xfId="243" hidden="1"/>
    <cellStyle name="40% - Accent4 10" xfId="682" hidden="1"/>
    <cellStyle name="40% - Accent4 10" xfId="734" hidden="1"/>
    <cellStyle name="40% - Accent4 10" xfId="787" hidden="1"/>
    <cellStyle name="40% - Accent4 10" xfId="853" hidden="1"/>
    <cellStyle name="40% - Accent4 10" xfId="504" hidden="1"/>
    <cellStyle name="40% - Accent4 10" xfId="485" hidden="1"/>
    <cellStyle name="40% - Accent4 10" xfId="1154" hidden="1"/>
    <cellStyle name="40% - Accent4 10" xfId="1206" hidden="1"/>
    <cellStyle name="40% - Accent4 10" xfId="1258" hidden="1"/>
    <cellStyle name="40% - Accent4 10" xfId="1309" hidden="1"/>
    <cellStyle name="40% - Accent4 10" xfId="546" hidden="1"/>
    <cellStyle name="40% - Accent4 10" xfId="545" hidden="1"/>
    <cellStyle name="40% - Accent4 10" xfId="1582" hidden="1"/>
    <cellStyle name="40% - Accent4 10" xfId="1634" hidden="1"/>
    <cellStyle name="40% - Accent4 10" xfId="1686" hidden="1"/>
    <cellStyle name="40% - Accent4 10" xfId="1853" hidden="1"/>
    <cellStyle name="40% - Accent4 10" xfId="1905" hidden="1"/>
    <cellStyle name="40% - Accent4 10" xfId="1957" hidden="1"/>
    <cellStyle name="40% - Accent4 10" xfId="2124" hidden="1"/>
    <cellStyle name="40% - Accent4 10" xfId="2176" hidden="1"/>
    <cellStyle name="40% - Accent4 10" xfId="2245" hidden="1"/>
    <cellStyle name="40% - Accent4 10" xfId="2297" hidden="1"/>
    <cellStyle name="40% - Accent4 10" xfId="2349" hidden="1"/>
    <cellStyle name="40% - Accent4 10" xfId="2401" hidden="1"/>
    <cellStyle name="40% - Accent4 10" xfId="2850" hidden="1"/>
    <cellStyle name="40% - Accent4 10" xfId="2902" hidden="1"/>
    <cellStyle name="40% - Accent4 10" xfId="2955" hidden="1"/>
    <cellStyle name="40% - Accent4 10" xfId="3021" hidden="1"/>
    <cellStyle name="40% - Accent4 10" xfId="2672" hidden="1"/>
    <cellStyle name="40% - Accent4 10" xfId="2653" hidden="1"/>
    <cellStyle name="40% - Accent4 10" xfId="3322" hidden="1"/>
    <cellStyle name="40% - Accent4 10" xfId="3374" hidden="1"/>
    <cellStyle name="40% - Accent4 10" xfId="3426" hidden="1"/>
    <cellStyle name="40% - Accent4 10" xfId="3477" hidden="1"/>
    <cellStyle name="40% - Accent4 10" xfId="2714" hidden="1"/>
    <cellStyle name="40% - Accent4 10" xfId="2713" hidden="1"/>
    <cellStyle name="40% - Accent4 10" xfId="3750" hidden="1"/>
    <cellStyle name="40% - Accent4 10" xfId="3802" hidden="1"/>
    <cellStyle name="40% - Accent4 10" xfId="3854" hidden="1"/>
    <cellStyle name="40% - Accent4 10" xfId="4021" hidden="1"/>
    <cellStyle name="40% - Accent4 10" xfId="4073" hidden="1"/>
    <cellStyle name="40% - Accent4 10" xfId="4125" hidden="1"/>
    <cellStyle name="40% - Accent4 10" xfId="4292" hidden="1"/>
    <cellStyle name="40% - Accent4 10" xfId="4344" hidden="1"/>
    <cellStyle name="40% - Accent4 10" xfId="4413" hidden="1"/>
    <cellStyle name="40% - Accent4 10" xfId="4465" hidden="1"/>
    <cellStyle name="40% - Accent4 10" xfId="4517" hidden="1"/>
    <cellStyle name="40% - Accent4 10" xfId="4569" hidden="1"/>
    <cellStyle name="40% - Accent4 10" xfId="5018" hidden="1"/>
    <cellStyle name="40% - Accent4 10" xfId="5070" hidden="1"/>
    <cellStyle name="40% - Accent4 10" xfId="5123" hidden="1"/>
    <cellStyle name="40% - Accent4 10" xfId="5189" hidden="1"/>
    <cellStyle name="40% - Accent4 10" xfId="4840" hidden="1"/>
    <cellStyle name="40% - Accent4 10" xfId="4821" hidden="1"/>
    <cellStyle name="40% - Accent4 10" xfId="5490" hidden="1"/>
    <cellStyle name="40% - Accent4 10" xfId="5542" hidden="1"/>
    <cellStyle name="40% - Accent4 10" xfId="5594" hidden="1"/>
    <cellStyle name="40% - Accent4 10" xfId="5645" hidden="1"/>
    <cellStyle name="40% - Accent4 10" xfId="4882" hidden="1"/>
    <cellStyle name="40% - Accent4 10" xfId="4881" hidden="1"/>
    <cellStyle name="40% - Accent4 10" xfId="5918" hidden="1"/>
    <cellStyle name="40% - Accent4 10" xfId="5970" hidden="1"/>
    <cellStyle name="40% - Accent4 10" xfId="6022" hidden="1"/>
    <cellStyle name="40% - Accent4 10" xfId="6189" hidden="1"/>
    <cellStyle name="40% - Accent4 10" xfId="6241" hidden="1"/>
    <cellStyle name="40% - Accent4 10" xfId="6293" hidden="1"/>
    <cellStyle name="40% - Accent4 10" xfId="6460" hidden="1"/>
    <cellStyle name="40% - Accent4 10" xfId="6512" hidden="1"/>
    <cellStyle name="40% - Accent4 10" xfId="6581" hidden="1"/>
    <cellStyle name="40% - Accent4 10" xfId="6633" hidden="1"/>
    <cellStyle name="40% - Accent4 10" xfId="6685" hidden="1"/>
    <cellStyle name="40% - Accent4 10" xfId="6737" hidden="1"/>
    <cellStyle name="40% - Accent4 10" xfId="7186" hidden="1"/>
    <cellStyle name="40% - Accent4 10" xfId="7238" hidden="1"/>
    <cellStyle name="40% - Accent4 10" xfId="7291" hidden="1"/>
    <cellStyle name="40% - Accent4 10" xfId="7357" hidden="1"/>
    <cellStyle name="40% - Accent4 10" xfId="7008" hidden="1"/>
    <cellStyle name="40% - Accent4 10" xfId="6989" hidden="1"/>
    <cellStyle name="40% - Accent4 10" xfId="7658" hidden="1"/>
    <cellStyle name="40% - Accent4 10" xfId="7710" hidden="1"/>
    <cellStyle name="40% - Accent4 10" xfId="7762" hidden="1"/>
    <cellStyle name="40% - Accent4 10" xfId="7813" hidden="1"/>
    <cellStyle name="40% - Accent4 10" xfId="7050" hidden="1"/>
    <cellStyle name="40% - Accent4 10" xfId="7049" hidden="1"/>
    <cellStyle name="40% - Accent4 10" xfId="8086" hidden="1"/>
    <cellStyle name="40% - Accent4 10" xfId="8138" hidden="1"/>
    <cellStyle name="40% - Accent4 10" xfId="8190" hidden="1"/>
    <cellStyle name="40% - Accent4 10" xfId="8357" hidden="1"/>
    <cellStyle name="40% - Accent4 10" xfId="8409" hidden="1"/>
    <cellStyle name="40% - Accent4 10" xfId="8461" hidden="1"/>
    <cellStyle name="40% - Accent4 10" xfId="8628" hidden="1"/>
    <cellStyle name="40% - Accent4 10" xfId="8680" hidden="1"/>
    <cellStyle name="40% - Accent4 10" xfId="8749" hidden="1"/>
    <cellStyle name="40% - Accent4 10" xfId="8801" hidden="1"/>
    <cellStyle name="40% - Accent4 10" xfId="8853" hidden="1"/>
    <cellStyle name="40% - Accent4 10" xfId="8905" hidden="1"/>
    <cellStyle name="40% - Accent4 10" xfId="9354" hidden="1"/>
    <cellStyle name="40% - Accent4 10" xfId="9406" hidden="1"/>
    <cellStyle name="40% - Accent4 10" xfId="9459" hidden="1"/>
    <cellStyle name="40% - Accent4 10" xfId="9525" hidden="1"/>
    <cellStyle name="40% - Accent4 10" xfId="9176" hidden="1"/>
    <cellStyle name="40% - Accent4 10" xfId="9157" hidden="1"/>
    <cellStyle name="40% - Accent4 10" xfId="9826" hidden="1"/>
    <cellStyle name="40% - Accent4 10" xfId="9878" hidden="1"/>
    <cellStyle name="40% - Accent4 10" xfId="9930" hidden="1"/>
    <cellStyle name="40% - Accent4 10" xfId="9981" hidden="1"/>
    <cellStyle name="40% - Accent4 10" xfId="9218" hidden="1"/>
    <cellStyle name="40% - Accent4 10" xfId="9217" hidden="1"/>
    <cellStyle name="40% - Accent4 10" xfId="10254" hidden="1"/>
    <cellStyle name="40% - Accent4 10" xfId="10306" hidden="1"/>
    <cellStyle name="40% - Accent4 10" xfId="10358" hidden="1"/>
    <cellStyle name="40% - Accent4 10" xfId="10525" hidden="1"/>
    <cellStyle name="40% - Accent4 10" xfId="10577" hidden="1"/>
    <cellStyle name="40% - Accent4 10" xfId="10629" hidden="1"/>
    <cellStyle name="40% - Accent4 10" xfId="10796" hidden="1"/>
    <cellStyle name="40% - Accent4 10" xfId="10848" hidden="1"/>
    <cellStyle name="40% - Accent4 10" xfId="10917" hidden="1"/>
    <cellStyle name="40% - Accent4 10" xfId="10969" hidden="1"/>
    <cellStyle name="40% - Accent4 10" xfId="11021" hidden="1"/>
    <cellStyle name="40% - Accent4 10" xfId="11073" hidden="1"/>
    <cellStyle name="40% - Accent4 10" xfId="11522" hidden="1"/>
    <cellStyle name="40% - Accent4 10" xfId="11574" hidden="1"/>
    <cellStyle name="40% - Accent4 10" xfId="11627" hidden="1"/>
    <cellStyle name="40% - Accent4 10" xfId="11693" hidden="1"/>
    <cellStyle name="40% - Accent4 10" xfId="11344" hidden="1"/>
    <cellStyle name="40% - Accent4 10" xfId="11325" hidden="1"/>
    <cellStyle name="40% - Accent4 10" xfId="11994" hidden="1"/>
    <cellStyle name="40% - Accent4 10" xfId="12046" hidden="1"/>
    <cellStyle name="40% - Accent4 10" xfId="12098" hidden="1"/>
    <cellStyle name="40% - Accent4 10" xfId="12149" hidden="1"/>
    <cellStyle name="40% - Accent4 10" xfId="11386" hidden="1"/>
    <cellStyle name="40% - Accent4 10" xfId="11385" hidden="1"/>
    <cellStyle name="40% - Accent4 10" xfId="12422" hidden="1"/>
    <cellStyle name="40% - Accent4 10" xfId="12474" hidden="1"/>
    <cellStyle name="40% - Accent4 10" xfId="12526" hidden="1"/>
    <cellStyle name="40% - Accent4 10" xfId="12693" hidden="1"/>
    <cellStyle name="40% - Accent4 10" xfId="12745" hidden="1"/>
    <cellStyle name="40% - Accent4 10" xfId="12797" hidden="1"/>
    <cellStyle name="40% - Accent4 10" xfId="12964" hidden="1"/>
    <cellStyle name="40% - Accent4 10" xfId="13016" hidden="1"/>
    <cellStyle name="40% - Accent4 11" xfId="100" hidden="1"/>
    <cellStyle name="40% - Accent4 11" xfId="152" hidden="1"/>
    <cellStyle name="40% - Accent4 11" xfId="204" hidden="1"/>
    <cellStyle name="40% - Accent4 11" xfId="256" hidden="1"/>
    <cellStyle name="40% - Accent4 11" xfId="695" hidden="1"/>
    <cellStyle name="40% - Accent4 11" xfId="747" hidden="1"/>
    <cellStyle name="40% - Accent4 11" xfId="800" hidden="1"/>
    <cellStyle name="40% - Accent4 11" xfId="822" hidden="1"/>
    <cellStyle name="40% - Accent4 11" xfId="615" hidden="1"/>
    <cellStyle name="40% - Accent4 11" xfId="593" hidden="1"/>
    <cellStyle name="40% - Accent4 11" xfId="1167" hidden="1"/>
    <cellStyle name="40% - Accent4 11" xfId="1219" hidden="1"/>
    <cellStyle name="40% - Accent4 11" xfId="1271" hidden="1"/>
    <cellStyle name="40% - Accent4 11" xfId="1290" hidden="1"/>
    <cellStyle name="40% - Accent4 11" xfId="834" hidden="1"/>
    <cellStyle name="40% - Accent4 11" xfId="482" hidden="1"/>
    <cellStyle name="40% - Accent4 11" xfId="1595" hidden="1"/>
    <cellStyle name="40% - Accent4 11" xfId="1647" hidden="1"/>
    <cellStyle name="40% - Accent4 11" xfId="1699" hidden="1"/>
    <cellStyle name="40% - Accent4 11" xfId="1866" hidden="1"/>
    <cellStyle name="40% - Accent4 11" xfId="1918" hidden="1"/>
    <cellStyle name="40% - Accent4 11" xfId="1970" hidden="1"/>
    <cellStyle name="40% - Accent4 11" xfId="2137" hidden="1"/>
    <cellStyle name="40% - Accent4 11" xfId="2189" hidden="1"/>
    <cellStyle name="40% - Accent4 11" xfId="2258" hidden="1"/>
    <cellStyle name="40% - Accent4 11" xfId="2310" hidden="1"/>
    <cellStyle name="40% - Accent4 11" xfId="2362" hidden="1"/>
    <cellStyle name="40% - Accent4 11" xfId="2414" hidden="1"/>
    <cellStyle name="40% - Accent4 11" xfId="2863" hidden="1"/>
    <cellStyle name="40% - Accent4 11" xfId="2915" hidden="1"/>
    <cellStyle name="40% - Accent4 11" xfId="2968" hidden="1"/>
    <cellStyle name="40% - Accent4 11" xfId="2990" hidden="1"/>
    <cellStyle name="40% - Accent4 11" xfId="2783" hidden="1"/>
    <cellStyle name="40% - Accent4 11" xfId="2761" hidden="1"/>
    <cellStyle name="40% - Accent4 11" xfId="3335" hidden="1"/>
    <cellStyle name="40% - Accent4 11" xfId="3387" hidden="1"/>
    <cellStyle name="40% - Accent4 11" xfId="3439" hidden="1"/>
    <cellStyle name="40% - Accent4 11" xfId="3458" hidden="1"/>
    <cellStyle name="40% - Accent4 11" xfId="3002" hidden="1"/>
    <cellStyle name="40% - Accent4 11" xfId="2650" hidden="1"/>
    <cellStyle name="40% - Accent4 11" xfId="3763" hidden="1"/>
    <cellStyle name="40% - Accent4 11" xfId="3815" hidden="1"/>
    <cellStyle name="40% - Accent4 11" xfId="3867" hidden="1"/>
    <cellStyle name="40% - Accent4 11" xfId="4034" hidden="1"/>
    <cellStyle name="40% - Accent4 11" xfId="4086" hidden="1"/>
    <cellStyle name="40% - Accent4 11" xfId="4138" hidden="1"/>
    <cellStyle name="40% - Accent4 11" xfId="4305" hidden="1"/>
    <cellStyle name="40% - Accent4 11" xfId="4357" hidden="1"/>
    <cellStyle name="40% - Accent4 11" xfId="4426" hidden="1"/>
    <cellStyle name="40% - Accent4 11" xfId="4478" hidden="1"/>
    <cellStyle name="40% - Accent4 11" xfId="4530" hidden="1"/>
    <cellStyle name="40% - Accent4 11" xfId="4582" hidden="1"/>
    <cellStyle name="40% - Accent4 11" xfId="5031" hidden="1"/>
    <cellStyle name="40% - Accent4 11" xfId="5083" hidden="1"/>
    <cellStyle name="40% - Accent4 11" xfId="5136" hidden="1"/>
    <cellStyle name="40% - Accent4 11" xfId="5158" hidden="1"/>
    <cellStyle name="40% - Accent4 11" xfId="4951" hidden="1"/>
    <cellStyle name="40% - Accent4 11" xfId="4929" hidden="1"/>
    <cellStyle name="40% - Accent4 11" xfId="5503" hidden="1"/>
    <cellStyle name="40% - Accent4 11" xfId="5555" hidden="1"/>
    <cellStyle name="40% - Accent4 11" xfId="5607" hidden="1"/>
    <cellStyle name="40% - Accent4 11" xfId="5626" hidden="1"/>
    <cellStyle name="40% - Accent4 11" xfId="5170" hidden="1"/>
    <cellStyle name="40% - Accent4 11" xfId="4818" hidden="1"/>
    <cellStyle name="40% - Accent4 11" xfId="5931" hidden="1"/>
    <cellStyle name="40% - Accent4 11" xfId="5983" hidden="1"/>
    <cellStyle name="40% - Accent4 11" xfId="6035" hidden="1"/>
    <cellStyle name="40% - Accent4 11" xfId="6202" hidden="1"/>
    <cellStyle name="40% - Accent4 11" xfId="6254" hidden="1"/>
    <cellStyle name="40% - Accent4 11" xfId="6306" hidden="1"/>
    <cellStyle name="40% - Accent4 11" xfId="6473" hidden="1"/>
    <cellStyle name="40% - Accent4 11" xfId="6525" hidden="1"/>
    <cellStyle name="40% - Accent4 11" xfId="6594" hidden="1"/>
    <cellStyle name="40% - Accent4 11" xfId="6646" hidden="1"/>
    <cellStyle name="40% - Accent4 11" xfId="6698" hidden="1"/>
    <cellStyle name="40% - Accent4 11" xfId="6750" hidden="1"/>
    <cellStyle name="40% - Accent4 11" xfId="7199" hidden="1"/>
    <cellStyle name="40% - Accent4 11" xfId="7251" hidden="1"/>
    <cellStyle name="40% - Accent4 11" xfId="7304" hidden="1"/>
    <cellStyle name="40% - Accent4 11" xfId="7326" hidden="1"/>
    <cellStyle name="40% - Accent4 11" xfId="7119" hidden="1"/>
    <cellStyle name="40% - Accent4 11" xfId="7097" hidden="1"/>
    <cellStyle name="40% - Accent4 11" xfId="7671" hidden="1"/>
    <cellStyle name="40% - Accent4 11" xfId="7723" hidden="1"/>
    <cellStyle name="40% - Accent4 11" xfId="7775" hidden="1"/>
    <cellStyle name="40% - Accent4 11" xfId="7794" hidden="1"/>
    <cellStyle name="40% - Accent4 11" xfId="7338" hidden="1"/>
    <cellStyle name="40% - Accent4 11" xfId="6986" hidden="1"/>
    <cellStyle name="40% - Accent4 11" xfId="8099" hidden="1"/>
    <cellStyle name="40% - Accent4 11" xfId="8151" hidden="1"/>
    <cellStyle name="40% - Accent4 11" xfId="8203" hidden="1"/>
    <cellStyle name="40% - Accent4 11" xfId="8370" hidden="1"/>
    <cellStyle name="40% - Accent4 11" xfId="8422" hidden="1"/>
    <cellStyle name="40% - Accent4 11" xfId="8474" hidden="1"/>
    <cellStyle name="40% - Accent4 11" xfId="8641" hidden="1"/>
    <cellStyle name="40% - Accent4 11" xfId="8693" hidden="1"/>
    <cellStyle name="40% - Accent4 11" xfId="8762" hidden="1"/>
    <cellStyle name="40% - Accent4 11" xfId="8814" hidden="1"/>
    <cellStyle name="40% - Accent4 11" xfId="8866" hidden="1"/>
    <cellStyle name="40% - Accent4 11" xfId="8918" hidden="1"/>
    <cellStyle name="40% - Accent4 11" xfId="9367" hidden="1"/>
    <cellStyle name="40% - Accent4 11" xfId="9419" hidden="1"/>
    <cellStyle name="40% - Accent4 11" xfId="9472" hidden="1"/>
    <cellStyle name="40% - Accent4 11" xfId="9494" hidden="1"/>
    <cellStyle name="40% - Accent4 11" xfId="9287" hidden="1"/>
    <cellStyle name="40% - Accent4 11" xfId="9265" hidden="1"/>
    <cellStyle name="40% - Accent4 11" xfId="9839" hidden="1"/>
    <cellStyle name="40% - Accent4 11" xfId="9891" hidden="1"/>
    <cellStyle name="40% - Accent4 11" xfId="9943" hidden="1"/>
    <cellStyle name="40% - Accent4 11" xfId="9962" hidden="1"/>
    <cellStyle name="40% - Accent4 11" xfId="9506" hidden="1"/>
    <cellStyle name="40% - Accent4 11" xfId="9154" hidden="1"/>
    <cellStyle name="40% - Accent4 11" xfId="10267" hidden="1"/>
    <cellStyle name="40% - Accent4 11" xfId="10319" hidden="1"/>
    <cellStyle name="40% - Accent4 11" xfId="10371" hidden="1"/>
    <cellStyle name="40% - Accent4 11" xfId="10538" hidden="1"/>
    <cellStyle name="40% - Accent4 11" xfId="10590" hidden="1"/>
    <cellStyle name="40% - Accent4 11" xfId="10642" hidden="1"/>
    <cellStyle name="40% - Accent4 11" xfId="10809" hidden="1"/>
    <cellStyle name="40% - Accent4 11" xfId="10861" hidden="1"/>
    <cellStyle name="40% - Accent4 11" xfId="10930" hidden="1"/>
    <cellStyle name="40% - Accent4 11" xfId="10982" hidden="1"/>
    <cellStyle name="40% - Accent4 11" xfId="11034" hidden="1"/>
    <cellStyle name="40% - Accent4 11" xfId="11086" hidden="1"/>
    <cellStyle name="40% - Accent4 11" xfId="11535" hidden="1"/>
    <cellStyle name="40% - Accent4 11" xfId="11587" hidden="1"/>
    <cellStyle name="40% - Accent4 11" xfId="11640" hidden="1"/>
    <cellStyle name="40% - Accent4 11" xfId="11662" hidden="1"/>
    <cellStyle name="40% - Accent4 11" xfId="11455" hidden="1"/>
    <cellStyle name="40% - Accent4 11" xfId="11433" hidden="1"/>
    <cellStyle name="40% - Accent4 11" xfId="12007" hidden="1"/>
    <cellStyle name="40% - Accent4 11" xfId="12059" hidden="1"/>
    <cellStyle name="40% - Accent4 11" xfId="12111" hidden="1"/>
    <cellStyle name="40% - Accent4 11" xfId="12130" hidden="1"/>
    <cellStyle name="40% - Accent4 11" xfId="11674" hidden="1"/>
    <cellStyle name="40% - Accent4 11" xfId="11322" hidden="1"/>
    <cellStyle name="40% - Accent4 11" xfId="12435" hidden="1"/>
    <cellStyle name="40% - Accent4 11" xfId="12487" hidden="1"/>
    <cellStyle name="40% - Accent4 11" xfId="12539" hidden="1"/>
    <cellStyle name="40% - Accent4 11" xfId="12706" hidden="1"/>
    <cellStyle name="40% - Accent4 11" xfId="12758" hidden="1"/>
    <cellStyle name="40% - Accent4 11" xfId="12810" hidden="1"/>
    <cellStyle name="40% - Accent4 11" xfId="12977" hidden="1"/>
    <cellStyle name="40% - Accent4 11" xfId="13029" hidden="1"/>
    <cellStyle name="40% - Accent4 12" xfId="113" hidden="1"/>
    <cellStyle name="40% - Accent4 12" xfId="165" hidden="1"/>
    <cellStyle name="40% - Accent4 12" xfId="217" hidden="1"/>
    <cellStyle name="40% - Accent4 12" xfId="269" hidden="1"/>
    <cellStyle name="40% - Accent4 12" xfId="708" hidden="1"/>
    <cellStyle name="40% - Accent4 12" xfId="760" hidden="1"/>
    <cellStyle name="40% - Accent4 12" xfId="813" hidden="1"/>
    <cellStyle name="40% - Accent4 12" xfId="861" hidden="1"/>
    <cellStyle name="40% - Accent4 12" xfId="622" hidden="1"/>
    <cellStyle name="40% - Accent4 12" xfId="639" hidden="1"/>
    <cellStyle name="40% - Accent4 12" xfId="1180" hidden="1"/>
    <cellStyle name="40% - Accent4 12" xfId="1232" hidden="1"/>
    <cellStyle name="40% - Accent4 12" xfId="1284" hidden="1"/>
    <cellStyle name="40% - Accent4 12" xfId="1313" hidden="1"/>
    <cellStyle name="40% - Accent4 12" xfId="1128" hidden="1"/>
    <cellStyle name="40% - Accent4 12" xfId="659" hidden="1"/>
    <cellStyle name="40% - Accent4 12" xfId="1608" hidden="1"/>
    <cellStyle name="40% - Accent4 12" xfId="1660" hidden="1"/>
    <cellStyle name="40% - Accent4 12" xfId="1712" hidden="1"/>
    <cellStyle name="40% - Accent4 12" xfId="1879" hidden="1"/>
    <cellStyle name="40% - Accent4 12" xfId="1931" hidden="1"/>
    <cellStyle name="40% - Accent4 12" xfId="1983" hidden="1"/>
    <cellStyle name="40% - Accent4 12" xfId="2150" hidden="1"/>
    <cellStyle name="40% - Accent4 12" xfId="2202" hidden="1"/>
    <cellStyle name="40% - Accent4 12" xfId="2271" hidden="1"/>
    <cellStyle name="40% - Accent4 12" xfId="2323" hidden="1"/>
    <cellStyle name="40% - Accent4 12" xfId="2375" hidden="1"/>
    <cellStyle name="40% - Accent4 12" xfId="2427" hidden="1"/>
    <cellStyle name="40% - Accent4 12" xfId="2876" hidden="1"/>
    <cellStyle name="40% - Accent4 12" xfId="2928" hidden="1"/>
    <cellStyle name="40% - Accent4 12" xfId="2981" hidden="1"/>
    <cellStyle name="40% - Accent4 12" xfId="3029" hidden="1"/>
    <cellStyle name="40% - Accent4 12" xfId="2790" hidden="1"/>
    <cellStyle name="40% - Accent4 12" xfId="2807" hidden="1"/>
    <cellStyle name="40% - Accent4 12" xfId="3348" hidden="1"/>
    <cellStyle name="40% - Accent4 12" xfId="3400" hidden="1"/>
    <cellStyle name="40% - Accent4 12" xfId="3452" hidden="1"/>
    <cellStyle name="40% - Accent4 12" xfId="3481" hidden="1"/>
    <cellStyle name="40% - Accent4 12" xfId="3296" hidden="1"/>
    <cellStyle name="40% - Accent4 12" xfId="2827" hidden="1"/>
    <cellStyle name="40% - Accent4 12" xfId="3776" hidden="1"/>
    <cellStyle name="40% - Accent4 12" xfId="3828" hidden="1"/>
    <cellStyle name="40% - Accent4 12" xfId="3880" hidden="1"/>
    <cellStyle name="40% - Accent4 12" xfId="4047" hidden="1"/>
    <cellStyle name="40% - Accent4 12" xfId="4099" hidden="1"/>
    <cellStyle name="40% - Accent4 12" xfId="4151" hidden="1"/>
    <cellStyle name="40% - Accent4 12" xfId="4318" hidden="1"/>
    <cellStyle name="40% - Accent4 12" xfId="4370" hidden="1"/>
    <cellStyle name="40% - Accent4 12" xfId="4439" hidden="1"/>
    <cellStyle name="40% - Accent4 12" xfId="4491" hidden="1"/>
    <cellStyle name="40% - Accent4 12" xfId="4543" hidden="1"/>
    <cellStyle name="40% - Accent4 12" xfId="4595" hidden="1"/>
    <cellStyle name="40% - Accent4 12" xfId="5044" hidden="1"/>
    <cellStyle name="40% - Accent4 12" xfId="5096" hidden="1"/>
    <cellStyle name="40% - Accent4 12" xfId="5149" hidden="1"/>
    <cellStyle name="40% - Accent4 12" xfId="5197" hidden="1"/>
    <cellStyle name="40% - Accent4 12" xfId="4958" hidden="1"/>
    <cellStyle name="40% - Accent4 12" xfId="4975" hidden="1"/>
    <cellStyle name="40% - Accent4 12" xfId="5516" hidden="1"/>
    <cellStyle name="40% - Accent4 12" xfId="5568" hidden="1"/>
    <cellStyle name="40% - Accent4 12" xfId="5620" hidden="1"/>
    <cellStyle name="40% - Accent4 12" xfId="5649" hidden="1"/>
    <cellStyle name="40% - Accent4 12" xfId="5464" hidden="1"/>
    <cellStyle name="40% - Accent4 12" xfId="4995" hidden="1"/>
    <cellStyle name="40% - Accent4 12" xfId="5944" hidden="1"/>
    <cellStyle name="40% - Accent4 12" xfId="5996" hidden="1"/>
    <cellStyle name="40% - Accent4 12" xfId="6048" hidden="1"/>
    <cellStyle name="40% - Accent4 12" xfId="6215" hidden="1"/>
    <cellStyle name="40% - Accent4 12" xfId="6267" hidden="1"/>
    <cellStyle name="40% - Accent4 12" xfId="6319" hidden="1"/>
    <cellStyle name="40% - Accent4 12" xfId="6486" hidden="1"/>
    <cellStyle name="40% - Accent4 12" xfId="6538" hidden="1"/>
    <cellStyle name="40% - Accent4 12" xfId="6607" hidden="1"/>
    <cellStyle name="40% - Accent4 12" xfId="6659" hidden="1"/>
    <cellStyle name="40% - Accent4 12" xfId="6711" hidden="1"/>
    <cellStyle name="40% - Accent4 12" xfId="6763" hidden="1"/>
    <cellStyle name="40% - Accent4 12" xfId="7212" hidden="1"/>
    <cellStyle name="40% - Accent4 12" xfId="7264" hidden="1"/>
    <cellStyle name="40% - Accent4 12" xfId="7317" hidden="1"/>
    <cellStyle name="40% - Accent4 12" xfId="7365" hidden="1"/>
    <cellStyle name="40% - Accent4 12" xfId="7126" hidden="1"/>
    <cellStyle name="40% - Accent4 12" xfId="7143" hidden="1"/>
    <cellStyle name="40% - Accent4 12" xfId="7684" hidden="1"/>
    <cellStyle name="40% - Accent4 12" xfId="7736" hidden="1"/>
    <cellStyle name="40% - Accent4 12" xfId="7788" hidden="1"/>
    <cellStyle name="40% - Accent4 12" xfId="7817" hidden="1"/>
    <cellStyle name="40% - Accent4 12" xfId="7632" hidden="1"/>
    <cellStyle name="40% - Accent4 12" xfId="7163" hidden="1"/>
    <cellStyle name="40% - Accent4 12" xfId="8112" hidden="1"/>
    <cellStyle name="40% - Accent4 12" xfId="8164" hidden="1"/>
    <cellStyle name="40% - Accent4 12" xfId="8216" hidden="1"/>
    <cellStyle name="40% - Accent4 12" xfId="8383" hidden="1"/>
    <cellStyle name="40% - Accent4 12" xfId="8435" hidden="1"/>
    <cellStyle name="40% - Accent4 12" xfId="8487" hidden="1"/>
    <cellStyle name="40% - Accent4 12" xfId="8654" hidden="1"/>
    <cellStyle name="40% - Accent4 12" xfId="8706" hidden="1"/>
    <cellStyle name="40% - Accent4 12" xfId="8775" hidden="1"/>
    <cellStyle name="40% - Accent4 12" xfId="8827" hidden="1"/>
    <cellStyle name="40% - Accent4 12" xfId="8879" hidden="1"/>
    <cellStyle name="40% - Accent4 12" xfId="8931" hidden="1"/>
    <cellStyle name="40% - Accent4 12" xfId="9380" hidden="1"/>
    <cellStyle name="40% - Accent4 12" xfId="9432" hidden="1"/>
    <cellStyle name="40% - Accent4 12" xfId="9485" hidden="1"/>
    <cellStyle name="40% - Accent4 12" xfId="9533" hidden="1"/>
    <cellStyle name="40% - Accent4 12" xfId="9294" hidden="1"/>
    <cellStyle name="40% - Accent4 12" xfId="9311" hidden="1"/>
    <cellStyle name="40% - Accent4 12" xfId="9852" hidden="1"/>
    <cellStyle name="40% - Accent4 12" xfId="9904" hidden="1"/>
    <cellStyle name="40% - Accent4 12" xfId="9956" hidden="1"/>
    <cellStyle name="40% - Accent4 12" xfId="9985" hidden="1"/>
    <cellStyle name="40% - Accent4 12" xfId="9800" hidden="1"/>
    <cellStyle name="40% - Accent4 12" xfId="9331" hidden="1"/>
    <cellStyle name="40% - Accent4 12" xfId="10280" hidden="1"/>
    <cellStyle name="40% - Accent4 12" xfId="10332" hidden="1"/>
    <cellStyle name="40% - Accent4 12" xfId="10384" hidden="1"/>
    <cellStyle name="40% - Accent4 12" xfId="10551" hidden="1"/>
    <cellStyle name="40% - Accent4 12" xfId="10603" hidden="1"/>
    <cellStyle name="40% - Accent4 12" xfId="10655" hidden="1"/>
    <cellStyle name="40% - Accent4 12" xfId="10822" hidden="1"/>
    <cellStyle name="40% - Accent4 12" xfId="10874" hidden="1"/>
    <cellStyle name="40% - Accent4 12" xfId="10943" hidden="1"/>
    <cellStyle name="40% - Accent4 12" xfId="10995" hidden="1"/>
    <cellStyle name="40% - Accent4 12" xfId="11047" hidden="1"/>
    <cellStyle name="40% - Accent4 12" xfId="11099" hidden="1"/>
    <cellStyle name="40% - Accent4 12" xfId="11548" hidden="1"/>
    <cellStyle name="40% - Accent4 12" xfId="11600" hidden="1"/>
    <cellStyle name="40% - Accent4 12" xfId="11653" hidden="1"/>
    <cellStyle name="40% - Accent4 12" xfId="11701" hidden="1"/>
    <cellStyle name="40% - Accent4 12" xfId="11462" hidden="1"/>
    <cellStyle name="40% - Accent4 12" xfId="11479" hidden="1"/>
    <cellStyle name="40% - Accent4 12" xfId="12020" hidden="1"/>
    <cellStyle name="40% - Accent4 12" xfId="12072" hidden="1"/>
    <cellStyle name="40% - Accent4 12" xfId="12124" hidden="1"/>
    <cellStyle name="40% - Accent4 12" xfId="12153" hidden="1"/>
    <cellStyle name="40% - Accent4 12" xfId="11968" hidden="1"/>
    <cellStyle name="40% - Accent4 12" xfId="11499" hidden="1"/>
    <cellStyle name="40% - Accent4 12" xfId="12448" hidden="1"/>
    <cellStyle name="40% - Accent4 12" xfId="12500" hidden="1"/>
    <cellStyle name="40% - Accent4 12" xfId="12552" hidden="1"/>
    <cellStyle name="40% - Accent4 12" xfId="12719" hidden="1"/>
    <cellStyle name="40% - Accent4 12" xfId="12771" hidden="1"/>
    <cellStyle name="40% - Accent4 12" xfId="12823" hidden="1"/>
    <cellStyle name="40% - Accent4 12" xfId="12990" hidden="1"/>
    <cellStyle name="40% - Accent4 12" xfId="13042" hidden="1"/>
    <cellStyle name="40% - Accent4 13" xfId="282" hidden="1"/>
    <cellStyle name="40% - Accent4 13" xfId="387" hidden="1"/>
    <cellStyle name="40% - Accent4 13" xfId="891" hidden="1"/>
    <cellStyle name="40% - Accent4 13" xfId="1037" hidden="1"/>
    <cellStyle name="40% - Accent4 13" xfId="1341" hidden="1"/>
    <cellStyle name="40% - Accent4 13" xfId="1470" hidden="1"/>
    <cellStyle name="40% - Accent4 13" xfId="1741" hidden="1"/>
    <cellStyle name="40% - Accent4 13" xfId="2012" hidden="1"/>
    <cellStyle name="40% - Accent4 13" xfId="2440" hidden="1"/>
    <cellStyle name="40% - Accent4 13" xfId="2555" hidden="1"/>
    <cellStyle name="40% - Accent4 13" xfId="3059" hidden="1"/>
    <cellStyle name="40% - Accent4 13" xfId="3205" hidden="1"/>
    <cellStyle name="40% - Accent4 13" xfId="3509" hidden="1"/>
    <cellStyle name="40% - Accent4 13" xfId="3638" hidden="1"/>
    <cellStyle name="40% - Accent4 13" xfId="3909" hidden="1"/>
    <cellStyle name="40% - Accent4 13" xfId="4180" hidden="1"/>
    <cellStyle name="40% - Accent4 13" xfId="4608" hidden="1"/>
    <cellStyle name="40% - Accent4 13" xfId="4723" hidden="1"/>
    <cellStyle name="40% - Accent4 13" xfId="5227" hidden="1"/>
    <cellStyle name="40% - Accent4 13" xfId="5373" hidden="1"/>
    <cellStyle name="40% - Accent4 13" xfId="5677" hidden="1"/>
    <cellStyle name="40% - Accent4 13" xfId="5806" hidden="1"/>
    <cellStyle name="40% - Accent4 13" xfId="6077" hidden="1"/>
    <cellStyle name="40% - Accent4 13" xfId="6348" hidden="1"/>
    <cellStyle name="40% - Accent4 13" xfId="6776" hidden="1"/>
    <cellStyle name="40% - Accent4 13" xfId="6891" hidden="1"/>
    <cellStyle name="40% - Accent4 13" xfId="7395" hidden="1"/>
    <cellStyle name="40% - Accent4 13" xfId="7541" hidden="1"/>
    <cellStyle name="40% - Accent4 13" xfId="7845" hidden="1"/>
    <cellStyle name="40% - Accent4 13" xfId="7974" hidden="1"/>
    <cellStyle name="40% - Accent4 13" xfId="8245" hidden="1"/>
    <cellStyle name="40% - Accent4 13" xfId="8516" hidden="1"/>
    <cellStyle name="40% - Accent4 13" xfId="8944" hidden="1"/>
    <cellStyle name="40% - Accent4 13" xfId="9059" hidden="1"/>
    <cellStyle name="40% - Accent4 13" xfId="9563" hidden="1"/>
    <cellStyle name="40% - Accent4 13" xfId="9709" hidden="1"/>
    <cellStyle name="40% - Accent4 13" xfId="10013" hidden="1"/>
    <cellStyle name="40% - Accent4 13" xfId="10142" hidden="1"/>
    <cellStyle name="40% - Accent4 13" xfId="10413" hidden="1"/>
    <cellStyle name="40% - Accent4 13" xfId="10684" hidden="1"/>
    <cellStyle name="40% - Accent4 13" xfId="11112" hidden="1"/>
    <cellStyle name="40% - Accent4 13" xfId="11227" hidden="1"/>
    <cellStyle name="40% - Accent4 13" xfId="11731" hidden="1"/>
    <cellStyle name="40% - Accent4 13" xfId="11877" hidden="1"/>
    <cellStyle name="40% - Accent4 13" xfId="12181" hidden="1"/>
    <cellStyle name="40% - Accent4 13" xfId="12310" hidden="1"/>
    <cellStyle name="40% - Accent4 13" xfId="12581" hidden="1"/>
    <cellStyle name="40% - Accent4 13" xfId="12852" hidden="1"/>
    <cellStyle name="40% - Accent4 3 2 3 2" xfId="357" hidden="1"/>
    <cellStyle name="40% - Accent4 3 2 3 2" xfId="472" hidden="1"/>
    <cellStyle name="40% - Accent4 3 2 3 2" xfId="976" hidden="1"/>
    <cellStyle name="40% - Accent4 3 2 3 2" xfId="1122" hidden="1"/>
    <cellStyle name="40% - Accent4 3 2 3 2" xfId="1426" hidden="1"/>
    <cellStyle name="40% - Accent4 3 2 3 2" xfId="1555" hidden="1"/>
    <cellStyle name="40% - Accent4 3 2 3 2" xfId="1826" hidden="1"/>
    <cellStyle name="40% - Accent4 3 2 3 2" xfId="2097" hidden="1"/>
    <cellStyle name="40% - Accent4 3 2 3 2" xfId="2525" hidden="1"/>
    <cellStyle name="40% - Accent4 3 2 3 2" xfId="2640" hidden="1"/>
    <cellStyle name="40% - Accent4 3 2 3 2" xfId="3144" hidden="1"/>
    <cellStyle name="40% - Accent4 3 2 3 2" xfId="3290" hidden="1"/>
    <cellStyle name="40% - Accent4 3 2 3 2" xfId="3594" hidden="1"/>
    <cellStyle name="40% - Accent4 3 2 3 2" xfId="3723" hidden="1"/>
    <cellStyle name="40% - Accent4 3 2 3 2" xfId="3994" hidden="1"/>
    <cellStyle name="40% - Accent4 3 2 3 2" xfId="4265" hidden="1"/>
    <cellStyle name="40% - Accent4 3 2 3 2" xfId="4693" hidden="1"/>
    <cellStyle name="40% - Accent4 3 2 3 2" xfId="4808" hidden="1"/>
    <cellStyle name="40% - Accent4 3 2 3 2" xfId="5312" hidden="1"/>
    <cellStyle name="40% - Accent4 3 2 3 2" xfId="5458" hidden="1"/>
    <cellStyle name="40% - Accent4 3 2 3 2" xfId="5762" hidden="1"/>
    <cellStyle name="40% - Accent4 3 2 3 2" xfId="5891" hidden="1"/>
    <cellStyle name="40% - Accent4 3 2 3 2" xfId="6162" hidden="1"/>
    <cellStyle name="40% - Accent4 3 2 3 2" xfId="6433" hidden="1"/>
    <cellStyle name="40% - Accent4 3 2 3 2" xfId="6861" hidden="1"/>
    <cellStyle name="40% - Accent4 3 2 3 2" xfId="6976" hidden="1"/>
    <cellStyle name="40% - Accent4 3 2 3 2" xfId="7480" hidden="1"/>
    <cellStyle name="40% - Accent4 3 2 3 2" xfId="7626" hidden="1"/>
    <cellStyle name="40% - Accent4 3 2 3 2" xfId="7930" hidden="1"/>
    <cellStyle name="40% - Accent4 3 2 3 2" xfId="8059" hidden="1"/>
    <cellStyle name="40% - Accent4 3 2 3 2" xfId="8330" hidden="1"/>
    <cellStyle name="40% - Accent4 3 2 3 2" xfId="8601" hidden="1"/>
    <cellStyle name="40% - Accent4 3 2 3 2" xfId="9029" hidden="1"/>
    <cellStyle name="40% - Accent4 3 2 3 2" xfId="9144" hidden="1"/>
    <cellStyle name="40% - Accent4 3 2 3 2" xfId="9648" hidden="1"/>
    <cellStyle name="40% - Accent4 3 2 3 2" xfId="9794" hidden="1"/>
    <cellStyle name="40% - Accent4 3 2 3 2" xfId="10098" hidden="1"/>
    <cellStyle name="40% - Accent4 3 2 3 2" xfId="10227" hidden="1"/>
    <cellStyle name="40% - Accent4 3 2 3 2" xfId="10498" hidden="1"/>
    <cellStyle name="40% - Accent4 3 2 3 2" xfId="10769" hidden="1"/>
    <cellStyle name="40% - Accent4 3 2 3 2" xfId="11197" hidden="1"/>
    <cellStyle name="40% - Accent4 3 2 3 2" xfId="11312" hidden="1"/>
    <cellStyle name="40% - Accent4 3 2 3 2" xfId="11816" hidden="1"/>
    <cellStyle name="40% - Accent4 3 2 3 2" xfId="11962" hidden="1"/>
    <cellStyle name="40% - Accent4 3 2 3 2" xfId="12266" hidden="1"/>
    <cellStyle name="40% - Accent4 3 2 3 2" xfId="12395" hidden="1"/>
    <cellStyle name="40% - Accent4 3 2 3 2" xfId="12666" hidden="1"/>
    <cellStyle name="40% - Accent4 3 2 3 2" xfId="12937" hidden="1"/>
    <cellStyle name="40% - Accent4 3 2 4 2" xfId="326" hidden="1"/>
    <cellStyle name="40% - Accent4 3 2 4 2" xfId="441" hidden="1"/>
    <cellStyle name="40% - Accent4 3 2 4 2" xfId="945" hidden="1"/>
    <cellStyle name="40% - Accent4 3 2 4 2" xfId="1091" hidden="1"/>
    <cellStyle name="40% - Accent4 3 2 4 2" xfId="1395" hidden="1"/>
    <cellStyle name="40% - Accent4 3 2 4 2" xfId="1524" hidden="1"/>
    <cellStyle name="40% - Accent4 3 2 4 2" xfId="1795" hidden="1"/>
    <cellStyle name="40% - Accent4 3 2 4 2" xfId="2066" hidden="1"/>
    <cellStyle name="40% - Accent4 3 2 4 2" xfId="2494" hidden="1"/>
    <cellStyle name="40% - Accent4 3 2 4 2" xfId="2609" hidden="1"/>
    <cellStyle name="40% - Accent4 3 2 4 2" xfId="3113" hidden="1"/>
    <cellStyle name="40% - Accent4 3 2 4 2" xfId="3259" hidden="1"/>
    <cellStyle name="40% - Accent4 3 2 4 2" xfId="3563" hidden="1"/>
    <cellStyle name="40% - Accent4 3 2 4 2" xfId="3692" hidden="1"/>
    <cellStyle name="40% - Accent4 3 2 4 2" xfId="3963" hidden="1"/>
    <cellStyle name="40% - Accent4 3 2 4 2" xfId="4234" hidden="1"/>
    <cellStyle name="40% - Accent4 3 2 4 2" xfId="4662" hidden="1"/>
    <cellStyle name="40% - Accent4 3 2 4 2" xfId="4777" hidden="1"/>
    <cellStyle name="40% - Accent4 3 2 4 2" xfId="5281" hidden="1"/>
    <cellStyle name="40% - Accent4 3 2 4 2" xfId="5427" hidden="1"/>
    <cellStyle name="40% - Accent4 3 2 4 2" xfId="5731" hidden="1"/>
    <cellStyle name="40% - Accent4 3 2 4 2" xfId="5860" hidden="1"/>
    <cellStyle name="40% - Accent4 3 2 4 2" xfId="6131" hidden="1"/>
    <cellStyle name="40% - Accent4 3 2 4 2" xfId="6402" hidden="1"/>
    <cellStyle name="40% - Accent4 3 2 4 2" xfId="6830" hidden="1"/>
    <cellStyle name="40% - Accent4 3 2 4 2" xfId="6945" hidden="1"/>
    <cellStyle name="40% - Accent4 3 2 4 2" xfId="7449" hidden="1"/>
    <cellStyle name="40% - Accent4 3 2 4 2" xfId="7595" hidden="1"/>
    <cellStyle name="40% - Accent4 3 2 4 2" xfId="7899" hidden="1"/>
    <cellStyle name="40% - Accent4 3 2 4 2" xfId="8028" hidden="1"/>
    <cellStyle name="40% - Accent4 3 2 4 2" xfId="8299" hidden="1"/>
    <cellStyle name="40% - Accent4 3 2 4 2" xfId="8570" hidden="1"/>
    <cellStyle name="40% - Accent4 3 2 4 2" xfId="8998" hidden="1"/>
    <cellStyle name="40% - Accent4 3 2 4 2" xfId="9113" hidden="1"/>
    <cellStyle name="40% - Accent4 3 2 4 2" xfId="9617" hidden="1"/>
    <cellStyle name="40% - Accent4 3 2 4 2" xfId="9763" hidden="1"/>
    <cellStyle name="40% - Accent4 3 2 4 2" xfId="10067" hidden="1"/>
    <cellStyle name="40% - Accent4 3 2 4 2" xfId="10196" hidden="1"/>
    <cellStyle name="40% - Accent4 3 2 4 2" xfId="10467" hidden="1"/>
    <cellStyle name="40% - Accent4 3 2 4 2" xfId="10738" hidden="1"/>
    <cellStyle name="40% - Accent4 3 2 4 2" xfId="11166" hidden="1"/>
    <cellStyle name="40% - Accent4 3 2 4 2" xfId="11281" hidden="1"/>
    <cellStyle name="40% - Accent4 3 2 4 2" xfId="11785" hidden="1"/>
    <cellStyle name="40% - Accent4 3 2 4 2" xfId="11931" hidden="1"/>
    <cellStyle name="40% - Accent4 3 2 4 2" xfId="12235" hidden="1"/>
    <cellStyle name="40% - Accent4 3 2 4 2" xfId="12364" hidden="1"/>
    <cellStyle name="40% - Accent4 3 2 4 2" xfId="12635" hidden="1"/>
    <cellStyle name="40% - Accent4 3 2 4 2" xfId="12906" hidden="1"/>
    <cellStyle name="40% - Accent4 3 3 3 2" xfId="325" hidden="1"/>
    <cellStyle name="40% - Accent4 3 3 3 2" xfId="440" hidden="1"/>
    <cellStyle name="40% - Accent4 3 3 3 2" xfId="944" hidden="1"/>
    <cellStyle name="40% - Accent4 3 3 3 2" xfId="1090" hidden="1"/>
    <cellStyle name="40% - Accent4 3 3 3 2" xfId="1394" hidden="1"/>
    <cellStyle name="40% - Accent4 3 3 3 2" xfId="1523" hidden="1"/>
    <cellStyle name="40% - Accent4 3 3 3 2" xfId="1794" hidden="1"/>
    <cellStyle name="40% - Accent4 3 3 3 2" xfId="2065" hidden="1"/>
    <cellStyle name="40% - Accent4 3 3 3 2" xfId="2493" hidden="1"/>
    <cellStyle name="40% - Accent4 3 3 3 2" xfId="2608" hidden="1"/>
    <cellStyle name="40% - Accent4 3 3 3 2" xfId="3112" hidden="1"/>
    <cellStyle name="40% - Accent4 3 3 3 2" xfId="3258" hidden="1"/>
    <cellStyle name="40% - Accent4 3 3 3 2" xfId="3562" hidden="1"/>
    <cellStyle name="40% - Accent4 3 3 3 2" xfId="3691" hidden="1"/>
    <cellStyle name="40% - Accent4 3 3 3 2" xfId="3962" hidden="1"/>
    <cellStyle name="40% - Accent4 3 3 3 2" xfId="4233" hidden="1"/>
    <cellStyle name="40% - Accent4 3 3 3 2" xfId="4661" hidden="1"/>
    <cellStyle name="40% - Accent4 3 3 3 2" xfId="4776" hidden="1"/>
    <cellStyle name="40% - Accent4 3 3 3 2" xfId="5280" hidden="1"/>
    <cellStyle name="40% - Accent4 3 3 3 2" xfId="5426" hidden="1"/>
    <cellStyle name="40% - Accent4 3 3 3 2" xfId="5730" hidden="1"/>
    <cellStyle name="40% - Accent4 3 3 3 2" xfId="5859" hidden="1"/>
    <cellStyle name="40% - Accent4 3 3 3 2" xfId="6130" hidden="1"/>
    <cellStyle name="40% - Accent4 3 3 3 2" xfId="6401" hidden="1"/>
    <cellStyle name="40% - Accent4 3 3 3 2" xfId="6829" hidden="1"/>
    <cellStyle name="40% - Accent4 3 3 3 2" xfId="6944" hidden="1"/>
    <cellStyle name="40% - Accent4 3 3 3 2" xfId="7448" hidden="1"/>
    <cellStyle name="40% - Accent4 3 3 3 2" xfId="7594" hidden="1"/>
    <cellStyle name="40% - Accent4 3 3 3 2" xfId="7898" hidden="1"/>
    <cellStyle name="40% - Accent4 3 3 3 2" xfId="8027" hidden="1"/>
    <cellStyle name="40% - Accent4 3 3 3 2" xfId="8298" hidden="1"/>
    <cellStyle name="40% - Accent4 3 3 3 2" xfId="8569" hidden="1"/>
    <cellStyle name="40% - Accent4 3 3 3 2" xfId="8997" hidden="1"/>
    <cellStyle name="40% - Accent4 3 3 3 2" xfId="9112" hidden="1"/>
    <cellStyle name="40% - Accent4 3 3 3 2" xfId="9616" hidden="1"/>
    <cellStyle name="40% - Accent4 3 3 3 2" xfId="9762" hidden="1"/>
    <cellStyle name="40% - Accent4 3 3 3 2" xfId="10066" hidden="1"/>
    <cellStyle name="40% - Accent4 3 3 3 2" xfId="10195" hidden="1"/>
    <cellStyle name="40% - Accent4 3 3 3 2" xfId="10466" hidden="1"/>
    <cellStyle name="40% - Accent4 3 3 3 2" xfId="10737" hidden="1"/>
    <cellStyle name="40% - Accent4 3 3 3 2" xfId="11165" hidden="1"/>
    <cellStyle name="40% - Accent4 3 3 3 2" xfId="11280" hidden="1"/>
    <cellStyle name="40% - Accent4 3 3 3 2" xfId="11784" hidden="1"/>
    <cellStyle name="40% - Accent4 3 3 3 2" xfId="11930" hidden="1"/>
    <cellStyle name="40% - Accent4 3 3 3 2" xfId="12234" hidden="1"/>
    <cellStyle name="40% - Accent4 3 3 3 2" xfId="12363" hidden="1"/>
    <cellStyle name="40% - Accent4 3 3 3 2" xfId="12634" hidden="1"/>
    <cellStyle name="40% - Accent4 3 3 3 2" xfId="12905" hidden="1"/>
    <cellStyle name="40% - Accent4 4 2 3 2" xfId="358" hidden="1"/>
    <cellStyle name="40% - Accent4 4 2 3 2" xfId="473" hidden="1"/>
    <cellStyle name="40% - Accent4 4 2 3 2" xfId="977" hidden="1"/>
    <cellStyle name="40% - Accent4 4 2 3 2" xfId="1123" hidden="1"/>
    <cellStyle name="40% - Accent4 4 2 3 2" xfId="1427" hidden="1"/>
    <cellStyle name="40% - Accent4 4 2 3 2" xfId="1556" hidden="1"/>
    <cellStyle name="40% - Accent4 4 2 3 2" xfId="1827" hidden="1"/>
    <cellStyle name="40% - Accent4 4 2 3 2" xfId="2098" hidden="1"/>
    <cellStyle name="40% - Accent4 4 2 3 2" xfId="2526" hidden="1"/>
    <cellStyle name="40% - Accent4 4 2 3 2" xfId="2641" hidden="1"/>
    <cellStyle name="40% - Accent4 4 2 3 2" xfId="3145" hidden="1"/>
    <cellStyle name="40% - Accent4 4 2 3 2" xfId="3291" hidden="1"/>
    <cellStyle name="40% - Accent4 4 2 3 2" xfId="3595" hidden="1"/>
    <cellStyle name="40% - Accent4 4 2 3 2" xfId="3724" hidden="1"/>
    <cellStyle name="40% - Accent4 4 2 3 2" xfId="3995" hidden="1"/>
    <cellStyle name="40% - Accent4 4 2 3 2" xfId="4266" hidden="1"/>
    <cellStyle name="40% - Accent4 4 2 3 2" xfId="4694" hidden="1"/>
    <cellStyle name="40% - Accent4 4 2 3 2" xfId="4809" hidden="1"/>
    <cellStyle name="40% - Accent4 4 2 3 2" xfId="5313" hidden="1"/>
    <cellStyle name="40% - Accent4 4 2 3 2" xfId="5459" hidden="1"/>
    <cellStyle name="40% - Accent4 4 2 3 2" xfId="5763" hidden="1"/>
    <cellStyle name="40% - Accent4 4 2 3 2" xfId="5892" hidden="1"/>
    <cellStyle name="40% - Accent4 4 2 3 2" xfId="6163" hidden="1"/>
    <cellStyle name="40% - Accent4 4 2 3 2" xfId="6434" hidden="1"/>
    <cellStyle name="40% - Accent4 4 2 3 2" xfId="6862" hidden="1"/>
    <cellStyle name="40% - Accent4 4 2 3 2" xfId="6977" hidden="1"/>
    <cellStyle name="40% - Accent4 4 2 3 2" xfId="7481" hidden="1"/>
    <cellStyle name="40% - Accent4 4 2 3 2" xfId="7627" hidden="1"/>
    <cellStyle name="40% - Accent4 4 2 3 2" xfId="7931" hidden="1"/>
    <cellStyle name="40% - Accent4 4 2 3 2" xfId="8060" hidden="1"/>
    <cellStyle name="40% - Accent4 4 2 3 2" xfId="8331" hidden="1"/>
    <cellStyle name="40% - Accent4 4 2 3 2" xfId="8602" hidden="1"/>
    <cellStyle name="40% - Accent4 4 2 3 2" xfId="9030" hidden="1"/>
    <cellStyle name="40% - Accent4 4 2 3 2" xfId="9145" hidden="1"/>
    <cellStyle name="40% - Accent4 4 2 3 2" xfId="9649" hidden="1"/>
    <cellStyle name="40% - Accent4 4 2 3 2" xfId="9795" hidden="1"/>
    <cellStyle name="40% - Accent4 4 2 3 2" xfId="10099" hidden="1"/>
    <cellStyle name="40% - Accent4 4 2 3 2" xfId="10228" hidden="1"/>
    <cellStyle name="40% - Accent4 4 2 3 2" xfId="10499" hidden="1"/>
    <cellStyle name="40% - Accent4 4 2 3 2" xfId="10770" hidden="1"/>
    <cellStyle name="40% - Accent4 4 2 3 2" xfId="11198" hidden="1"/>
    <cellStyle name="40% - Accent4 4 2 3 2" xfId="11313" hidden="1"/>
    <cellStyle name="40% - Accent4 4 2 3 2" xfId="11817" hidden="1"/>
    <cellStyle name="40% - Accent4 4 2 3 2" xfId="11963" hidden="1"/>
    <cellStyle name="40% - Accent4 4 2 3 2" xfId="12267" hidden="1"/>
    <cellStyle name="40% - Accent4 4 2 3 2" xfId="12396" hidden="1"/>
    <cellStyle name="40% - Accent4 4 2 3 2" xfId="12667" hidden="1"/>
    <cellStyle name="40% - Accent4 4 2 3 2" xfId="12938" hidden="1"/>
    <cellStyle name="40% - Accent4 4 2 4 2" xfId="328" hidden="1"/>
    <cellStyle name="40% - Accent4 4 2 4 2" xfId="443" hidden="1"/>
    <cellStyle name="40% - Accent4 4 2 4 2" xfId="947" hidden="1"/>
    <cellStyle name="40% - Accent4 4 2 4 2" xfId="1093" hidden="1"/>
    <cellStyle name="40% - Accent4 4 2 4 2" xfId="1397" hidden="1"/>
    <cellStyle name="40% - Accent4 4 2 4 2" xfId="1526" hidden="1"/>
    <cellStyle name="40% - Accent4 4 2 4 2" xfId="1797" hidden="1"/>
    <cellStyle name="40% - Accent4 4 2 4 2" xfId="2068" hidden="1"/>
    <cellStyle name="40% - Accent4 4 2 4 2" xfId="2496" hidden="1"/>
    <cellStyle name="40% - Accent4 4 2 4 2" xfId="2611" hidden="1"/>
    <cellStyle name="40% - Accent4 4 2 4 2" xfId="3115" hidden="1"/>
    <cellStyle name="40% - Accent4 4 2 4 2" xfId="3261" hidden="1"/>
    <cellStyle name="40% - Accent4 4 2 4 2" xfId="3565" hidden="1"/>
    <cellStyle name="40% - Accent4 4 2 4 2" xfId="3694" hidden="1"/>
    <cellStyle name="40% - Accent4 4 2 4 2" xfId="3965" hidden="1"/>
    <cellStyle name="40% - Accent4 4 2 4 2" xfId="4236" hidden="1"/>
    <cellStyle name="40% - Accent4 4 2 4 2" xfId="4664" hidden="1"/>
    <cellStyle name="40% - Accent4 4 2 4 2" xfId="4779" hidden="1"/>
    <cellStyle name="40% - Accent4 4 2 4 2" xfId="5283" hidden="1"/>
    <cellStyle name="40% - Accent4 4 2 4 2" xfId="5429" hidden="1"/>
    <cellStyle name="40% - Accent4 4 2 4 2" xfId="5733" hidden="1"/>
    <cellStyle name="40% - Accent4 4 2 4 2" xfId="5862" hidden="1"/>
    <cellStyle name="40% - Accent4 4 2 4 2" xfId="6133" hidden="1"/>
    <cellStyle name="40% - Accent4 4 2 4 2" xfId="6404" hidden="1"/>
    <cellStyle name="40% - Accent4 4 2 4 2" xfId="6832" hidden="1"/>
    <cellStyle name="40% - Accent4 4 2 4 2" xfId="6947" hidden="1"/>
    <cellStyle name="40% - Accent4 4 2 4 2" xfId="7451" hidden="1"/>
    <cellStyle name="40% - Accent4 4 2 4 2" xfId="7597" hidden="1"/>
    <cellStyle name="40% - Accent4 4 2 4 2" xfId="7901" hidden="1"/>
    <cellStyle name="40% - Accent4 4 2 4 2" xfId="8030" hidden="1"/>
    <cellStyle name="40% - Accent4 4 2 4 2" xfId="8301" hidden="1"/>
    <cellStyle name="40% - Accent4 4 2 4 2" xfId="8572" hidden="1"/>
    <cellStyle name="40% - Accent4 4 2 4 2" xfId="9000" hidden="1"/>
    <cellStyle name="40% - Accent4 4 2 4 2" xfId="9115" hidden="1"/>
    <cellStyle name="40% - Accent4 4 2 4 2" xfId="9619" hidden="1"/>
    <cellStyle name="40% - Accent4 4 2 4 2" xfId="9765" hidden="1"/>
    <cellStyle name="40% - Accent4 4 2 4 2" xfId="10069" hidden="1"/>
    <cellStyle name="40% - Accent4 4 2 4 2" xfId="10198" hidden="1"/>
    <cellStyle name="40% - Accent4 4 2 4 2" xfId="10469" hidden="1"/>
    <cellStyle name="40% - Accent4 4 2 4 2" xfId="10740" hidden="1"/>
    <cellStyle name="40% - Accent4 4 2 4 2" xfId="11168" hidden="1"/>
    <cellStyle name="40% - Accent4 4 2 4 2" xfId="11283" hidden="1"/>
    <cellStyle name="40% - Accent4 4 2 4 2" xfId="11787" hidden="1"/>
    <cellStyle name="40% - Accent4 4 2 4 2" xfId="11933" hidden="1"/>
    <cellStyle name="40% - Accent4 4 2 4 2" xfId="12237" hidden="1"/>
    <cellStyle name="40% - Accent4 4 2 4 2" xfId="12366" hidden="1"/>
    <cellStyle name="40% - Accent4 4 2 4 2" xfId="12637" hidden="1"/>
    <cellStyle name="40% - Accent4 4 2 4 2" xfId="12908" hidden="1"/>
    <cellStyle name="40% - Accent4 4 3 3 2" xfId="327" hidden="1"/>
    <cellStyle name="40% - Accent4 4 3 3 2" xfId="442" hidden="1"/>
    <cellStyle name="40% - Accent4 4 3 3 2" xfId="946" hidden="1"/>
    <cellStyle name="40% - Accent4 4 3 3 2" xfId="1092" hidden="1"/>
    <cellStyle name="40% - Accent4 4 3 3 2" xfId="1396" hidden="1"/>
    <cellStyle name="40% - Accent4 4 3 3 2" xfId="1525" hidden="1"/>
    <cellStyle name="40% - Accent4 4 3 3 2" xfId="1796" hidden="1"/>
    <cellStyle name="40% - Accent4 4 3 3 2" xfId="2067" hidden="1"/>
    <cellStyle name="40% - Accent4 4 3 3 2" xfId="2495" hidden="1"/>
    <cellStyle name="40% - Accent4 4 3 3 2" xfId="2610" hidden="1"/>
    <cellStyle name="40% - Accent4 4 3 3 2" xfId="3114" hidden="1"/>
    <cellStyle name="40% - Accent4 4 3 3 2" xfId="3260" hidden="1"/>
    <cellStyle name="40% - Accent4 4 3 3 2" xfId="3564" hidden="1"/>
    <cellStyle name="40% - Accent4 4 3 3 2" xfId="3693" hidden="1"/>
    <cellStyle name="40% - Accent4 4 3 3 2" xfId="3964" hidden="1"/>
    <cellStyle name="40% - Accent4 4 3 3 2" xfId="4235" hidden="1"/>
    <cellStyle name="40% - Accent4 4 3 3 2" xfId="4663" hidden="1"/>
    <cellStyle name="40% - Accent4 4 3 3 2" xfId="4778" hidden="1"/>
    <cellStyle name="40% - Accent4 4 3 3 2" xfId="5282" hidden="1"/>
    <cellStyle name="40% - Accent4 4 3 3 2" xfId="5428" hidden="1"/>
    <cellStyle name="40% - Accent4 4 3 3 2" xfId="5732" hidden="1"/>
    <cellStyle name="40% - Accent4 4 3 3 2" xfId="5861" hidden="1"/>
    <cellStyle name="40% - Accent4 4 3 3 2" xfId="6132" hidden="1"/>
    <cellStyle name="40% - Accent4 4 3 3 2" xfId="6403" hidden="1"/>
    <cellStyle name="40% - Accent4 4 3 3 2" xfId="6831" hidden="1"/>
    <cellStyle name="40% - Accent4 4 3 3 2" xfId="6946" hidden="1"/>
    <cellStyle name="40% - Accent4 4 3 3 2" xfId="7450" hidden="1"/>
    <cellStyle name="40% - Accent4 4 3 3 2" xfId="7596" hidden="1"/>
    <cellStyle name="40% - Accent4 4 3 3 2" xfId="7900" hidden="1"/>
    <cellStyle name="40% - Accent4 4 3 3 2" xfId="8029" hidden="1"/>
    <cellStyle name="40% - Accent4 4 3 3 2" xfId="8300" hidden="1"/>
    <cellStyle name="40% - Accent4 4 3 3 2" xfId="8571" hidden="1"/>
    <cellStyle name="40% - Accent4 4 3 3 2" xfId="8999" hidden="1"/>
    <cellStyle name="40% - Accent4 4 3 3 2" xfId="9114" hidden="1"/>
    <cellStyle name="40% - Accent4 4 3 3 2" xfId="9618" hidden="1"/>
    <cellStyle name="40% - Accent4 4 3 3 2" xfId="9764" hidden="1"/>
    <cellStyle name="40% - Accent4 4 3 3 2" xfId="10068" hidden="1"/>
    <cellStyle name="40% - Accent4 4 3 3 2" xfId="10197" hidden="1"/>
    <cellStyle name="40% - Accent4 4 3 3 2" xfId="10468" hidden="1"/>
    <cellStyle name="40% - Accent4 4 3 3 2" xfId="10739" hidden="1"/>
    <cellStyle name="40% - Accent4 4 3 3 2" xfId="11167" hidden="1"/>
    <cellStyle name="40% - Accent4 4 3 3 2" xfId="11282" hidden="1"/>
    <cellStyle name="40% - Accent4 4 3 3 2" xfId="11786" hidden="1"/>
    <cellStyle name="40% - Accent4 4 3 3 2" xfId="11932" hidden="1"/>
    <cellStyle name="40% - Accent4 4 3 3 2" xfId="12236" hidden="1"/>
    <cellStyle name="40% - Accent4 4 3 3 2" xfId="12365" hidden="1"/>
    <cellStyle name="40% - Accent4 4 3 3 2" xfId="12636" hidden="1"/>
    <cellStyle name="40% - Accent4 4 3 3 2" xfId="12907" hidden="1"/>
    <cellStyle name="40% - Accent4 5 2" xfId="61" hidden="1"/>
    <cellStyle name="40% - Accent4 5 2" xfId="401" hidden="1"/>
    <cellStyle name="40% - Accent4 5 2" xfId="905" hidden="1"/>
    <cellStyle name="40% - Accent4 5 2" xfId="1051" hidden="1"/>
    <cellStyle name="40% - Accent4 5 2" xfId="1355" hidden="1"/>
    <cellStyle name="40% - Accent4 5 2" xfId="1484" hidden="1"/>
    <cellStyle name="40% - Accent4 5 2" xfId="1755" hidden="1"/>
    <cellStyle name="40% - Accent4 5 2" xfId="2026" hidden="1"/>
    <cellStyle name="40% - Accent4 5 2" xfId="2454" hidden="1"/>
    <cellStyle name="40% - Accent4 5 2" xfId="2569" hidden="1"/>
    <cellStyle name="40% - Accent4 5 2" xfId="3073" hidden="1"/>
    <cellStyle name="40% - Accent4 5 2" xfId="3219" hidden="1"/>
    <cellStyle name="40% - Accent4 5 2" xfId="3523" hidden="1"/>
    <cellStyle name="40% - Accent4 5 2" xfId="3652" hidden="1"/>
    <cellStyle name="40% - Accent4 5 2" xfId="3923" hidden="1"/>
    <cellStyle name="40% - Accent4 5 2" xfId="4194" hidden="1"/>
    <cellStyle name="40% - Accent4 5 2" xfId="4622" hidden="1"/>
    <cellStyle name="40% - Accent4 5 2" xfId="4737" hidden="1"/>
    <cellStyle name="40% - Accent4 5 2" xfId="5241" hidden="1"/>
    <cellStyle name="40% - Accent4 5 2" xfId="5387" hidden="1"/>
    <cellStyle name="40% - Accent4 5 2" xfId="5691" hidden="1"/>
    <cellStyle name="40% - Accent4 5 2" xfId="5820" hidden="1"/>
    <cellStyle name="40% - Accent4 5 2" xfId="6091" hidden="1"/>
    <cellStyle name="40% - Accent4 5 2" xfId="6362" hidden="1"/>
    <cellStyle name="40% - Accent4 5 2" xfId="6790" hidden="1"/>
    <cellStyle name="40% - Accent4 5 2" xfId="6905" hidden="1"/>
    <cellStyle name="40% - Accent4 5 2" xfId="7409" hidden="1"/>
    <cellStyle name="40% - Accent4 5 2" xfId="7555" hidden="1"/>
    <cellStyle name="40% - Accent4 5 2" xfId="7859" hidden="1"/>
    <cellStyle name="40% - Accent4 5 2" xfId="7988" hidden="1"/>
    <cellStyle name="40% - Accent4 5 2" xfId="8259" hidden="1"/>
    <cellStyle name="40% - Accent4 5 2" xfId="8530" hidden="1"/>
    <cellStyle name="40% - Accent4 5 2" xfId="8958" hidden="1"/>
    <cellStyle name="40% - Accent4 5 2" xfId="9073" hidden="1"/>
    <cellStyle name="40% - Accent4 5 2" xfId="9577" hidden="1"/>
    <cellStyle name="40% - Accent4 5 2" xfId="9723" hidden="1"/>
    <cellStyle name="40% - Accent4 5 2" xfId="10027" hidden="1"/>
    <cellStyle name="40% - Accent4 5 2" xfId="10156" hidden="1"/>
    <cellStyle name="40% - Accent4 5 2" xfId="10427" hidden="1"/>
    <cellStyle name="40% - Accent4 5 2" xfId="10698" hidden="1"/>
    <cellStyle name="40% - Accent4 5 2" xfId="11126" hidden="1"/>
    <cellStyle name="40% - Accent4 5 2" xfId="11241" hidden="1"/>
    <cellStyle name="40% - Accent4 5 2" xfId="11745" hidden="1"/>
    <cellStyle name="40% - Accent4 5 2" xfId="11891" hidden="1"/>
    <cellStyle name="40% - Accent4 5 2" xfId="12195" hidden="1"/>
    <cellStyle name="40% - Accent4 5 2" xfId="12324" hidden="1"/>
    <cellStyle name="40% - Accent4 5 2" xfId="12595" hidden="1"/>
    <cellStyle name="40% - Accent4 5 2" xfId="12866" hidden="1"/>
    <cellStyle name="40% - Accent4 9" xfId="74" hidden="1"/>
    <cellStyle name="40% - Accent4 9" xfId="126" hidden="1"/>
    <cellStyle name="40% - Accent4 9" xfId="178" hidden="1"/>
    <cellStyle name="40% - Accent4 9" xfId="230" hidden="1"/>
    <cellStyle name="40% - Accent4 9" xfId="669" hidden="1"/>
    <cellStyle name="40% - Accent4 9" xfId="721" hidden="1"/>
    <cellStyle name="40% - Accent4 9" xfId="774" hidden="1"/>
    <cellStyle name="40% - Accent4 9" xfId="832" hidden="1"/>
    <cellStyle name="40% - Accent4 9" xfId="645" hidden="1"/>
    <cellStyle name="40% - Accent4 9" xfId="564" hidden="1"/>
    <cellStyle name="40% - Accent4 9" xfId="1141" hidden="1"/>
    <cellStyle name="40% - Accent4 9" xfId="1193" hidden="1"/>
    <cellStyle name="40% - Accent4 9" xfId="1245" hidden="1"/>
    <cellStyle name="40% - Accent4 9" xfId="1297" hidden="1"/>
    <cellStyle name="40% - Accent4 9" xfId="655" hidden="1"/>
    <cellStyle name="40% - Accent4 9" xfId="612" hidden="1"/>
    <cellStyle name="40% - Accent4 9" xfId="1569" hidden="1"/>
    <cellStyle name="40% - Accent4 9" xfId="1621" hidden="1"/>
    <cellStyle name="40% - Accent4 9" xfId="1673" hidden="1"/>
    <cellStyle name="40% - Accent4 9" xfId="1840" hidden="1"/>
    <cellStyle name="40% - Accent4 9" xfId="1892" hidden="1"/>
    <cellStyle name="40% - Accent4 9" xfId="1944" hidden="1"/>
    <cellStyle name="40% - Accent4 9" xfId="2111" hidden="1"/>
    <cellStyle name="40% - Accent4 9" xfId="2163" hidden="1"/>
    <cellStyle name="40% - Accent4 9" xfId="2232" hidden="1"/>
    <cellStyle name="40% - Accent4 9" xfId="2284" hidden="1"/>
    <cellStyle name="40% - Accent4 9" xfId="2336" hidden="1"/>
    <cellStyle name="40% - Accent4 9" xfId="2388" hidden="1"/>
    <cellStyle name="40% - Accent4 9" xfId="2837" hidden="1"/>
    <cellStyle name="40% - Accent4 9" xfId="2889" hidden="1"/>
    <cellStyle name="40% - Accent4 9" xfId="2942" hidden="1"/>
    <cellStyle name="40% - Accent4 9" xfId="3000" hidden="1"/>
    <cellStyle name="40% - Accent4 9" xfId="2813" hidden="1"/>
    <cellStyle name="40% - Accent4 9" xfId="2732" hidden="1"/>
    <cellStyle name="40% - Accent4 9" xfId="3309" hidden="1"/>
    <cellStyle name="40% - Accent4 9" xfId="3361" hidden="1"/>
    <cellStyle name="40% - Accent4 9" xfId="3413" hidden="1"/>
    <cellStyle name="40% - Accent4 9" xfId="3465" hidden="1"/>
    <cellStyle name="40% - Accent4 9" xfId="2823" hidden="1"/>
    <cellStyle name="40% - Accent4 9" xfId="2780" hidden="1"/>
    <cellStyle name="40% - Accent4 9" xfId="3737" hidden="1"/>
    <cellStyle name="40% - Accent4 9" xfId="3789" hidden="1"/>
    <cellStyle name="40% - Accent4 9" xfId="3841" hidden="1"/>
    <cellStyle name="40% - Accent4 9" xfId="4008" hidden="1"/>
    <cellStyle name="40% - Accent4 9" xfId="4060" hidden="1"/>
    <cellStyle name="40% - Accent4 9" xfId="4112" hidden="1"/>
    <cellStyle name="40% - Accent4 9" xfId="4279" hidden="1"/>
    <cellStyle name="40% - Accent4 9" xfId="4331" hidden="1"/>
    <cellStyle name="40% - Accent4 9" xfId="4400" hidden="1"/>
    <cellStyle name="40% - Accent4 9" xfId="4452" hidden="1"/>
    <cellStyle name="40% - Accent4 9" xfId="4504" hidden="1"/>
    <cellStyle name="40% - Accent4 9" xfId="4556" hidden="1"/>
    <cellStyle name="40% - Accent4 9" xfId="5005" hidden="1"/>
    <cellStyle name="40% - Accent4 9" xfId="5057" hidden="1"/>
    <cellStyle name="40% - Accent4 9" xfId="5110" hidden="1"/>
    <cellStyle name="40% - Accent4 9" xfId="5168" hidden="1"/>
    <cellStyle name="40% - Accent4 9" xfId="4981" hidden="1"/>
    <cellStyle name="40% - Accent4 9" xfId="4900" hidden="1"/>
    <cellStyle name="40% - Accent4 9" xfId="5477" hidden="1"/>
    <cellStyle name="40% - Accent4 9" xfId="5529" hidden="1"/>
    <cellStyle name="40% - Accent4 9" xfId="5581" hidden="1"/>
    <cellStyle name="40% - Accent4 9" xfId="5633" hidden="1"/>
    <cellStyle name="40% - Accent4 9" xfId="4991" hidden="1"/>
    <cellStyle name="40% - Accent4 9" xfId="4948" hidden="1"/>
    <cellStyle name="40% - Accent4 9" xfId="5905" hidden="1"/>
    <cellStyle name="40% - Accent4 9" xfId="5957" hidden="1"/>
    <cellStyle name="40% - Accent4 9" xfId="6009" hidden="1"/>
    <cellStyle name="40% - Accent4 9" xfId="6176" hidden="1"/>
    <cellStyle name="40% - Accent4 9" xfId="6228" hidden="1"/>
    <cellStyle name="40% - Accent4 9" xfId="6280" hidden="1"/>
    <cellStyle name="40% - Accent4 9" xfId="6447" hidden="1"/>
    <cellStyle name="40% - Accent4 9" xfId="6499" hidden="1"/>
    <cellStyle name="40% - Accent4 9" xfId="6568" hidden="1"/>
    <cellStyle name="40% - Accent4 9" xfId="6620" hidden="1"/>
    <cellStyle name="40% - Accent4 9" xfId="6672" hidden="1"/>
    <cellStyle name="40% - Accent4 9" xfId="6724" hidden="1"/>
    <cellStyle name="40% - Accent4 9" xfId="7173" hidden="1"/>
    <cellStyle name="40% - Accent4 9" xfId="7225" hidden="1"/>
    <cellStyle name="40% - Accent4 9" xfId="7278" hidden="1"/>
    <cellStyle name="40% - Accent4 9" xfId="7336" hidden="1"/>
    <cellStyle name="40% - Accent4 9" xfId="7149" hidden="1"/>
    <cellStyle name="40% - Accent4 9" xfId="7068" hidden="1"/>
    <cellStyle name="40% - Accent4 9" xfId="7645" hidden="1"/>
    <cellStyle name="40% - Accent4 9" xfId="7697" hidden="1"/>
    <cellStyle name="40% - Accent4 9" xfId="7749" hidden="1"/>
    <cellStyle name="40% - Accent4 9" xfId="7801" hidden="1"/>
    <cellStyle name="40% - Accent4 9" xfId="7159" hidden="1"/>
    <cellStyle name="40% - Accent4 9" xfId="7116" hidden="1"/>
    <cellStyle name="40% - Accent4 9" xfId="8073" hidden="1"/>
    <cellStyle name="40% - Accent4 9" xfId="8125" hidden="1"/>
    <cellStyle name="40% - Accent4 9" xfId="8177" hidden="1"/>
    <cellStyle name="40% - Accent4 9" xfId="8344" hidden="1"/>
    <cellStyle name="40% - Accent4 9" xfId="8396" hidden="1"/>
    <cellStyle name="40% - Accent4 9" xfId="8448" hidden="1"/>
    <cellStyle name="40% - Accent4 9" xfId="8615" hidden="1"/>
    <cellStyle name="40% - Accent4 9" xfId="8667" hidden="1"/>
    <cellStyle name="40% - Accent4 9" xfId="8736" hidden="1"/>
    <cellStyle name="40% - Accent4 9" xfId="8788" hidden="1"/>
    <cellStyle name="40% - Accent4 9" xfId="8840" hidden="1"/>
    <cellStyle name="40% - Accent4 9" xfId="8892" hidden="1"/>
    <cellStyle name="40% - Accent4 9" xfId="9341" hidden="1"/>
    <cellStyle name="40% - Accent4 9" xfId="9393" hidden="1"/>
    <cellStyle name="40% - Accent4 9" xfId="9446" hidden="1"/>
    <cellStyle name="40% - Accent4 9" xfId="9504" hidden="1"/>
    <cellStyle name="40% - Accent4 9" xfId="9317" hidden="1"/>
    <cellStyle name="40% - Accent4 9" xfId="9236" hidden="1"/>
    <cellStyle name="40% - Accent4 9" xfId="9813" hidden="1"/>
    <cellStyle name="40% - Accent4 9" xfId="9865" hidden="1"/>
    <cellStyle name="40% - Accent4 9" xfId="9917" hidden="1"/>
    <cellStyle name="40% - Accent4 9" xfId="9969" hidden="1"/>
    <cellStyle name="40% - Accent4 9" xfId="9327" hidden="1"/>
    <cellStyle name="40% - Accent4 9" xfId="9284" hidden="1"/>
    <cellStyle name="40% - Accent4 9" xfId="10241" hidden="1"/>
    <cellStyle name="40% - Accent4 9" xfId="10293" hidden="1"/>
    <cellStyle name="40% - Accent4 9" xfId="10345" hidden="1"/>
    <cellStyle name="40% - Accent4 9" xfId="10512" hidden="1"/>
    <cellStyle name="40% - Accent4 9" xfId="10564" hidden="1"/>
    <cellStyle name="40% - Accent4 9" xfId="10616" hidden="1"/>
    <cellStyle name="40% - Accent4 9" xfId="10783" hidden="1"/>
    <cellStyle name="40% - Accent4 9" xfId="10835" hidden="1"/>
    <cellStyle name="40% - Accent4 9" xfId="10904" hidden="1"/>
    <cellStyle name="40% - Accent4 9" xfId="10956" hidden="1"/>
    <cellStyle name="40% - Accent4 9" xfId="11008" hidden="1"/>
    <cellStyle name="40% - Accent4 9" xfId="11060" hidden="1"/>
    <cellStyle name="40% - Accent4 9" xfId="11509" hidden="1"/>
    <cellStyle name="40% - Accent4 9" xfId="11561" hidden="1"/>
    <cellStyle name="40% - Accent4 9" xfId="11614" hidden="1"/>
    <cellStyle name="40% - Accent4 9" xfId="11672" hidden="1"/>
    <cellStyle name="40% - Accent4 9" xfId="11485" hidden="1"/>
    <cellStyle name="40% - Accent4 9" xfId="11404" hidden="1"/>
    <cellStyle name="40% - Accent4 9" xfId="11981" hidden="1"/>
    <cellStyle name="40% - Accent4 9" xfId="12033" hidden="1"/>
    <cellStyle name="40% - Accent4 9" xfId="12085" hidden="1"/>
    <cellStyle name="40% - Accent4 9" xfId="12137" hidden="1"/>
    <cellStyle name="40% - Accent4 9" xfId="11495" hidden="1"/>
    <cellStyle name="40% - Accent4 9" xfId="11452" hidden="1"/>
    <cellStyle name="40% - Accent4 9" xfId="12409" hidden="1"/>
    <cellStyle name="40% - Accent4 9" xfId="12461" hidden="1"/>
    <cellStyle name="40% - Accent4 9" xfId="12513" hidden="1"/>
    <cellStyle name="40% - Accent4 9" xfId="12680" hidden="1"/>
    <cellStyle name="40% - Accent4 9" xfId="12732" hidden="1"/>
    <cellStyle name="40% - Accent4 9" xfId="12784" hidden="1"/>
    <cellStyle name="40% - Accent4 9" xfId="12951" hidden="1"/>
    <cellStyle name="40% - Accent4 9" xfId="13003" hidden="1"/>
    <cellStyle name="40% - Accent5" xfId="40" builtinId="47" hidden="1"/>
    <cellStyle name="40% - Accent5 10" xfId="89" hidden="1"/>
    <cellStyle name="40% - Accent5 10" xfId="141" hidden="1"/>
    <cellStyle name="40% - Accent5 10" xfId="193" hidden="1"/>
    <cellStyle name="40% - Accent5 10" xfId="245" hidden="1"/>
    <cellStyle name="40% - Accent5 10" xfId="684" hidden="1"/>
    <cellStyle name="40% - Accent5 10" xfId="736" hidden="1"/>
    <cellStyle name="40% - Accent5 10" xfId="789" hidden="1"/>
    <cellStyle name="40% - Accent5 10" xfId="993" hidden="1"/>
    <cellStyle name="40% - Accent5 10" xfId="537" hidden="1"/>
    <cellStyle name="40% - Accent5 10" xfId="626" hidden="1"/>
    <cellStyle name="40% - Accent5 10" xfId="1156" hidden="1"/>
    <cellStyle name="40% - Accent5 10" xfId="1208" hidden="1"/>
    <cellStyle name="40% - Accent5 10" xfId="1260" hidden="1"/>
    <cellStyle name="40% - Accent5 10" xfId="1439" hidden="1"/>
    <cellStyle name="40% - Accent5 10" xfId="507" hidden="1"/>
    <cellStyle name="40% - Accent5 10" xfId="1132" hidden="1"/>
    <cellStyle name="40% - Accent5 10" xfId="1584" hidden="1"/>
    <cellStyle name="40% - Accent5 10" xfId="1636" hidden="1"/>
    <cellStyle name="40% - Accent5 10" xfId="1688" hidden="1"/>
    <cellStyle name="40% - Accent5 10" xfId="1855" hidden="1"/>
    <cellStyle name="40% - Accent5 10" xfId="1907" hidden="1"/>
    <cellStyle name="40% - Accent5 10" xfId="1959" hidden="1"/>
    <cellStyle name="40% - Accent5 10" xfId="2126" hidden="1"/>
    <cellStyle name="40% - Accent5 10" xfId="2178" hidden="1"/>
    <cellStyle name="40% - Accent5 10" xfId="2247" hidden="1"/>
    <cellStyle name="40% - Accent5 10" xfId="2299" hidden="1"/>
    <cellStyle name="40% - Accent5 10" xfId="2351" hidden="1"/>
    <cellStyle name="40% - Accent5 10" xfId="2403" hidden="1"/>
    <cellStyle name="40% - Accent5 10" xfId="2852" hidden="1"/>
    <cellStyle name="40% - Accent5 10" xfId="2904" hidden="1"/>
    <cellStyle name="40% - Accent5 10" xfId="2957" hidden="1"/>
    <cellStyle name="40% - Accent5 10" xfId="3161" hidden="1"/>
    <cellStyle name="40% - Accent5 10" xfId="2705" hidden="1"/>
    <cellStyle name="40% - Accent5 10" xfId="2794" hidden="1"/>
    <cellStyle name="40% - Accent5 10" xfId="3324" hidden="1"/>
    <cellStyle name="40% - Accent5 10" xfId="3376" hidden="1"/>
    <cellStyle name="40% - Accent5 10" xfId="3428" hidden="1"/>
    <cellStyle name="40% - Accent5 10" xfId="3607" hidden="1"/>
    <cellStyle name="40% - Accent5 10" xfId="2675" hidden="1"/>
    <cellStyle name="40% - Accent5 10" xfId="3300" hidden="1"/>
    <cellStyle name="40% - Accent5 10" xfId="3752" hidden="1"/>
    <cellStyle name="40% - Accent5 10" xfId="3804" hidden="1"/>
    <cellStyle name="40% - Accent5 10" xfId="3856" hidden="1"/>
    <cellStyle name="40% - Accent5 10" xfId="4023" hidden="1"/>
    <cellStyle name="40% - Accent5 10" xfId="4075" hidden="1"/>
    <cellStyle name="40% - Accent5 10" xfId="4127" hidden="1"/>
    <cellStyle name="40% - Accent5 10" xfId="4294" hidden="1"/>
    <cellStyle name="40% - Accent5 10" xfId="4346" hidden="1"/>
    <cellStyle name="40% - Accent5 10" xfId="4415" hidden="1"/>
    <cellStyle name="40% - Accent5 10" xfId="4467" hidden="1"/>
    <cellStyle name="40% - Accent5 10" xfId="4519" hidden="1"/>
    <cellStyle name="40% - Accent5 10" xfId="4571" hidden="1"/>
    <cellStyle name="40% - Accent5 10" xfId="5020" hidden="1"/>
    <cellStyle name="40% - Accent5 10" xfId="5072" hidden="1"/>
    <cellStyle name="40% - Accent5 10" xfId="5125" hidden="1"/>
    <cellStyle name="40% - Accent5 10" xfId="5329" hidden="1"/>
    <cellStyle name="40% - Accent5 10" xfId="4873" hidden="1"/>
    <cellStyle name="40% - Accent5 10" xfId="4962" hidden="1"/>
    <cellStyle name="40% - Accent5 10" xfId="5492" hidden="1"/>
    <cellStyle name="40% - Accent5 10" xfId="5544" hidden="1"/>
    <cellStyle name="40% - Accent5 10" xfId="5596" hidden="1"/>
    <cellStyle name="40% - Accent5 10" xfId="5775" hidden="1"/>
    <cellStyle name="40% - Accent5 10" xfId="4843" hidden="1"/>
    <cellStyle name="40% - Accent5 10" xfId="5468" hidden="1"/>
    <cellStyle name="40% - Accent5 10" xfId="5920" hidden="1"/>
    <cellStyle name="40% - Accent5 10" xfId="5972" hidden="1"/>
    <cellStyle name="40% - Accent5 10" xfId="6024" hidden="1"/>
    <cellStyle name="40% - Accent5 10" xfId="6191" hidden="1"/>
    <cellStyle name="40% - Accent5 10" xfId="6243" hidden="1"/>
    <cellStyle name="40% - Accent5 10" xfId="6295" hidden="1"/>
    <cellStyle name="40% - Accent5 10" xfId="6462" hidden="1"/>
    <cellStyle name="40% - Accent5 10" xfId="6514" hidden="1"/>
    <cellStyle name="40% - Accent5 10" xfId="6583" hidden="1"/>
    <cellStyle name="40% - Accent5 10" xfId="6635" hidden="1"/>
    <cellStyle name="40% - Accent5 10" xfId="6687" hidden="1"/>
    <cellStyle name="40% - Accent5 10" xfId="6739" hidden="1"/>
    <cellStyle name="40% - Accent5 10" xfId="7188" hidden="1"/>
    <cellStyle name="40% - Accent5 10" xfId="7240" hidden="1"/>
    <cellStyle name="40% - Accent5 10" xfId="7293" hidden="1"/>
    <cellStyle name="40% - Accent5 10" xfId="7497" hidden="1"/>
    <cellStyle name="40% - Accent5 10" xfId="7041" hidden="1"/>
    <cellStyle name="40% - Accent5 10" xfId="7130" hidden="1"/>
    <cellStyle name="40% - Accent5 10" xfId="7660" hidden="1"/>
    <cellStyle name="40% - Accent5 10" xfId="7712" hidden="1"/>
    <cellStyle name="40% - Accent5 10" xfId="7764" hidden="1"/>
    <cellStyle name="40% - Accent5 10" xfId="7943" hidden="1"/>
    <cellStyle name="40% - Accent5 10" xfId="7011" hidden="1"/>
    <cellStyle name="40% - Accent5 10" xfId="7636" hidden="1"/>
    <cellStyle name="40% - Accent5 10" xfId="8088" hidden="1"/>
    <cellStyle name="40% - Accent5 10" xfId="8140" hidden="1"/>
    <cellStyle name="40% - Accent5 10" xfId="8192" hidden="1"/>
    <cellStyle name="40% - Accent5 10" xfId="8359" hidden="1"/>
    <cellStyle name="40% - Accent5 10" xfId="8411" hidden="1"/>
    <cellStyle name="40% - Accent5 10" xfId="8463" hidden="1"/>
    <cellStyle name="40% - Accent5 10" xfId="8630" hidden="1"/>
    <cellStyle name="40% - Accent5 10" xfId="8682" hidden="1"/>
    <cellStyle name="40% - Accent5 10" xfId="8751" hidden="1"/>
    <cellStyle name="40% - Accent5 10" xfId="8803" hidden="1"/>
    <cellStyle name="40% - Accent5 10" xfId="8855" hidden="1"/>
    <cellStyle name="40% - Accent5 10" xfId="8907" hidden="1"/>
    <cellStyle name="40% - Accent5 10" xfId="9356" hidden="1"/>
    <cellStyle name="40% - Accent5 10" xfId="9408" hidden="1"/>
    <cellStyle name="40% - Accent5 10" xfId="9461" hidden="1"/>
    <cellStyle name="40% - Accent5 10" xfId="9665" hidden="1"/>
    <cellStyle name="40% - Accent5 10" xfId="9209" hidden="1"/>
    <cellStyle name="40% - Accent5 10" xfId="9298" hidden="1"/>
    <cellStyle name="40% - Accent5 10" xfId="9828" hidden="1"/>
    <cellStyle name="40% - Accent5 10" xfId="9880" hidden="1"/>
    <cellStyle name="40% - Accent5 10" xfId="9932" hidden="1"/>
    <cellStyle name="40% - Accent5 10" xfId="10111" hidden="1"/>
    <cellStyle name="40% - Accent5 10" xfId="9179" hidden="1"/>
    <cellStyle name="40% - Accent5 10" xfId="9804" hidden="1"/>
    <cellStyle name="40% - Accent5 10" xfId="10256" hidden="1"/>
    <cellStyle name="40% - Accent5 10" xfId="10308" hidden="1"/>
    <cellStyle name="40% - Accent5 10" xfId="10360" hidden="1"/>
    <cellStyle name="40% - Accent5 10" xfId="10527" hidden="1"/>
    <cellStyle name="40% - Accent5 10" xfId="10579" hidden="1"/>
    <cellStyle name="40% - Accent5 10" xfId="10631" hidden="1"/>
    <cellStyle name="40% - Accent5 10" xfId="10798" hidden="1"/>
    <cellStyle name="40% - Accent5 10" xfId="10850" hidden="1"/>
    <cellStyle name="40% - Accent5 10" xfId="10919" hidden="1"/>
    <cellStyle name="40% - Accent5 10" xfId="10971" hidden="1"/>
    <cellStyle name="40% - Accent5 10" xfId="11023" hidden="1"/>
    <cellStyle name="40% - Accent5 10" xfId="11075" hidden="1"/>
    <cellStyle name="40% - Accent5 10" xfId="11524" hidden="1"/>
    <cellStyle name="40% - Accent5 10" xfId="11576" hidden="1"/>
    <cellStyle name="40% - Accent5 10" xfId="11629" hidden="1"/>
    <cellStyle name="40% - Accent5 10" xfId="11833" hidden="1"/>
    <cellStyle name="40% - Accent5 10" xfId="11377" hidden="1"/>
    <cellStyle name="40% - Accent5 10" xfId="11466" hidden="1"/>
    <cellStyle name="40% - Accent5 10" xfId="11996" hidden="1"/>
    <cellStyle name="40% - Accent5 10" xfId="12048" hidden="1"/>
    <cellStyle name="40% - Accent5 10" xfId="12100" hidden="1"/>
    <cellStyle name="40% - Accent5 10" xfId="12279" hidden="1"/>
    <cellStyle name="40% - Accent5 10" xfId="11347" hidden="1"/>
    <cellStyle name="40% - Accent5 10" xfId="11972" hidden="1"/>
    <cellStyle name="40% - Accent5 10" xfId="12424" hidden="1"/>
    <cellStyle name="40% - Accent5 10" xfId="12476" hidden="1"/>
    <cellStyle name="40% - Accent5 10" xfId="12528" hidden="1"/>
    <cellStyle name="40% - Accent5 10" xfId="12695" hidden="1"/>
    <cellStyle name="40% - Accent5 10" xfId="12747" hidden="1"/>
    <cellStyle name="40% - Accent5 10" xfId="12799" hidden="1"/>
    <cellStyle name="40% - Accent5 10" xfId="12966" hidden="1"/>
    <cellStyle name="40% - Accent5 10" xfId="13018" hidden="1"/>
    <cellStyle name="40% - Accent5 11" xfId="102" hidden="1"/>
    <cellStyle name="40% - Accent5 11" xfId="154" hidden="1"/>
    <cellStyle name="40% - Accent5 11" xfId="206" hidden="1"/>
    <cellStyle name="40% - Accent5 11" xfId="258" hidden="1"/>
    <cellStyle name="40% - Accent5 11" xfId="697" hidden="1"/>
    <cellStyle name="40% - Accent5 11" xfId="749" hidden="1"/>
    <cellStyle name="40% - Accent5 11" xfId="802" hidden="1"/>
    <cellStyle name="40% - Accent5 11" xfId="561" hidden="1"/>
    <cellStyle name="40% - Accent5 11" xfId="502" hidden="1"/>
    <cellStyle name="40% - Accent5 11" xfId="483" hidden="1"/>
    <cellStyle name="40% - Accent5 11" xfId="1169" hidden="1"/>
    <cellStyle name="40% - Accent5 11" xfId="1221" hidden="1"/>
    <cellStyle name="40% - Accent5 11" xfId="1273" hidden="1"/>
    <cellStyle name="40% - Accent5 11" xfId="649" hidden="1"/>
    <cellStyle name="40% - Accent5 11" xfId="503" hidden="1"/>
    <cellStyle name="40% - Accent5 11" xfId="647" hidden="1"/>
    <cellStyle name="40% - Accent5 11" xfId="1597" hidden="1"/>
    <cellStyle name="40% - Accent5 11" xfId="1649" hidden="1"/>
    <cellStyle name="40% - Accent5 11" xfId="1701" hidden="1"/>
    <cellStyle name="40% - Accent5 11" xfId="1868" hidden="1"/>
    <cellStyle name="40% - Accent5 11" xfId="1920" hidden="1"/>
    <cellStyle name="40% - Accent5 11" xfId="1972" hidden="1"/>
    <cellStyle name="40% - Accent5 11" xfId="2139" hidden="1"/>
    <cellStyle name="40% - Accent5 11" xfId="2191" hidden="1"/>
    <cellStyle name="40% - Accent5 11" xfId="2260" hidden="1"/>
    <cellStyle name="40% - Accent5 11" xfId="2312" hidden="1"/>
    <cellStyle name="40% - Accent5 11" xfId="2364" hidden="1"/>
    <cellStyle name="40% - Accent5 11" xfId="2416" hidden="1"/>
    <cellStyle name="40% - Accent5 11" xfId="2865" hidden="1"/>
    <cellStyle name="40% - Accent5 11" xfId="2917" hidden="1"/>
    <cellStyle name="40% - Accent5 11" xfId="2970" hidden="1"/>
    <cellStyle name="40% - Accent5 11" xfId="2729" hidden="1"/>
    <cellStyle name="40% - Accent5 11" xfId="2670" hidden="1"/>
    <cellStyle name="40% - Accent5 11" xfId="2651" hidden="1"/>
    <cellStyle name="40% - Accent5 11" xfId="3337" hidden="1"/>
    <cellStyle name="40% - Accent5 11" xfId="3389" hidden="1"/>
    <cellStyle name="40% - Accent5 11" xfId="3441" hidden="1"/>
    <cellStyle name="40% - Accent5 11" xfId="2817" hidden="1"/>
    <cellStyle name="40% - Accent5 11" xfId="2671" hidden="1"/>
    <cellStyle name="40% - Accent5 11" xfId="2815" hidden="1"/>
    <cellStyle name="40% - Accent5 11" xfId="3765" hidden="1"/>
    <cellStyle name="40% - Accent5 11" xfId="3817" hidden="1"/>
    <cellStyle name="40% - Accent5 11" xfId="3869" hidden="1"/>
    <cellStyle name="40% - Accent5 11" xfId="4036" hidden="1"/>
    <cellStyle name="40% - Accent5 11" xfId="4088" hidden="1"/>
    <cellStyle name="40% - Accent5 11" xfId="4140" hidden="1"/>
    <cellStyle name="40% - Accent5 11" xfId="4307" hidden="1"/>
    <cellStyle name="40% - Accent5 11" xfId="4359" hidden="1"/>
    <cellStyle name="40% - Accent5 11" xfId="4428" hidden="1"/>
    <cellStyle name="40% - Accent5 11" xfId="4480" hidden="1"/>
    <cellStyle name="40% - Accent5 11" xfId="4532" hidden="1"/>
    <cellStyle name="40% - Accent5 11" xfId="4584" hidden="1"/>
    <cellStyle name="40% - Accent5 11" xfId="5033" hidden="1"/>
    <cellStyle name="40% - Accent5 11" xfId="5085" hidden="1"/>
    <cellStyle name="40% - Accent5 11" xfId="5138" hidden="1"/>
    <cellStyle name="40% - Accent5 11" xfId="4897" hidden="1"/>
    <cellStyle name="40% - Accent5 11" xfId="4838" hidden="1"/>
    <cellStyle name="40% - Accent5 11" xfId="4819" hidden="1"/>
    <cellStyle name="40% - Accent5 11" xfId="5505" hidden="1"/>
    <cellStyle name="40% - Accent5 11" xfId="5557" hidden="1"/>
    <cellStyle name="40% - Accent5 11" xfId="5609" hidden="1"/>
    <cellStyle name="40% - Accent5 11" xfId="4985" hidden="1"/>
    <cellStyle name="40% - Accent5 11" xfId="4839" hidden="1"/>
    <cellStyle name="40% - Accent5 11" xfId="4983" hidden="1"/>
    <cellStyle name="40% - Accent5 11" xfId="5933" hidden="1"/>
    <cellStyle name="40% - Accent5 11" xfId="5985" hidden="1"/>
    <cellStyle name="40% - Accent5 11" xfId="6037" hidden="1"/>
    <cellStyle name="40% - Accent5 11" xfId="6204" hidden="1"/>
    <cellStyle name="40% - Accent5 11" xfId="6256" hidden="1"/>
    <cellStyle name="40% - Accent5 11" xfId="6308" hidden="1"/>
    <cellStyle name="40% - Accent5 11" xfId="6475" hidden="1"/>
    <cellStyle name="40% - Accent5 11" xfId="6527" hidden="1"/>
    <cellStyle name="40% - Accent5 11" xfId="6596" hidden="1"/>
    <cellStyle name="40% - Accent5 11" xfId="6648" hidden="1"/>
    <cellStyle name="40% - Accent5 11" xfId="6700" hidden="1"/>
    <cellStyle name="40% - Accent5 11" xfId="6752" hidden="1"/>
    <cellStyle name="40% - Accent5 11" xfId="7201" hidden="1"/>
    <cellStyle name="40% - Accent5 11" xfId="7253" hidden="1"/>
    <cellStyle name="40% - Accent5 11" xfId="7306" hidden="1"/>
    <cellStyle name="40% - Accent5 11" xfId="7065" hidden="1"/>
    <cellStyle name="40% - Accent5 11" xfId="7006" hidden="1"/>
    <cellStyle name="40% - Accent5 11" xfId="6987" hidden="1"/>
    <cellStyle name="40% - Accent5 11" xfId="7673" hidden="1"/>
    <cellStyle name="40% - Accent5 11" xfId="7725" hidden="1"/>
    <cellStyle name="40% - Accent5 11" xfId="7777" hidden="1"/>
    <cellStyle name="40% - Accent5 11" xfId="7153" hidden="1"/>
    <cellStyle name="40% - Accent5 11" xfId="7007" hidden="1"/>
    <cellStyle name="40% - Accent5 11" xfId="7151" hidden="1"/>
    <cellStyle name="40% - Accent5 11" xfId="8101" hidden="1"/>
    <cellStyle name="40% - Accent5 11" xfId="8153" hidden="1"/>
    <cellStyle name="40% - Accent5 11" xfId="8205" hidden="1"/>
    <cellStyle name="40% - Accent5 11" xfId="8372" hidden="1"/>
    <cellStyle name="40% - Accent5 11" xfId="8424" hidden="1"/>
    <cellStyle name="40% - Accent5 11" xfId="8476" hidden="1"/>
    <cellStyle name="40% - Accent5 11" xfId="8643" hidden="1"/>
    <cellStyle name="40% - Accent5 11" xfId="8695" hidden="1"/>
    <cellStyle name="40% - Accent5 11" xfId="8764" hidden="1"/>
    <cellStyle name="40% - Accent5 11" xfId="8816" hidden="1"/>
    <cellStyle name="40% - Accent5 11" xfId="8868" hidden="1"/>
    <cellStyle name="40% - Accent5 11" xfId="8920" hidden="1"/>
    <cellStyle name="40% - Accent5 11" xfId="9369" hidden="1"/>
    <cellStyle name="40% - Accent5 11" xfId="9421" hidden="1"/>
    <cellStyle name="40% - Accent5 11" xfId="9474" hidden="1"/>
    <cellStyle name="40% - Accent5 11" xfId="9233" hidden="1"/>
    <cellStyle name="40% - Accent5 11" xfId="9174" hidden="1"/>
    <cellStyle name="40% - Accent5 11" xfId="9155" hidden="1"/>
    <cellStyle name="40% - Accent5 11" xfId="9841" hidden="1"/>
    <cellStyle name="40% - Accent5 11" xfId="9893" hidden="1"/>
    <cellStyle name="40% - Accent5 11" xfId="9945" hidden="1"/>
    <cellStyle name="40% - Accent5 11" xfId="9321" hidden="1"/>
    <cellStyle name="40% - Accent5 11" xfId="9175" hidden="1"/>
    <cellStyle name="40% - Accent5 11" xfId="9319" hidden="1"/>
    <cellStyle name="40% - Accent5 11" xfId="10269" hidden="1"/>
    <cellStyle name="40% - Accent5 11" xfId="10321" hidden="1"/>
    <cellStyle name="40% - Accent5 11" xfId="10373" hidden="1"/>
    <cellStyle name="40% - Accent5 11" xfId="10540" hidden="1"/>
    <cellStyle name="40% - Accent5 11" xfId="10592" hidden="1"/>
    <cellStyle name="40% - Accent5 11" xfId="10644" hidden="1"/>
    <cellStyle name="40% - Accent5 11" xfId="10811" hidden="1"/>
    <cellStyle name="40% - Accent5 11" xfId="10863" hidden="1"/>
    <cellStyle name="40% - Accent5 11" xfId="10932" hidden="1"/>
    <cellStyle name="40% - Accent5 11" xfId="10984" hidden="1"/>
    <cellStyle name="40% - Accent5 11" xfId="11036" hidden="1"/>
    <cellStyle name="40% - Accent5 11" xfId="11088" hidden="1"/>
    <cellStyle name="40% - Accent5 11" xfId="11537" hidden="1"/>
    <cellStyle name="40% - Accent5 11" xfId="11589" hidden="1"/>
    <cellStyle name="40% - Accent5 11" xfId="11642" hidden="1"/>
    <cellStyle name="40% - Accent5 11" xfId="11401" hidden="1"/>
    <cellStyle name="40% - Accent5 11" xfId="11342" hidden="1"/>
    <cellStyle name="40% - Accent5 11" xfId="11323" hidden="1"/>
    <cellStyle name="40% - Accent5 11" xfId="12009" hidden="1"/>
    <cellStyle name="40% - Accent5 11" xfId="12061" hidden="1"/>
    <cellStyle name="40% - Accent5 11" xfId="12113" hidden="1"/>
    <cellStyle name="40% - Accent5 11" xfId="11489" hidden="1"/>
    <cellStyle name="40% - Accent5 11" xfId="11343" hidden="1"/>
    <cellStyle name="40% - Accent5 11" xfId="11487" hidden="1"/>
    <cellStyle name="40% - Accent5 11" xfId="12437" hidden="1"/>
    <cellStyle name="40% - Accent5 11" xfId="12489" hidden="1"/>
    <cellStyle name="40% - Accent5 11" xfId="12541" hidden="1"/>
    <cellStyle name="40% - Accent5 11" xfId="12708" hidden="1"/>
    <cellStyle name="40% - Accent5 11" xfId="12760" hidden="1"/>
    <cellStyle name="40% - Accent5 11" xfId="12812" hidden="1"/>
    <cellStyle name="40% - Accent5 11" xfId="12979" hidden="1"/>
    <cellStyle name="40% - Accent5 11" xfId="13031" hidden="1"/>
    <cellStyle name="40% - Accent5 12" xfId="115" hidden="1"/>
    <cellStyle name="40% - Accent5 12" xfId="167" hidden="1"/>
    <cellStyle name="40% - Accent5 12" xfId="219" hidden="1"/>
    <cellStyle name="40% - Accent5 12" xfId="271" hidden="1"/>
    <cellStyle name="40% - Accent5 12" xfId="710" hidden="1"/>
    <cellStyle name="40% - Accent5 12" xfId="762" hidden="1"/>
    <cellStyle name="40% - Accent5 12" xfId="815" hidden="1"/>
    <cellStyle name="40% - Accent5 12" xfId="992" hidden="1"/>
    <cellStyle name="40% - Accent5 12" xfId="579" hidden="1"/>
    <cellStyle name="40% - Accent5 12" xfId="573" hidden="1"/>
    <cellStyle name="40% - Accent5 12" xfId="1182" hidden="1"/>
    <cellStyle name="40% - Accent5 12" xfId="1234" hidden="1"/>
    <cellStyle name="40% - Accent5 12" xfId="1286" hidden="1"/>
    <cellStyle name="40% - Accent5 12" xfId="1438" hidden="1"/>
    <cellStyle name="40% - Accent5 12" xfId="604" hidden="1"/>
    <cellStyle name="40% - Accent5 12" xfId="837" hidden="1"/>
    <cellStyle name="40% - Accent5 12" xfId="1610" hidden="1"/>
    <cellStyle name="40% - Accent5 12" xfId="1662" hidden="1"/>
    <cellStyle name="40% - Accent5 12" xfId="1714" hidden="1"/>
    <cellStyle name="40% - Accent5 12" xfId="1881" hidden="1"/>
    <cellStyle name="40% - Accent5 12" xfId="1933" hidden="1"/>
    <cellStyle name="40% - Accent5 12" xfId="1985" hidden="1"/>
    <cellStyle name="40% - Accent5 12" xfId="2152" hidden="1"/>
    <cellStyle name="40% - Accent5 12" xfId="2204" hidden="1"/>
    <cellStyle name="40% - Accent5 12" xfId="2273" hidden="1"/>
    <cellStyle name="40% - Accent5 12" xfId="2325" hidden="1"/>
    <cellStyle name="40% - Accent5 12" xfId="2377" hidden="1"/>
    <cellStyle name="40% - Accent5 12" xfId="2429" hidden="1"/>
    <cellStyle name="40% - Accent5 12" xfId="2878" hidden="1"/>
    <cellStyle name="40% - Accent5 12" xfId="2930" hidden="1"/>
    <cellStyle name="40% - Accent5 12" xfId="2983" hidden="1"/>
    <cellStyle name="40% - Accent5 12" xfId="3160" hidden="1"/>
    <cellStyle name="40% - Accent5 12" xfId="2747" hidden="1"/>
    <cellStyle name="40% - Accent5 12" xfId="2741" hidden="1"/>
    <cellStyle name="40% - Accent5 12" xfId="3350" hidden="1"/>
    <cellStyle name="40% - Accent5 12" xfId="3402" hidden="1"/>
    <cellStyle name="40% - Accent5 12" xfId="3454" hidden="1"/>
    <cellStyle name="40% - Accent5 12" xfId="3606" hidden="1"/>
    <cellStyle name="40% - Accent5 12" xfId="2772" hidden="1"/>
    <cellStyle name="40% - Accent5 12" xfId="3005" hidden="1"/>
    <cellStyle name="40% - Accent5 12" xfId="3778" hidden="1"/>
    <cellStyle name="40% - Accent5 12" xfId="3830" hidden="1"/>
    <cellStyle name="40% - Accent5 12" xfId="3882" hidden="1"/>
    <cellStyle name="40% - Accent5 12" xfId="4049" hidden="1"/>
    <cellStyle name="40% - Accent5 12" xfId="4101" hidden="1"/>
    <cellStyle name="40% - Accent5 12" xfId="4153" hidden="1"/>
    <cellStyle name="40% - Accent5 12" xfId="4320" hidden="1"/>
    <cellStyle name="40% - Accent5 12" xfId="4372" hidden="1"/>
    <cellStyle name="40% - Accent5 12" xfId="4441" hidden="1"/>
    <cellStyle name="40% - Accent5 12" xfId="4493" hidden="1"/>
    <cellStyle name="40% - Accent5 12" xfId="4545" hidden="1"/>
    <cellStyle name="40% - Accent5 12" xfId="4597" hidden="1"/>
    <cellStyle name="40% - Accent5 12" xfId="5046" hidden="1"/>
    <cellStyle name="40% - Accent5 12" xfId="5098" hidden="1"/>
    <cellStyle name="40% - Accent5 12" xfId="5151" hidden="1"/>
    <cellStyle name="40% - Accent5 12" xfId="5328" hidden="1"/>
    <cellStyle name="40% - Accent5 12" xfId="4915" hidden="1"/>
    <cellStyle name="40% - Accent5 12" xfId="4909" hidden="1"/>
    <cellStyle name="40% - Accent5 12" xfId="5518" hidden="1"/>
    <cellStyle name="40% - Accent5 12" xfId="5570" hidden="1"/>
    <cellStyle name="40% - Accent5 12" xfId="5622" hidden="1"/>
    <cellStyle name="40% - Accent5 12" xfId="5774" hidden="1"/>
    <cellStyle name="40% - Accent5 12" xfId="4940" hidden="1"/>
    <cellStyle name="40% - Accent5 12" xfId="5173" hidden="1"/>
    <cellStyle name="40% - Accent5 12" xfId="5946" hidden="1"/>
    <cellStyle name="40% - Accent5 12" xfId="5998" hidden="1"/>
    <cellStyle name="40% - Accent5 12" xfId="6050" hidden="1"/>
    <cellStyle name="40% - Accent5 12" xfId="6217" hidden="1"/>
    <cellStyle name="40% - Accent5 12" xfId="6269" hidden="1"/>
    <cellStyle name="40% - Accent5 12" xfId="6321" hidden="1"/>
    <cellStyle name="40% - Accent5 12" xfId="6488" hidden="1"/>
    <cellStyle name="40% - Accent5 12" xfId="6540" hidden="1"/>
    <cellStyle name="40% - Accent5 12" xfId="6609" hidden="1"/>
    <cellStyle name="40% - Accent5 12" xfId="6661" hidden="1"/>
    <cellStyle name="40% - Accent5 12" xfId="6713" hidden="1"/>
    <cellStyle name="40% - Accent5 12" xfId="6765" hidden="1"/>
    <cellStyle name="40% - Accent5 12" xfId="7214" hidden="1"/>
    <cellStyle name="40% - Accent5 12" xfId="7266" hidden="1"/>
    <cellStyle name="40% - Accent5 12" xfId="7319" hidden="1"/>
    <cellStyle name="40% - Accent5 12" xfId="7496" hidden="1"/>
    <cellStyle name="40% - Accent5 12" xfId="7083" hidden="1"/>
    <cellStyle name="40% - Accent5 12" xfId="7077" hidden="1"/>
    <cellStyle name="40% - Accent5 12" xfId="7686" hidden="1"/>
    <cellStyle name="40% - Accent5 12" xfId="7738" hidden="1"/>
    <cellStyle name="40% - Accent5 12" xfId="7790" hidden="1"/>
    <cellStyle name="40% - Accent5 12" xfId="7942" hidden="1"/>
    <cellStyle name="40% - Accent5 12" xfId="7108" hidden="1"/>
    <cellStyle name="40% - Accent5 12" xfId="7341" hidden="1"/>
    <cellStyle name="40% - Accent5 12" xfId="8114" hidden="1"/>
    <cellStyle name="40% - Accent5 12" xfId="8166" hidden="1"/>
    <cellStyle name="40% - Accent5 12" xfId="8218" hidden="1"/>
    <cellStyle name="40% - Accent5 12" xfId="8385" hidden="1"/>
    <cellStyle name="40% - Accent5 12" xfId="8437" hidden="1"/>
    <cellStyle name="40% - Accent5 12" xfId="8489" hidden="1"/>
    <cellStyle name="40% - Accent5 12" xfId="8656" hidden="1"/>
    <cellStyle name="40% - Accent5 12" xfId="8708" hidden="1"/>
    <cellStyle name="40% - Accent5 12" xfId="8777" hidden="1"/>
    <cellStyle name="40% - Accent5 12" xfId="8829" hidden="1"/>
    <cellStyle name="40% - Accent5 12" xfId="8881" hidden="1"/>
    <cellStyle name="40% - Accent5 12" xfId="8933" hidden="1"/>
    <cellStyle name="40% - Accent5 12" xfId="9382" hidden="1"/>
    <cellStyle name="40% - Accent5 12" xfId="9434" hidden="1"/>
    <cellStyle name="40% - Accent5 12" xfId="9487" hidden="1"/>
    <cellStyle name="40% - Accent5 12" xfId="9664" hidden="1"/>
    <cellStyle name="40% - Accent5 12" xfId="9251" hidden="1"/>
    <cellStyle name="40% - Accent5 12" xfId="9245" hidden="1"/>
    <cellStyle name="40% - Accent5 12" xfId="9854" hidden="1"/>
    <cellStyle name="40% - Accent5 12" xfId="9906" hidden="1"/>
    <cellStyle name="40% - Accent5 12" xfId="9958" hidden="1"/>
    <cellStyle name="40% - Accent5 12" xfId="10110" hidden="1"/>
    <cellStyle name="40% - Accent5 12" xfId="9276" hidden="1"/>
    <cellStyle name="40% - Accent5 12" xfId="9509" hidden="1"/>
    <cellStyle name="40% - Accent5 12" xfId="10282" hidden="1"/>
    <cellStyle name="40% - Accent5 12" xfId="10334" hidden="1"/>
    <cellStyle name="40% - Accent5 12" xfId="10386" hidden="1"/>
    <cellStyle name="40% - Accent5 12" xfId="10553" hidden="1"/>
    <cellStyle name="40% - Accent5 12" xfId="10605" hidden="1"/>
    <cellStyle name="40% - Accent5 12" xfId="10657" hidden="1"/>
    <cellStyle name="40% - Accent5 12" xfId="10824" hidden="1"/>
    <cellStyle name="40% - Accent5 12" xfId="10876" hidden="1"/>
    <cellStyle name="40% - Accent5 12" xfId="10945" hidden="1"/>
    <cellStyle name="40% - Accent5 12" xfId="10997" hidden="1"/>
    <cellStyle name="40% - Accent5 12" xfId="11049" hidden="1"/>
    <cellStyle name="40% - Accent5 12" xfId="11101" hidden="1"/>
    <cellStyle name="40% - Accent5 12" xfId="11550" hidden="1"/>
    <cellStyle name="40% - Accent5 12" xfId="11602" hidden="1"/>
    <cellStyle name="40% - Accent5 12" xfId="11655" hidden="1"/>
    <cellStyle name="40% - Accent5 12" xfId="11832" hidden="1"/>
    <cellStyle name="40% - Accent5 12" xfId="11419" hidden="1"/>
    <cellStyle name="40% - Accent5 12" xfId="11413" hidden="1"/>
    <cellStyle name="40% - Accent5 12" xfId="12022" hidden="1"/>
    <cellStyle name="40% - Accent5 12" xfId="12074" hidden="1"/>
    <cellStyle name="40% - Accent5 12" xfId="12126" hidden="1"/>
    <cellStyle name="40% - Accent5 12" xfId="12278" hidden="1"/>
    <cellStyle name="40% - Accent5 12" xfId="11444" hidden="1"/>
    <cellStyle name="40% - Accent5 12" xfId="11677" hidden="1"/>
    <cellStyle name="40% - Accent5 12" xfId="12450" hidden="1"/>
    <cellStyle name="40% - Accent5 12" xfId="12502" hidden="1"/>
    <cellStyle name="40% - Accent5 12" xfId="12554" hidden="1"/>
    <cellStyle name="40% - Accent5 12" xfId="12721" hidden="1"/>
    <cellStyle name="40% - Accent5 12" xfId="12773" hidden="1"/>
    <cellStyle name="40% - Accent5 12" xfId="12825" hidden="1"/>
    <cellStyle name="40% - Accent5 12" xfId="12992" hidden="1"/>
    <cellStyle name="40% - Accent5 12" xfId="13044" hidden="1"/>
    <cellStyle name="40% - Accent5 13" xfId="284" hidden="1"/>
    <cellStyle name="40% - Accent5 13" xfId="389" hidden="1"/>
    <cellStyle name="40% - Accent5 13" xfId="893" hidden="1"/>
    <cellStyle name="40% - Accent5 13" xfId="1039" hidden="1"/>
    <cellStyle name="40% - Accent5 13" xfId="1343" hidden="1"/>
    <cellStyle name="40% - Accent5 13" xfId="1472" hidden="1"/>
    <cellStyle name="40% - Accent5 13" xfId="1743" hidden="1"/>
    <cellStyle name="40% - Accent5 13" xfId="2014" hidden="1"/>
    <cellStyle name="40% - Accent5 13" xfId="2442" hidden="1"/>
    <cellStyle name="40% - Accent5 13" xfId="2557" hidden="1"/>
    <cellStyle name="40% - Accent5 13" xfId="3061" hidden="1"/>
    <cellStyle name="40% - Accent5 13" xfId="3207" hidden="1"/>
    <cellStyle name="40% - Accent5 13" xfId="3511" hidden="1"/>
    <cellStyle name="40% - Accent5 13" xfId="3640" hidden="1"/>
    <cellStyle name="40% - Accent5 13" xfId="3911" hidden="1"/>
    <cellStyle name="40% - Accent5 13" xfId="4182" hidden="1"/>
    <cellStyle name="40% - Accent5 13" xfId="4610" hidden="1"/>
    <cellStyle name="40% - Accent5 13" xfId="4725" hidden="1"/>
    <cellStyle name="40% - Accent5 13" xfId="5229" hidden="1"/>
    <cellStyle name="40% - Accent5 13" xfId="5375" hidden="1"/>
    <cellStyle name="40% - Accent5 13" xfId="5679" hidden="1"/>
    <cellStyle name="40% - Accent5 13" xfId="5808" hidden="1"/>
    <cellStyle name="40% - Accent5 13" xfId="6079" hidden="1"/>
    <cellStyle name="40% - Accent5 13" xfId="6350" hidden="1"/>
    <cellStyle name="40% - Accent5 13" xfId="6778" hidden="1"/>
    <cellStyle name="40% - Accent5 13" xfId="6893" hidden="1"/>
    <cellStyle name="40% - Accent5 13" xfId="7397" hidden="1"/>
    <cellStyle name="40% - Accent5 13" xfId="7543" hidden="1"/>
    <cellStyle name="40% - Accent5 13" xfId="7847" hidden="1"/>
    <cellStyle name="40% - Accent5 13" xfId="7976" hidden="1"/>
    <cellStyle name="40% - Accent5 13" xfId="8247" hidden="1"/>
    <cellStyle name="40% - Accent5 13" xfId="8518" hidden="1"/>
    <cellStyle name="40% - Accent5 13" xfId="8946" hidden="1"/>
    <cellStyle name="40% - Accent5 13" xfId="9061" hidden="1"/>
    <cellStyle name="40% - Accent5 13" xfId="9565" hidden="1"/>
    <cellStyle name="40% - Accent5 13" xfId="9711" hidden="1"/>
    <cellStyle name="40% - Accent5 13" xfId="10015" hidden="1"/>
    <cellStyle name="40% - Accent5 13" xfId="10144" hidden="1"/>
    <cellStyle name="40% - Accent5 13" xfId="10415" hidden="1"/>
    <cellStyle name="40% - Accent5 13" xfId="10686" hidden="1"/>
    <cellStyle name="40% - Accent5 13" xfId="11114" hidden="1"/>
    <cellStyle name="40% - Accent5 13" xfId="11229" hidden="1"/>
    <cellStyle name="40% - Accent5 13" xfId="11733" hidden="1"/>
    <cellStyle name="40% - Accent5 13" xfId="11879" hidden="1"/>
    <cellStyle name="40% - Accent5 13" xfId="12183" hidden="1"/>
    <cellStyle name="40% - Accent5 13" xfId="12312" hidden="1"/>
    <cellStyle name="40% - Accent5 13" xfId="12583" hidden="1"/>
    <cellStyle name="40% - Accent5 13" xfId="12854" hidden="1"/>
    <cellStyle name="40% - Accent5 3 2 3 2" xfId="359" hidden="1"/>
    <cellStyle name="40% - Accent5 3 2 3 2" xfId="474" hidden="1"/>
    <cellStyle name="40% - Accent5 3 2 3 2" xfId="978" hidden="1"/>
    <cellStyle name="40% - Accent5 3 2 3 2" xfId="1124" hidden="1"/>
    <cellStyle name="40% - Accent5 3 2 3 2" xfId="1428" hidden="1"/>
    <cellStyle name="40% - Accent5 3 2 3 2" xfId="1557" hidden="1"/>
    <cellStyle name="40% - Accent5 3 2 3 2" xfId="1828" hidden="1"/>
    <cellStyle name="40% - Accent5 3 2 3 2" xfId="2099" hidden="1"/>
    <cellStyle name="40% - Accent5 3 2 3 2" xfId="2527" hidden="1"/>
    <cellStyle name="40% - Accent5 3 2 3 2" xfId="2642" hidden="1"/>
    <cellStyle name="40% - Accent5 3 2 3 2" xfId="3146" hidden="1"/>
    <cellStyle name="40% - Accent5 3 2 3 2" xfId="3292" hidden="1"/>
    <cellStyle name="40% - Accent5 3 2 3 2" xfId="3596" hidden="1"/>
    <cellStyle name="40% - Accent5 3 2 3 2" xfId="3725" hidden="1"/>
    <cellStyle name="40% - Accent5 3 2 3 2" xfId="3996" hidden="1"/>
    <cellStyle name="40% - Accent5 3 2 3 2" xfId="4267" hidden="1"/>
    <cellStyle name="40% - Accent5 3 2 3 2" xfId="4695" hidden="1"/>
    <cellStyle name="40% - Accent5 3 2 3 2" xfId="4810" hidden="1"/>
    <cellStyle name="40% - Accent5 3 2 3 2" xfId="5314" hidden="1"/>
    <cellStyle name="40% - Accent5 3 2 3 2" xfId="5460" hidden="1"/>
    <cellStyle name="40% - Accent5 3 2 3 2" xfId="5764" hidden="1"/>
    <cellStyle name="40% - Accent5 3 2 3 2" xfId="5893" hidden="1"/>
    <cellStyle name="40% - Accent5 3 2 3 2" xfId="6164" hidden="1"/>
    <cellStyle name="40% - Accent5 3 2 3 2" xfId="6435" hidden="1"/>
    <cellStyle name="40% - Accent5 3 2 3 2" xfId="6863" hidden="1"/>
    <cellStyle name="40% - Accent5 3 2 3 2" xfId="6978" hidden="1"/>
    <cellStyle name="40% - Accent5 3 2 3 2" xfId="7482" hidden="1"/>
    <cellStyle name="40% - Accent5 3 2 3 2" xfId="7628" hidden="1"/>
    <cellStyle name="40% - Accent5 3 2 3 2" xfId="7932" hidden="1"/>
    <cellStyle name="40% - Accent5 3 2 3 2" xfId="8061" hidden="1"/>
    <cellStyle name="40% - Accent5 3 2 3 2" xfId="8332" hidden="1"/>
    <cellStyle name="40% - Accent5 3 2 3 2" xfId="8603" hidden="1"/>
    <cellStyle name="40% - Accent5 3 2 3 2" xfId="9031" hidden="1"/>
    <cellStyle name="40% - Accent5 3 2 3 2" xfId="9146" hidden="1"/>
    <cellStyle name="40% - Accent5 3 2 3 2" xfId="9650" hidden="1"/>
    <cellStyle name="40% - Accent5 3 2 3 2" xfId="9796" hidden="1"/>
    <cellStyle name="40% - Accent5 3 2 3 2" xfId="10100" hidden="1"/>
    <cellStyle name="40% - Accent5 3 2 3 2" xfId="10229" hidden="1"/>
    <cellStyle name="40% - Accent5 3 2 3 2" xfId="10500" hidden="1"/>
    <cellStyle name="40% - Accent5 3 2 3 2" xfId="10771" hidden="1"/>
    <cellStyle name="40% - Accent5 3 2 3 2" xfId="11199" hidden="1"/>
    <cellStyle name="40% - Accent5 3 2 3 2" xfId="11314" hidden="1"/>
    <cellStyle name="40% - Accent5 3 2 3 2" xfId="11818" hidden="1"/>
    <cellStyle name="40% - Accent5 3 2 3 2" xfId="11964" hidden="1"/>
    <cellStyle name="40% - Accent5 3 2 3 2" xfId="12268" hidden="1"/>
    <cellStyle name="40% - Accent5 3 2 3 2" xfId="12397" hidden="1"/>
    <cellStyle name="40% - Accent5 3 2 3 2" xfId="12668" hidden="1"/>
    <cellStyle name="40% - Accent5 3 2 3 2" xfId="12939" hidden="1"/>
    <cellStyle name="40% - Accent5 3 2 4 2" xfId="330" hidden="1"/>
    <cellStyle name="40% - Accent5 3 2 4 2" xfId="445" hidden="1"/>
    <cellStyle name="40% - Accent5 3 2 4 2" xfId="949" hidden="1"/>
    <cellStyle name="40% - Accent5 3 2 4 2" xfId="1095" hidden="1"/>
    <cellStyle name="40% - Accent5 3 2 4 2" xfId="1399" hidden="1"/>
    <cellStyle name="40% - Accent5 3 2 4 2" xfId="1528" hidden="1"/>
    <cellStyle name="40% - Accent5 3 2 4 2" xfId="1799" hidden="1"/>
    <cellStyle name="40% - Accent5 3 2 4 2" xfId="2070" hidden="1"/>
    <cellStyle name="40% - Accent5 3 2 4 2" xfId="2498" hidden="1"/>
    <cellStyle name="40% - Accent5 3 2 4 2" xfId="2613" hidden="1"/>
    <cellStyle name="40% - Accent5 3 2 4 2" xfId="3117" hidden="1"/>
    <cellStyle name="40% - Accent5 3 2 4 2" xfId="3263" hidden="1"/>
    <cellStyle name="40% - Accent5 3 2 4 2" xfId="3567" hidden="1"/>
    <cellStyle name="40% - Accent5 3 2 4 2" xfId="3696" hidden="1"/>
    <cellStyle name="40% - Accent5 3 2 4 2" xfId="3967" hidden="1"/>
    <cellStyle name="40% - Accent5 3 2 4 2" xfId="4238" hidden="1"/>
    <cellStyle name="40% - Accent5 3 2 4 2" xfId="4666" hidden="1"/>
    <cellStyle name="40% - Accent5 3 2 4 2" xfId="4781" hidden="1"/>
    <cellStyle name="40% - Accent5 3 2 4 2" xfId="5285" hidden="1"/>
    <cellStyle name="40% - Accent5 3 2 4 2" xfId="5431" hidden="1"/>
    <cellStyle name="40% - Accent5 3 2 4 2" xfId="5735" hidden="1"/>
    <cellStyle name="40% - Accent5 3 2 4 2" xfId="5864" hidden="1"/>
    <cellStyle name="40% - Accent5 3 2 4 2" xfId="6135" hidden="1"/>
    <cellStyle name="40% - Accent5 3 2 4 2" xfId="6406" hidden="1"/>
    <cellStyle name="40% - Accent5 3 2 4 2" xfId="6834" hidden="1"/>
    <cellStyle name="40% - Accent5 3 2 4 2" xfId="6949" hidden="1"/>
    <cellStyle name="40% - Accent5 3 2 4 2" xfId="7453" hidden="1"/>
    <cellStyle name="40% - Accent5 3 2 4 2" xfId="7599" hidden="1"/>
    <cellStyle name="40% - Accent5 3 2 4 2" xfId="7903" hidden="1"/>
    <cellStyle name="40% - Accent5 3 2 4 2" xfId="8032" hidden="1"/>
    <cellStyle name="40% - Accent5 3 2 4 2" xfId="8303" hidden="1"/>
    <cellStyle name="40% - Accent5 3 2 4 2" xfId="8574" hidden="1"/>
    <cellStyle name="40% - Accent5 3 2 4 2" xfId="9002" hidden="1"/>
    <cellStyle name="40% - Accent5 3 2 4 2" xfId="9117" hidden="1"/>
    <cellStyle name="40% - Accent5 3 2 4 2" xfId="9621" hidden="1"/>
    <cellStyle name="40% - Accent5 3 2 4 2" xfId="9767" hidden="1"/>
    <cellStyle name="40% - Accent5 3 2 4 2" xfId="10071" hidden="1"/>
    <cellStyle name="40% - Accent5 3 2 4 2" xfId="10200" hidden="1"/>
    <cellStyle name="40% - Accent5 3 2 4 2" xfId="10471" hidden="1"/>
    <cellStyle name="40% - Accent5 3 2 4 2" xfId="10742" hidden="1"/>
    <cellStyle name="40% - Accent5 3 2 4 2" xfId="11170" hidden="1"/>
    <cellStyle name="40% - Accent5 3 2 4 2" xfId="11285" hidden="1"/>
    <cellStyle name="40% - Accent5 3 2 4 2" xfId="11789" hidden="1"/>
    <cellStyle name="40% - Accent5 3 2 4 2" xfId="11935" hidden="1"/>
    <cellStyle name="40% - Accent5 3 2 4 2" xfId="12239" hidden="1"/>
    <cellStyle name="40% - Accent5 3 2 4 2" xfId="12368" hidden="1"/>
    <cellStyle name="40% - Accent5 3 2 4 2" xfId="12639" hidden="1"/>
    <cellStyle name="40% - Accent5 3 2 4 2" xfId="12910" hidden="1"/>
    <cellStyle name="40% - Accent5 3 3 3 2" xfId="329" hidden="1"/>
    <cellStyle name="40% - Accent5 3 3 3 2" xfId="444" hidden="1"/>
    <cellStyle name="40% - Accent5 3 3 3 2" xfId="948" hidden="1"/>
    <cellStyle name="40% - Accent5 3 3 3 2" xfId="1094" hidden="1"/>
    <cellStyle name="40% - Accent5 3 3 3 2" xfId="1398" hidden="1"/>
    <cellStyle name="40% - Accent5 3 3 3 2" xfId="1527" hidden="1"/>
    <cellStyle name="40% - Accent5 3 3 3 2" xfId="1798" hidden="1"/>
    <cellStyle name="40% - Accent5 3 3 3 2" xfId="2069" hidden="1"/>
    <cellStyle name="40% - Accent5 3 3 3 2" xfId="2497" hidden="1"/>
    <cellStyle name="40% - Accent5 3 3 3 2" xfId="2612" hidden="1"/>
    <cellStyle name="40% - Accent5 3 3 3 2" xfId="3116" hidden="1"/>
    <cellStyle name="40% - Accent5 3 3 3 2" xfId="3262" hidden="1"/>
    <cellStyle name="40% - Accent5 3 3 3 2" xfId="3566" hidden="1"/>
    <cellStyle name="40% - Accent5 3 3 3 2" xfId="3695" hidden="1"/>
    <cellStyle name="40% - Accent5 3 3 3 2" xfId="3966" hidden="1"/>
    <cellStyle name="40% - Accent5 3 3 3 2" xfId="4237" hidden="1"/>
    <cellStyle name="40% - Accent5 3 3 3 2" xfId="4665" hidden="1"/>
    <cellStyle name="40% - Accent5 3 3 3 2" xfId="4780" hidden="1"/>
    <cellStyle name="40% - Accent5 3 3 3 2" xfId="5284" hidden="1"/>
    <cellStyle name="40% - Accent5 3 3 3 2" xfId="5430" hidden="1"/>
    <cellStyle name="40% - Accent5 3 3 3 2" xfId="5734" hidden="1"/>
    <cellStyle name="40% - Accent5 3 3 3 2" xfId="5863" hidden="1"/>
    <cellStyle name="40% - Accent5 3 3 3 2" xfId="6134" hidden="1"/>
    <cellStyle name="40% - Accent5 3 3 3 2" xfId="6405" hidden="1"/>
    <cellStyle name="40% - Accent5 3 3 3 2" xfId="6833" hidden="1"/>
    <cellStyle name="40% - Accent5 3 3 3 2" xfId="6948" hidden="1"/>
    <cellStyle name="40% - Accent5 3 3 3 2" xfId="7452" hidden="1"/>
    <cellStyle name="40% - Accent5 3 3 3 2" xfId="7598" hidden="1"/>
    <cellStyle name="40% - Accent5 3 3 3 2" xfId="7902" hidden="1"/>
    <cellStyle name="40% - Accent5 3 3 3 2" xfId="8031" hidden="1"/>
    <cellStyle name="40% - Accent5 3 3 3 2" xfId="8302" hidden="1"/>
    <cellStyle name="40% - Accent5 3 3 3 2" xfId="8573" hidden="1"/>
    <cellStyle name="40% - Accent5 3 3 3 2" xfId="9001" hidden="1"/>
    <cellStyle name="40% - Accent5 3 3 3 2" xfId="9116" hidden="1"/>
    <cellStyle name="40% - Accent5 3 3 3 2" xfId="9620" hidden="1"/>
    <cellStyle name="40% - Accent5 3 3 3 2" xfId="9766" hidden="1"/>
    <cellStyle name="40% - Accent5 3 3 3 2" xfId="10070" hidden="1"/>
    <cellStyle name="40% - Accent5 3 3 3 2" xfId="10199" hidden="1"/>
    <cellStyle name="40% - Accent5 3 3 3 2" xfId="10470" hidden="1"/>
    <cellStyle name="40% - Accent5 3 3 3 2" xfId="10741" hidden="1"/>
    <cellStyle name="40% - Accent5 3 3 3 2" xfId="11169" hidden="1"/>
    <cellStyle name="40% - Accent5 3 3 3 2" xfId="11284" hidden="1"/>
    <cellStyle name="40% - Accent5 3 3 3 2" xfId="11788" hidden="1"/>
    <cellStyle name="40% - Accent5 3 3 3 2" xfId="11934" hidden="1"/>
    <cellStyle name="40% - Accent5 3 3 3 2" xfId="12238" hidden="1"/>
    <cellStyle name="40% - Accent5 3 3 3 2" xfId="12367" hidden="1"/>
    <cellStyle name="40% - Accent5 3 3 3 2" xfId="12638" hidden="1"/>
    <cellStyle name="40% - Accent5 3 3 3 2" xfId="12909" hidden="1"/>
    <cellStyle name="40% - Accent5 4 2 3 2" xfId="360" hidden="1"/>
    <cellStyle name="40% - Accent5 4 2 3 2" xfId="475" hidden="1"/>
    <cellStyle name="40% - Accent5 4 2 3 2" xfId="979" hidden="1"/>
    <cellStyle name="40% - Accent5 4 2 3 2" xfId="1125" hidden="1"/>
    <cellStyle name="40% - Accent5 4 2 3 2" xfId="1429" hidden="1"/>
    <cellStyle name="40% - Accent5 4 2 3 2" xfId="1558" hidden="1"/>
    <cellStyle name="40% - Accent5 4 2 3 2" xfId="1829" hidden="1"/>
    <cellStyle name="40% - Accent5 4 2 3 2" xfId="2100" hidden="1"/>
    <cellStyle name="40% - Accent5 4 2 3 2" xfId="2528" hidden="1"/>
    <cellStyle name="40% - Accent5 4 2 3 2" xfId="2643" hidden="1"/>
    <cellStyle name="40% - Accent5 4 2 3 2" xfId="3147" hidden="1"/>
    <cellStyle name="40% - Accent5 4 2 3 2" xfId="3293" hidden="1"/>
    <cellStyle name="40% - Accent5 4 2 3 2" xfId="3597" hidden="1"/>
    <cellStyle name="40% - Accent5 4 2 3 2" xfId="3726" hidden="1"/>
    <cellStyle name="40% - Accent5 4 2 3 2" xfId="3997" hidden="1"/>
    <cellStyle name="40% - Accent5 4 2 3 2" xfId="4268" hidden="1"/>
    <cellStyle name="40% - Accent5 4 2 3 2" xfId="4696" hidden="1"/>
    <cellStyle name="40% - Accent5 4 2 3 2" xfId="4811" hidden="1"/>
    <cellStyle name="40% - Accent5 4 2 3 2" xfId="5315" hidden="1"/>
    <cellStyle name="40% - Accent5 4 2 3 2" xfId="5461" hidden="1"/>
    <cellStyle name="40% - Accent5 4 2 3 2" xfId="5765" hidden="1"/>
    <cellStyle name="40% - Accent5 4 2 3 2" xfId="5894" hidden="1"/>
    <cellStyle name="40% - Accent5 4 2 3 2" xfId="6165" hidden="1"/>
    <cellStyle name="40% - Accent5 4 2 3 2" xfId="6436" hidden="1"/>
    <cellStyle name="40% - Accent5 4 2 3 2" xfId="6864" hidden="1"/>
    <cellStyle name="40% - Accent5 4 2 3 2" xfId="6979" hidden="1"/>
    <cellStyle name="40% - Accent5 4 2 3 2" xfId="7483" hidden="1"/>
    <cellStyle name="40% - Accent5 4 2 3 2" xfId="7629" hidden="1"/>
    <cellStyle name="40% - Accent5 4 2 3 2" xfId="7933" hidden="1"/>
    <cellStyle name="40% - Accent5 4 2 3 2" xfId="8062" hidden="1"/>
    <cellStyle name="40% - Accent5 4 2 3 2" xfId="8333" hidden="1"/>
    <cellStyle name="40% - Accent5 4 2 3 2" xfId="8604" hidden="1"/>
    <cellStyle name="40% - Accent5 4 2 3 2" xfId="9032" hidden="1"/>
    <cellStyle name="40% - Accent5 4 2 3 2" xfId="9147" hidden="1"/>
    <cellStyle name="40% - Accent5 4 2 3 2" xfId="9651" hidden="1"/>
    <cellStyle name="40% - Accent5 4 2 3 2" xfId="9797" hidden="1"/>
    <cellStyle name="40% - Accent5 4 2 3 2" xfId="10101" hidden="1"/>
    <cellStyle name="40% - Accent5 4 2 3 2" xfId="10230" hidden="1"/>
    <cellStyle name="40% - Accent5 4 2 3 2" xfId="10501" hidden="1"/>
    <cellStyle name="40% - Accent5 4 2 3 2" xfId="10772" hidden="1"/>
    <cellStyle name="40% - Accent5 4 2 3 2" xfId="11200" hidden="1"/>
    <cellStyle name="40% - Accent5 4 2 3 2" xfId="11315" hidden="1"/>
    <cellStyle name="40% - Accent5 4 2 3 2" xfId="11819" hidden="1"/>
    <cellStyle name="40% - Accent5 4 2 3 2" xfId="11965" hidden="1"/>
    <cellStyle name="40% - Accent5 4 2 3 2" xfId="12269" hidden="1"/>
    <cellStyle name="40% - Accent5 4 2 3 2" xfId="12398" hidden="1"/>
    <cellStyle name="40% - Accent5 4 2 3 2" xfId="12669" hidden="1"/>
    <cellStyle name="40% - Accent5 4 2 3 2" xfId="12940" hidden="1"/>
    <cellStyle name="40% - Accent5 4 2 4 2" xfId="332" hidden="1"/>
    <cellStyle name="40% - Accent5 4 2 4 2" xfId="447" hidden="1"/>
    <cellStyle name="40% - Accent5 4 2 4 2" xfId="951" hidden="1"/>
    <cellStyle name="40% - Accent5 4 2 4 2" xfId="1097" hidden="1"/>
    <cellStyle name="40% - Accent5 4 2 4 2" xfId="1401" hidden="1"/>
    <cellStyle name="40% - Accent5 4 2 4 2" xfId="1530" hidden="1"/>
    <cellStyle name="40% - Accent5 4 2 4 2" xfId="1801" hidden="1"/>
    <cellStyle name="40% - Accent5 4 2 4 2" xfId="2072" hidden="1"/>
    <cellStyle name="40% - Accent5 4 2 4 2" xfId="2500" hidden="1"/>
    <cellStyle name="40% - Accent5 4 2 4 2" xfId="2615" hidden="1"/>
    <cellStyle name="40% - Accent5 4 2 4 2" xfId="3119" hidden="1"/>
    <cellStyle name="40% - Accent5 4 2 4 2" xfId="3265" hidden="1"/>
    <cellStyle name="40% - Accent5 4 2 4 2" xfId="3569" hidden="1"/>
    <cellStyle name="40% - Accent5 4 2 4 2" xfId="3698" hidden="1"/>
    <cellStyle name="40% - Accent5 4 2 4 2" xfId="3969" hidden="1"/>
    <cellStyle name="40% - Accent5 4 2 4 2" xfId="4240" hidden="1"/>
    <cellStyle name="40% - Accent5 4 2 4 2" xfId="4668" hidden="1"/>
    <cellStyle name="40% - Accent5 4 2 4 2" xfId="4783" hidden="1"/>
    <cellStyle name="40% - Accent5 4 2 4 2" xfId="5287" hidden="1"/>
    <cellStyle name="40% - Accent5 4 2 4 2" xfId="5433" hidden="1"/>
    <cellStyle name="40% - Accent5 4 2 4 2" xfId="5737" hidden="1"/>
    <cellStyle name="40% - Accent5 4 2 4 2" xfId="5866" hidden="1"/>
    <cellStyle name="40% - Accent5 4 2 4 2" xfId="6137" hidden="1"/>
    <cellStyle name="40% - Accent5 4 2 4 2" xfId="6408" hidden="1"/>
    <cellStyle name="40% - Accent5 4 2 4 2" xfId="6836" hidden="1"/>
    <cellStyle name="40% - Accent5 4 2 4 2" xfId="6951" hidden="1"/>
    <cellStyle name="40% - Accent5 4 2 4 2" xfId="7455" hidden="1"/>
    <cellStyle name="40% - Accent5 4 2 4 2" xfId="7601" hidden="1"/>
    <cellStyle name="40% - Accent5 4 2 4 2" xfId="7905" hidden="1"/>
    <cellStyle name="40% - Accent5 4 2 4 2" xfId="8034" hidden="1"/>
    <cellStyle name="40% - Accent5 4 2 4 2" xfId="8305" hidden="1"/>
    <cellStyle name="40% - Accent5 4 2 4 2" xfId="8576" hidden="1"/>
    <cellStyle name="40% - Accent5 4 2 4 2" xfId="9004" hidden="1"/>
    <cellStyle name="40% - Accent5 4 2 4 2" xfId="9119" hidden="1"/>
    <cellStyle name="40% - Accent5 4 2 4 2" xfId="9623" hidden="1"/>
    <cellStyle name="40% - Accent5 4 2 4 2" xfId="9769" hidden="1"/>
    <cellStyle name="40% - Accent5 4 2 4 2" xfId="10073" hidden="1"/>
    <cellStyle name="40% - Accent5 4 2 4 2" xfId="10202" hidden="1"/>
    <cellStyle name="40% - Accent5 4 2 4 2" xfId="10473" hidden="1"/>
    <cellStyle name="40% - Accent5 4 2 4 2" xfId="10744" hidden="1"/>
    <cellStyle name="40% - Accent5 4 2 4 2" xfId="11172" hidden="1"/>
    <cellStyle name="40% - Accent5 4 2 4 2" xfId="11287" hidden="1"/>
    <cellStyle name="40% - Accent5 4 2 4 2" xfId="11791" hidden="1"/>
    <cellStyle name="40% - Accent5 4 2 4 2" xfId="11937" hidden="1"/>
    <cellStyle name="40% - Accent5 4 2 4 2" xfId="12241" hidden="1"/>
    <cellStyle name="40% - Accent5 4 2 4 2" xfId="12370" hidden="1"/>
    <cellStyle name="40% - Accent5 4 2 4 2" xfId="12641" hidden="1"/>
    <cellStyle name="40% - Accent5 4 2 4 2" xfId="12912" hidden="1"/>
    <cellStyle name="40% - Accent5 4 3 3 2" xfId="331" hidden="1"/>
    <cellStyle name="40% - Accent5 4 3 3 2" xfId="446" hidden="1"/>
    <cellStyle name="40% - Accent5 4 3 3 2" xfId="950" hidden="1"/>
    <cellStyle name="40% - Accent5 4 3 3 2" xfId="1096" hidden="1"/>
    <cellStyle name="40% - Accent5 4 3 3 2" xfId="1400" hidden="1"/>
    <cellStyle name="40% - Accent5 4 3 3 2" xfId="1529" hidden="1"/>
    <cellStyle name="40% - Accent5 4 3 3 2" xfId="1800" hidden="1"/>
    <cellStyle name="40% - Accent5 4 3 3 2" xfId="2071" hidden="1"/>
    <cellStyle name="40% - Accent5 4 3 3 2" xfId="2499" hidden="1"/>
    <cellStyle name="40% - Accent5 4 3 3 2" xfId="2614" hidden="1"/>
    <cellStyle name="40% - Accent5 4 3 3 2" xfId="3118" hidden="1"/>
    <cellStyle name="40% - Accent5 4 3 3 2" xfId="3264" hidden="1"/>
    <cellStyle name="40% - Accent5 4 3 3 2" xfId="3568" hidden="1"/>
    <cellStyle name="40% - Accent5 4 3 3 2" xfId="3697" hidden="1"/>
    <cellStyle name="40% - Accent5 4 3 3 2" xfId="3968" hidden="1"/>
    <cellStyle name="40% - Accent5 4 3 3 2" xfId="4239" hidden="1"/>
    <cellStyle name="40% - Accent5 4 3 3 2" xfId="4667" hidden="1"/>
    <cellStyle name="40% - Accent5 4 3 3 2" xfId="4782" hidden="1"/>
    <cellStyle name="40% - Accent5 4 3 3 2" xfId="5286" hidden="1"/>
    <cellStyle name="40% - Accent5 4 3 3 2" xfId="5432" hidden="1"/>
    <cellStyle name="40% - Accent5 4 3 3 2" xfId="5736" hidden="1"/>
    <cellStyle name="40% - Accent5 4 3 3 2" xfId="5865" hidden="1"/>
    <cellStyle name="40% - Accent5 4 3 3 2" xfId="6136" hidden="1"/>
    <cellStyle name="40% - Accent5 4 3 3 2" xfId="6407" hidden="1"/>
    <cellStyle name="40% - Accent5 4 3 3 2" xfId="6835" hidden="1"/>
    <cellStyle name="40% - Accent5 4 3 3 2" xfId="6950" hidden="1"/>
    <cellStyle name="40% - Accent5 4 3 3 2" xfId="7454" hidden="1"/>
    <cellStyle name="40% - Accent5 4 3 3 2" xfId="7600" hidden="1"/>
    <cellStyle name="40% - Accent5 4 3 3 2" xfId="7904" hidden="1"/>
    <cellStyle name="40% - Accent5 4 3 3 2" xfId="8033" hidden="1"/>
    <cellStyle name="40% - Accent5 4 3 3 2" xfId="8304" hidden="1"/>
    <cellStyle name="40% - Accent5 4 3 3 2" xfId="8575" hidden="1"/>
    <cellStyle name="40% - Accent5 4 3 3 2" xfId="9003" hidden="1"/>
    <cellStyle name="40% - Accent5 4 3 3 2" xfId="9118" hidden="1"/>
    <cellStyle name="40% - Accent5 4 3 3 2" xfId="9622" hidden="1"/>
    <cellStyle name="40% - Accent5 4 3 3 2" xfId="9768" hidden="1"/>
    <cellStyle name="40% - Accent5 4 3 3 2" xfId="10072" hidden="1"/>
    <cellStyle name="40% - Accent5 4 3 3 2" xfId="10201" hidden="1"/>
    <cellStyle name="40% - Accent5 4 3 3 2" xfId="10472" hidden="1"/>
    <cellStyle name="40% - Accent5 4 3 3 2" xfId="10743" hidden="1"/>
    <cellStyle name="40% - Accent5 4 3 3 2" xfId="11171" hidden="1"/>
    <cellStyle name="40% - Accent5 4 3 3 2" xfId="11286" hidden="1"/>
    <cellStyle name="40% - Accent5 4 3 3 2" xfId="11790" hidden="1"/>
    <cellStyle name="40% - Accent5 4 3 3 2" xfId="11936" hidden="1"/>
    <cellStyle name="40% - Accent5 4 3 3 2" xfId="12240" hidden="1"/>
    <cellStyle name="40% - Accent5 4 3 3 2" xfId="12369" hidden="1"/>
    <cellStyle name="40% - Accent5 4 3 3 2" xfId="12640" hidden="1"/>
    <cellStyle name="40% - Accent5 4 3 3 2" xfId="12911" hidden="1"/>
    <cellStyle name="40% - Accent5 5 2" xfId="62" hidden="1"/>
    <cellStyle name="40% - Accent5 5 2" xfId="403" hidden="1"/>
    <cellStyle name="40% - Accent5 5 2" xfId="907" hidden="1"/>
    <cellStyle name="40% - Accent5 5 2" xfId="1053" hidden="1"/>
    <cellStyle name="40% - Accent5 5 2" xfId="1357" hidden="1"/>
    <cellStyle name="40% - Accent5 5 2" xfId="1486" hidden="1"/>
    <cellStyle name="40% - Accent5 5 2" xfId="1757" hidden="1"/>
    <cellStyle name="40% - Accent5 5 2" xfId="2028" hidden="1"/>
    <cellStyle name="40% - Accent5 5 2" xfId="2456" hidden="1"/>
    <cellStyle name="40% - Accent5 5 2" xfId="2571" hidden="1"/>
    <cellStyle name="40% - Accent5 5 2" xfId="3075" hidden="1"/>
    <cellStyle name="40% - Accent5 5 2" xfId="3221" hidden="1"/>
    <cellStyle name="40% - Accent5 5 2" xfId="3525" hidden="1"/>
    <cellStyle name="40% - Accent5 5 2" xfId="3654" hidden="1"/>
    <cellStyle name="40% - Accent5 5 2" xfId="3925" hidden="1"/>
    <cellStyle name="40% - Accent5 5 2" xfId="4196" hidden="1"/>
    <cellStyle name="40% - Accent5 5 2" xfId="4624" hidden="1"/>
    <cellStyle name="40% - Accent5 5 2" xfId="4739" hidden="1"/>
    <cellStyle name="40% - Accent5 5 2" xfId="5243" hidden="1"/>
    <cellStyle name="40% - Accent5 5 2" xfId="5389" hidden="1"/>
    <cellStyle name="40% - Accent5 5 2" xfId="5693" hidden="1"/>
    <cellStyle name="40% - Accent5 5 2" xfId="5822" hidden="1"/>
    <cellStyle name="40% - Accent5 5 2" xfId="6093" hidden="1"/>
    <cellStyle name="40% - Accent5 5 2" xfId="6364" hidden="1"/>
    <cellStyle name="40% - Accent5 5 2" xfId="6792" hidden="1"/>
    <cellStyle name="40% - Accent5 5 2" xfId="6907" hidden="1"/>
    <cellStyle name="40% - Accent5 5 2" xfId="7411" hidden="1"/>
    <cellStyle name="40% - Accent5 5 2" xfId="7557" hidden="1"/>
    <cellStyle name="40% - Accent5 5 2" xfId="7861" hidden="1"/>
    <cellStyle name="40% - Accent5 5 2" xfId="7990" hidden="1"/>
    <cellStyle name="40% - Accent5 5 2" xfId="8261" hidden="1"/>
    <cellStyle name="40% - Accent5 5 2" xfId="8532" hidden="1"/>
    <cellStyle name="40% - Accent5 5 2" xfId="8960" hidden="1"/>
    <cellStyle name="40% - Accent5 5 2" xfId="9075" hidden="1"/>
    <cellStyle name="40% - Accent5 5 2" xfId="9579" hidden="1"/>
    <cellStyle name="40% - Accent5 5 2" xfId="9725" hidden="1"/>
    <cellStyle name="40% - Accent5 5 2" xfId="10029" hidden="1"/>
    <cellStyle name="40% - Accent5 5 2" xfId="10158" hidden="1"/>
    <cellStyle name="40% - Accent5 5 2" xfId="10429" hidden="1"/>
    <cellStyle name="40% - Accent5 5 2" xfId="10700" hidden="1"/>
    <cellStyle name="40% - Accent5 5 2" xfId="11128" hidden="1"/>
    <cellStyle name="40% - Accent5 5 2" xfId="11243" hidden="1"/>
    <cellStyle name="40% - Accent5 5 2" xfId="11747" hidden="1"/>
    <cellStyle name="40% - Accent5 5 2" xfId="11893" hidden="1"/>
    <cellStyle name="40% - Accent5 5 2" xfId="12197" hidden="1"/>
    <cellStyle name="40% - Accent5 5 2" xfId="12326" hidden="1"/>
    <cellStyle name="40% - Accent5 5 2" xfId="12597" hidden="1"/>
    <cellStyle name="40% - Accent5 5 2" xfId="12868" hidden="1"/>
    <cellStyle name="40% - Accent5 9" xfId="76" hidden="1"/>
    <cellStyle name="40% - Accent5 9" xfId="128" hidden="1"/>
    <cellStyle name="40% - Accent5 9" xfId="180" hidden="1"/>
    <cellStyle name="40% - Accent5 9" xfId="232" hidden="1"/>
    <cellStyle name="40% - Accent5 9" xfId="671" hidden="1"/>
    <cellStyle name="40% - Accent5 9" xfId="723" hidden="1"/>
    <cellStyle name="40% - Accent5 9" xfId="776" hidden="1"/>
    <cellStyle name="40% - Accent5 9" xfId="986" hidden="1"/>
    <cellStyle name="40% - Accent5 9" xfId="638" hidden="1"/>
    <cellStyle name="40% - Accent5 9" xfId="614" hidden="1"/>
    <cellStyle name="40% - Accent5 9" xfId="1143" hidden="1"/>
    <cellStyle name="40% - Accent5 9" xfId="1195" hidden="1"/>
    <cellStyle name="40% - Accent5 9" xfId="1247" hidden="1"/>
    <cellStyle name="40% - Accent5 9" xfId="1434" hidden="1"/>
    <cellStyle name="40% - Accent5 9" xfId="493" hidden="1"/>
    <cellStyle name="40% - Accent5 9" xfId="506" hidden="1"/>
    <cellStyle name="40% - Accent5 9" xfId="1571" hidden="1"/>
    <cellStyle name="40% - Accent5 9" xfId="1623" hidden="1"/>
    <cellStyle name="40% - Accent5 9" xfId="1675" hidden="1"/>
    <cellStyle name="40% - Accent5 9" xfId="1842" hidden="1"/>
    <cellStyle name="40% - Accent5 9" xfId="1894" hidden="1"/>
    <cellStyle name="40% - Accent5 9" xfId="1946" hidden="1"/>
    <cellStyle name="40% - Accent5 9" xfId="2113" hidden="1"/>
    <cellStyle name="40% - Accent5 9" xfId="2165" hidden="1"/>
    <cellStyle name="40% - Accent5 9" xfId="2234" hidden="1"/>
    <cellStyle name="40% - Accent5 9" xfId="2286" hidden="1"/>
    <cellStyle name="40% - Accent5 9" xfId="2338" hidden="1"/>
    <cellStyle name="40% - Accent5 9" xfId="2390" hidden="1"/>
    <cellStyle name="40% - Accent5 9" xfId="2839" hidden="1"/>
    <cellStyle name="40% - Accent5 9" xfId="2891" hidden="1"/>
    <cellStyle name="40% - Accent5 9" xfId="2944" hidden="1"/>
    <cellStyle name="40% - Accent5 9" xfId="3154" hidden="1"/>
    <cellStyle name="40% - Accent5 9" xfId="2806" hidden="1"/>
    <cellStyle name="40% - Accent5 9" xfId="2782" hidden="1"/>
    <cellStyle name="40% - Accent5 9" xfId="3311" hidden="1"/>
    <cellStyle name="40% - Accent5 9" xfId="3363" hidden="1"/>
    <cellStyle name="40% - Accent5 9" xfId="3415" hidden="1"/>
    <cellStyle name="40% - Accent5 9" xfId="3602" hidden="1"/>
    <cellStyle name="40% - Accent5 9" xfId="2661" hidden="1"/>
    <cellStyle name="40% - Accent5 9" xfId="2674" hidden="1"/>
    <cellStyle name="40% - Accent5 9" xfId="3739" hidden="1"/>
    <cellStyle name="40% - Accent5 9" xfId="3791" hidden="1"/>
    <cellStyle name="40% - Accent5 9" xfId="3843" hidden="1"/>
    <cellStyle name="40% - Accent5 9" xfId="4010" hidden="1"/>
    <cellStyle name="40% - Accent5 9" xfId="4062" hidden="1"/>
    <cellStyle name="40% - Accent5 9" xfId="4114" hidden="1"/>
    <cellStyle name="40% - Accent5 9" xfId="4281" hidden="1"/>
    <cellStyle name="40% - Accent5 9" xfId="4333" hidden="1"/>
    <cellStyle name="40% - Accent5 9" xfId="4402" hidden="1"/>
    <cellStyle name="40% - Accent5 9" xfId="4454" hidden="1"/>
    <cellStyle name="40% - Accent5 9" xfId="4506" hidden="1"/>
    <cellStyle name="40% - Accent5 9" xfId="4558" hidden="1"/>
    <cellStyle name="40% - Accent5 9" xfId="5007" hidden="1"/>
    <cellStyle name="40% - Accent5 9" xfId="5059" hidden="1"/>
    <cellStyle name="40% - Accent5 9" xfId="5112" hidden="1"/>
    <cellStyle name="40% - Accent5 9" xfId="5322" hidden="1"/>
    <cellStyle name="40% - Accent5 9" xfId="4974" hidden="1"/>
    <cellStyle name="40% - Accent5 9" xfId="4950" hidden="1"/>
    <cellStyle name="40% - Accent5 9" xfId="5479" hidden="1"/>
    <cellStyle name="40% - Accent5 9" xfId="5531" hidden="1"/>
    <cellStyle name="40% - Accent5 9" xfId="5583" hidden="1"/>
    <cellStyle name="40% - Accent5 9" xfId="5770" hidden="1"/>
    <cellStyle name="40% - Accent5 9" xfId="4829" hidden="1"/>
    <cellStyle name="40% - Accent5 9" xfId="4842" hidden="1"/>
    <cellStyle name="40% - Accent5 9" xfId="5907" hidden="1"/>
    <cellStyle name="40% - Accent5 9" xfId="5959" hidden="1"/>
    <cellStyle name="40% - Accent5 9" xfId="6011" hidden="1"/>
    <cellStyle name="40% - Accent5 9" xfId="6178" hidden="1"/>
    <cellStyle name="40% - Accent5 9" xfId="6230" hidden="1"/>
    <cellStyle name="40% - Accent5 9" xfId="6282" hidden="1"/>
    <cellStyle name="40% - Accent5 9" xfId="6449" hidden="1"/>
    <cellStyle name="40% - Accent5 9" xfId="6501" hidden="1"/>
    <cellStyle name="40% - Accent5 9" xfId="6570" hidden="1"/>
    <cellStyle name="40% - Accent5 9" xfId="6622" hidden="1"/>
    <cellStyle name="40% - Accent5 9" xfId="6674" hidden="1"/>
    <cellStyle name="40% - Accent5 9" xfId="6726" hidden="1"/>
    <cellStyle name="40% - Accent5 9" xfId="7175" hidden="1"/>
    <cellStyle name="40% - Accent5 9" xfId="7227" hidden="1"/>
    <cellStyle name="40% - Accent5 9" xfId="7280" hidden="1"/>
    <cellStyle name="40% - Accent5 9" xfId="7490" hidden="1"/>
    <cellStyle name="40% - Accent5 9" xfId="7142" hidden="1"/>
    <cellStyle name="40% - Accent5 9" xfId="7118" hidden="1"/>
    <cellStyle name="40% - Accent5 9" xfId="7647" hidden="1"/>
    <cellStyle name="40% - Accent5 9" xfId="7699" hidden="1"/>
    <cellStyle name="40% - Accent5 9" xfId="7751" hidden="1"/>
    <cellStyle name="40% - Accent5 9" xfId="7938" hidden="1"/>
    <cellStyle name="40% - Accent5 9" xfId="6997" hidden="1"/>
    <cellStyle name="40% - Accent5 9" xfId="7010" hidden="1"/>
    <cellStyle name="40% - Accent5 9" xfId="8075" hidden="1"/>
    <cellStyle name="40% - Accent5 9" xfId="8127" hidden="1"/>
    <cellStyle name="40% - Accent5 9" xfId="8179" hidden="1"/>
    <cellStyle name="40% - Accent5 9" xfId="8346" hidden="1"/>
    <cellStyle name="40% - Accent5 9" xfId="8398" hidden="1"/>
    <cellStyle name="40% - Accent5 9" xfId="8450" hidden="1"/>
    <cellStyle name="40% - Accent5 9" xfId="8617" hidden="1"/>
    <cellStyle name="40% - Accent5 9" xfId="8669" hidden="1"/>
    <cellStyle name="40% - Accent5 9" xfId="8738" hidden="1"/>
    <cellStyle name="40% - Accent5 9" xfId="8790" hidden="1"/>
    <cellStyle name="40% - Accent5 9" xfId="8842" hidden="1"/>
    <cellStyle name="40% - Accent5 9" xfId="8894" hidden="1"/>
    <cellStyle name="40% - Accent5 9" xfId="9343" hidden="1"/>
    <cellStyle name="40% - Accent5 9" xfId="9395" hidden="1"/>
    <cellStyle name="40% - Accent5 9" xfId="9448" hidden="1"/>
    <cellStyle name="40% - Accent5 9" xfId="9658" hidden="1"/>
    <cellStyle name="40% - Accent5 9" xfId="9310" hidden="1"/>
    <cellStyle name="40% - Accent5 9" xfId="9286" hidden="1"/>
    <cellStyle name="40% - Accent5 9" xfId="9815" hidden="1"/>
    <cellStyle name="40% - Accent5 9" xfId="9867" hidden="1"/>
    <cellStyle name="40% - Accent5 9" xfId="9919" hidden="1"/>
    <cellStyle name="40% - Accent5 9" xfId="10106" hidden="1"/>
    <cellStyle name="40% - Accent5 9" xfId="9165" hidden="1"/>
    <cellStyle name="40% - Accent5 9" xfId="9178" hidden="1"/>
    <cellStyle name="40% - Accent5 9" xfId="10243" hidden="1"/>
    <cellStyle name="40% - Accent5 9" xfId="10295" hidden="1"/>
    <cellStyle name="40% - Accent5 9" xfId="10347" hidden="1"/>
    <cellStyle name="40% - Accent5 9" xfId="10514" hidden="1"/>
    <cellStyle name="40% - Accent5 9" xfId="10566" hidden="1"/>
    <cellStyle name="40% - Accent5 9" xfId="10618" hidden="1"/>
    <cellStyle name="40% - Accent5 9" xfId="10785" hidden="1"/>
    <cellStyle name="40% - Accent5 9" xfId="10837" hidden="1"/>
    <cellStyle name="40% - Accent5 9" xfId="10906" hidden="1"/>
    <cellStyle name="40% - Accent5 9" xfId="10958" hidden="1"/>
    <cellStyle name="40% - Accent5 9" xfId="11010" hidden="1"/>
    <cellStyle name="40% - Accent5 9" xfId="11062" hidden="1"/>
    <cellStyle name="40% - Accent5 9" xfId="11511" hidden="1"/>
    <cellStyle name="40% - Accent5 9" xfId="11563" hidden="1"/>
    <cellStyle name="40% - Accent5 9" xfId="11616" hidden="1"/>
    <cellStyle name="40% - Accent5 9" xfId="11826" hidden="1"/>
    <cellStyle name="40% - Accent5 9" xfId="11478" hidden="1"/>
    <cellStyle name="40% - Accent5 9" xfId="11454" hidden="1"/>
    <cellStyle name="40% - Accent5 9" xfId="11983" hidden="1"/>
    <cellStyle name="40% - Accent5 9" xfId="12035" hidden="1"/>
    <cellStyle name="40% - Accent5 9" xfId="12087" hidden="1"/>
    <cellStyle name="40% - Accent5 9" xfId="12274" hidden="1"/>
    <cellStyle name="40% - Accent5 9" xfId="11333" hidden="1"/>
    <cellStyle name="40% - Accent5 9" xfId="11346" hidden="1"/>
    <cellStyle name="40% - Accent5 9" xfId="12411" hidden="1"/>
    <cellStyle name="40% - Accent5 9" xfId="12463" hidden="1"/>
    <cellStyle name="40% - Accent5 9" xfId="12515" hidden="1"/>
    <cellStyle name="40% - Accent5 9" xfId="12682" hidden="1"/>
    <cellStyle name="40% - Accent5 9" xfId="12734" hidden="1"/>
    <cellStyle name="40% - Accent5 9" xfId="12786" hidden="1"/>
    <cellStyle name="40% - Accent5 9" xfId="12953" hidden="1"/>
    <cellStyle name="40% - Accent5 9" xfId="13005" hidden="1"/>
    <cellStyle name="40% - Accent6" xfId="44" builtinId="51" hidden="1"/>
    <cellStyle name="40% - Accent6 10" xfId="91" hidden="1"/>
    <cellStyle name="40% - Accent6 10" xfId="143" hidden="1"/>
    <cellStyle name="40% - Accent6 10" xfId="195" hidden="1"/>
    <cellStyle name="40% - Accent6 10" xfId="247" hidden="1"/>
    <cellStyle name="40% - Accent6 10" xfId="686" hidden="1"/>
    <cellStyle name="40% - Accent6 10" xfId="738" hidden="1"/>
    <cellStyle name="40% - Accent6 10" xfId="791" hidden="1"/>
    <cellStyle name="40% - Accent6 10" xfId="1001" hidden="1"/>
    <cellStyle name="40% - Accent6 10" xfId="497" hidden="1"/>
    <cellStyle name="40% - Accent6 10" xfId="620" hidden="1"/>
    <cellStyle name="40% - Accent6 10" xfId="1158" hidden="1"/>
    <cellStyle name="40% - Accent6 10" xfId="1210" hidden="1"/>
    <cellStyle name="40% - Accent6 10" xfId="1262" hidden="1"/>
    <cellStyle name="40% - Accent6 10" xfId="1446" hidden="1"/>
    <cellStyle name="40% - Accent6 10" xfId="857" hidden="1"/>
    <cellStyle name="40% - Accent6 10" xfId="1023" hidden="1"/>
    <cellStyle name="40% - Accent6 10" xfId="1586" hidden="1"/>
    <cellStyle name="40% - Accent6 10" xfId="1638" hidden="1"/>
    <cellStyle name="40% - Accent6 10" xfId="1690" hidden="1"/>
    <cellStyle name="40% - Accent6 10" xfId="1857" hidden="1"/>
    <cellStyle name="40% - Accent6 10" xfId="1909" hidden="1"/>
    <cellStyle name="40% - Accent6 10" xfId="1961" hidden="1"/>
    <cellStyle name="40% - Accent6 10" xfId="2128" hidden="1"/>
    <cellStyle name="40% - Accent6 10" xfId="2180" hidden="1"/>
    <cellStyle name="40% - Accent6 10" xfId="2249" hidden="1"/>
    <cellStyle name="40% - Accent6 10" xfId="2301" hidden="1"/>
    <cellStyle name="40% - Accent6 10" xfId="2353" hidden="1"/>
    <cellStyle name="40% - Accent6 10" xfId="2405" hidden="1"/>
    <cellStyle name="40% - Accent6 10" xfId="2854" hidden="1"/>
    <cellStyle name="40% - Accent6 10" xfId="2906" hidden="1"/>
    <cellStyle name="40% - Accent6 10" xfId="2959" hidden="1"/>
    <cellStyle name="40% - Accent6 10" xfId="3169" hidden="1"/>
    <cellStyle name="40% - Accent6 10" xfId="2665" hidden="1"/>
    <cellStyle name="40% - Accent6 10" xfId="2788" hidden="1"/>
    <cellStyle name="40% - Accent6 10" xfId="3326" hidden="1"/>
    <cellStyle name="40% - Accent6 10" xfId="3378" hidden="1"/>
    <cellStyle name="40% - Accent6 10" xfId="3430" hidden="1"/>
    <cellStyle name="40% - Accent6 10" xfId="3614" hidden="1"/>
    <cellStyle name="40% - Accent6 10" xfId="3025" hidden="1"/>
    <cellStyle name="40% - Accent6 10" xfId="3191" hidden="1"/>
    <cellStyle name="40% - Accent6 10" xfId="3754" hidden="1"/>
    <cellStyle name="40% - Accent6 10" xfId="3806" hidden="1"/>
    <cellStyle name="40% - Accent6 10" xfId="3858" hidden="1"/>
    <cellStyle name="40% - Accent6 10" xfId="4025" hidden="1"/>
    <cellStyle name="40% - Accent6 10" xfId="4077" hidden="1"/>
    <cellStyle name="40% - Accent6 10" xfId="4129" hidden="1"/>
    <cellStyle name="40% - Accent6 10" xfId="4296" hidden="1"/>
    <cellStyle name="40% - Accent6 10" xfId="4348" hidden="1"/>
    <cellStyle name="40% - Accent6 10" xfId="4417" hidden="1"/>
    <cellStyle name="40% - Accent6 10" xfId="4469" hidden="1"/>
    <cellStyle name="40% - Accent6 10" xfId="4521" hidden="1"/>
    <cellStyle name="40% - Accent6 10" xfId="4573" hidden="1"/>
    <cellStyle name="40% - Accent6 10" xfId="5022" hidden="1"/>
    <cellStyle name="40% - Accent6 10" xfId="5074" hidden="1"/>
    <cellStyle name="40% - Accent6 10" xfId="5127" hidden="1"/>
    <cellStyle name="40% - Accent6 10" xfId="5337" hidden="1"/>
    <cellStyle name="40% - Accent6 10" xfId="4833" hidden="1"/>
    <cellStyle name="40% - Accent6 10" xfId="4956" hidden="1"/>
    <cellStyle name="40% - Accent6 10" xfId="5494" hidden="1"/>
    <cellStyle name="40% - Accent6 10" xfId="5546" hidden="1"/>
    <cellStyle name="40% - Accent6 10" xfId="5598" hidden="1"/>
    <cellStyle name="40% - Accent6 10" xfId="5782" hidden="1"/>
    <cellStyle name="40% - Accent6 10" xfId="5193" hidden="1"/>
    <cellStyle name="40% - Accent6 10" xfId="5359" hidden="1"/>
    <cellStyle name="40% - Accent6 10" xfId="5922" hidden="1"/>
    <cellStyle name="40% - Accent6 10" xfId="5974" hidden="1"/>
    <cellStyle name="40% - Accent6 10" xfId="6026" hidden="1"/>
    <cellStyle name="40% - Accent6 10" xfId="6193" hidden="1"/>
    <cellStyle name="40% - Accent6 10" xfId="6245" hidden="1"/>
    <cellStyle name="40% - Accent6 10" xfId="6297" hidden="1"/>
    <cellStyle name="40% - Accent6 10" xfId="6464" hidden="1"/>
    <cellStyle name="40% - Accent6 10" xfId="6516" hidden="1"/>
    <cellStyle name="40% - Accent6 10" xfId="6585" hidden="1"/>
    <cellStyle name="40% - Accent6 10" xfId="6637" hidden="1"/>
    <cellStyle name="40% - Accent6 10" xfId="6689" hidden="1"/>
    <cellStyle name="40% - Accent6 10" xfId="6741" hidden="1"/>
    <cellStyle name="40% - Accent6 10" xfId="7190" hidden="1"/>
    <cellStyle name="40% - Accent6 10" xfId="7242" hidden="1"/>
    <cellStyle name="40% - Accent6 10" xfId="7295" hidden="1"/>
    <cellStyle name="40% - Accent6 10" xfId="7505" hidden="1"/>
    <cellStyle name="40% - Accent6 10" xfId="7001" hidden="1"/>
    <cellStyle name="40% - Accent6 10" xfId="7124" hidden="1"/>
    <cellStyle name="40% - Accent6 10" xfId="7662" hidden="1"/>
    <cellStyle name="40% - Accent6 10" xfId="7714" hidden="1"/>
    <cellStyle name="40% - Accent6 10" xfId="7766" hidden="1"/>
    <cellStyle name="40% - Accent6 10" xfId="7950" hidden="1"/>
    <cellStyle name="40% - Accent6 10" xfId="7361" hidden="1"/>
    <cellStyle name="40% - Accent6 10" xfId="7527" hidden="1"/>
    <cellStyle name="40% - Accent6 10" xfId="8090" hidden="1"/>
    <cellStyle name="40% - Accent6 10" xfId="8142" hidden="1"/>
    <cellStyle name="40% - Accent6 10" xfId="8194" hidden="1"/>
    <cellStyle name="40% - Accent6 10" xfId="8361" hidden="1"/>
    <cellStyle name="40% - Accent6 10" xfId="8413" hidden="1"/>
    <cellStyle name="40% - Accent6 10" xfId="8465" hidden="1"/>
    <cellStyle name="40% - Accent6 10" xfId="8632" hidden="1"/>
    <cellStyle name="40% - Accent6 10" xfId="8684" hidden="1"/>
    <cellStyle name="40% - Accent6 10" xfId="8753" hidden="1"/>
    <cellStyle name="40% - Accent6 10" xfId="8805" hidden="1"/>
    <cellStyle name="40% - Accent6 10" xfId="8857" hidden="1"/>
    <cellStyle name="40% - Accent6 10" xfId="8909" hidden="1"/>
    <cellStyle name="40% - Accent6 10" xfId="9358" hidden="1"/>
    <cellStyle name="40% - Accent6 10" xfId="9410" hidden="1"/>
    <cellStyle name="40% - Accent6 10" xfId="9463" hidden="1"/>
    <cellStyle name="40% - Accent6 10" xfId="9673" hidden="1"/>
    <cellStyle name="40% - Accent6 10" xfId="9169" hidden="1"/>
    <cellStyle name="40% - Accent6 10" xfId="9292" hidden="1"/>
    <cellStyle name="40% - Accent6 10" xfId="9830" hidden="1"/>
    <cellStyle name="40% - Accent6 10" xfId="9882" hidden="1"/>
    <cellStyle name="40% - Accent6 10" xfId="9934" hidden="1"/>
    <cellStyle name="40% - Accent6 10" xfId="10118" hidden="1"/>
    <cellStyle name="40% - Accent6 10" xfId="9529" hidden="1"/>
    <cellStyle name="40% - Accent6 10" xfId="9695" hidden="1"/>
    <cellStyle name="40% - Accent6 10" xfId="10258" hidden="1"/>
    <cellStyle name="40% - Accent6 10" xfId="10310" hidden="1"/>
    <cellStyle name="40% - Accent6 10" xfId="10362" hidden="1"/>
    <cellStyle name="40% - Accent6 10" xfId="10529" hidden="1"/>
    <cellStyle name="40% - Accent6 10" xfId="10581" hidden="1"/>
    <cellStyle name="40% - Accent6 10" xfId="10633" hidden="1"/>
    <cellStyle name="40% - Accent6 10" xfId="10800" hidden="1"/>
    <cellStyle name="40% - Accent6 10" xfId="10852" hidden="1"/>
    <cellStyle name="40% - Accent6 10" xfId="10921" hidden="1"/>
    <cellStyle name="40% - Accent6 10" xfId="10973" hidden="1"/>
    <cellStyle name="40% - Accent6 10" xfId="11025" hidden="1"/>
    <cellStyle name="40% - Accent6 10" xfId="11077" hidden="1"/>
    <cellStyle name="40% - Accent6 10" xfId="11526" hidden="1"/>
    <cellStyle name="40% - Accent6 10" xfId="11578" hidden="1"/>
    <cellStyle name="40% - Accent6 10" xfId="11631" hidden="1"/>
    <cellStyle name="40% - Accent6 10" xfId="11841" hidden="1"/>
    <cellStyle name="40% - Accent6 10" xfId="11337" hidden="1"/>
    <cellStyle name="40% - Accent6 10" xfId="11460" hidden="1"/>
    <cellStyle name="40% - Accent6 10" xfId="11998" hidden="1"/>
    <cellStyle name="40% - Accent6 10" xfId="12050" hidden="1"/>
    <cellStyle name="40% - Accent6 10" xfId="12102" hidden="1"/>
    <cellStyle name="40% - Accent6 10" xfId="12286" hidden="1"/>
    <cellStyle name="40% - Accent6 10" xfId="11697" hidden="1"/>
    <cellStyle name="40% - Accent6 10" xfId="11863" hidden="1"/>
    <cellStyle name="40% - Accent6 10" xfId="12426" hidden="1"/>
    <cellStyle name="40% - Accent6 10" xfId="12478" hidden="1"/>
    <cellStyle name="40% - Accent6 10" xfId="12530" hidden="1"/>
    <cellStyle name="40% - Accent6 10" xfId="12697" hidden="1"/>
    <cellStyle name="40% - Accent6 10" xfId="12749" hidden="1"/>
    <cellStyle name="40% - Accent6 10" xfId="12801" hidden="1"/>
    <cellStyle name="40% - Accent6 10" xfId="12968" hidden="1"/>
    <cellStyle name="40% - Accent6 10" xfId="13020" hidden="1"/>
    <cellStyle name="40% - Accent6 11" xfId="104" hidden="1"/>
    <cellStyle name="40% - Accent6 11" xfId="156" hidden="1"/>
    <cellStyle name="40% - Accent6 11" xfId="208" hidden="1"/>
    <cellStyle name="40% - Accent6 11" xfId="260" hidden="1"/>
    <cellStyle name="40% - Accent6 11" xfId="699" hidden="1"/>
    <cellStyle name="40% - Accent6 11" xfId="751" hidden="1"/>
    <cellStyle name="40% - Accent6 11" xfId="804" hidden="1"/>
    <cellStyle name="40% - Accent6 11" xfId="601" hidden="1"/>
    <cellStyle name="40% - Accent6 11" xfId="536" hidden="1"/>
    <cellStyle name="40% - Accent6 11" xfId="625" hidden="1"/>
    <cellStyle name="40% - Accent6 11" xfId="1171" hidden="1"/>
    <cellStyle name="40% - Accent6 11" xfId="1223" hidden="1"/>
    <cellStyle name="40% - Accent6 11" xfId="1275" hidden="1"/>
    <cellStyle name="40% - Accent6 11" xfId="553" hidden="1"/>
    <cellStyle name="40% - Accent6 11" xfId="518" hidden="1"/>
    <cellStyle name="40% - Accent6 11" xfId="983" hidden="1"/>
    <cellStyle name="40% - Accent6 11" xfId="1599" hidden="1"/>
    <cellStyle name="40% - Accent6 11" xfId="1651" hidden="1"/>
    <cellStyle name="40% - Accent6 11" xfId="1703" hidden="1"/>
    <cellStyle name="40% - Accent6 11" xfId="1870" hidden="1"/>
    <cellStyle name="40% - Accent6 11" xfId="1922" hidden="1"/>
    <cellStyle name="40% - Accent6 11" xfId="1974" hidden="1"/>
    <cellStyle name="40% - Accent6 11" xfId="2141" hidden="1"/>
    <cellStyle name="40% - Accent6 11" xfId="2193" hidden="1"/>
    <cellStyle name="40% - Accent6 11" xfId="2262" hidden="1"/>
    <cellStyle name="40% - Accent6 11" xfId="2314" hidden="1"/>
    <cellStyle name="40% - Accent6 11" xfId="2366" hidden="1"/>
    <cellStyle name="40% - Accent6 11" xfId="2418" hidden="1"/>
    <cellStyle name="40% - Accent6 11" xfId="2867" hidden="1"/>
    <cellStyle name="40% - Accent6 11" xfId="2919" hidden="1"/>
    <cellStyle name="40% - Accent6 11" xfId="2972" hidden="1"/>
    <cellStyle name="40% - Accent6 11" xfId="2769" hidden="1"/>
    <cellStyle name="40% - Accent6 11" xfId="2704" hidden="1"/>
    <cellStyle name="40% - Accent6 11" xfId="2793" hidden="1"/>
    <cellStyle name="40% - Accent6 11" xfId="3339" hidden="1"/>
    <cellStyle name="40% - Accent6 11" xfId="3391" hidden="1"/>
    <cellStyle name="40% - Accent6 11" xfId="3443" hidden="1"/>
    <cellStyle name="40% - Accent6 11" xfId="2721" hidden="1"/>
    <cellStyle name="40% - Accent6 11" xfId="2686" hidden="1"/>
    <cellStyle name="40% - Accent6 11" xfId="3151" hidden="1"/>
    <cellStyle name="40% - Accent6 11" xfId="3767" hidden="1"/>
    <cellStyle name="40% - Accent6 11" xfId="3819" hidden="1"/>
    <cellStyle name="40% - Accent6 11" xfId="3871" hidden="1"/>
    <cellStyle name="40% - Accent6 11" xfId="4038" hidden="1"/>
    <cellStyle name="40% - Accent6 11" xfId="4090" hidden="1"/>
    <cellStyle name="40% - Accent6 11" xfId="4142" hidden="1"/>
    <cellStyle name="40% - Accent6 11" xfId="4309" hidden="1"/>
    <cellStyle name="40% - Accent6 11" xfId="4361" hidden="1"/>
    <cellStyle name="40% - Accent6 11" xfId="4430" hidden="1"/>
    <cellStyle name="40% - Accent6 11" xfId="4482" hidden="1"/>
    <cellStyle name="40% - Accent6 11" xfId="4534" hidden="1"/>
    <cellStyle name="40% - Accent6 11" xfId="4586" hidden="1"/>
    <cellStyle name="40% - Accent6 11" xfId="5035" hidden="1"/>
    <cellStyle name="40% - Accent6 11" xfId="5087" hidden="1"/>
    <cellStyle name="40% - Accent6 11" xfId="5140" hidden="1"/>
    <cellStyle name="40% - Accent6 11" xfId="4937" hidden="1"/>
    <cellStyle name="40% - Accent6 11" xfId="4872" hidden="1"/>
    <cellStyle name="40% - Accent6 11" xfId="4961" hidden="1"/>
    <cellStyle name="40% - Accent6 11" xfId="5507" hidden="1"/>
    <cellStyle name="40% - Accent6 11" xfId="5559" hidden="1"/>
    <cellStyle name="40% - Accent6 11" xfId="5611" hidden="1"/>
    <cellStyle name="40% - Accent6 11" xfId="4889" hidden="1"/>
    <cellStyle name="40% - Accent6 11" xfId="4854" hidden="1"/>
    <cellStyle name="40% - Accent6 11" xfId="5319" hidden="1"/>
    <cellStyle name="40% - Accent6 11" xfId="5935" hidden="1"/>
    <cellStyle name="40% - Accent6 11" xfId="5987" hidden="1"/>
    <cellStyle name="40% - Accent6 11" xfId="6039" hidden="1"/>
    <cellStyle name="40% - Accent6 11" xfId="6206" hidden="1"/>
    <cellStyle name="40% - Accent6 11" xfId="6258" hidden="1"/>
    <cellStyle name="40% - Accent6 11" xfId="6310" hidden="1"/>
    <cellStyle name="40% - Accent6 11" xfId="6477" hidden="1"/>
    <cellStyle name="40% - Accent6 11" xfId="6529" hidden="1"/>
    <cellStyle name="40% - Accent6 11" xfId="6598" hidden="1"/>
    <cellStyle name="40% - Accent6 11" xfId="6650" hidden="1"/>
    <cellStyle name="40% - Accent6 11" xfId="6702" hidden="1"/>
    <cellStyle name="40% - Accent6 11" xfId="6754" hidden="1"/>
    <cellStyle name="40% - Accent6 11" xfId="7203" hidden="1"/>
    <cellStyle name="40% - Accent6 11" xfId="7255" hidden="1"/>
    <cellStyle name="40% - Accent6 11" xfId="7308" hidden="1"/>
    <cellStyle name="40% - Accent6 11" xfId="7105" hidden="1"/>
    <cellStyle name="40% - Accent6 11" xfId="7040" hidden="1"/>
    <cellStyle name="40% - Accent6 11" xfId="7129" hidden="1"/>
    <cellStyle name="40% - Accent6 11" xfId="7675" hidden="1"/>
    <cellStyle name="40% - Accent6 11" xfId="7727" hidden="1"/>
    <cellStyle name="40% - Accent6 11" xfId="7779" hidden="1"/>
    <cellStyle name="40% - Accent6 11" xfId="7057" hidden="1"/>
    <cellStyle name="40% - Accent6 11" xfId="7022" hidden="1"/>
    <cellStyle name="40% - Accent6 11" xfId="7487" hidden="1"/>
    <cellStyle name="40% - Accent6 11" xfId="8103" hidden="1"/>
    <cellStyle name="40% - Accent6 11" xfId="8155" hidden="1"/>
    <cellStyle name="40% - Accent6 11" xfId="8207" hidden="1"/>
    <cellStyle name="40% - Accent6 11" xfId="8374" hidden="1"/>
    <cellStyle name="40% - Accent6 11" xfId="8426" hidden="1"/>
    <cellStyle name="40% - Accent6 11" xfId="8478" hidden="1"/>
    <cellStyle name="40% - Accent6 11" xfId="8645" hidden="1"/>
    <cellStyle name="40% - Accent6 11" xfId="8697" hidden="1"/>
    <cellStyle name="40% - Accent6 11" xfId="8766" hidden="1"/>
    <cellStyle name="40% - Accent6 11" xfId="8818" hidden="1"/>
    <cellStyle name="40% - Accent6 11" xfId="8870" hidden="1"/>
    <cellStyle name="40% - Accent6 11" xfId="8922" hidden="1"/>
    <cellStyle name="40% - Accent6 11" xfId="9371" hidden="1"/>
    <cellStyle name="40% - Accent6 11" xfId="9423" hidden="1"/>
    <cellStyle name="40% - Accent6 11" xfId="9476" hidden="1"/>
    <cellStyle name="40% - Accent6 11" xfId="9273" hidden="1"/>
    <cellStyle name="40% - Accent6 11" xfId="9208" hidden="1"/>
    <cellStyle name="40% - Accent6 11" xfId="9297" hidden="1"/>
    <cellStyle name="40% - Accent6 11" xfId="9843" hidden="1"/>
    <cellStyle name="40% - Accent6 11" xfId="9895" hidden="1"/>
    <cellStyle name="40% - Accent6 11" xfId="9947" hidden="1"/>
    <cellStyle name="40% - Accent6 11" xfId="9225" hidden="1"/>
    <cellStyle name="40% - Accent6 11" xfId="9190" hidden="1"/>
    <cellStyle name="40% - Accent6 11" xfId="9655" hidden="1"/>
    <cellStyle name="40% - Accent6 11" xfId="10271" hidden="1"/>
    <cellStyle name="40% - Accent6 11" xfId="10323" hidden="1"/>
    <cellStyle name="40% - Accent6 11" xfId="10375" hidden="1"/>
    <cellStyle name="40% - Accent6 11" xfId="10542" hidden="1"/>
    <cellStyle name="40% - Accent6 11" xfId="10594" hidden="1"/>
    <cellStyle name="40% - Accent6 11" xfId="10646" hidden="1"/>
    <cellStyle name="40% - Accent6 11" xfId="10813" hidden="1"/>
    <cellStyle name="40% - Accent6 11" xfId="10865" hidden="1"/>
    <cellStyle name="40% - Accent6 11" xfId="10934" hidden="1"/>
    <cellStyle name="40% - Accent6 11" xfId="10986" hidden="1"/>
    <cellStyle name="40% - Accent6 11" xfId="11038" hidden="1"/>
    <cellStyle name="40% - Accent6 11" xfId="11090" hidden="1"/>
    <cellStyle name="40% - Accent6 11" xfId="11539" hidden="1"/>
    <cellStyle name="40% - Accent6 11" xfId="11591" hidden="1"/>
    <cellStyle name="40% - Accent6 11" xfId="11644" hidden="1"/>
    <cellStyle name="40% - Accent6 11" xfId="11441" hidden="1"/>
    <cellStyle name="40% - Accent6 11" xfId="11376" hidden="1"/>
    <cellStyle name="40% - Accent6 11" xfId="11465" hidden="1"/>
    <cellStyle name="40% - Accent6 11" xfId="12011" hidden="1"/>
    <cellStyle name="40% - Accent6 11" xfId="12063" hidden="1"/>
    <cellStyle name="40% - Accent6 11" xfId="12115" hidden="1"/>
    <cellStyle name="40% - Accent6 11" xfId="11393" hidden="1"/>
    <cellStyle name="40% - Accent6 11" xfId="11358" hidden="1"/>
    <cellStyle name="40% - Accent6 11" xfId="11823" hidden="1"/>
    <cellStyle name="40% - Accent6 11" xfId="12439" hidden="1"/>
    <cellStyle name="40% - Accent6 11" xfId="12491" hidden="1"/>
    <cellStyle name="40% - Accent6 11" xfId="12543" hidden="1"/>
    <cellStyle name="40% - Accent6 11" xfId="12710" hidden="1"/>
    <cellStyle name="40% - Accent6 11" xfId="12762" hidden="1"/>
    <cellStyle name="40% - Accent6 11" xfId="12814" hidden="1"/>
    <cellStyle name="40% - Accent6 11" xfId="12981" hidden="1"/>
    <cellStyle name="40% - Accent6 11" xfId="13033" hidden="1"/>
    <cellStyle name="40% - Accent6 12" xfId="117" hidden="1"/>
    <cellStyle name="40% - Accent6 12" xfId="169" hidden="1"/>
    <cellStyle name="40% - Accent6 12" xfId="221" hidden="1"/>
    <cellStyle name="40% - Accent6 12" xfId="273" hidden="1"/>
    <cellStyle name="40% - Accent6 12" xfId="712" hidden="1"/>
    <cellStyle name="40% - Accent6 12" xfId="764" hidden="1"/>
    <cellStyle name="40% - Accent6 12" xfId="817" hidden="1"/>
    <cellStyle name="40% - Accent6 12" xfId="1000" hidden="1"/>
    <cellStyle name="40% - Accent6 12" xfId="478" hidden="1"/>
    <cellStyle name="40% - Accent6 12" xfId="519" hidden="1"/>
    <cellStyle name="40% - Accent6 12" xfId="1184" hidden="1"/>
    <cellStyle name="40% - Accent6 12" xfId="1236" hidden="1"/>
    <cellStyle name="40% - Accent6 12" xfId="1288" hidden="1"/>
    <cellStyle name="40% - Accent6 12" xfId="1445" hidden="1"/>
    <cellStyle name="40% - Accent6 12" xfId="1004" hidden="1"/>
    <cellStyle name="40% - Accent6 12" xfId="65" hidden="1"/>
    <cellStyle name="40% - Accent6 12" xfId="1612" hidden="1"/>
    <cellStyle name="40% - Accent6 12" xfId="1664" hidden="1"/>
    <cellStyle name="40% - Accent6 12" xfId="1716" hidden="1"/>
    <cellStyle name="40% - Accent6 12" xfId="1883" hidden="1"/>
    <cellStyle name="40% - Accent6 12" xfId="1935" hidden="1"/>
    <cellStyle name="40% - Accent6 12" xfId="1987" hidden="1"/>
    <cellStyle name="40% - Accent6 12" xfId="2154" hidden="1"/>
    <cellStyle name="40% - Accent6 12" xfId="2206" hidden="1"/>
    <cellStyle name="40% - Accent6 12" xfId="2275" hidden="1"/>
    <cellStyle name="40% - Accent6 12" xfId="2327" hidden="1"/>
    <cellStyle name="40% - Accent6 12" xfId="2379" hidden="1"/>
    <cellStyle name="40% - Accent6 12" xfId="2431" hidden="1"/>
    <cellStyle name="40% - Accent6 12" xfId="2880" hidden="1"/>
    <cellStyle name="40% - Accent6 12" xfId="2932" hidden="1"/>
    <cellStyle name="40% - Accent6 12" xfId="2985" hidden="1"/>
    <cellStyle name="40% - Accent6 12" xfId="3168" hidden="1"/>
    <cellStyle name="40% - Accent6 12" xfId="2646" hidden="1"/>
    <cellStyle name="40% - Accent6 12" xfId="2687" hidden="1"/>
    <cellStyle name="40% - Accent6 12" xfId="3352" hidden="1"/>
    <cellStyle name="40% - Accent6 12" xfId="3404" hidden="1"/>
    <cellStyle name="40% - Accent6 12" xfId="3456" hidden="1"/>
    <cellStyle name="40% - Accent6 12" xfId="3613" hidden="1"/>
    <cellStyle name="40% - Accent6 12" xfId="3172" hidden="1"/>
    <cellStyle name="40% - Accent6 12" xfId="2223" hidden="1"/>
    <cellStyle name="40% - Accent6 12" xfId="3780" hidden="1"/>
    <cellStyle name="40% - Accent6 12" xfId="3832" hidden="1"/>
    <cellStyle name="40% - Accent6 12" xfId="3884" hidden="1"/>
    <cellStyle name="40% - Accent6 12" xfId="4051" hidden="1"/>
    <cellStyle name="40% - Accent6 12" xfId="4103" hidden="1"/>
    <cellStyle name="40% - Accent6 12" xfId="4155" hidden="1"/>
    <cellStyle name="40% - Accent6 12" xfId="4322" hidden="1"/>
    <cellStyle name="40% - Accent6 12" xfId="4374" hidden="1"/>
    <cellStyle name="40% - Accent6 12" xfId="4443" hidden="1"/>
    <cellStyle name="40% - Accent6 12" xfId="4495" hidden="1"/>
    <cellStyle name="40% - Accent6 12" xfId="4547" hidden="1"/>
    <cellStyle name="40% - Accent6 12" xfId="4599" hidden="1"/>
    <cellStyle name="40% - Accent6 12" xfId="5048" hidden="1"/>
    <cellStyle name="40% - Accent6 12" xfId="5100" hidden="1"/>
    <cellStyle name="40% - Accent6 12" xfId="5153" hidden="1"/>
    <cellStyle name="40% - Accent6 12" xfId="5336" hidden="1"/>
    <cellStyle name="40% - Accent6 12" xfId="4814" hidden="1"/>
    <cellStyle name="40% - Accent6 12" xfId="4855" hidden="1"/>
    <cellStyle name="40% - Accent6 12" xfId="5520" hidden="1"/>
    <cellStyle name="40% - Accent6 12" xfId="5572" hidden="1"/>
    <cellStyle name="40% - Accent6 12" xfId="5624" hidden="1"/>
    <cellStyle name="40% - Accent6 12" xfId="5781" hidden="1"/>
    <cellStyle name="40% - Accent6 12" xfId="5340" hidden="1"/>
    <cellStyle name="40% - Accent6 12" xfId="4391" hidden="1"/>
    <cellStyle name="40% - Accent6 12" xfId="5948" hidden="1"/>
    <cellStyle name="40% - Accent6 12" xfId="6000" hidden="1"/>
    <cellStyle name="40% - Accent6 12" xfId="6052" hidden="1"/>
    <cellStyle name="40% - Accent6 12" xfId="6219" hidden="1"/>
    <cellStyle name="40% - Accent6 12" xfId="6271" hidden="1"/>
    <cellStyle name="40% - Accent6 12" xfId="6323" hidden="1"/>
    <cellStyle name="40% - Accent6 12" xfId="6490" hidden="1"/>
    <cellStyle name="40% - Accent6 12" xfId="6542" hidden="1"/>
    <cellStyle name="40% - Accent6 12" xfId="6611" hidden="1"/>
    <cellStyle name="40% - Accent6 12" xfId="6663" hidden="1"/>
    <cellStyle name="40% - Accent6 12" xfId="6715" hidden="1"/>
    <cellStyle name="40% - Accent6 12" xfId="6767" hidden="1"/>
    <cellStyle name="40% - Accent6 12" xfId="7216" hidden="1"/>
    <cellStyle name="40% - Accent6 12" xfId="7268" hidden="1"/>
    <cellStyle name="40% - Accent6 12" xfId="7321" hidden="1"/>
    <cellStyle name="40% - Accent6 12" xfId="7504" hidden="1"/>
    <cellStyle name="40% - Accent6 12" xfId="6982" hidden="1"/>
    <cellStyle name="40% - Accent6 12" xfId="7023" hidden="1"/>
    <cellStyle name="40% - Accent6 12" xfId="7688" hidden="1"/>
    <cellStyle name="40% - Accent6 12" xfId="7740" hidden="1"/>
    <cellStyle name="40% - Accent6 12" xfId="7792" hidden="1"/>
    <cellStyle name="40% - Accent6 12" xfId="7949" hidden="1"/>
    <cellStyle name="40% - Accent6 12" xfId="7508" hidden="1"/>
    <cellStyle name="40% - Accent6 12" xfId="6559" hidden="1"/>
    <cellStyle name="40% - Accent6 12" xfId="8116" hidden="1"/>
    <cellStyle name="40% - Accent6 12" xfId="8168" hidden="1"/>
    <cellStyle name="40% - Accent6 12" xfId="8220" hidden="1"/>
    <cellStyle name="40% - Accent6 12" xfId="8387" hidden="1"/>
    <cellStyle name="40% - Accent6 12" xfId="8439" hidden="1"/>
    <cellStyle name="40% - Accent6 12" xfId="8491" hidden="1"/>
    <cellStyle name="40% - Accent6 12" xfId="8658" hidden="1"/>
    <cellStyle name="40% - Accent6 12" xfId="8710" hidden="1"/>
    <cellStyle name="40% - Accent6 12" xfId="8779" hidden="1"/>
    <cellStyle name="40% - Accent6 12" xfId="8831" hidden="1"/>
    <cellStyle name="40% - Accent6 12" xfId="8883" hidden="1"/>
    <cellStyle name="40% - Accent6 12" xfId="8935" hidden="1"/>
    <cellStyle name="40% - Accent6 12" xfId="9384" hidden="1"/>
    <cellStyle name="40% - Accent6 12" xfId="9436" hidden="1"/>
    <cellStyle name="40% - Accent6 12" xfId="9489" hidden="1"/>
    <cellStyle name="40% - Accent6 12" xfId="9672" hidden="1"/>
    <cellStyle name="40% - Accent6 12" xfId="9150" hidden="1"/>
    <cellStyle name="40% - Accent6 12" xfId="9191" hidden="1"/>
    <cellStyle name="40% - Accent6 12" xfId="9856" hidden="1"/>
    <cellStyle name="40% - Accent6 12" xfId="9908" hidden="1"/>
    <cellStyle name="40% - Accent6 12" xfId="9960" hidden="1"/>
    <cellStyle name="40% - Accent6 12" xfId="10117" hidden="1"/>
    <cellStyle name="40% - Accent6 12" xfId="9676" hidden="1"/>
    <cellStyle name="40% - Accent6 12" xfId="8727" hidden="1"/>
    <cellStyle name="40% - Accent6 12" xfId="10284" hidden="1"/>
    <cellStyle name="40% - Accent6 12" xfId="10336" hidden="1"/>
    <cellStyle name="40% - Accent6 12" xfId="10388" hidden="1"/>
    <cellStyle name="40% - Accent6 12" xfId="10555" hidden="1"/>
    <cellStyle name="40% - Accent6 12" xfId="10607" hidden="1"/>
    <cellStyle name="40% - Accent6 12" xfId="10659" hidden="1"/>
    <cellStyle name="40% - Accent6 12" xfId="10826" hidden="1"/>
    <cellStyle name="40% - Accent6 12" xfId="10878" hidden="1"/>
    <cellStyle name="40% - Accent6 12" xfId="10947" hidden="1"/>
    <cellStyle name="40% - Accent6 12" xfId="10999" hidden="1"/>
    <cellStyle name="40% - Accent6 12" xfId="11051" hidden="1"/>
    <cellStyle name="40% - Accent6 12" xfId="11103" hidden="1"/>
    <cellStyle name="40% - Accent6 12" xfId="11552" hidden="1"/>
    <cellStyle name="40% - Accent6 12" xfId="11604" hidden="1"/>
    <cellStyle name="40% - Accent6 12" xfId="11657" hidden="1"/>
    <cellStyle name="40% - Accent6 12" xfId="11840" hidden="1"/>
    <cellStyle name="40% - Accent6 12" xfId="11318" hidden="1"/>
    <cellStyle name="40% - Accent6 12" xfId="11359" hidden="1"/>
    <cellStyle name="40% - Accent6 12" xfId="12024" hidden="1"/>
    <cellStyle name="40% - Accent6 12" xfId="12076" hidden="1"/>
    <cellStyle name="40% - Accent6 12" xfId="12128" hidden="1"/>
    <cellStyle name="40% - Accent6 12" xfId="12285" hidden="1"/>
    <cellStyle name="40% - Accent6 12" xfId="11844" hidden="1"/>
    <cellStyle name="40% - Accent6 12" xfId="10895" hidden="1"/>
    <cellStyle name="40% - Accent6 12" xfId="12452" hidden="1"/>
    <cellStyle name="40% - Accent6 12" xfId="12504" hidden="1"/>
    <cellStyle name="40% - Accent6 12" xfId="12556" hidden="1"/>
    <cellStyle name="40% - Accent6 12" xfId="12723" hidden="1"/>
    <cellStyle name="40% - Accent6 12" xfId="12775" hidden="1"/>
    <cellStyle name="40% - Accent6 12" xfId="12827" hidden="1"/>
    <cellStyle name="40% - Accent6 12" xfId="12994" hidden="1"/>
    <cellStyle name="40% - Accent6 12" xfId="13046" hidden="1"/>
    <cellStyle name="40% - Accent6 13" xfId="286" hidden="1"/>
    <cellStyle name="40% - Accent6 13" xfId="391" hidden="1"/>
    <cellStyle name="40% - Accent6 13" xfId="895" hidden="1"/>
    <cellStyle name="40% - Accent6 13" xfId="1041" hidden="1"/>
    <cellStyle name="40% - Accent6 13" xfId="1345" hidden="1"/>
    <cellStyle name="40% - Accent6 13" xfId="1474" hidden="1"/>
    <cellStyle name="40% - Accent6 13" xfId="1745" hidden="1"/>
    <cellStyle name="40% - Accent6 13" xfId="2016" hidden="1"/>
    <cellStyle name="40% - Accent6 13" xfId="2444" hidden="1"/>
    <cellStyle name="40% - Accent6 13" xfId="2559" hidden="1"/>
    <cellStyle name="40% - Accent6 13" xfId="3063" hidden="1"/>
    <cellStyle name="40% - Accent6 13" xfId="3209" hidden="1"/>
    <cellStyle name="40% - Accent6 13" xfId="3513" hidden="1"/>
    <cellStyle name="40% - Accent6 13" xfId="3642" hidden="1"/>
    <cellStyle name="40% - Accent6 13" xfId="3913" hidden="1"/>
    <cellStyle name="40% - Accent6 13" xfId="4184" hidden="1"/>
    <cellStyle name="40% - Accent6 13" xfId="4612" hidden="1"/>
    <cellStyle name="40% - Accent6 13" xfId="4727" hidden="1"/>
    <cellStyle name="40% - Accent6 13" xfId="5231" hidden="1"/>
    <cellStyle name="40% - Accent6 13" xfId="5377" hidden="1"/>
    <cellStyle name="40% - Accent6 13" xfId="5681" hidden="1"/>
    <cellStyle name="40% - Accent6 13" xfId="5810" hidden="1"/>
    <cellStyle name="40% - Accent6 13" xfId="6081" hidden="1"/>
    <cellStyle name="40% - Accent6 13" xfId="6352" hidden="1"/>
    <cellStyle name="40% - Accent6 13" xfId="6780" hidden="1"/>
    <cellStyle name="40% - Accent6 13" xfId="6895" hidden="1"/>
    <cellStyle name="40% - Accent6 13" xfId="7399" hidden="1"/>
    <cellStyle name="40% - Accent6 13" xfId="7545" hidden="1"/>
    <cellStyle name="40% - Accent6 13" xfId="7849" hidden="1"/>
    <cellStyle name="40% - Accent6 13" xfId="7978" hidden="1"/>
    <cellStyle name="40% - Accent6 13" xfId="8249" hidden="1"/>
    <cellStyle name="40% - Accent6 13" xfId="8520" hidden="1"/>
    <cellStyle name="40% - Accent6 13" xfId="8948" hidden="1"/>
    <cellStyle name="40% - Accent6 13" xfId="9063" hidden="1"/>
    <cellStyle name="40% - Accent6 13" xfId="9567" hidden="1"/>
    <cellStyle name="40% - Accent6 13" xfId="9713" hidden="1"/>
    <cellStyle name="40% - Accent6 13" xfId="10017" hidden="1"/>
    <cellStyle name="40% - Accent6 13" xfId="10146" hidden="1"/>
    <cellStyle name="40% - Accent6 13" xfId="10417" hidden="1"/>
    <cellStyle name="40% - Accent6 13" xfId="10688" hidden="1"/>
    <cellStyle name="40% - Accent6 13" xfId="11116" hidden="1"/>
    <cellStyle name="40% - Accent6 13" xfId="11231" hidden="1"/>
    <cellStyle name="40% - Accent6 13" xfId="11735" hidden="1"/>
    <cellStyle name="40% - Accent6 13" xfId="11881" hidden="1"/>
    <cellStyle name="40% - Accent6 13" xfId="12185" hidden="1"/>
    <cellStyle name="40% - Accent6 13" xfId="12314" hidden="1"/>
    <cellStyle name="40% - Accent6 13" xfId="12585" hidden="1"/>
    <cellStyle name="40% - Accent6 13" xfId="12856" hidden="1"/>
    <cellStyle name="40% - Accent6 3 2 3 2" xfId="361" hidden="1"/>
    <cellStyle name="40% - Accent6 3 2 3 2" xfId="476" hidden="1"/>
    <cellStyle name="40% - Accent6 3 2 3 2" xfId="980" hidden="1"/>
    <cellStyle name="40% - Accent6 3 2 3 2" xfId="1126" hidden="1"/>
    <cellStyle name="40% - Accent6 3 2 3 2" xfId="1430" hidden="1"/>
    <cellStyle name="40% - Accent6 3 2 3 2" xfId="1559" hidden="1"/>
    <cellStyle name="40% - Accent6 3 2 3 2" xfId="1830" hidden="1"/>
    <cellStyle name="40% - Accent6 3 2 3 2" xfId="2101" hidden="1"/>
    <cellStyle name="40% - Accent6 3 2 3 2" xfId="2529" hidden="1"/>
    <cellStyle name="40% - Accent6 3 2 3 2" xfId="2644" hidden="1"/>
    <cellStyle name="40% - Accent6 3 2 3 2" xfId="3148" hidden="1"/>
    <cellStyle name="40% - Accent6 3 2 3 2" xfId="3294" hidden="1"/>
    <cellStyle name="40% - Accent6 3 2 3 2" xfId="3598" hidden="1"/>
    <cellStyle name="40% - Accent6 3 2 3 2" xfId="3727" hidden="1"/>
    <cellStyle name="40% - Accent6 3 2 3 2" xfId="3998" hidden="1"/>
    <cellStyle name="40% - Accent6 3 2 3 2" xfId="4269" hidden="1"/>
    <cellStyle name="40% - Accent6 3 2 3 2" xfId="4697" hidden="1"/>
    <cellStyle name="40% - Accent6 3 2 3 2" xfId="4812" hidden="1"/>
    <cellStyle name="40% - Accent6 3 2 3 2" xfId="5316" hidden="1"/>
    <cellStyle name="40% - Accent6 3 2 3 2" xfId="5462" hidden="1"/>
    <cellStyle name="40% - Accent6 3 2 3 2" xfId="5766" hidden="1"/>
    <cellStyle name="40% - Accent6 3 2 3 2" xfId="5895" hidden="1"/>
    <cellStyle name="40% - Accent6 3 2 3 2" xfId="6166" hidden="1"/>
    <cellStyle name="40% - Accent6 3 2 3 2" xfId="6437" hidden="1"/>
    <cellStyle name="40% - Accent6 3 2 3 2" xfId="6865" hidden="1"/>
    <cellStyle name="40% - Accent6 3 2 3 2" xfId="6980" hidden="1"/>
    <cellStyle name="40% - Accent6 3 2 3 2" xfId="7484" hidden="1"/>
    <cellStyle name="40% - Accent6 3 2 3 2" xfId="7630" hidden="1"/>
    <cellStyle name="40% - Accent6 3 2 3 2" xfId="7934" hidden="1"/>
    <cellStyle name="40% - Accent6 3 2 3 2" xfId="8063" hidden="1"/>
    <cellStyle name="40% - Accent6 3 2 3 2" xfId="8334" hidden="1"/>
    <cellStyle name="40% - Accent6 3 2 3 2" xfId="8605" hidden="1"/>
    <cellStyle name="40% - Accent6 3 2 3 2" xfId="9033" hidden="1"/>
    <cellStyle name="40% - Accent6 3 2 3 2" xfId="9148" hidden="1"/>
    <cellStyle name="40% - Accent6 3 2 3 2" xfId="9652" hidden="1"/>
    <cellStyle name="40% - Accent6 3 2 3 2" xfId="9798" hidden="1"/>
    <cellStyle name="40% - Accent6 3 2 3 2" xfId="10102" hidden="1"/>
    <cellStyle name="40% - Accent6 3 2 3 2" xfId="10231" hidden="1"/>
    <cellStyle name="40% - Accent6 3 2 3 2" xfId="10502" hidden="1"/>
    <cellStyle name="40% - Accent6 3 2 3 2" xfId="10773" hidden="1"/>
    <cellStyle name="40% - Accent6 3 2 3 2" xfId="11201" hidden="1"/>
    <cellStyle name="40% - Accent6 3 2 3 2" xfId="11316" hidden="1"/>
    <cellStyle name="40% - Accent6 3 2 3 2" xfId="11820" hidden="1"/>
    <cellStyle name="40% - Accent6 3 2 3 2" xfId="11966" hidden="1"/>
    <cellStyle name="40% - Accent6 3 2 3 2" xfId="12270" hidden="1"/>
    <cellStyle name="40% - Accent6 3 2 3 2" xfId="12399" hidden="1"/>
    <cellStyle name="40% - Accent6 3 2 3 2" xfId="12670" hidden="1"/>
    <cellStyle name="40% - Accent6 3 2 3 2" xfId="12941" hidden="1"/>
    <cellStyle name="40% - Accent6 3 2 4 2" xfId="334" hidden="1"/>
    <cellStyle name="40% - Accent6 3 2 4 2" xfId="449" hidden="1"/>
    <cellStyle name="40% - Accent6 3 2 4 2" xfId="953" hidden="1"/>
    <cellStyle name="40% - Accent6 3 2 4 2" xfId="1099" hidden="1"/>
    <cellStyle name="40% - Accent6 3 2 4 2" xfId="1403" hidden="1"/>
    <cellStyle name="40% - Accent6 3 2 4 2" xfId="1532" hidden="1"/>
    <cellStyle name="40% - Accent6 3 2 4 2" xfId="1803" hidden="1"/>
    <cellStyle name="40% - Accent6 3 2 4 2" xfId="2074" hidden="1"/>
    <cellStyle name="40% - Accent6 3 2 4 2" xfId="2502" hidden="1"/>
    <cellStyle name="40% - Accent6 3 2 4 2" xfId="2617" hidden="1"/>
    <cellStyle name="40% - Accent6 3 2 4 2" xfId="3121" hidden="1"/>
    <cellStyle name="40% - Accent6 3 2 4 2" xfId="3267" hidden="1"/>
    <cellStyle name="40% - Accent6 3 2 4 2" xfId="3571" hidden="1"/>
    <cellStyle name="40% - Accent6 3 2 4 2" xfId="3700" hidden="1"/>
    <cellStyle name="40% - Accent6 3 2 4 2" xfId="3971" hidden="1"/>
    <cellStyle name="40% - Accent6 3 2 4 2" xfId="4242" hidden="1"/>
    <cellStyle name="40% - Accent6 3 2 4 2" xfId="4670" hidden="1"/>
    <cellStyle name="40% - Accent6 3 2 4 2" xfId="4785" hidden="1"/>
    <cellStyle name="40% - Accent6 3 2 4 2" xfId="5289" hidden="1"/>
    <cellStyle name="40% - Accent6 3 2 4 2" xfId="5435" hidden="1"/>
    <cellStyle name="40% - Accent6 3 2 4 2" xfId="5739" hidden="1"/>
    <cellStyle name="40% - Accent6 3 2 4 2" xfId="5868" hidden="1"/>
    <cellStyle name="40% - Accent6 3 2 4 2" xfId="6139" hidden="1"/>
    <cellStyle name="40% - Accent6 3 2 4 2" xfId="6410" hidden="1"/>
    <cellStyle name="40% - Accent6 3 2 4 2" xfId="6838" hidden="1"/>
    <cellStyle name="40% - Accent6 3 2 4 2" xfId="6953" hidden="1"/>
    <cellStyle name="40% - Accent6 3 2 4 2" xfId="7457" hidden="1"/>
    <cellStyle name="40% - Accent6 3 2 4 2" xfId="7603" hidden="1"/>
    <cellStyle name="40% - Accent6 3 2 4 2" xfId="7907" hidden="1"/>
    <cellStyle name="40% - Accent6 3 2 4 2" xfId="8036" hidden="1"/>
    <cellStyle name="40% - Accent6 3 2 4 2" xfId="8307" hidden="1"/>
    <cellStyle name="40% - Accent6 3 2 4 2" xfId="8578" hidden="1"/>
    <cellStyle name="40% - Accent6 3 2 4 2" xfId="9006" hidden="1"/>
    <cellStyle name="40% - Accent6 3 2 4 2" xfId="9121" hidden="1"/>
    <cellStyle name="40% - Accent6 3 2 4 2" xfId="9625" hidden="1"/>
    <cellStyle name="40% - Accent6 3 2 4 2" xfId="9771" hidden="1"/>
    <cellStyle name="40% - Accent6 3 2 4 2" xfId="10075" hidden="1"/>
    <cellStyle name="40% - Accent6 3 2 4 2" xfId="10204" hidden="1"/>
    <cellStyle name="40% - Accent6 3 2 4 2" xfId="10475" hidden="1"/>
    <cellStyle name="40% - Accent6 3 2 4 2" xfId="10746" hidden="1"/>
    <cellStyle name="40% - Accent6 3 2 4 2" xfId="11174" hidden="1"/>
    <cellStyle name="40% - Accent6 3 2 4 2" xfId="11289" hidden="1"/>
    <cellStyle name="40% - Accent6 3 2 4 2" xfId="11793" hidden="1"/>
    <cellStyle name="40% - Accent6 3 2 4 2" xfId="11939" hidden="1"/>
    <cellStyle name="40% - Accent6 3 2 4 2" xfId="12243" hidden="1"/>
    <cellStyle name="40% - Accent6 3 2 4 2" xfId="12372" hidden="1"/>
    <cellStyle name="40% - Accent6 3 2 4 2" xfId="12643" hidden="1"/>
    <cellStyle name="40% - Accent6 3 2 4 2" xfId="12914" hidden="1"/>
    <cellStyle name="40% - Accent6 3 3 3 2" xfId="333" hidden="1"/>
    <cellStyle name="40% - Accent6 3 3 3 2" xfId="448" hidden="1"/>
    <cellStyle name="40% - Accent6 3 3 3 2" xfId="952" hidden="1"/>
    <cellStyle name="40% - Accent6 3 3 3 2" xfId="1098" hidden="1"/>
    <cellStyle name="40% - Accent6 3 3 3 2" xfId="1402" hidden="1"/>
    <cellStyle name="40% - Accent6 3 3 3 2" xfId="1531" hidden="1"/>
    <cellStyle name="40% - Accent6 3 3 3 2" xfId="1802" hidden="1"/>
    <cellStyle name="40% - Accent6 3 3 3 2" xfId="2073" hidden="1"/>
    <cellStyle name="40% - Accent6 3 3 3 2" xfId="2501" hidden="1"/>
    <cellStyle name="40% - Accent6 3 3 3 2" xfId="2616" hidden="1"/>
    <cellStyle name="40% - Accent6 3 3 3 2" xfId="3120" hidden="1"/>
    <cellStyle name="40% - Accent6 3 3 3 2" xfId="3266" hidden="1"/>
    <cellStyle name="40% - Accent6 3 3 3 2" xfId="3570" hidden="1"/>
    <cellStyle name="40% - Accent6 3 3 3 2" xfId="3699" hidden="1"/>
    <cellStyle name="40% - Accent6 3 3 3 2" xfId="3970" hidden="1"/>
    <cellStyle name="40% - Accent6 3 3 3 2" xfId="4241" hidden="1"/>
    <cellStyle name="40% - Accent6 3 3 3 2" xfId="4669" hidden="1"/>
    <cellStyle name="40% - Accent6 3 3 3 2" xfId="4784" hidden="1"/>
    <cellStyle name="40% - Accent6 3 3 3 2" xfId="5288" hidden="1"/>
    <cellStyle name="40% - Accent6 3 3 3 2" xfId="5434" hidden="1"/>
    <cellStyle name="40% - Accent6 3 3 3 2" xfId="5738" hidden="1"/>
    <cellStyle name="40% - Accent6 3 3 3 2" xfId="5867" hidden="1"/>
    <cellStyle name="40% - Accent6 3 3 3 2" xfId="6138" hidden="1"/>
    <cellStyle name="40% - Accent6 3 3 3 2" xfId="6409" hidden="1"/>
    <cellStyle name="40% - Accent6 3 3 3 2" xfId="6837" hidden="1"/>
    <cellStyle name="40% - Accent6 3 3 3 2" xfId="6952" hidden="1"/>
    <cellStyle name="40% - Accent6 3 3 3 2" xfId="7456" hidden="1"/>
    <cellStyle name="40% - Accent6 3 3 3 2" xfId="7602" hidden="1"/>
    <cellStyle name="40% - Accent6 3 3 3 2" xfId="7906" hidden="1"/>
    <cellStyle name="40% - Accent6 3 3 3 2" xfId="8035" hidden="1"/>
    <cellStyle name="40% - Accent6 3 3 3 2" xfId="8306" hidden="1"/>
    <cellStyle name="40% - Accent6 3 3 3 2" xfId="8577" hidden="1"/>
    <cellStyle name="40% - Accent6 3 3 3 2" xfId="9005" hidden="1"/>
    <cellStyle name="40% - Accent6 3 3 3 2" xfId="9120" hidden="1"/>
    <cellStyle name="40% - Accent6 3 3 3 2" xfId="9624" hidden="1"/>
    <cellStyle name="40% - Accent6 3 3 3 2" xfId="9770" hidden="1"/>
    <cellStyle name="40% - Accent6 3 3 3 2" xfId="10074" hidden="1"/>
    <cellStyle name="40% - Accent6 3 3 3 2" xfId="10203" hidden="1"/>
    <cellStyle name="40% - Accent6 3 3 3 2" xfId="10474" hidden="1"/>
    <cellStyle name="40% - Accent6 3 3 3 2" xfId="10745" hidden="1"/>
    <cellStyle name="40% - Accent6 3 3 3 2" xfId="11173" hidden="1"/>
    <cellStyle name="40% - Accent6 3 3 3 2" xfId="11288" hidden="1"/>
    <cellStyle name="40% - Accent6 3 3 3 2" xfId="11792" hidden="1"/>
    <cellStyle name="40% - Accent6 3 3 3 2" xfId="11938" hidden="1"/>
    <cellStyle name="40% - Accent6 3 3 3 2" xfId="12242" hidden="1"/>
    <cellStyle name="40% - Accent6 3 3 3 2" xfId="12371" hidden="1"/>
    <cellStyle name="40% - Accent6 3 3 3 2" xfId="12642" hidden="1"/>
    <cellStyle name="40% - Accent6 3 3 3 2" xfId="12913" hidden="1"/>
    <cellStyle name="40% - Accent6 4 2 3 2" xfId="362" hidden="1"/>
    <cellStyle name="40% - Accent6 4 2 3 2" xfId="477" hidden="1"/>
    <cellStyle name="40% - Accent6 4 2 3 2" xfId="981" hidden="1"/>
    <cellStyle name="40% - Accent6 4 2 3 2" xfId="1127" hidden="1"/>
    <cellStyle name="40% - Accent6 4 2 3 2" xfId="1431" hidden="1"/>
    <cellStyle name="40% - Accent6 4 2 3 2" xfId="1560" hidden="1"/>
    <cellStyle name="40% - Accent6 4 2 3 2" xfId="1831" hidden="1"/>
    <cellStyle name="40% - Accent6 4 2 3 2" xfId="2102" hidden="1"/>
    <cellStyle name="40% - Accent6 4 2 3 2" xfId="2530" hidden="1"/>
    <cellStyle name="40% - Accent6 4 2 3 2" xfId="2645" hidden="1"/>
    <cellStyle name="40% - Accent6 4 2 3 2" xfId="3149" hidden="1"/>
    <cellStyle name="40% - Accent6 4 2 3 2" xfId="3295" hidden="1"/>
    <cellStyle name="40% - Accent6 4 2 3 2" xfId="3599" hidden="1"/>
    <cellStyle name="40% - Accent6 4 2 3 2" xfId="3728" hidden="1"/>
    <cellStyle name="40% - Accent6 4 2 3 2" xfId="3999" hidden="1"/>
    <cellStyle name="40% - Accent6 4 2 3 2" xfId="4270" hidden="1"/>
    <cellStyle name="40% - Accent6 4 2 3 2" xfId="4698" hidden="1"/>
    <cellStyle name="40% - Accent6 4 2 3 2" xfId="4813" hidden="1"/>
    <cellStyle name="40% - Accent6 4 2 3 2" xfId="5317" hidden="1"/>
    <cellStyle name="40% - Accent6 4 2 3 2" xfId="5463" hidden="1"/>
    <cellStyle name="40% - Accent6 4 2 3 2" xfId="5767" hidden="1"/>
    <cellStyle name="40% - Accent6 4 2 3 2" xfId="5896" hidden="1"/>
    <cellStyle name="40% - Accent6 4 2 3 2" xfId="6167" hidden="1"/>
    <cellStyle name="40% - Accent6 4 2 3 2" xfId="6438" hidden="1"/>
    <cellStyle name="40% - Accent6 4 2 3 2" xfId="6866" hidden="1"/>
    <cellStyle name="40% - Accent6 4 2 3 2" xfId="6981" hidden="1"/>
    <cellStyle name="40% - Accent6 4 2 3 2" xfId="7485" hidden="1"/>
    <cellStyle name="40% - Accent6 4 2 3 2" xfId="7631" hidden="1"/>
    <cellStyle name="40% - Accent6 4 2 3 2" xfId="7935" hidden="1"/>
    <cellStyle name="40% - Accent6 4 2 3 2" xfId="8064" hidden="1"/>
    <cellStyle name="40% - Accent6 4 2 3 2" xfId="8335" hidden="1"/>
    <cellStyle name="40% - Accent6 4 2 3 2" xfId="8606" hidden="1"/>
    <cellStyle name="40% - Accent6 4 2 3 2" xfId="9034" hidden="1"/>
    <cellStyle name="40% - Accent6 4 2 3 2" xfId="9149" hidden="1"/>
    <cellStyle name="40% - Accent6 4 2 3 2" xfId="9653" hidden="1"/>
    <cellStyle name="40% - Accent6 4 2 3 2" xfId="9799" hidden="1"/>
    <cellStyle name="40% - Accent6 4 2 3 2" xfId="10103" hidden="1"/>
    <cellStyle name="40% - Accent6 4 2 3 2" xfId="10232" hidden="1"/>
    <cellStyle name="40% - Accent6 4 2 3 2" xfId="10503" hidden="1"/>
    <cellStyle name="40% - Accent6 4 2 3 2" xfId="10774" hidden="1"/>
    <cellStyle name="40% - Accent6 4 2 3 2" xfId="11202" hidden="1"/>
    <cellStyle name="40% - Accent6 4 2 3 2" xfId="11317" hidden="1"/>
    <cellStyle name="40% - Accent6 4 2 3 2" xfId="11821" hidden="1"/>
    <cellStyle name="40% - Accent6 4 2 3 2" xfId="11967" hidden="1"/>
    <cellStyle name="40% - Accent6 4 2 3 2" xfId="12271" hidden="1"/>
    <cellStyle name="40% - Accent6 4 2 3 2" xfId="12400" hidden="1"/>
    <cellStyle name="40% - Accent6 4 2 3 2" xfId="12671" hidden="1"/>
    <cellStyle name="40% - Accent6 4 2 3 2" xfId="12942" hidden="1"/>
    <cellStyle name="40% - Accent6 4 2 4 2" xfId="336" hidden="1"/>
    <cellStyle name="40% - Accent6 4 2 4 2" xfId="451" hidden="1"/>
    <cellStyle name="40% - Accent6 4 2 4 2" xfId="955" hidden="1"/>
    <cellStyle name="40% - Accent6 4 2 4 2" xfId="1101" hidden="1"/>
    <cellStyle name="40% - Accent6 4 2 4 2" xfId="1405" hidden="1"/>
    <cellStyle name="40% - Accent6 4 2 4 2" xfId="1534" hidden="1"/>
    <cellStyle name="40% - Accent6 4 2 4 2" xfId="1805" hidden="1"/>
    <cellStyle name="40% - Accent6 4 2 4 2" xfId="2076" hidden="1"/>
    <cellStyle name="40% - Accent6 4 2 4 2" xfId="2504" hidden="1"/>
    <cellStyle name="40% - Accent6 4 2 4 2" xfId="2619" hidden="1"/>
    <cellStyle name="40% - Accent6 4 2 4 2" xfId="3123" hidden="1"/>
    <cellStyle name="40% - Accent6 4 2 4 2" xfId="3269" hidden="1"/>
    <cellStyle name="40% - Accent6 4 2 4 2" xfId="3573" hidden="1"/>
    <cellStyle name="40% - Accent6 4 2 4 2" xfId="3702" hidden="1"/>
    <cellStyle name="40% - Accent6 4 2 4 2" xfId="3973" hidden="1"/>
    <cellStyle name="40% - Accent6 4 2 4 2" xfId="4244" hidden="1"/>
    <cellStyle name="40% - Accent6 4 2 4 2" xfId="4672" hidden="1"/>
    <cellStyle name="40% - Accent6 4 2 4 2" xfId="4787" hidden="1"/>
    <cellStyle name="40% - Accent6 4 2 4 2" xfId="5291" hidden="1"/>
    <cellStyle name="40% - Accent6 4 2 4 2" xfId="5437" hidden="1"/>
    <cellStyle name="40% - Accent6 4 2 4 2" xfId="5741" hidden="1"/>
    <cellStyle name="40% - Accent6 4 2 4 2" xfId="5870" hidden="1"/>
    <cellStyle name="40% - Accent6 4 2 4 2" xfId="6141" hidden="1"/>
    <cellStyle name="40% - Accent6 4 2 4 2" xfId="6412" hidden="1"/>
    <cellStyle name="40% - Accent6 4 2 4 2" xfId="6840" hidden="1"/>
    <cellStyle name="40% - Accent6 4 2 4 2" xfId="6955" hidden="1"/>
    <cellStyle name="40% - Accent6 4 2 4 2" xfId="7459" hidden="1"/>
    <cellStyle name="40% - Accent6 4 2 4 2" xfId="7605" hidden="1"/>
    <cellStyle name="40% - Accent6 4 2 4 2" xfId="7909" hidden="1"/>
    <cellStyle name="40% - Accent6 4 2 4 2" xfId="8038" hidden="1"/>
    <cellStyle name="40% - Accent6 4 2 4 2" xfId="8309" hidden="1"/>
    <cellStyle name="40% - Accent6 4 2 4 2" xfId="8580" hidden="1"/>
    <cellStyle name="40% - Accent6 4 2 4 2" xfId="9008" hidden="1"/>
    <cellStyle name="40% - Accent6 4 2 4 2" xfId="9123" hidden="1"/>
    <cellStyle name="40% - Accent6 4 2 4 2" xfId="9627" hidden="1"/>
    <cellStyle name="40% - Accent6 4 2 4 2" xfId="9773" hidden="1"/>
    <cellStyle name="40% - Accent6 4 2 4 2" xfId="10077" hidden="1"/>
    <cellStyle name="40% - Accent6 4 2 4 2" xfId="10206" hidden="1"/>
    <cellStyle name="40% - Accent6 4 2 4 2" xfId="10477" hidden="1"/>
    <cellStyle name="40% - Accent6 4 2 4 2" xfId="10748" hidden="1"/>
    <cellStyle name="40% - Accent6 4 2 4 2" xfId="11176" hidden="1"/>
    <cellStyle name="40% - Accent6 4 2 4 2" xfId="11291" hidden="1"/>
    <cellStyle name="40% - Accent6 4 2 4 2" xfId="11795" hidden="1"/>
    <cellStyle name="40% - Accent6 4 2 4 2" xfId="11941" hidden="1"/>
    <cellStyle name="40% - Accent6 4 2 4 2" xfId="12245" hidden="1"/>
    <cellStyle name="40% - Accent6 4 2 4 2" xfId="12374" hidden="1"/>
    <cellStyle name="40% - Accent6 4 2 4 2" xfId="12645" hidden="1"/>
    <cellStyle name="40% - Accent6 4 2 4 2" xfId="12916" hidden="1"/>
    <cellStyle name="40% - Accent6 4 3 3 2" xfId="335" hidden="1"/>
    <cellStyle name="40% - Accent6 4 3 3 2" xfId="450" hidden="1"/>
    <cellStyle name="40% - Accent6 4 3 3 2" xfId="954" hidden="1"/>
    <cellStyle name="40% - Accent6 4 3 3 2" xfId="1100" hidden="1"/>
    <cellStyle name="40% - Accent6 4 3 3 2" xfId="1404" hidden="1"/>
    <cellStyle name="40% - Accent6 4 3 3 2" xfId="1533" hidden="1"/>
    <cellStyle name="40% - Accent6 4 3 3 2" xfId="1804" hidden="1"/>
    <cellStyle name="40% - Accent6 4 3 3 2" xfId="2075" hidden="1"/>
    <cellStyle name="40% - Accent6 4 3 3 2" xfId="2503" hidden="1"/>
    <cellStyle name="40% - Accent6 4 3 3 2" xfId="2618" hidden="1"/>
    <cellStyle name="40% - Accent6 4 3 3 2" xfId="3122" hidden="1"/>
    <cellStyle name="40% - Accent6 4 3 3 2" xfId="3268" hidden="1"/>
    <cellStyle name="40% - Accent6 4 3 3 2" xfId="3572" hidden="1"/>
    <cellStyle name="40% - Accent6 4 3 3 2" xfId="3701" hidden="1"/>
    <cellStyle name="40% - Accent6 4 3 3 2" xfId="3972" hidden="1"/>
    <cellStyle name="40% - Accent6 4 3 3 2" xfId="4243" hidden="1"/>
    <cellStyle name="40% - Accent6 4 3 3 2" xfId="4671" hidden="1"/>
    <cellStyle name="40% - Accent6 4 3 3 2" xfId="4786" hidden="1"/>
    <cellStyle name="40% - Accent6 4 3 3 2" xfId="5290" hidden="1"/>
    <cellStyle name="40% - Accent6 4 3 3 2" xfId="5436" hidden="1"/>
    <cellStyle name="40% - Accent6 4 3 3 2" xfId="5740" hidden="1"/>
    <cellStyle name="40% - Accent6 4 3 3 2" xfId="5869" hidden="1"/>
    <cellStyle name="40% - Accent6 4 3 3 2" xfId="6140" hidden="1"/>
    <cellStyle name="40% - Accent6 4 3 3 2" xfId="6411" hidden="1"/>
    <cellStyle name="40% - Accent6 4 3 3 2" xfId="6839" hidden="1"/>
    <cellStyle name="40% - Accent6 4 3 3 2" xfId="6954" hidden="1"/>
    <cellStyle name="40% - Accent6 4 3 3 2" xfId="7458" hidden="1"/>
    <cellStyle name="40% - Accent6 4 3 3 2" xfId="7604" hidden="1"/>
    <cellStyle name="40% - Accent6 4 3 3 2" xfId="7908" hidden="1"/>
    <cellStyle name="40% - Accent6 4 3 3 2" xfId="8037" hidden="1"/>
    <cellStyle name="40% - Accent6 4 3 3 2" xfId="8308" hidden="1"/>
    <cellStyle name="40% - Accent6 4 3 3 2" xfId="8579" hidden="1"/>
    <cellStyle name="40% - Accent6 4 3 3 2" xfId="9007" hidden="1"/>
    <cellStyle name="40% - Accent6 4 3 3 2" xfId="9122" hidden="1"/>
    <cellStyle name="40% - Accent6 4 3 3 2" xfId="9626" hidden="1"/>
    <cellStyle name="40% - Accent6 4 3 3 2" xfId="9772" hidden="1"/>
    <cellStyle name="40% - Accent6 4 3 3 2" xfId="10076" hidden="1"/>
    <cellStyle name="40% - Accent6 4 3 3 2" xfId="10205" hidden="1"/>
    <cellStyle name="40% - Accent6 4 3 3 2" xfId="10476" hidden="1"/>
    <cellStyle name="40% - Accent6 4 3 3 2" xfId="10747" hidden="1"/>
    <cellStyle name="40% - Accent6 4 3 3 2" xfId="11175" hidden="1"/>
    <cellStyle name="40% - Accent6 4 3 3 2" xfId="11290" hidden="1"/>
    <cellStyle name="40% - Accent6 4 3 3 2" xfId="11794" hidden="1"/>
    <cellStyle name="40% - Accent6 4 3 3 2" xfId="11940" hidden="1"/>
    <cellStyle name="40% - Accent6 4 3 3 2" xfId="12244" hidden="1"/>
    <cellStyle name="40% - Accent6 4 3 3 2" xfId="12373" hidden="1"/>
    <cellStyle name="40% - Accent6 4 3 3 2" xfId="12644" hidden="1"/>
    <cellStyle name="40% - Accent6 4 3 3 2" xfId="12915" hidden="1"/>
    <cellStyle name="40% - Accent6 5 2" xfId="64" hidden="1"/>
    <cellStyle name="40% - Accent6 5 2" xfId="405" hidden="1"/>
    <cellStyle name="40% - Accent6 5 2" xfId="909" hidden="1"/>
    <cellStyle name="40% - Accent6 5 2" xfId="1055" hidden="1"/>
    <cellStyle name="40% - Accent6 5 2" xfId="1359" hidden="1"/>
    <cellStyle name="40% - Accent6 5 2" xfId="1488" hidden="1"/>
    <cellStyle name="40% - Accent6 5 2" xfId="1759" hidden="1"/>
    <cellStyle name="40% - Accent6 5 2" xfId="2030" hidden="1"/>
    <cellStyle name="40% - Accent6 5 2" xfId="2458" hidden="1"/>
    <cellStyle name="40% - Accent6 5 2" xfId="2573" hidden="1"/>
    <cellStyle name="40% - Accent6 5 2" xfId="3077" hidden="1"/>
    <cellStyle name="40% - Accent6 5 2" xfId="3223" hidden="1"/>
    <cellStyle name="40% - Accent6 5 2" xfId="3527" hidden="1"/>
    <cellStyle name="40% - Accent6 5 2" xfId="3656" hidden="1"/>
    <cellStyle name="40% - Accent6 5 2" xfId="3927" hidden="1"/>
    <cellStyle name="40% - Accent6 5 2" xfId="4198" hidden="1"/>
    <cellStyle name="40% - Accent6 5 2" xfId="4626" hidden="1"/>
    <cellStyle name="40% - Accent6 5 2" xfId="4741" hidden="1"/>
    <cellStyle name="40% - Accent6 5 2" xfId="5245" hidden="1"/>
    <cellStyle name="40% - Accent6 5 2" xfId="5391" hidden="1"/>
    <cellStyle name="40% - Accent6 5 2" xfId="5695" hidden="1"/>
    <cellStyle name="40% - Accent6 5 2" xfId="5824" hidden="1"/>
    <cellStyle name="40% - Accent6 5 2" xfId="6095" hidden="1"/>
    <cellStyle name="40% - Accent6 5 2" xfId="6366" hidden="1"/>
    <cellStyle name="40% - Accent6 5 2" xfId="6794" hidden="1"/>
    <cellStyle name="40% - Accent6 5 2" xfId="6909" hidden="1"/>
    <cellStyle name="40% - Accent6 5 2" xfId="7413" hidden="1"/>
    <cellStyle name="40% - Accent6 5 2" xfId="7559" hidden="1"/>
    <cellStyle name="40% - Accent6 5 2" xfId="7863" hidden="1"/>
    <cellStyle name="40% - Accent6 5 2" xfId="7992" hidden="1"/>
    <cellStyle name="40% - Accent6 5 2" xfId="8263" hidden="1"/>
    <cellStyle name="40% - Accent6 5 2" xfId="8534" hidden="1"/>
    <cellStyle name="40% - Accent6 5 2" xfId="8962" hidden="1"/>
    <cellStyle name="40% - Accent6 5 2" xfId="9077" hidden="1"/>
    <cellStyle name="40% - Accent6 5 2" xfId="9581" hidden="1"/>
    <cellStyle name="40% - Accent6 5 2" xfId="9727" hidden="1"/>
    <cellStyle name="40% - Accent6 5 2" xfId="10031" hidden="1"/>
    <cellStyle name="40% - Accent6 5 2" xfId="10160" hidden="1"/>
    <cellStyle name="40% - Accent6 5 2" xfId="10431" hidden="1"/>
    <cellStyle name="40% - Accent6 5 2" xfId="10702" hidden="1"/>
    <cellStyle name="40% - Accent6 5 2" xfId="11130" hidden="1"/>
    <cellStyle name="40% - Accent6 5 2" xfId="11245" hidden="1"/>
    <cellStyle name="40% - Accent6 5 2" xfId="11749" hidden="1"/>
    <cellStyle name="40% - Accent6 5 2" xfId="11895" hidden="1"/>
    <cellStyle name="40% - Accent6 5 2" xfId="12199" hidden="1"/>
    <cellStyle name="40% - Accent6 5 2" xfId="12328" hidden="1"/>
    <cellStyle name="40% - Accent6 5 2" xfId="12599" hidden="1"/>
    <cellStyle name="40% - Accent6 5 2" xfId="12870" hidden="1"/>
    <cellStyle name="40% - Accent6 9" xfId="78" hidden="1"/>
    <cellStyle name="40% - Accent6 9" xfId="130" hidden="1"/>
    <cellStyle name="40% - Accent6 9" xfId="182" hidden="1"/>
    <cellStyle name="40% - Accent6 9" xfId="234" hidden="1"/>
    <cellStyle name="40% - Accent6 9" xfId="673" hidden="1"/>
    <cellStyle name="40% - Accent6 9" xfId="725" hidden="1"/>
    <cellStyle name="40% - Accent6 9" xfId="778" hidden="1"/>
    <cellStyle name="40% - Accent6 9" xfId="827" hidden="1"/>
    <cellStyle name="40% - Accent6 9" xfId="549" hidden="1"/>
    <cellStyle name="40% - Accent6 9" xfId="501" hidden="1"/>
    <cellStyle name="40% - Accent6 9" xfId="1145" hidden="1"/>
    <cellStyle name="40% - Accent6 9" xfId="1197" hidden="1"/>
    <cellStyle name="40% - Accent6 9" xfId="1249" hidden="1"/>
    <cellStyle name="40% - Accent6 9" xfId="1293" hidden="1"/>
    <cellStyle name="40% - Accent6 9" xfId="618" hidden="1"/>
    <cellStyle name="40% - Accent6 9" xfId="499" hidden="1"/>
    <cellStyle name="40% - Accent6 9" xfId="1573" hidden="1"/>
    <cellStyle name="40% - Accent6 9" xfId="1625" hidden="1"/>
    <cellStyle name="40% - Accent6 9" xfId="1677" hidden="1"/>
    <cellStyle name="40% - Accent6 9" xfId="1844" hidden="1"/>
    <cellStyle name="40% - Accent6 9" xfId="1896" hidden="1"/>
    <cellStyle name="40% - Accent6 9" xfId="1948" hidden="1"/>
    <cellStyle name="40% - Accent6 9" xfId="2115" hidden="1"/>
    <cellStyle name="40% - Accent6 9" xfId="2167" hidden="1"/>
    <cellStyle name="40% - Accent6 9" xfId="2236" hidden="1"/>
    <cellStyle name="40% - Accent6 9" xfId="2288" hidden="1"/>
    <cellStyle name="40% - Accent6 9" xfId="2340" hidden="1"/>
    <cellStyle name="40% - Accent6 9" xfId="2392" hidden="1"/>
    <cellStyle name="40% - Accent6 9" xfId="2841" hidden="1"/>
    <cellStyle name="40% - Accent6 9" xfId="2893" hidden="1"/>
    <cellStyle name="40% - Accent6 9" xfId="2946" hidden="1"/>
    <cellStyle name="40% - Accent6 9" xfId="2995" hidden="1"/>
    <cellStyle name="40% - Accent6 9" xfId="2717" hidden="1"/>
    <cellStyle name="40% - Accent6 9" xfId="2669" hidden="1"/>
    <cellStyle name="40% - Accent6 9" xfId="3313" hidden="1"/>
    <cellStyle name="40% - Accent6 9" xfId="3365" hidden="1"/>
    <cellStyle name="40% - Accent6 9" xfId="3417" hidden="1"/>
    <cellStyle name="40% - Accent6 9" xfId="3461" hidden="1"/>
    <cellStyle name="40% - Accent6 9" xfId="2786" hidden="1"/>
    <cellStyle name="40% - Accent6 9" xfId="2667" hidden="1"/>
    <cellStyle name="40% - Accent6 9" xfId="3741" hidden="1"/>
    <cellStyle name="40% - Accent6 9" xfId="3793" hidden="1"/>
    <cellStyle name="40% - Accent6 9" xfId="3845" hidden="1"/>
    <cellStyle name="40% - Accent6 9" xfId="4012" hidden="1"/>
    <cellStyle name="40% - Accent6 9" xfId="4064" hidden="1"/>
    <cellStyle name="40% - Accent6 9" xfId="4116" hidden="1"/>
    <cellStyle name="40% - Accent6 9" xfId="4283" hidden="1"/>
    <cellStyle name="40% - Accent6 9" xfId="4335" hidden="1"/>
    <cellStyle name="40% - Accent6 9" xfId="4404" hidden="1"/>
    <cellStyle name="40% - Accent6 9" xfId="4456" hidden="1"/>
    <cellStyle name="40% - Accent6 9" xfId="4508" hidden="1"/>
    <cellStyle name="40% - Accent6 9" xfId="4560" hidden="1"/>
    <cellStyle name="40% - Accent6 9" xfId="5009" hidden="1"/>
    <cellStyle name="40% - Accent6 9" xfId="5061" hidden="1"/>
    <cellStyle name="40% - Accent6 9" xfId="5114" hidden="1"/>
    <cellStyle name="40% - Accent6 9" xfId="5163" hidden="1"/>
    <cellStyle name="40% - Accent6 9" xfId="4885" hidden="1"/>
    <cellStyle name="40% - Accent6 9" xfId="4837" hidden="1"/>
    <cellStyle name="40% - Accent6 9" xfId="5481" hidden="1"/>
    <cellStyle name="40% - Accent6 9" xfId="5533" hidden="1"/>
    <cellStyle name="40% - Accent6 9" xfId="5585" hidden="1"/>
    <cellStyle name="40% - Accent6 9" xfId="5629" hidden="1"/>
    <cellStyle name="40% - Accent6 9" xfId="4954" hidden="1"/>
    <cellStyle name="40% - Accent6 9" xfId="4835" hidden="1"/>
    <cellStyle name="40% - Accent6 9" xfId="5909" hidden="1"/>
    <cellStyle name="40% - Accent6 9" xfId="5961" hidden="1"/>
    <cellStyle name="40% - Accent6 9" xfId="6013" hidden="1"/>
    <cellStyle name="40% - Accent6 9" xfId="6180" hidden="1"/>
    <cellStyle name="40% - Accent6 9" xfId="6232" hidden="1"/>
    <cellStyle name="40% - Accent6 9" xfId="6284" hidden="1"/>
    <cellStyle name="40% - Accent6 9" xfId="6451" hidden="1"/>
    <cellStyle name="40% - Accent6 9" xfId="6503" hidden="1"/>
    <cellStyle name="40% - Accent6 9" xfId="6572" hidden="1"/>
    <cellStyle name="40% - Accent6 9" xfId="6624" hidden="1"/>
    <cellStyle name="40% - Accent6 9" xfId="6676" hidden="1"/>
    <cellStyle name="40% - Accent6 9" xfId="6728" hidden="1"/>
    <cellStyle name="40% - Accent6 9" xfId="7177" hidden="1"/>
    <cellStyle name="40% - Accent6 9" xfId="7229" hidden="1"/>
    <cellStyle name="40% - Accent6 9" xfId="7282" hidden="1"/>
    <cellStyle name="40% - Accent6 9" xfId="7331" hidden="1"/>
    <cellStyle name="40% - Accent6 9" xfId="7053" hidden="1"/>
    <cellStyle name="40% - Accent6 9" xfId="7005" hidden="1"/>
    <cellStyle name="40% - Accent6 9" xfId="7649" hidden="1"/>
    <cellStyle name="40% - Accent6 9" xfId="7701" hidden="1"/>
    <cellStyle name="40% - Accent6 9" xfId="7753" hidden="1"/>
    <cellStyle name="40% - Accent6 9" xfId="7797" hidden="1"/>
    <cellStyle name="40% - Accent6 9" xfId="7122" hidden="1"/>
    <cellStyle name="40% - Accent6 9" xfId="7003" hidden="1"/>
    <cellStyle name="40% - Accent6 9" xfId="8077" hidden="1"/>
    <cellStyle name="40% - Accent6 9" xfId="8129" hidden="1"/>
    <cellStyle name="40% - Accent6 9" xfId="8181" hidden="1"/>
    <cellStyle name="40% - Accent6 9" xfId="8348" hidden="1"/>
    <cellStyle name="40% - Accent6 9" xfId="8400" hidden="1"/>
    <cellStyle name="40% - Accent6 9" xfId="8452" hidden="1"/>
    <cellStyle name="40% - Accent6 9" xfId="8619" hidden="1"/>
    <cellStyle name="40% - Accent6 9" xfId="8671" hidden="1"/>
    <cellStyle name="40% - Accent6 9" xfId="8740" hidden="1"/>
    <cellStyle name="40% - Accent6 9" xfId="8792" hidden="1"/>
    <cellStyle name="40% - Accent6 9" xfId="8844" hidden="1"/>
    <cellStyle name="40% - Accent6 9" xfId="8896" hidden="1"/>
    <cellStyle name="40% - Accent6 9" xfId="9345" hidden="1"/>
    <cellStyle name="40% - Accent6 9" xfId="9397" hidden="1"/>
    <cellStyle name="40% - Accent6 9" xfId="9450" hidden="1"/>
    <cellStyle name="40% - Accent6 9" xfId="9499" hidden="1"/>
    <cellStyle name="40% - Accent6 9" xfId="9221" hidden="1"/>
    <cellStyle name="40% - Accent6 9" xfId="9173" hidden="1"/>
    <cellStyle name="40% - Accent6 9" xfId="9817" hidden="1"/>
    <cellStyle name="40% - Accent6 9" xfId="9869" hidden="1"/>
    <cellStyle name="40% - Accent6 9" xfId="9921" hidden="1"/>
    <cellStyle name="40% - Accent6 9" xfId="9965" hidden="1"/>
    <cellStyle name="40% - Accent6 9" xfId="9290" hidden="1"/>
    <cellStyle name="40% - Accent6 9" xfId="9171" hidden="1"/>
    <cellStyle name="40% - Accent6 9" xfId="10245" hidden="1"/>
    <cellStyle name="40% - Accent6 9" xfId="10297" hidden="1"/>
    <cellStyle name="40% - Accent6 9" xfId="10349" hidden="1"/>
    <cellStyle name="40% - Accent6 9" xfId="10516" hidden="1"/>
    <cellStyle name="40% - Accent6 9" xfId="10568" hidden="1"/>
    <cellStyle name="40% - Accent6 9" xfId="10620" hidden="1"/>
    <cellStyle name="40% - Accent6 9" xfId="10787" hidden="1"/>
    <cellStyle name="40% - Accent6 9" xfId="10839" hidden="1"/>
    <cellStyle name="40% - Accent6 9" xfId="10908" hidden="1"/>
    <cellStyle name="40% - Accent6 9" xfId="10960" hidden="1"/>
    <cellStyle name="40% - Accent6 9" xfId="11012" hidden="1"/>
    <cellStyle name="40% - Accent6 9" xfId="11064" hidden="1"/>
    <cellStyle name="40% - Accent6 9" xfId="11513" hidden="1"/>
    <cellStyle name="40% - Accent6 9" xfId="11565" hidden="1"/>
    <cellStyle name="40% - Accent6 9" xfId="11618" hidden="1"/>
    <cellStyle name="40% - Accent6 9" xfId="11667" hidden="1"/>
    <cellStyle name="40% - Accent6 9" xfId="11389" hidden="1"/>
    <cellStyle name="40% - Accent6 9" xfId="11341" hidden="1"/>
    <cellStyle name="40% - Accent6 9" xfId="11985" hidden="1"/>
    <cellStyle name="40% - Accent6 9" xfId="12037" hidden="1"/>
    <cellStyle name="40% - Accent6 9" xfId="12089" hidden="1"/>
    <cellStyle name="40% - Accent6 9" xfId="12133" hidden="1"/>
    <cellStyle name="40% - Accent6 9" xfId="11458" hidden="1"/>
    <cellStyle name="40% - Accent6 9" xfId="11339" hidden="1"/>
    <cellStyle name="40% - Accent6 9" xfId="12413" hidden="1"/>
    <cellStyle name="40% - Accent6 9" xfId="12465" hidden="1"/>
    <cellStyle name="40% - Accent6 9" xfId="12517" hidden="1"/>
    <cellStyle name="40% - Accent6 9" xfId="12684" hidden="1"/>
    <cellStyle name="40% - Accent6 9" xfId="12736" hidden="1"/>
    <cellStyle name="40% - Accent6 9" xfId="12788" hidden="1"/>
    <cellStyle name="40% - Accent6 9" xfId="12955" hidden="1"/>
    <cellStyle name="40% - Accent6 9" xfId="13007" hidden="1"/>
    <cellStyle name="60% - Accent1" xfId="25" builtinId="32" hidden="1"/>
    <cellStyle name="60% - Accent2" xfId="29" builtinId="36" hidden="1"/>
    <cellStyle name="60% - Accent3" xfId="33" builtinId="40" hidden="1"/>
    <cellStyle name="60% - Accent4" xfId="37" builtinId="44" hidden="1"/>
    <cellStyle name="60% - Accent5" xfId="41" builtinId="48" hidden="1"/>
    <cellStyle name="60% - Accent6" xfId="45" builtinId="52" hidden="1"/>
    <cellStyle name="Accent1" xfId="22" builtinId="29" hidden="1"/>
    <cellStyle name="Accent2" xfId="26" builtinId="33" hidden="1"/>
    <cellStyle name="Accent3" xfId="30" builtinId="37" hidden="1"/>
    <cellStyle name="Accent4" xfId="34" builtinId="41" hidden="1"/>
    <cellStyle name="Accent5" xfId="38" builtinId="45" hidden="1"/>
    <cellStyle name="Accent6" xfId="42" builtinId="49" hidden="1"/>
    <cellStyle name="Bad" xfId="11" builtinId="27" hidden="1"/>
    <cellStyle name="Calculation" xfId="15" builtinId="22" hidden="1"/>
    <cellStyle name="Check Cell" xfId="17" builtinId="23" hidden="1"/>
    <cellStyle name="Comma" xfId="1" builtinId="3" hidden="1"/>
    <cellStyle name="Comma [0]" xfId="2" builtinId="6" customBuiltin="1"/>
    <cellStyle name="Comma [1]" xfId="51"/>
    <cellStyle name="Currency" xfId="3" builtinId="4" hidden="1"/>
    <cellStyle name="Currency [0]" xfId="4" builtinId="7" hidden="1"/>
    <cellStyle name="Currency [0] 10" xfId="372" hidden="1"/>
    <cellStyle name="Currency [0] 10" xfId="875" hidden="1"/>
    <cellStyle name="Currency [0] 10" xfId="1019" hidden="1"/>
    <cellStyle name="Currency [0] 10" xfId="1326" hidden="1"/>
    <cellStyle name="Currency [0] 10" xfId="1455" hidden="1"/>
    <cellStyle name="Currency [0] 10" xfId="1726" hidden="1"/>
    <cellStyle name="Currency [0] 10" xfId="1997" hidden="1"/>
    <cellStyle name="Currency [0] 10" xfId="2216" hidden="1"/>
    <cellStyle name="Currency [0] 10" xfId="2540" hidden="1"/>
    <cellStyle name="Currency [0] 10" xfId="3043" hidden="1"/>
    <cellStyle name="Currency [0] 10" xfId="3187" hidden="1"/>
    <cellStyle name="Currency [0] 10" xfId="3494" hidden="1"/>
    <cellStyle name="Currency [0] 10" xfId="3623" hidden="1"/>
    <cellStyle name="Currency [0] 10" xfId="3894" hidden="1"/>
    <cellStyle name="Currency [0] 10" xfId="4165" hidden="1"/>
    <cellStyle name="Currency [0] 10" xfId="4384" hidden="1"/>
    <cellStyle name="Currency [0] 10" xfId="4708" hidden="1"/>
    <cellStyle name="Currency [0] 10" xfId="5211" hidden="1"/>
    <cellStyle name="Currency [0] 10" xfId="5355" hidden="1"/>
    <cellStyle name="Currency [0] 10" xfId="5662" hidden="1"/>
    <cellStyle name="Currency [0] 10" xfId="5791" hidden="1"/>
    <cellStyle name="Currency [0] 10" xfId="6062" hidden="1"/>
    <cellStyle name="Currency [0] 10" xfId="6333" hidden="1"/>
    <cellStyle name="Currency [0] 10" xfId="6552" hidden="1"/>
    <cellStyle name="Currency [0] 10" xfId="6876" hidden="1"/>
    <cellStyle name="Currency [0] 10" xfId="7379" hidden="1"/>
    <cellStyle name="Currency [0] 10" xfId="7523" hidden="1"/>
    <cellStyle name="Currency [0] 10" xfId="7830" hidden="1"/>
    <cellStyle name="Currency [0] 10" xfId="7959" hidden="1"/>
    <cellStyle name="Currency [0] 10" xfId="8230" hidden="1"/>
    <cellStyle name="Currency [0] 10" xfId="8501" hidden="1"/>
    <cellStyle name="Currency [0] 10" xfId="8720" hidden="1"/>
    <cellStyle name="Currency [0] 10" xfId="9044" hidden="1"/>
    <cellStyle name="Currency [0] 10" xfId="9547" hidden="1"/>
    <cellStyle name="Currency [0] 10" xfId="9691" hidden="1"/>
    <cellStyle name="Currency [0] 10" xfId="9998" hidden="1"/>
    <cellStyle name="Currency [0] 10" xfId="10127" hidden="1"/>
    <cellStyle name="Currency [0] 10" xfId="10398" hidden="1"/>
    <cellStyle name="Currency [0] 10" xfId="10669" hidden="1"/>
    <cellStyle name="Currency [0] 10" xfId="10888" hidden="1"/>
    <cellStyle name="Currency [0] 10" xfId="11212" hidden="1"/>
    <cellStyle name="Currency [0] 10" xfId="11715" hidden="1"/>
    <cellStyle name="Currency [0] 10" xfId="11859" hidden="1"/>
    <cellStyle name="Currency [0] 10" xfId="12166" hidden="1"/>
    <cellStyle name="Currency [0] 10" xfId="12295" hidden="1"/>
    <cellStyle name="Currency [0] 10" xfId="12566" hidden="1"/>
    <cellStyle name="Currency [0] 10" xfId="12837" hidden="1"/>
    <cellStyle name="Currency [0] 10" xfId="13056" hidden="1"/>
    <cellStyle name="Currency [0] 11" xfId="373" hidden="1"/>
    <cellStyle name="Currency [0] 11" xfId="876" hidden="1"/>
    <cellStyle name="Currency [0] 11" xfId="1020" hidden="1"/>
    <cellStyle name="Currency [0] 11" xfId="1327" hidden="1"/>
    <cellStyle name="Currency [0] 11" xfId="1456" hidden="1"/>
    <cellStyle name="Currency [0] 11" xfId="1727" hidden="1"/>
    <cellStyle name="Currency [0] 11" xfId="1998" hidden="1"/>
    <cellStyle name="Currency [0] 11" xfId="2217" hidden="1"/>
    <cellStyle name="Currency [0] 11" xfId="2541" hidden="1"/>
    <cellStyle name="Currency [0] 11" xfId="3044" hidden="1"/>
    <cellStyle name="Currency [0] 11" xfId="3188" hidden="1"/>
    <cellStyle name="Currency [0] 11" xfId="3495" hidden="1"/>
    <cellStyle name="Currency [0] 11" xfId="3624" hidden="1"/>
    <cellStyle name="Currency [0] 11" xfId="3895" hidden="1"/>
    <cellStyle name="Currency [0] 11" xfId="4166" hidden="1"/>
    <cellStyle name="Currency [0] 11" xfId="4385" hidden="1"/>
    <cellStyle name="Currency [0] 11" xfId="4709" hidden="1"/>
    <cellStyle name="Currency [0] 11" xfId="5212" hidden="1"/>
    <cellStyle name="Currency [0] 11" xfId="5356" hidden="1"/>
    <cellStyle name="Currency [0] 11" xfId="5663" hidden="1"/>
    <cellStyle name="Currency [0] 11" xfId="5792" hidden="1"/>
    <cellStyle name="Currency [0] 11" xfId="6063" hidden="1"/>
    <cellStyle name="Currency [0] 11" xfId="6334" hidden="1"/>
    <cellStyle name="Currency [0] 11" xfId="6553" hidden="1"/>
    <cellStyle name="Currency [0] 11" xfId="6877" hidden="1"/>
    <cellStyle name="Currency [0] 11" xfId="7380" hidden="1"/>
    <cellStyle name="Currency [0] 11" xfId="7524" hidden="1"/>
    <cellStyle name="Currency [0] 11" xfId="7831" hidden="1"/>
    <cellStyle name="Currency [0] 11" xfId="7960" hidden="1"/>
    <cellStyle name="Currency [0] 11" xfId="8231" hidden="1"/>
    <cellStyle name="Currency [0] 11" xfId="8502" hidden="1"/>
    <cellStyle name="Currency [0] 11" xfId="8721" hidden="1"/>
    <cellStyle name="Currency [0] 11" xfId="9045" hidden="1"/>
    <cellStyle name="Currency [0] 11" xfId="9548" hidden="1"/>
    <cellStyle name="Currency [0] 11" xfId="9692" hidden="1"/>
    <cellStyle name="Currency [0] 11" xfId="9999" hidden="1"/>
    <cellStyle name="Currency [0] 11" xfId="10128" hidden="1"/>
    <cellStyle name="Currency [0] 11" xfId="10399" hidden="1"/>
    <cellStyle name="Currency [0] 11" xfId="10670" hidden="1"/>
    <cellStyle name="Currency [0] 11" xfId="10889" hidden="1"/>
    <cellStyle name="Currency [0] 11" xfId="11213" hidden="1"/>
    <cellStyle name="Currency [0] 11" xfId="11716" hidden="1"/>
    <cellStyle name="Currency [0] 11" xfId="11860" hidden="1"/>
    <cellStyle name="Currency [0] 11" xfId="12167" hidden="1"/>
    <cellStyle name="Currency [0] 11" xfId="12296" hidden="1"/>
    <cellStyle name="Currency [0] 11" xfId="12567" hidden="1"/>
    <cellStyle name="Currency [0] 11" xfId="12838" hidden="1"/>
    <cellStyle name="Currency [0] 11" xfId="13057" hidden="1"/>
    <cellStyle name="Currency [0] 12" xfId="371" hidden="1"/>
    <cellStyle name="Currency [0] 12" xfId="874" hidden="1"/>
    <cellStyle name="Currency [0] 12" xfId="1017" hidden="1"/>
    <cellStyle name="Currency [0] 12" xfId="1325" hidden="1"/>
    <cellStyle name="Currency [0] 12" xfId="1454" hidden="1"/>
    <cellStyle name="Currency [0] 12" xfId="1725" hidden="1"/>
    <cellStyle name="Currency [0] 12" xfId="1996" hidden="1"/>
    <cellStyle name="Currency [0] 12" xfId="2215" hidden="1"/>
    <cellStyle name="Currency [0] 12" xfId="2539" hidden="1"/>
    <cellStyle name="Currency [0] 12" xfId="3042" hidden="1"/>
    <cellStyle name="Currency [0] 12" xfId="3185" hidden="1"/>
    <cellStyle name="Currency [0] 12" xfId="3493" hidden="1"/>
    <cellStyle name="Currency [0] 12" xfId="3622" hidden="1"/>
    <cellStyle name="Currency [0] 12" xfId="3893" hidden="1"/>
    <cellStyle name="Currency [0] 12" xfId="4164" hidden="1"/>
    <cellStyle name="Currency [0] 12" xfId="4383" hidden="1"/>
    <cellStyle name="Currency [0] 12" xfId="4707" hidden="1"/>
    <cellStyle name="Currency [0] 12" xfId="5210" hidden="1"/>
    <cellStyle name="Currency [0] 12" xfId="5353" hidden="1"/>
    <cellStyle name="Currency [0] 12" xfId="5661" hidden="1"/>
    <cellStyle name="Currency [0] 12" xfId="5790" hidden="1"/>
    <cellStyle name="Currency [0] 12" xfId="6061" hidden="1"/>
    <cellStyle name="Currency [0] 12" xfId="6332" hidden="1"/>
    <cellStyle name="Currency [0] 12" xfId="6551" hidden="1"/>
    <cellStyle name="Currency [0] 12" xfId="6875" hidden="1"/>
    <cellStyle name="Currency [0] 12" xfId="7378" hidden="1"/>
    <cellStyle name="Currency [0] 12" xfId="7521" hidden="1"/>
    <cellStyle name="Currency [0] 12" xfId="7829" hidden="1"/>
    <cellStyle name="Currency [0] 12" xfId="7958" hidden="1"/>
    <cellStyle name="Currency [0] 12" xfId="8229" hidden="1"/>
    <cellStyle name="Currency [0] 12" xfId="8500" hidden="1"/>
    <cellStyle name="Currency [0] 12" xfId="8719" hidden="1"/>
    <cellStyle name="Currency [0] 12" xfId="9043" hidden="1"/>
    <cellStyle name="Currency [0] 12" xfId="9546" hidden="1"/>
    <cellStyle name="Currency [0] 12" xfId="9689" hidden="1"/>
    <cellStyle name="Currency [0] 12" xfId="9997" hidden="1"/>
    <cellStyle name="Currency [0] 12" xfId="10126" hidden="1"/>
    <cellStyle name="Currency [0] 12" xfId="10397" hidden="1"/>
    <cellStyle name="Currency [0] 12" xfId="10668" hidden="1"/>
    <cellStyle name="Currency [0] 12" xfId="10887" hidden="1"/>
    <cellStyle name="Currency [0] 12" xfId="11211" hidden="1"/>
    <cellStyle name="Currency [0] 12" xfId="11714" hidden="1"/>
    <cellStyle name="Currency [0] 12" xfId="11857" hidden="1"/>
    <cellStyle name="Currency [0] 12" xfId="12165" hidden="1"/>
    <cellStyle name="Currency [0] 12" xfId="12294" hidden="1"/>
    <cellStyle name="Currency [0] 12" xfId="12565" hidden="1"/>
    <cellStyle name="Currency [0] 12" xfId="12836" hidden="1"/>
    <cellStyle name="Currency [0] 12" xfId="13055" hidden="1"/>
    <cellStyle name="Currency [0] 13" xfId="374" hidden="1"/>
    <cellStyle name="Currency [0] 13" xfId="877" hidden="1"/>
    <cellStyle name="Currency [0] 13" xfId="1021" hidden="1"/>
    <cellStyle name="Currency [0] 13" xfId="1328" hidden="1"/>
    <cellStyle name="Currency [0] 13" xfId="1457" hidden="1"/>
    <cellStyle name="Currency [0] 13" xfId="1728" hidden="1"/>
    <cellStyle name="Currency [0] 13" xfId="1999" hidden="1"/>
    <cellStyle name="Currency [0] 13" xfId="2218" hidden="1"/>
    <cellStyle name="Currency [0] 13" xfId="2542" hidden="1"/>
    <cellStyle name="Currency [0] 13" xfId="3045" hidden="1"/>
    <cellStyle name="Currency [0] 13" xfId="3189" hidden="1"/>
    <cellStyle name="Currency [0] 13" xfId="3496" hidden="1"/>
    <cellStyle name="Currency [0] 13" xfId="3625" hidden="1"/>
    <cellStyle name="Currency [0] 13" xfId="3896" hidden="1"/>
    <cellStyle name="Currency [0] 13" xfId="4167" hidden="1"/>
    <cellStyle name="Currency [0] 13" xfId="4386" hidden="1"/>
    <cellStyle name="Currency [0] 13" xfId="4710" hidden="1"/>
    <cellStyle name="Currency [0] 13" xfId="5213" hidden="1"/>
    <cellStyle name="Currency [0] 13" xfId="5357" hidden="1"/>
    <cellStyle name="Currency [0] 13" xfId="5664" hidden="1"/>
    <cellStyle name="Currency [0] 13" xfId="5793" hidden="1"/>
    <cellStyle name="Currency [0] 13" xfId="6064" hidden="1"/>
    <cellStyle name="Currency [0] 13" xfId="6335" hidden="1"/>
    <cellStyle name="Currency [0] 13" xfId="6554" hidden="1"/>
    <cellStyle name="Currency [0] 13" xfId="6878" hidden="1"/>
    <cellStyle name="Currency [0] 13" xfId="7381" hidden="1"/>
    <cellStyle name="Currency [0] 13" xfId="7525" hidden="1"/>
    <cellStyle name="Currency [0] 13" xfId="7832" hidden="1"/>
    <cellStyle name="Currency [0] 13" xfId="7961" hidden="1"/>
    <cellStyle name="Currency [0] 13" xfId="8232" hidden="1"/>
    <cellStyle name="Currency [0] 13" xfId="8503" hidden="1"/>
    <cellStyle name="Currency [0] 13" xfId="8722" hidden="1"/>
    <cellStyle name="Currency [0] 13" xfId="9046" hidden="1"/>
    <cellStyle name="Currency [0] 13" xfId="9549" hidden="1"/>
    <cellStyle name="Currency [0] 13" xfId="9693" hidden="1"/>
    <cellStyle name="Currency [0] 13" xfId="10000" hidden="1"/>
    <cellStyle name="Currency [0] 13" xfId="10129" hidden="1"/>
    <cellStyle name="Currency [0] 13" xfId="10400" hidden="1"/>
    <cellStyle name="Currency [0] 13" xfId="10671" hidden="1"/>
    <cellStyle name="Currency [0] 13" xfId="10890" hidden="1"/>
    <cellStyle name="Currency [0] 13" xfId="11214" hidden="1"/>
    <cellStyle name="Currency [0] 13" xfId="11717" hidden="1"/>
    <cellStyle name="Currency [0] 13" xfId="11861" hidden="1"/>
    <cellStyle name="Currency [0] 13" xfId="12168" hidden="1"/>
    <cellStyle name="Currency [0] 13" xfId="12297" hidden="1"/>
    <cellStyle name="Currency [0] 13" xfId="12568" hidden="1"/>
    <cellStyle name="Currency [0] 13" xfId="12839" hidden="1"/>
    <cellStyle name="Currency [0] 13" xfId="13058" hidden="1"/>
    <cellStyle name="Currency [0] 14" xfId="376" hidden="1"/>
    <cellStyle name="Currency [0] 14" xfId="879" hidden="1"/>
    <cellStyle name="Currency [0] 14" xfId="1025" hidden="1"/>
    <cellStyle name="Currency [0] 14" xfId="1330" hidden="1"/>
    <cellStyle name="Currency [0] 14" xfId="1459" hidden="1"/>
    <cellStyle name="Currency [0] 14" xfId="1730" hidden="1"/>
    <cellStyle name="Currency [0] 14" xfId="2001" hidden="1"/>
    <cellStyle name="Currency [0] 14" xfId="2220" hidden="1"/>
    <cellStyle name="Currency [0] 14" xfId="2544" hidden="1"/>
    <cellStyle name="Currency [0] 14" xfId="3047" hidden="1"/>
    <cellStyle name="Currency [0] 14" xfId="3193" hidden="1"/>
    <cellStyle name="Currency [0] 14" xfId="3498" hidden="1"/>
    <cellStyle name="Currency [0] 14" xfId="3627" hidden="1"/>
    <cellStyle name="Currency [0] 14" xfId="3898" hidden="1"/>
    <cellStyle name="Currency [0] 14" xfId="4169" hidden="1"/>
    <cellStyle name="Currency [0] 14" xfId="4388" hidden="1"/>
    <cellStyle name="Currency [0] 14" xfId="4712" hidden="1"/>
    <cellStyle name="Currency [0] 14" xfId="5215" hidden="1"/>
    <cellStyle name="Currency [0] 14" xfId="5361" hidden="1"/>
    <cellStyle name="Currency [0] 14" xfId="5666" hidden="1"/>
    <cellStyle name="Currency [0] 14" xfId="5795" hidden="1"/>
    <cellStyle name="Currency [0] 14" xfId="6066" hidden="1"/>
    <cellStyle name="Currency [0] 14" xfId="6337" hidden="1"/>
    <cellStyle name="Currency [0] 14" xfId="6556" hidden="1"/>
    <cellStyle name="Currency [0] 14" xfId="6880" hidden="1"/>
    <cellStyle name="Currency [0] 14" xfId="7383" hidden="1"/>
    <cellStyle name="Currency [0] 14" xfId="7529" hidden="1"/>
    <cellStyle name="Currency [0] 14" xfId="7834" hidden="1"/>
    <cellStyle name="Currency [0] 14" xfId="7963" hidden="1"/>
    <cellStyle name="Currency [0] 14" xfId="8234" hidden="1"/>
    <cellStyle name="Currency [0] 14" xfId="8505" hidden="1"/>
    <cellStyle name="Currency [0] 14" xfId="8724" hidden="1"/>
    <cellStyle name="Currency [0] 14" xfId="9048" hidden="1"/>
    <cellStyle name="Currency [0] 14" xfId="9551" hidden="1"/>
    <cellStyle name="Currency [0] 14" xfId="9697" hidden="1"/>
    <cellStyle name="Currency [0] 14" xfId="10002" hidden="1"/>
    <cellStyle name="Currency [0] 14" xfId="10131" hidden="1"/>
    <cellStyle name="Currency [0] 14" xfId="10402" hidden="1"/>
    <cellStyle name="Currency [0] 14" xfId="10673" hidden="1"/>
    <cellStyle name="Currency [0] 14" xfId="10892" hidden="1"/>
    <cellStyle name="Currency [0] 14" xfId="11216" hidden="1"/>
    <cellStyle name="Currency [0] 14" xfId="11719" hidden="1"/>
    <cellStyle name="Currency [0] 14" xfId="11865" hidden="1"/>
    <cellStyle name="Currency [0] 14" xfId="12170" hidden="1"/>
    <cellStyle name="Currency [0] 14" xfId="12299" hidden="1"/>
    <cellStyle name="Currency [0] 14" xfId="12570" hidden="1"/>
    <cellStyle name="Currency [0] 14" xfId="12841" hidden="1"/>
    <cellStyle name="Currency [0] 14" xfId="13060" hidden="1"/>
    <cellStyle name="Currency [0] 15" xfId="377" hidden="1"/>
    <cellStyle name="Currency [0] 15" xfId="880" hidden="1"/>
    <cellStyle name="Currency [0] 15" xfId="1026" hidden="1"/>
    <cellStyle name="Currency [0] 15" xfId="1331" hidden="1"/>
    <cellStyle name="Currency [0] 15" xfId="1460" hidden="1"/>
    <cellStyle name="Currency [0] 15" xfId="1731" hidden="1"/>
    <cellStyle name="Currency [0] 15" xfId="2002" hidden="1"/>
    <cellStyle name="Currency [0] 15" xfId="2221" hidden="1"/>
    <cellStyle name="Currency [0] 15" xfId="2545" hidden="1"/>
    <cellStyle name="Currency [0] 15" xfId="3048" hidden="1"/>
    <cellStyle name="Currency [0] 15" xfId="3194" hidden="1"/>
    <cellStyle name="Currency [0] 15" xfId="3499" hidden="1"/>
    <cellStyle name="Currency [0] 15" xfId="3628" hidden="1"/>
    <cellStyle name="Currency [0] 15" xfId="3899" hidden="1"/>
    <cellStyle name="Currency [0] 15" xfId="4170" hidden="1"/>
    <cellStyle name="Currency [0] 15" xfId="4389" hidden="1"/>
    <cellStyle name="Currency [0] 15" xfId="4713" hidden="1"/>
    <cellStyle name="Currency [0] 15" xfId="5216" hidden="1"/>
    <cellStyle name="Currency [0] 15" xfId="5362" hidden="1"/>
    <cellStyle name="Currency [0] 15" xfId="5667" hidden="1"/>
    <cellStyle name="Currency [0] 15" xfId="5796" hidden="1"/>
    <cellStyle name="Currency [0] 15" xfId="6067" hidden="1"/>
    <cellStyle name="Currency [0] 15" xfId="6338" hidden="1"/>
    <cellStyle name="Currency [0] 15" xfId="6557" hidden="1"/>
    <cellStyle name="Currency [0] 15" xfId="6881" hidden="1"/>
    <cellStyle name="Currency [0] 15" xfId="7384" hidden="1"/>
    <cellStyle name="Currency [0] 15" xfId="7530" hidden="1"/>
    <cellStyle name="Currency [0] 15" xfId="7835" hidden="1"/>
    <cellStyle name="Currency [0] 15" xfId="7964" hidden="1"/>
    <cellStyle name="Currency [0] 15" xfId="8235" hidden="1"/>
    <cellStyle name="Currency [0] 15" xfId="8506" hidden="1"/>
    <cellStyle name="Currency [0] 15" xfId="8725" hidden="1"/>
    <cellStyle name="Currency [0] 15" xfId="9049" hidden="1"/>
    <cellStyle name="Currency [0] 15" xfId="9552" hidden="1"/>
    <cellStyle name="Currency [0] 15" xfId="9698" hidden="1"/>
    <cellStyle name="Currency [0] 15" xfId="10003" hidden="1"/>
    <cellStyle name="Currency [0] 15" xfId="10132" hidden="1"/>
    <cellStyle name="Currency [0] 15" xfId="10403" hidden="1"/>
    <cellStyle name="Currency [0] 15" xfId="10674" hidden="1"/>
    <cellStyle name="Currency [0] 15" xfId="10893" hidden="1"/>
    <cellStyle name="Currency [0] 15" xfId="11217" hidden="1"/>
    <cellStyle name="Currency [0] 15" xfId="11720" hidden="1"/>
    <cellStyle name="Currency [0] 15" xfId="11866" hidden="1"/>
    <cellStyle name="Currency [0] 15" xfId="12171" hidden="1"/>
    <cellStyle name="Currency [0] 15" xfId="12300" hidden="1"/>
    <cellStyle name="Currency [0] 15" xfId="12571" hidden="1"/>
    <cellStyle name="Currency [0] 15" xfId="12842" hidden="1"/>
    <cellStyle name="Currency [0] 15" xfId="13061" hidden="1"/>
    <cellStyle name="Currency [0] 16" xfId="375" hidden="1"/>
    <cellStyle name="Currency [0] 16" xfId="878" hidden="1"/>
    <cellStyle name="Currency [0] 16" xfId="1022" hidden="1"/>
    <cellStyle name="Currency [0] 16" xfId="1329" hidden="1"/>
    <cellStyle name="Currency [0] 16" xfId="1458" hidden="1"/>
    <cellStyle name="Currency [0] 16" xfId="1729" hidden="1"/>
    <cellStyle name="Currency [0] 16" xfId="2000" hidden="1"/>
    <cellStyle name="Currency [0] 16" xfId="2219" hidden="1"/>
    <cellStyle name="Currency [0] 16" xfId="2543" hidden="1"/>
    <cellStyle name="Currency [0] 16" xfId="3046" hidden="1"/>
    <cellStyle name="Currency [0] 16" xfId="3190" hidden="1"/>
    <cellStyle name="Currency [0] 16" xfId="3497" hidden="1"/>
    <cellStyle name="Currency [0] 16" xfId="3626" hidden="1"/>
    <cellStyle name="Currency [0] 16" xfId="3897" hidden="1"/>
    <cellStyle name="Currency [0] 16" xfId="4168" hidden="1"/>
    <cellStyle name="Currency [0] 16" xfId="4387" hidden="1"/>
    <cellStyle name="Currency [0] 16" xfId="4711" hidden="1"/>
    <cellStyle name="Currency [0] 16" xfId="5214" hidden="1"/>
    <cellStyle name="Currency [0] 16" xfId="5358" hidden="1"/>
    <cellStyle name="Currency [0] 16" xfId="5665" hidden="1"/>
    <cellStyle name="Currency [0] 16" xfId="5794" hidden="1"/>
    <cellStyle name="Currency [0] 16" xfId="6065" hidden="1"/>
    <cellStyle name="Currency [0] 16" xfId="6336" hidden="1"/>
    <cellStyle name="Currency [0] 16" xfId="6555" hidden="1"/>
    <cellStyle name="Currency [0] 16" xfId="6879" hidden="1"/>
    <cellStyle name="Currency [0] 16" xfId="7382" hidden="1"/>
    <cellStyle name="Currency [0] 16" xfId="7526" hidden="1"/>
    <cellStyle name="Currency [0] 16" xfId="7833" hidden="1"/>
    <cellStyle name="Currency [0] 16" xfId="7962" hidden="1"/>
    <cellStyle name="Currency [0] 16" xfId="8233" hidden="1"/>
    <cellStyle name="Currency [0] 16" xfId="8504" hidden="1"/>
    <cellStyle name="Currency [0] 16" xfId="8723" hidden="1"/>
    <cellStyle name="Currency [0] 16" xfId="9047" hidden="1"/>
    <cellStyle name="Currency [0] 16" xfId="9550" hidden="1"/>
    <cellStyle name="Currency [0] 16" xfId="9694" hidden="1"/>
    <cellStyle name="Currency [0] 16" xfId="10001" hidden="1"/>
    <cellStyle name="Currency [0] 16" xfId="10130" hidden="1"/>
    <cellStyle name="Currency [0] 16" xfId="10401" hidden="1"/>
    <cellStyle name="Currency [0] 16" xfId="10672" hidden="1"/>
    <cellStyle name="Currency [0] 16" xfId="10891" hidden="1"/>
    <cellStyle name="Currency [0] 16" xfId="11215" hidden="1"/>
    <cellStyle name="Currency [0] 16" xfId="11718" hidden="1"/>
    <cellStyle name="Currency [0] 16" xfId="11862" hidden="1"/>
    <cellStyle name="Currency [0] 16" xfId="12169" hidden="1"/>
    <cellStyle name="Currency [0] 16" xfId="12298" hidden="1"/>
    <cellStyle name="Currency [0] 16" xfId="12569" hidden="1"/>
    <cellStyle name="Currency [0] 16" xfId="12840" hidden="1"/>
    <cellStyle name="Currency [0] 16" xfId="13059" hidden="1"/>
    <cellStyle name="Currency [0] 17" xfId="378" hidden="1"/>
    <cellStyle name="Currency [0] 17" xfId="881" hidden="1"/>
    <cellStyle name="Currency [0] 17" xfId="1027" hidden="1"/>
    <cellStyle name="Currency [0] 17" xfId="1332" hidden="1"/>
    <cellStyle name="Currency [0] 17" xfId="1461" hidden="1"/>
    <cellStyle name="Currency [0] 17" xfId="1732" hidden="1"/>
    <cellStyle name="Currency [0] 17" xfId="2003" hidden="1"/>
    <cellStyle name="Currency [0] 17" xfId="2222" hidden="1"/>
    <cellStyle name="Currency [0] 17" xfId="2546" hidden="1"/>
    <cellStyle name="Currency [0] 17" xfId="3049" hidden="1"/>
    <cellStyle name="Currency [0] 17" xfId="3195" hidden="1"/>
    <cellStyle name="Currency [0] 17" xfId="3500" hidden="1"/>
    <cellStyle name="Currency [0] 17" xfId="3629" hidden="1"/>
    <cellStyle name="Currency [0] 17" xfId="3900" hidden="1"/>
    <cellStyle name="Currency [0] 17" xfId="4171" hidden="1"/>
    <cellStyle name="Currency [0] 17" xfId="4390" hidden="1"/>
    <cellStyle name="Currency [0] 17" xfId="4714" hidden="1"/>
    <cellStyle name="Currency [0] 17" xfId="5217" hidden="1"/>
    <cellStyle name="Currency [0] 17" xfId="5363" hidden="1"/>
    <cellStyle name="Currency [0] 17" xfId="5668" hidden="1"/>
    <cellStyle name="Currency [0] 17" xfId="5797" hidden="1"/>
    <cellStyle name="Currency [0] 17" xfId="6068" hidden="1"/>
    <cellStyle name="Currency [0] 17" xfId="6339" hidden="1"/>
    <cellStyle name="Currency [0] 17" xfId="6558" hidden="1"/>
    <cellStyle name="Currency [0] 17" xfId="6882" hidden="1"/>
    <cellStyle name="Currency [0] 17" xfId="7385" hidden="1"/>
    <cellStyle name="Currency [0] 17" xfId="7531" hidden="1"/>
    <cellStyle name="Currency [0] 17" xfId="7836" hidden="1"/>
    <cellStyle name="Currency [0] 17" xfId="7965" hidden="1"/>
    <cellStyle name="Currency [0] 17" xfId="8236" hidden="1"/>
    <cellStyle name="Currency [0] 17" xfId="8507" hidden="1"/>
    <cellStyle name="Currency [0] 17" xfId="8726" hidden="1"/>
    <cellStyle name="Currency [0] 17" xfId="9050" hidden="1"/>
    <cellStyle name="Currency [0] 17" xfId="9553" hidden="1"/>
    <cellStyle name="Currency [0] 17" xfId="9699" hidden="1"/>
    <cellStyle name="Currency [0] 17" xfId="10004" hidden="1"/>
    <cellStyle name="Currency [0] 17" xfId="10133" hidden="1"/>
    <cellStyle name="Currency [0] 17" xfId="10404" hidden="1"/>
    <cellStyle name="Currency [0] 17" xfId="10675" hidden="1"/>
    <cellStyle name="Currency [0] 17" xfId="10894" hidden="1"/>
    <cellStyle name="Currency [0] 17" xfId="11218" hidden="1"/>
    <cellStyle name="Currency [0] 17" xfId="11721" hidden="1"/>
    <cellStyle name="Currency [0] 17" xfId="11867" hidden="1"/>
    <cellStyle name="Currency [0] 17" xfId="12172" hidden="1"/>
    <cellStyle name="Currency [0] 17" xfId="12301" hidden="1"/>
    <cellStyle name="Currency [0] 17" xfId="12572" hidden="1"/>
    <cellStyle name="Currency [0] 17" xfId="12843" hidden="1"/>
    <cellStyle name="Currency [0] 17" xfId="13062" hidden="1"/>
    <cellStyle name="Currency [0] 2" xfId="363" hidden="1"/>
    <cellStyle name="Currency [0] 2" xfId="838" hidden="1"/>
    <cellStyle name="Currency [0] 2" xfId="613" hidden="1"/>
    <cellStyle name="Currency [0] 2" xfId="1300" hidden="1"/>
    <cellStyle name="Currency [0] 2" xfId="1003" hidden="1"/>
    <cellStyle name="Currency [0] 2" xfId="1717" hidden="1"/>
    <cellStyle name="Currency [0] 2" xfId="1988" hidden="1"/>
    <cellStyle name="Currency [0] 2" xfId="2207" hidden="1"/>
    <cellStyle name="Currency [0] 2" xfId="2531" hidden="1"/>
    <cellStyle name="Currency [0] 2" xfId="3006" hidden="1"/>
    <cellStyle name="Currency [0] 2" xfId="2781" hidden="1"/>
    <cellStyle name="Currency [0] 2" xfId="3468" hidden="1"/>
    <cellStyle name="Currency [0] 2" xfId="3171" hidden="1"/>
    <cellStyle name="Currency [0] 2" xfId="3885" hidden="1"/>
    <cellStyle name="Currency [0] 2" xfId="4156" hidden="1"/>
    <cellStyle name="Currency [0] 2" xfId="4375" hidden="1"/>
    <cellStyle name="Currency [0] 2" xfId="4699" hidden="1"/>
    <cellStyle name="Currency [0] 2" xfId="5174" hidden="1"/>
    <cellStyle name="Currency [0] 2" xfId="4949" hidden="1"/>
    <cellStyle name="Currency [0] 2" xfId="5636" hidden="1"/>
    <cellStyle name="Currency [0] 2" xfId="5339" hidden="1"/>
    <cellStyle name="Currency [0] 2" xfId="6053" hidden="1"/>
    <cellStyle name="Currency [0] 2" xfId="6324" hidden="1"/>
    <cellStyle name="Currency [0] 2" xfId="6543" hidden="1"/>
    <cellStyle name="Currency [0] 2" xfId="6867" hidden="1"/>
    <cellStyle name="Currency [0] 2" xfId="7342" hidden="1"/>
    <cellStyle name="Currency [0] 2" xfId="7117" hidden="1"/>
    <cellStyle name="Currency [0] 2" xfId="7804" hidden="1"/>
    <cellStyle name="Currency [0] 2" xfId="7507" hidden="1"/>
    <cellStyle name="Currency [0] 2" xfId="8221" hidden="1"/>
    <cellStyle name="Currency [0] 2" xfId="8492" hidden="1"/>
    <cellStyle name="Currency [0] 2" xfId="8711" hidden="1"/>
    <cellStyle name="Currency [0] 2" xfId="9035" hidden="1"/>
    <cellStyle name="Currency [0] 2" xfId="9510" hidden="1"/>
    <cellStyle name="Currency [0] 2" xfId="9285" hidden="1"/>
    <cellStyle name="Currency [0] 2" xfId="9972" hidden="1"/>
    <cellStyle name="Currency [0] 2" xfId="9675" hidden="1"/>
    <cellStyle name="Currency [0] 2" xfId="10389" hidden="1"/>
    <cellStyle name="Currency [0] 2" xfId="10660" hidden="1"/>
    <cellStyle name="Currency [0] 2" xfId="10879" hidden="1"/>
    <cellStyle name="Currency [0] 2" xfId="11203" hidden="1"/>
    <cellStyle name="Currency [0] 2" xfId="11678" hidden="1"/>
    <cellStyle name="Currency [0] 2" xfId="11453" hidden="1"/>
    <cellStyle name="Currency [0] 2" xfId="12140" hidden="1"/>
    <cellStyle name="Currency [0] 2" xfId="11843" hidden="1"/>
    <cellStyle name="Currency [0] 2" xfId="12557" hidden="1"/>
    <cellStyle name="Currency [0] 2" xfId="12828" hidden="1"/>
    <cellStyle name="Currency [0] 2" xfId="13047" hidden="1"/>
    <cellStyle name="Currency [0] 3" xfId="364" hidden="1"/>
    <cellStyle name="Currency [0] 3" xfId="839" hidden="1"/>
    <cellStyle name="Currency [0] 3" xfId="660" hidden="1"/>
    <cellStyle name="Currency [0] 3" xfId="1301" hidden="1"/>
    <cellStyle name="Currency [0] 3" xfId="602" hidden="1"/>
    <cellStyle name="Currency [0] 3" xfId="1718" hidden="1"/>
    <cellStyle name="Currency [0] 3" xfId="1989" hidden="1"/>
    <cellStyle name="Currency [0] 3" xfId="2208" hidden="1"/>
    <cellStyle name="Currency [0] 3" xfId="2532" hidden="1"/>
    <cellStyle name="Currency [0] 3" xfId="3007" hidden="1"/>
    <cellStyle name="Currency [0] 3" xfId="2828" hidden="1"/>
    <cellStyle name="Currency [0] 3" xfId="3469" hidden="1"/>
    <cellStyle name="Currency [0] 3" xfId="2770" hidden="1"/>
    <cellStyle name="Currency [0] 3" xfId="3886" hidden="1"/>
    <cellStyle name="Currency [0] 3" xfId="4157" hidden="1"/>
    <cellStyle name="Currency [0] 3" xfId="4376" hidden="1"/>
    <cellStyle name="Currency [0] 3" xfId="4700" hidden="1"/>
    <cellStyle name="Currency [0] 3" xfId="5175" hidden="1"/>
    <cellStyle name="Currency [0] 3" xfId="4996" hidden="1"/>
    <cellStyle name="Currency [0] 3" xfId="5637" hidden="1"/>
    <cellStyle name="Currency [0] 3" xfId="4938" hidden="1"/>
    <cellStyle name="Currency [0] 3" xfId="6054" hidden="1"/>
    <cellStyle name="Currency [0] 3" xfId="6325" hidden="1"/>
    <cellStyle name="Currency [0] 3" xfId="6544" hidden="1"/>
    <cellStyle name="Currency [0] 3" xfId="6868" hidden="1"/>
    <cellStyle name="Currency [0] 3" xfId="7343" hidden="1"/>
    <cellStyle name="Currency [0] 3" xfId="7164" hidden="1"/>
    <cellStyle name="Currency [0] 3" xfId="7805" hidden="1"/>
    <cellStyle name="Currency [0] 3" xfId="7106" hidden="1"/>
    <cellStyle name="Currency [0] 3" xfId="8222" hidden="1"/>
    <cellStyle name="Currency [0] 3" xfId="8493" hidden="1"/>
    <cellStyle name="Currency [0] 3" xfId="8712" hidden="1"/>
    <cellStyle name="Currency [0] 3" xfId="9036" hidden="1"/>
    <cellStyle name="Currency [0] 3" xfId="9511" hidden="1"/>
    <cellStyle name="Currency [0] 3" xfId="9332" hidden="1"/>
    <cellStyle name="Currency [0] 3" xfId="9973" hidden="1"/>
    <cellStyle name="Currency [0] 3" xfId="9274" hidden="1"/>
    <cellStyle name="Currency [0] 3" xfId="10390" hidden="1"/>
    <cellStyle name="Currency [0] 3" xfId="10661" hidden="1"/>
    <cellStyle name="Currency [0] 3" xfId="10880" hidden="1"/>
    <cellStyle name="Currency [0] 3" xfId="11204" hidden="1"/>
    <cellStyle name="Currency [0] 3" xfId="11679" hidden="1"/>
    <cellStyle name="Currency [0] 3" xfId="11500" hidden="1"/>
    <cellStyle name="Currency [0] 3" xfId="12141" hidden="1"/>
    <cellStyle name="Currency [0] 3" xfId="11442" hidden="1"/>
    <cellStyle name="Currency [0] 3" xfId="12558" hidden="1"/>
    <cellStyle name="Currency [0] 3" xfId="12829" hidden="1"/>
    <cellStyle name="Currency [0] 3" xfId="13048" hidden="1"/>
    <cellStyle name="Currency [0] 4" xfId="366" hidden="1"/>
    <cellStyle name="Currency [0] 4" xfId="869" hidden="1"/>
    <cellStyle name="Currency [0] 4" xfId="1010" hidden="1"/>
    <cellStyle name="Currency [0] 4" xfId="1320" hidden="1"/>
    <cellStyle name="Currency [0] 4" xfId="1449" hidden="1"/>
    <cellStyle name="Currency [0] 4" xfId="1720" hidden="1"/>
    <cellStyle name="Currency [0] 4" xfId="1991" hidden="1"/>
    <cellStyle name="Currency [0] 4" xfId="2210" hidden="1"/>
    <cellStyle name="Currency [0] 4" xfId="2534" hidden="1"/>
    <cellStyle name="Currency [0] 4" xfId="3037" hidden="1"/>
    <cellStyle name="Currency [0] 4" xfId="3178" hidden="1"/>
    <cellStyle name="Currency [0] 4" xfId="3488" hidden="1"/>
    <cellStyle name="Currency [0] 4" xfId="3617" hidden="1"/>
    <cellStyle name="Currency [0] 4" xfId="3888" hidden="1"/>
    <cellStyle name="Currency [0] 4" xfId="4159" hidden="1"/>
    <cellStyle name="Currency [0] 4" xfId="4378" hidden="1"/>
    <cellStyle name="Currency [0] 4" xfId="4702" hidden="1"/>
    <cellStyle name="Currency [0] 4" xfId="5205" hidden="1"/>
    <cellStyle name="Currency [0] 4" xfId="5346" hidden="1"/>
    <cellStyle name="Currency [0] 4" xfId="5656" hidden="1"/>
    <cellStyle name="Currency [0] 4" xfId="5785" hidden="1"/>
    <cellStyle name="Currency [0] 4" xfId="6056" hidden="1"/>
    <cellStyle name="Currency [0] 4" xfId="6327" hidden="1"/>
    <cellStyle name="Currency [0] 4" xfId="6546" hidden="1"/>
    <cellStyle name="Currency [0] 4" xfId="6870" hidden="1"/>
    <cellStyle name="Currency [0] 4" xfId="7373" hidden="1"/>
    <cellStyle name="Currency [0] 4" xfId="7514" hidden="1"/>
    <cellStyle name="Currency [0] 4" xfId="7824" hidden="1"/>
    <cellStyle name="Currency [0] 4" xfId="7953" hidden="1"/>
    <cellStyle name="Currency [0] 4" xfId="8224" hidden="1"/>
    <cellStyle name="Currency [0] 4" xfId="8495" hidden="1"/>
    <cellStyle name="Currency [0] 4" xfId="8714" hidden="1"/>
    <cellStyle name="Currency [0] 4" xfId="9038" hidden="1"/>
    <cellStyle name="Currency [0] 4" xfId="9541" hidden="1"/>
    <cellStyle name="Currency [0] 4" xfId="9682" hidden="1"/>
    <cellStyle name="Currency [0] 4" xfId="9992" hidden="1"/>
    <cellStyle name="Currency [0] 4" xfId="10121" hidden="1"/>
    <cellStyle name="Currency [0] 4" xfId="10392" hidden="1"/>
    <cellStyle name="Currency [0] 4" xfId="10663" hidden="1"/>
    <cellStyle name="Currency [0] 4" xfId="10882" hidden="1"/>
    <cellStyle name="Currency [0] 4" xfId="11206" hidden="1"/>
    <cellStyle name="Currency [0] 4" xfId="11709" hidden="1"/>
    <cellStyle name="Currency [0] 4" xfId="11850" hidden="1"/>
    <cellStyle name="Currency [0] 4" xfId="12160" hidden="1"/>
    <cellStyle name="Currency [0] 4" xfId="12289" hidden="1"/>
    <cellStyle name="Currency [0] 4" xfId="12560" hidden="1"/>
    <cellStyle name="Currency [0] 4" xfId="12831" hidden="1"/>
    <cellStyle name="Currency [0] 4" xfId="13050" hidden="1"/>
    <cellStyle name="Currency [0] 5" xfId="367" hidden="1"/>
    <cellStyle name="Currency [0] 5" xfId="870" hidden="1"/>
    <cellStyle name="Currency [0] 5" xfId="1011" hidden="1"/>
    <cellStyle name="Currency [0] 5" xfId="1321" hidden="1"/>
    <cellStyle name="Currency [0] 5" xfId="1450" hidden="1"/>
    <cellStyle name="Currency [0] 5" xfId="1721" hidden="1"/>
    <cellStyle name="Currency [0] 5" xfId="1992" hidden="1"/>
    <cellStyle name="Currency [0] 5" xfId="2211" hidden="1"/>
    <cellStyle name="Currency [0] 5" xfId="2535" hidden="1"/>
    <cellStyle name="Currency [0] 5" xfId="3038" hidden="1"/>
    <cellStyle name="Currency [0] 5" xfId="3179" hidden="1"/>
    <cellStyle name="Currency [0] 5" xfId="3489" hidden="1"/>
    <cellStyle name="Currency [0] 5" xfId="3618" hidden="1"/>
    <cellStyle name="Currency [0] 5" xfId="3889" hidden="1"/>
    <cellStyle name="Currency [0] 5" xfId="4160" hidden="1"/>
    <cellStyle name="Currency [0] 5" xfId="4379" hidden="1"/>
    <cellStyle name="Currency [0] 5" xfId="4703" hidden="1"/>
    <cellStyle name="Currency [0] 5" xfId="5206" hidden="1"/>
    <cellStyle name="Currency [0] 5" xfId="5347" hidden="1"/>
    <cellStyle name="Currency [0] 5" xfId="5657" hidden="1"/>
    <cellStyle name="Currency [0] 5" xfId="5786" hidden="1"/>
    <cellStyle name="Currency [0] 5" xfId="6057" hidden="1"/>
    <cellStyle name="Currency [0] 5" xfId="6328" hidden="1"/>
    <cellStyle name="Currency [0] 5" xfId="6547" hidden="1"/>
    <cellStyle name="Currency [0] 5" xfId="6871" hidden="1"/>
    <cellStyle name="Currency [0] 5" xfId="7374" hidden="1"/>
    <cellStyle name="Currency [0] 5" xfId="7515" hidden="1"/>
    <cellStyle name="Currency [0] 5" xfId="7825" hidden="1"/>
    <cellStyle name="Currency [0] 5" xfId="7954" hidden="1"/>
    <cellStyle name="Currency [0] 5" xfId="8225" hidden="1"/>
    <cellStyle name="Currency [0] 5" xfId="8496" hidden="1"/>
    <cellStyle name="Currency [0] 5" xfId="8715" hidden="1"/>
    <cellStyle name="Currency [0] 5" xfId="9039" hidden="1"/>
    <cellStyle name="Currency [0] 5" xfId="9542" hidden="1"/>
    <cellStyle name="Currency [0] 5" xfId="9683" hidden="1"/>
    <cellStyle name="Currency [0] 5" xfId="9993" hidden="1"/>
    <cellStyle name="Currency [0] 5" xfId="10122" hidden="1"/>
    <cellStyle name="Currency [0] 5" xfId="10393" hidden="1"/>
    <cellStyle name="Currency [0] 5" xfId="10664" hidden="1"/>
    <cellStyle name="Currency [0] 5" xfId="10883" hidden="1"/>
    <cellStyle name="Currency [0] 5" xfId="11207" hidden="1"/>
    <cellStyle name="Currency [0] 5" xfId="11710" hidden="1"/>
    <cellStyle name="Currency [0] 5" xfId="11851" hidden="1"/>
    <cellStyle name="Currency [0] 5" xfId="12161" hidden="1"/>
    <cellStyle name="Currency [0] 5" xfId="12290" hidden="1"/>
    <cellStyle name="Currency [0] 5" xfId="12561" hidden="1"/>
    <cellStyle name="Currency [0] 5" xfId="12832" hidden="1"/>
    <cellStyle name="Currency [0] 5" xfId="13051" hidden="1"/>
    <cellStyle name="Currency [0] 6" xfId="368" hidden="1"/>
    <cellStyle name="Currency [0] 6" xfId="871" hidden="1"/>
    <cellStyle name="Currency [0] 6" xfId="1013" hidden="1"/>
    <cellStyle name="Currency [0] 6" xfId="1322" hidden="1"/>
    <cellStyle name="Currency [0] 6" xfId="1451" hidden="1"/>
    <cellStyle name="Currency [0] 6" xfId="1722" hidden="1"/>
    <cellStyle name="Currency [0] 6" xfId="1993" hidden="1"/>
    <cellStyle name="Currency [0] 6" xfId="2212" hidden="1"/>
    <cellStyle name="Currency [0] 6" xfId="2536" hidden="1"/>
    <cellStyle name="Currency [0] 6" xfId="3039" hidden="1"/>
    <cellStyle name="Currency [0] 6" xfId="3181" hidden="1"/>
    <cellStyle name="Currency [0] 6" xfId="3490" hidden="1"/>
    <cellStyle name="Currency [0] 6" xfId="3619" hidden="1"/>
    <cellStyle name="Currency [0] 6" xfId="3890" hidden="1"/>
    <cellStyle name="Currency [0] 6" xfId="4161" hidden="1"/>
    <cellStyle name="Currency [0] 6" xfId="4380" hidden="1"/>
    <cellStyle name="Currency [0] 6" xfId="4704" hidden="1"/>
    <cellStyle name="Currency [0] 6" xfId="5207" hidden="1"/>
    <cellStyle name="Currency [0] 6" xfId="5349" hidden="1"/>
    <cellStyle name="Currency [0] 6" xfId="5658" hidden="1"/>
    <cellStyle name="Currency [0] 6" xfId="5787" hidden="1"/>
    <cellStyle name="Currency [0] 6" xfId="6058" hidden="1"/>
    <cellStyle name="Currency [0] 6" xfId="6329" hidden="1"/>
    <cellStyle name="Currency [0] 6" xfId="6548" hidden="1"/>
    <cellStyle name="Currency [0] 6" xfId="6872" hidden="1"/>
    <cellStyle name="Currency [0] 6" xfId="7375" hidden="1"/>
    <cellStyle name="Currency [0] 6" xfId="7517" hidden="1"/>
    <cellStyle name="Currency [0] 6" xfId="7826" hidden="1"/>
    <cellStyle name="Currency [0] 6" xfId="7955" hidden="1"/>
    <cellStyle name="Currency [0] 6" xfId="8226" hidden="1"/>
    <cellStyle name="Currency [0] 6" xfId="8497" hidden="1"/>
    <cellStyle name="Currency [0] 6" xfId="8716" hidden="1"/>
    <cellStyle name="Currency [0] 6" xfId="9040" hidden="1"/>
    <cellStyle name="Currency [0] 6" xfId="9543" hidden="1"/>
    <cellStyle name="Currency [0] 6" xfId="9685" hidden="1"/>
    <cellStyle name="Currency [0] 6" xfId="9994" hidden="1"/>
    <cellStyle name="Currency [0] 6" xfId="10123" hidden="1"/>
    <cellStyle name="Currency [0] 6" xfId="10394" hidden="1"/>
    <cellStyle name="Currency [0] 6" xfId="10665" hidden="1"/>
    <cellStyle name="Currency [0] 6" xfId="10884" hidden="1"/>
    <cellStyle name="Currency [0] 6" xfId="11208" hidden="1"/>
    <cellStyle name="Currency [0] 6" xfId="11711" hidden="1"/>
    <cellStyle name="Currency [0] 6" xfId="11853" hidden="1"/>
    <cellStyle name="Currency [0] 6" xfId="12162" hidden="1"/>
    <cellStyle name="Currency [0] 6" xfId="12291" hidden="1"/>
    <cellStyle name="Currency [0] 6" xfId="12562" hidden="1"/>
    <cellStyle name="Currency [0] 6" xfId="12833" hidden="1"/>
    <cellStyle name="Currency [0] 6" xfId="13052" hidden="1"/>
    <cellStyle name="Currency [0] 7" xfId="369" hidden="1"/>
    <cellStyle name="Currency [0] 7" xfId="872" hidden="1"/>
    <cellStyle name="Currency [0] 7" xfId="1014" hidden="1"/>
    <cellStyle name="Currency [0] 7" xfId="1323" hidden="1"/>
    <cellStyle name="Currency [0] 7" xfId="1452" hidden="1"/>
    <cellStyle name="Currency [0] 7" xfId="1723" hidden="1"/>
    <cellStyle name="Currency [0] 7" xfId="1994" hidden="1"/>
    <cellStyle name="Currency [0] 7" xfId="2213" hidden="1"/>
    <cellStyle name="Currency [0] 7" xfId="2537" hidden="1"/>
    <cellStyle name="Currency [0] 7" xfId="3040" hidden="1"/>
    <cellStyle name="Currency [0] 7" xfId="3182" hidden="1"/>
    <cellStyle name="Currency [0] 7" xfId="3491" hidden="1"/>
    <cellStyle name="Currency [0] 7" xfId="3620" hidden="1"/>
    <cellStyle name="Currency [0] 7" xfId="3891" hidden="1"/>
    <cellStyle name="Currency [0] 7" xfId="4162" hidden="1"/>
    <cellStyle name="Currency [0] 7" xfId="4381" hidden="1"/>
    <cellStyle name="Currency [0] 7" xfId="4705" hidden="1"/>
    <cellStyle name="Currency [0] 7" xfId="5208" hidden="1"/>
    <cellStyle name="Currency [0] 7" xfId="5350" hidden="1"/>
    <cellStyle name="Currency [0] 7" xfId="5659" hidden="1"/>
    <cellStyle name="Currency [0] 7" xfId="5788" hidden="1"/>
    <cellStyle name="Currency [0] 7" xfId="6059" hidden="1"/>
    <cellStyle name="Currency [0] 7" xfId="6330" hidden="1"/>
    <cellStyle name="Currency [0] 7" xfId="6549" hidden="1"/>
    <cellStyle name="Currency [0] 7" xfId="6873" hidden="1"/>
    <cellStyle name="Currency [0] 7" xfId="7376" hidden="1"/>
    <cellStyle name="Currency [0] 7" xfId="7518" hidden="1"/>
    <cellStyle name="Currency [0] 7" xfId="7827" hidden="1"/>
    <cellStyle name="Currency [0] 7" xfId="7956" hidden="1"/>
    <cellStyle name="Currency [0] 7" xfId="8227" hidden="1"/>
    <cellStyle name="Currency [0] 7" xfId="8498" hidden="1"/>
    <cellStyle name="Currency [0] 7" xfId="8717" hidden="1"/>
    <cellStyle name="Currency [0] 7" xfId="9041" hidden="1"/>
    <cellStyle name="Currency [0] 7" xfId="9544" hidden="1"/>
    <cellStyle name="Currency [0] 7" xfId="9686" hidden="1"/>
    <cellStyle name="Currency [0] 7" xfId="9995" hidden="1"/>
    <cellStyle name="Currency [0] 7" xfId="10124" hidden="1"/>
    <cellStyle name="Currency [0] 7" xfId="10395" hidden="1"/>
    <cellStyle name="Currency [0] 7" xfId="10666" hidden="1"/>
    <cellStyle name="Currency [0] 7" xfId="10885" hidden="1"/>
    <cellStyle name="Currency [0] 7" xfId="11209" hidden="1"/>
    <cellStyle name="Currency [0] 7" xfId="11712" hidden="1"/>
    <cellStyle name="Currency [0] 7" xfId="11854" hidden="1"/>
    <cellStyle name="Currency [0] 7" xfId="12163" hidden="1"/>
    <cellStyle name="Currency [0] 7" xfId="12292" hidden="1"/>
    <cellStyle name="Currency [0] 7" xfId="12563" hidden="1"/>
    <cellStyle name="Currency [0] 7" xfId="12834" hidden="1"/>
    <cellStyle name="Currency [0] 7" xfId="13053" hidden="1"/>
    <cellStyle name="Currency [0] 8" xfId="365" hidden="1"/>
    <cellStyle name="Currency [0] 8" xfId="868" hidden="1"/>
    <cellStyle name="Currency [0] 8" xfId="1009" hidden="1"/>
    <cellStyle name="Currency [0] 8" xfId="1319" hidden="1"/>
    <cellStyle name="Currency [0] 8" xfId="1448" hidden="1"/>
    <cellStyle name="Currency [0] 8" xfId="1719" hidden="1"/>
    <cellStyle name="Currency [0] 8" xfId="1990" hidden="1"/>
    <cellStyle name="Currency [0] 8" xfId="2209" hidden="1"/>
    <cellStyle name="Currency [0] 8" xfId="2533" hidden="1"/>
    <cellStyle name="Currency [0] 8" xfId="3036" hidden="1"/>
    <cellStyle name="Currency [0] 8" xfId="3177" hidden="1"/>
    <cellStyle name="Currency [0] 8" xfId="3487" hidden="1"/>
    <cellStyle name="Currency [0] 8" xfId="3616" hidden="1"/>
    <cellStyle name="Currency [0] 8" xfId="3887" hidden="1"/>
    <cellStyle name="Currency [0] 8" xfId="4158" hidden="1"/>
    <cellStyle name="Currency [0] 8" xfId="4377" hidden="1"/>
    <cellStyle name="Currency [0] 8" xfId="4701" hidden="1"/>
    <cellStyle name="Currency [0] 8" xfId="5204" hidden="1"/>
    <cellStyle name="Currency [0] 8" xfId="5345" hidden="1"/>
    <cellStyle name="Currency [0] 8" xfId="5655" hidden="1"/>
    <cellStyle name="Currency [0] 8" xfId="5784" hidden="1"/>
    <cellStyle name="Currency [0] 8" xfId="6055" hidden="1"/>
    <cellStyle name="Currency [0] 8" xfId="6326" hidden="1"/>
    <cellStyle name="Currency [0] 8" xfId="6545" hidden="1"/>
    <cellStyle name="Currency [0] 8" xfId="6869" hidden="1"/>
    <cellStyle name="Currency [0] 8" xfId="7372" hidden="1"/>
    <cellStyle name="Currency [0] 8" xfId="7513" hidden="1"/>
    <cellStyle name="Currency [0] 8" xfId="7823" hidden="1"/>
    <cellStyle name="Currency [0] 8" xfId="7952" hidden="1"/>
    <cellStyle name="Currency [0] 8" xfId="8223" hidden="1"/>
    <cellStyle name="Currency [0] 8" xfId="8494" hidden="1"/>
    <cellStyle name="Currency [0] 8" xfId="8713" hidden="1"/>
    <cellStyle name="Currency [0] 8" xfId="9037" hidden="1"/>
    <cellStyle name="Currency [0] 8" xfId="9540" hidden="1"/>
    <cellStyle name="Currency [0] 8" xfId="9681" hidden="1"/>
    <cellStyle name="Currency [0] 8" xfId="9991" hidden="1"/>
    <cellStyle name="Currency [0] 8" xfId="10120" hidden="1"/>
    <cellStyle name="Currency [0] 8" xfId="10391" hidden="1"/>
    <cellStyle name="Currency [0] 8" xfId="10662" hidden="1"/>
    <cellStyle name="Currency [0] 8" xfId="10881" hidden="1"/>
    <cellStyle name="Currency [0] 8" xfId="11205" hidden="1"/>
    <cellStyle name="Currency [0] 8" xfId="11708" hidden="1"/>
    <cellStyle name="Currency [0] 8" xfId="11849" hidden="1"/>
    <cellStyle name="Currency [0] 8" xfId="12159" hidden="1"/>
    <cellStyle name="Currency [0] 8" xfId="12288" hidden="1"/>
    <cellStyle name="Currency [0] 8" xfId="12559" hidden="1"/>
    <cellStyle name="Currency [0] 8" xfId="12830" hidden="1"/>
    <cellStyle name="Currency [0] 8" xfId="13049" hidden="1"/>
    <cellStyle name="Currency [0] 9" xfId="370" hidden="1"/>
    <cellStyle name="Currency [0] 9" xfId="873" hidden="1"/>
    <cellStyle name="Currency [0] 9" xfId="1016" hidden="1"/>
    <cellStyle name="Currency [0] 9" xfId="1324" hidden="1"/>
    <cellStyle name="Currency [0] 9" xfId="1453" hidden="1"/>
    <cellStyle name="Currency [0] 9" xfId="1724" hidden="1"/>
    <cellStyle name="Currency [0] 9" xfId="1995" hidden="1"/>
    <cellStyle name="Currency [0] 9" xfId="2214" hidden="1"/>
    <cellStyle name="Currency [0] 9" xfId="2538" hidden="1"/>
    <cellStyle name="Currency [0] 9" xfId="3041" hidden="1"/>
    <cellStyle name="Currency [0] 9" xfId="3184" hidden="1"/>
    <cellStyle name="Currency [0] 9" xfId="3492" hidden="1"/>
    <cellStyle name="Currency [0] 9" xfId="3621" hidden="1"/>
    <cellStyle name="Currency [0] 9" xfId="3892" hidden="1"/>
    <cellStyle name="Currency [0] 9" xfId="4163" hidden="1"/>
    <cellStyle name="Currency [0] 9" xfId="4382" hidden="1"/>
    <cellStyle name="Currency [0] 9" xfId="4706" hidden="1"/>
    <cellStyle name="Currency [0] 9" xfId="5209" hidden="1"/>
    <cellStyle name="Currency [0] 9" xfId="5352" hidden="1"/>
    <cellStyle name="Currency [0] 9" xfId="5660" hidden="1"/>
    <cellStyle name="Currency [0] 9" xfId="5789" hidden="1"/>
    <cellStyle name="Currency [0] 9" xfId="6060" hidden="1"/>
    <cellStyle name="Currency [0] 9" xfId="6331" hidden="1"/>
    <cellStyle name="Currency [0] 9" xfId="6550" hidden="1"/>
    <cellStyle name="Currency [0] 9" xfId="6874" hidden="1"/>
    <cellStyle name="Currency [0] 9" xfId="7377" hidden="1"/>
    <cellStyle name="Currency [0] 9" xfId="7520" hidden="1"/>
    <cellStyle name="Currency [0] 9" xfId="7828" hidden="1"/>
    <cellStyle name="Currency [0] 9" xfId="7957" hidden="1"/>
    <cellStyle name="Currency [0] 9" xfId="8228" hidden="1"/>
    <cellStyle name="Currency [0] 9" xfId="8499" hidden="1"/>
    <cellStyle name="Currency [0] 9" xfId="8718" hidden="1"/>
    <cellStyle name="Currency [0] 9" xfId="9042" hidden="1"/>
    <cellStyle name="Currency [0] 9" xfId="9545" hidden="1"/>
    <cellStyle name="Currency [0] 9" xfId="9688" hidden="1"/>
    <cellStyle name="Currency [0] 9" xfId="9996" hidden="1"/>
    <cellStyle name="Currency [0] 9" xfId="10125" hidden="1"/>
    <cellStyle name="Currency [0] 9" xfId="10396" hidden="1"/>
    <cellStyle name="Currency [0] 9" xfId="10667" hidden="1"/>
    <cellStyle name="Currency [0] 9" xfId="10886" hidden="1"/>
    <cellStyle name="Currency [0] 9" xfId="11210" hidden="1"/>
    <cellStyle name="Currency [0] 9" xfId="11713" hidden="1"/>
    <cellStyle name="Currency [0] 9" xfId="11856" hidden="1"/>
    <cellStyle name="Currency [0] 9" xfId="12164" hidden="1"/>
    <cellStyle name="Currency [0] 9" xfId="12293" hidden="1"/>
    <cellStyle name="Currency [0] 9" xfId="12564" hidden="1"/>
    <cellStyle name="Currency [0] 9" xfId="12835" hidden="1"/>
    <cellStyle name="Currency [0] 9" xfId="13054" hidden="1"/>
    <cellStyle name="Currency 4 13 2" xfId="340" hidden="1"/>
    <cellStyle name="Currency 4 13 2" xfId="455" hidden="1"/>
    <cellStyle name="Currency 4 13 2" xfId="959" hidden="1"/>
    <cellStyle name="Currency 4 13 2" xfId="1105" hidden="1"/>
    <cellStyle name="Currency 4 13 2" xfId="1409" hidden="1"/>
    <cellStyle name="Currency 4 13 2" xfId="1538" hidden="1"/>
    <cellStyle name="Currency 4 13 2" xfId="1809" hidden="1"/>
    <cellStyle name="Currency 4 13 2" xfId="2080" hidden="1"/>
    <cellStyle name="Currency 4 13 2" xfId="2508" hidden="1"/>
    <cellStyle name="Currency 4 13 2" xfId="2623" hidden="1"/>
    <cellStyle name="Currency 4 13 2" xfId="3127" hidden="1"/>
    <cellStyle name="Currency 4 13 2" xfId="3273" hidden="1"/>
    <cellStyle name="Currency 4 13 2" xfId="3577" hidden="1"/>
    <cellStyle name="Currency 4 13 2" xfId="3706" hidden="1"/>
    <cellStyle name="Currency 4 13 2" xfId="3977" hidden="1"/>
    <cellStyle name="Currency 4 13 2" xfId="4248" hidden="1"/>
    <cellStyle name="Currency 4 13 2" xfId="4676" hidden="1"/>
    <cellStyle name="Currency 4 13 2" xfId="4791" hidden="1"/>
    <cellStyle name="Currency 4 13 2" xfId="5295" hidden="1"/>
    <cellStyle name="Currency 4 13 2" xfId="5441" hidden="1"/>
    <cellStyle name="Currency 4 13 2" xfId="5745" hidden="1"/>
    <cellStyle name="Currency 4 13 2" xfId="5874" hidden="1"/>
    <cellStyle name="Currency 4 13 2" xfId="6145" hidden="1"/>
    <cellStyle name="Currency 4 13 2" xfId="6416" hidden="1"/>
    <cellStyle name="Currency 4 13 2" xfId="6844" hidden="1"/>
    <cellStyle name="Currency 4 13 2" xfId="6959" hidden="1"/>
    <cellStyle name="Currency 4 13 2" xfId="7463" hidden="1"/>
    <cellStyle name="Currency 4 13 2" xfId="7609" hidden="1"/>
    <cellStyle name="Currency 4 13 2" xfId="7913" hidden="1"/>
    <cellStyle name="Currency 4 13 2" xfId="8042" hidden="1"/>
    <cellStyle name="Currency 4 13 2" xfId="8313" hidden="1"/>
    <cellStyle name="Currency 4 13 2" xfId="8584" hidden="1"/>
    <cellStyle name="Currency 4 13 2" xfId="9012" hidden="1"/>
    <cellStyle name="Currency 4 13 2" xfId="9127" hidden="1"/>
    <cellStyle name="Currency 4 13 2" xfId="9631" hidden="1"/>
    <cellStyle name="Currency 4 13 2" xfId="9777" hidden="1"/>
    <cellStyle name="Currency 4 13 2" xfId="10081" hidden="1"/>
    <cellStyle name="Currency 4 13 2" xfId="10210" hidden="1"/>
    <cellStyle name="Currency 4 13 2" xfId="10481" hidden="1"/>
    <cellStyle name="Currency 4 13 2" xfId="10752" hidden="1"/>
    <cellStyle name="Currency 4 13 2" xfId="11180" hidden="1"/>
    <cellStyle name="Currency 4 13 2" xfId="11295" hidden="1"/>
    <cellStyle name="Currency 4 13 2" xfId="11799" hidden="1"/>
    <cellStyle name="Currency 4 13 2" xfId="11945" hidden="1"/>
    <cellStyle name="Currency 4 13 2" xfId="12249" hidden="1"/>
    <cellStyle name="Currency 4 13 2" xfId="12378" hidden="1"/>
    <cellStyle name="Currency 4 13 2" xfId="12649" hidden="1"/>
    <cellStyle name="Currency 4 13 2" xfId="12920" hidden="1"/>
    <cellStyle name="Currency 6 2" xfId="287" hidden="1"/>
    <cellStyle name="Currency 6 2" xfId="392" hidden="1"/>
    <cellStyle name="Currency 6 2" xfId="896" hidden="1"/>
    <cellStyle name="Currency 6 2" xfId="1042" hidden="1"/>
    <cellStyle name="Currency 6 2" xfId="1346" hidden="1"/>
    <cellStyle name="Currency 6 2" xfId="1475" hidden="1"/>
    <cellStyle name="Currency 6 2" xfId="1746" hidden="1"/>
    <cellStyle name="Currency 6 2" xfId="2017" hidden="1"/>
    <cellStyle name="Currency 6 2" xfId="2445" hidden="1"/>
    <cellStyle name="Currency 6 2" xfId="2560" hidden="1"/>
    <cellStyle name="Currency 6 2" xfId="3064" hidden="1"/>
    <cellStyle name="Currency 6 2" xfId="3210" hidden="1"/>
    <cellStyle name="Currency 6 2" xfId="3514" hidden="1"/>
    <cellStyle name="Currency 6 2" xfId="3643" hidden="1"/>
    <cellStyle name="Currency 6 2" xfId="3914" hidden="1"/>
    <cellStyle name="Currency 6 2" xfId="4185" hidden="1"/>
    <cellStyle name="Currency 6 2" xfId="4613" hidden="1"/>
    <cellStyle name="Currency 6 2" xfId="4728" hidden="1"/>
    <cellStyle name="Currency 6 2" xfId="5232" hidden="1"/>
    <cellStyle name="Currency 6 2" xfId="5378" hidden="1"/>
    <cellStyle name="Currency 6 2" xfId="5682" hidden="1"/>
    <cellStyle name="Currency 6 2" xfId="5811" hidden="1"/>
    <cellStyle name="Currency 6 2" xfId="6082" hidden="1"/>
    <cellStyle name="Currency 6 2" xfId="6353" hidden="1"/>
    <cellStyle name="Currency 6 2" xfId="6781" hidden="1"/>
    <cellStyle name="Currency 6 2" xfId="6896" hidden="1"/>
    <cellStyle name="Currency 6 2" xfId="7400" hidden="1"/>
    <cellStyle name="Currency 6 2" xfId="7546" hidden="1"/>
    <cellStyle name="Currency 6 2" xfId="7850" hidden="1"/>
    <cellStyle name="Currency 6 2" xfId="7979" hidden="1"/>
    <cellStyle name="Currency 6 2" xfId="8250" hidden="1"/>
    <cellStyle name="Currency 6 2" xfId="8521" hidden="1"/>
    <cellStyle name="Currency 6 2" xfId="8949" hidden="1"/>
    <cellStyle name="Currency 6 2" xfId="9064" hidden="1"/>
    <cellStyle name="Currency 6 2" xfId="9568" hidden="1"/>
    <cellStyle name="Currency 6 2" xfId="9714" hidden="1"/>
    <cellStyle name="Currency 6 2" xfId="10018" hidden="1"/>
    <cellStyle name="Currency 6 2" xfId="10147" hidden="1"/>
    <cellStyle name="Currency 6 2" xfId="10418" hidden="1"/>
    <cellStyle name="Currency 6 2" xfId="10689" hidden="1"/>
    <cellStyle name="Currency 6 2" xfId="11117" hidden="1"/>
    <cellStyle name="Currency 6 2" xfId="11232" hidden="1"/>
    <cellStyle name="Currency 6 2" xfId="11736" hidden="1"/>
    <cellStyle name="Currency 6 2" xfId="11882" hidden="1"/>
    <cellStyle name="Currency 6 2" xfId="12186" hidden="1"/>
    <cellStyle name="Currency 6 2" xfId="12315" hidden="1"/>
    <cellStyle name="Currency 6 2" xfId="12586" hidden="1"/>
    <cellStyle name="Currency 6 2" xfId="12857" hidden="1"/>
    <cellStyle name="Explanatory Text" xfId="20" builtinId="53" customBuiltin="1"/>
    <cellStyle name="Good" xfId="10" builtinId="26" hidden="1"/>
    <cellStyle name="Heading 1" xfId="6" builtinId="16" customBuiltin="1"/>
    <cellStyle name="Heading 2" xfId="7" builtinId="17" customBuiltin="1"/>
    <cellStyle name="Heading 3" xfId="8" builtinId="18" customBuiltin="1"/>
    <cellStyle name="Heading 4" xfId="9" builtinId="19" hidden="1"/>
    <cellStyle name="Hyperlink" xfId="52" builtinId="8" customBuiltin="1"/>
    <cellStyle name="Input" xfId="13" builtinId="20" customBuiltin="1"/>
    <cellStyle name="Label" xfId="49"/>
    <cellStyle name="Linked Cell" xfId="16" builtinId="24" hidden="1"/>
    <cellStyle name="Neutral" xfId="12" builtinId="28" hidden="1"/>
    <cellStyle name="Normal" xfId="0" builtinId="0" customBuiltin="1"/>
    <cellStyle name="Normal 66" xfId="13063"/>
    <cellStyle name="Note" xfId="19" builtinId="10" hidden="1"/>
    <cellStyle name="Note 10" xfId="66" hidden="1"/>
    <cellStyle name="Note 10" xfId="118" hidden="1"/>
    <cellStyle name="Note 10" xfId="170" hidden="1"/>
    <cellStyle name="Note 10" xfId="222" hidden="1"/>
    <cellStyle name="Note 10" xfId="661" hidden="1"/>
    <cellStyle name="Note 10" xfId="713" hidden="1"/>
    <cellStyle name="Note 10" xfId="766" hidden="1"/>
    <cellStyle name="Note 10" xfId="634" hidden="1"/>
    <cellStyle name="Note 10" xfId="836" hidden="1"/>
    <cellStyle name="Note 10" xfId="487" hidden="1"/>
    <cellStyle name="Note 10" xfId="1130" hidden="1"/>
    <cellStyle name="Note 10" xfId="1185" hidden="1"/>
    <cellStyle name="Note 10" xfId="1237" hidden="1"/>
    <cellStyle name="Note 10" xfId="509" hidden="1"/>
    <cellStyle name="Note 10" xfId="1299" hidden="1"/>
    <cellStyle name="Note 10" xfId="845" hidden="1"/>
    <cellStyle name="Note 10" xfId="1561" hidden="1"/>
    <cellStyle name="Note 10" xfId="1613" hidden="1"/>
    <cellStyle name="Note 10" xfId="1665" hidden="1"/>
    <cellStyle name="Note 10" xfId="1832" hidden="1"/>
    <cellStyle name="Note 10" xfId="1884" hidden="1"/>
    <cellStyle name="Note 10" xfId="1936" hidden="1"/>
    <cellStyle name="Note 10" xfId="2103" hidden="1"/>
    <cellStyle name="Note 10" xfId="2155" hidden="1"/>
    <cellStyle name="Note 10" xfId="2224" hidden="1"/>
    <cellStyle name="Note 10" xfId="2276" hidden="1"/>
    <cellStyle name="Note 10" xfId="2328" hidden="1"/>
    <cellStyle name="Note 10" xfId="2380" hidden="1"/>
    <cellStyle name="Note 10" xfId="2829" hidden="1"/>
    <cellStyle name="Note 10" xfId="2881" hidden="1"/>
    <cellStyle name="Note 10" xfId="2934" hidden="1"/>
    <cellStyle name="Note 10" xfId="2802" hidden="1"/>
    <cellStyle name="Note 10" xfId="3004" hidden="1"/>
    <cellStyle name="Note 10" xfId="2655" hidden="1"/>
    <cellStyle name="Note 10" xfId="3298" hidden="1"/>
    <cellStyle name="Note 10" xfId="3353" hidden="1"/>
    <cellStyle name="Note 10" xfId="3405" hidden="1"/>
    <cellStyle name="Note 10" xfId="2677" hidden="1"/>
    <cellStyle name="Note 10" xfId="3467" hidden="1"/>
    <cellStyle name="Note 10" xfId="3013" hidden="1"/>
    <cellStyle name="Note 10" xfId="3729" hidden="1"/>
    <cellStyle name="Note 10" xfId="3781" hidden="1"/>
    <cellStyle name="Note 10" xfId="3833" hidden="1"/>
    <cellStyle name="Note 10" xfId="4000" hidden="1"/>
    <cellStyle name="Note 10" xfId="4052" hidden="1"/>
    <cellStyle name="Note 10" xfId="4104" hidden="1"/>
    <cellStyle name="Note 10" xfId="4271" hidden="1"/>
    <cellStyle name="Note 10" xfId="4323" hidden="1"/>
    <cellStyle name="Note 10" xfId="4392" hidden="1"/>
    <cellStyle name="Note 10" xfId="4444" hidden="1"/>
    <cellStyle name="Note 10" xfId="4496" hidden="1"/>
    <cellStyle name="Note 10" xfId="4548" hidden="1"/>
    <cellStyle name="Note 10" xfId="4997" hidden="1"/>
    <cellStyle name="Note 10" xfId="5049" hidden="1"/>
    <cellStyle name="Note 10" xfId="5102" hidden="1"/>
    <cellStyle name="Note 10" xfId="4970" hidden="1"/>
    <cellStyle name="Note 10" xfId="5172" hidden="1"/>
    <cellStyle name="Note 10" xfId="4823" hidden="1"/>
    <cellStyle name="Note 10" xfId="5466" hidden="1"/>
    <cellStyle name="Note 10" xfId="5521" hidden="1"/>
    <cellStyle name="Note 10" xfId="5573" hidden="1"/>
    <cellStyle name="Note 10" xfId="4845" hidden="1"/>
    <cellStyle name="Note 10" xfId="5635" hidden="1"/>
    <cellStyle name="Note 10" xfId="5181" hidden="1"/>
    <cellStyle name="Note 10" xfId="5897" hidden="1"/>
    <cellStyle name="Note 10" xfId="5949" hidden="1"/>
    <cellStyle name="Note 10" xfId="6001" hidden="1"/>
    <cellStyle name="Note 10" xfId="6168" hidden="1"/>
    <cellStyle name="Note 10" xfId="6220" hidden="1"/>
    <cellStyle name="Note 10" xfId="6272" hidden="1"/>
    <cellStyle name="Note 10" xfId="6439" hidden="1"/>
    <cellStyle name="Note 10" xfId="6491" hidden="1"/>
    <cellStyle name="Note 10" xfId="6560" hidden="1"/>
    <cellStyle name="Note 10" xfId="6612" hidden="1"/>
    <cellStyle name="Note 10" xfId="6664" hidden="1"/>
    <cellStyle name="Note 10" xfId="6716" hidden="1"/>
    <cellStyle name="Note 10" xfId="7165" hidden="1"/>
    <cellStyle name="Note 10" xfId="7217" hidden="1"/>
    <cellStyle name="Note 10" xfId="7270" hidden="1"/>
    <cellStyle name="Note 10" xfId="7138" hidden="1"/>
    <cellStyle name="Note 10" xfId="7340" hidden="1"/>
    <cellStyle name="Note 10" xfId="6991" hidden="1"/>
    <cellStyle name="Note 10" xfId="7634" hidden="1"/>
    <cellStyle name="Note 10" xfId="7689" hidden="1"/>
    <cellStyle name="Note 10" xfId="7741" hidden="1"/>
    <cellStyle name="Note 10" xfId="7013" hidden="1"/>
    <cellStyle name="Note 10" xfId="7803" hidden="1"/>
    <cellStyle name="Note 10" xfId="7349" hidden="1"/>
    <cellStyle name="Note 10" xfId="8065" hidden="1"/>
    <cellStyle name="Note 10" xfId="8117" hidden="1"/>
    <cellStyle name="Note 10" xfId="8169" hidden="1"/>
    <cellStyle name="Note 10" xfId="8336" hidden="1"/>
    <cellStyle name="Note 10" xfId="8388" hidden="1"/>
    <cellStyle name="Note 10" xfId="8440" hidden="1"/>
    <cellStyle name="Note 10" xfId="8607" hidden="1"/>
    <cellStyle name="Note 10" xfId="8659" hidden="1"/>
    <cellStyle name="Note 10" xfId="8728" hidden="1"/>
    <cellStyle name="Note 10" xfId="8780" hidden="1"/>
    <cellStyle name="Note 10" xfId="8832" hidden="1"/>
    <cellStyle name="Note 10" xfId="8884" hidden="1"/>
    <cellStyle name="Note 10" xfId="9333" hidden="1"/>
    <cellStyle name="Note 10" xfId="9385" hidden="1"/>
    <cellStyle name="Note 10" xfId="9438" hidden="1"/>
    <cellStyle name="Note 10" xfId="9306" hidden="1"/>
    <cellStyle name="Note 10" xfId="9508" hidden="1"/>
    <cellStyle name="Note 10" xfId="9159" hidden="1"/>
    <cellStyle name="Note 10" xfId="9802" hidden="1"/>
    <cellStyle name="Note 10" xfId="9857" hidden="1"/>
    <cellStyle name="Note 10" xfId="9909" hidden="1"/>
    <cellStyle name="Note 10" xfId="9181" hidden="1"/>
    <cellStyle name="Note 10" xfId="9971" hidden="1"/>
    <cellStyle name="Note 10" xfId="9517" hidden="1"/>
    <cellStyle name="Note 10" xfId="10233" hidden="1"/>
    <cellStyle name="Note 10" xfId="10285" hidden="1"/>
    <cellStyle name="Note 10" xfId="10337" hidden="1"/>
    <cellStyle name="Note 10" xfId="10504" hidden="1"/>
    <cellStyle name="Note 10" xfId="10556" hidden="1"/>
    <cellStyle name="Note 10" xfId="10608" hidden="1"/>
    <cellStyle name="Note 10" xfId="10775" hidden="1"/>
    <cellStyle name="Note 10" xfId="10827" hidden="1"/>
    <cellStyle name="Note 10" xfId="10896" hidden="1"/>
    <cellStyle name="Note 10" xfId="10948" hidden="1"/>
    <cellStyle name="Note 10" xfId="11000" hidden="1"/>
    <cellStyle name="Note 10" xfId="11052" hidden="1"/>
    <cellStyle name="Note 10" xfId="11501" hidden="1"/>
    <cellStyle name="Note 10" xfId="11553" hidden="1"/>
    <cellStyle name="Note 10" xfId="11606" hidden="1"/>
    <cellStyle name="Note 10" xfId="11474" hidden="1"/>
    <cellStyle name="Note 10" xfId="11676" hidden="1"/>
    <cellStyle name="Note 10" xfId="11327" hidden="1"/>
    <cellStyle name="Note 10" xfId="11970" hidden="1"/>
    <cellStyle name="Note 10" xfId="12025" hidden="1"/>
    <cellStyle name="Note 10" xfId="12077" hidden="1"/>
    <cellStyle name="Note 10" xfId="11349" hidden="1"/>
    <cellStyle name="Note 10" xfId="12139" hidden="1"/>
    <cellStyle name="Note 10" xfId="11685" hidden="1"/>
    <cellStyle name="Note 10" xfId="12401" hidden="1"/>
    <cellStyle name="Note 10" xfId="12453" hidden="1"/>
    <cellStyle name="Note 10" xfId="12505" hidden="1"/>
    <cellStyle name="Note 10" xfId="12672" hidden="1"/>
    <cellStyle name="Note 10" xfId="12724" hidden="1"/>
    <cellStyle name="Note 10" xfId="12776" hidden="1"/>
    <cellStyle name="Note 10" xfId="12943" hidden="1"/>
    <cellStyle name="Note 10" xfId="12995" hidden="1"/>
    <cellStyle name="Note 11" xfId="79" hidden="1"/>
    <cellStyle name="Note 11" xfId="131" hidden="1"/>
    <cellStyle name="Note 11" xfId="183" hidden="1"/>
    <cellStyle name="Note 11" xfId="235" hidden="1"/>
    <cellStyle name="Note 11" xfId="674" hidden="1"/>
    <cellStyle name="Note 11" xfId="726" hidden="1"/>
    <cellStyle name="Note 11" xfId="779" hidden="1"/>
    <cellStyle name="Note 11" xfId="864" hidden="1"/>
    <cellStyle name="Note 11" xfId="651" hidden="1"/>
    <cellStyle name="Note 11" xfId="633" hidden="1"/>
    <cellStyle name="Note 11" xfId="1146" hidden="1"/>
    <cellStyle name="Note 11" xfId="1198" hidden="1"/>
    <cellStyle name="Note 11" xfId="1250" hidden="1"/>
    <cellStyle name="Note 11" xfId="1315" hidden="1"/>
    <cellStyle name="Note 11" xfId="515" hidden="1"/>
    <cellStyle name="Note 11" xfId="648" hidden="1"/>
    <cellStyle name="Note 11" xfId="1574" hidden="1"/>
    <cellStyle name="Note 11" xfId="1626" hidden="1"/>
    <cellStyle name="Note 11" xfId="1678" hidden="1"/>
    <cellStyle name="Note 11" xfId="1845" hidden="1"/>
    <cellStyle name="Note 11" xfId="1897" hidden="1"/>
    <cellStyle name="Note 11" xfId="1949" hidden="1"/>
    <cellStyle name="Note 11" xfId="2116" hidden="1"/>
    <cellStyle name="Note 11" xfId="2168" hidden="1"/>
    <cellStyle name="Note 11" xfId="2237" hidden="1"/>
    <cellStyle name="Note 11" xfId="2289" hidden="1"/>
    <cellStyle name="Note 11" xfId="2341" hidden="1"/>
    <cellStyle name="Note 11" xfId="2393" hidden="1"/>
    <cellStyle name="Note 11" xfId="2842" hidden="1"/>
    <cellStyle name="Note 11" xfId="2894" hidden="1"/>
    <cellStyle name="Note 11" xfId="2947" hidden="1"/>
    <cellStyle name="Note 11" xfId="3032" hidden="1"/>
    <cellStyle name="Note 11" xfId="2819" hidden="1"/>
    <cellStyle name="Note 11" xfId="2801" hidden="1"/>
    <cellStyle name="Note 11" xfId="3314" hidden="1"/>
    <cellStyle name="Note 11" xfId="3366" hidden="1"/>
    <cellStyle name="Note 11" xfId="3418" hidden="1"/>
    <cellStyle name="Note 11" xfId="3483" hidden="1"/>
    <cellStyle name="Note 11" xfId="2683" hidden="1"/>
    <cellStyle name="Note 11" xfId="2816" hidden="1"/>
    <cellStyle name="Note 11" xfId="3742" hidden="1"/>
    <cellStyle name="Note 11" xfId="3794" hidden="1"/>
    <cellStyle name="Note 11" xfId="3846" hidden="1"/>
    <cellStyle name="Note 11" xfId="4013" hidden="1"/>
    <cellStyle name="Note 11" xfId="4065" hidden="1"/>
    <cellStyle name="Note 11" xfId="4117" hidden="1"/>
    <cellStyle name="Note 11" xfId="4284" hidden="1"/>
    <cellStyle name="Note 11" xfId="4336" hidden="1"/>
    <cellStyle name="Note 11" xfId="4405" hidden="1"/>
    <cellStyle name="Note 11" xfId="4457" hidden="1"/>
    <cellStyle name="Note 11" xfId="4509" hidden="1"/>
    <cellStyle name="Note 11" xfId="4561" hidden="1"/>
    <cellStyle name="Note 11" xfId="5010" hidden="1"/>
    <cellStyle name="Note 11" xfId="5062" hidden="1"/>
    <cellStyle name="Note 11" xfId="5115" hidden="1"/>
    <cellStyle name="Note 11" xfId="5200" hidden="1"/>
    <cellStyle name="Note 11" xfId="4987" hidden="1"/>
    <cellStyle name="Note 11" xfId="4969" hidden="1"/>
    <cellStyle name="Note 11" xfId="5482" hidden="1"/>
    <cellStyle name="Note 11" xfId="5534" hidden="1"/>
    <cellStyle name="Note 11" xfId="5586" hidden="1"/>
    <cellStyle name="Note 11" xfId="5651" hidden="1"/>
    <cellStyle name="Note 11" xfId="4851" hidden="1"/>
    <cellStyle name="Note 11" xfId="4984" hidden="1"/>
    <cellStyle name="Note 11" xfId="5910" hidden="1"/>
    <cellStyle name="Note 11" xfId="5962" hidden="1"/>
    <cellStyle name="Note 11" xfId="6014" hidden="1"/>
    <cellStyle name="Note 11" xfId="6181" hidden="1"/>
    <cellStyle name="Note 11" xfId="6233" hidden="1"/>
    <cellStyle name="Note 11" xfId="6285" hidden="1"/>
    <cellStyle name="Note 11" xfId="6452" hidden="1"/>
    <cellStyle name="Note 11" xfId="6504" hidden="1"/>
    <cellStyle name="Note 11" xfId="6573" hidden="1"/>
    <cellStyle name="Note 11" xfId="6625" hidden="1"/>
    <cellStyle name="Note 11" xfId="6677" hidden="1"/>
    <cellStyle name="Note 11" xfId="6729" hidden="1"/>
    <cellStyle name="Note 11" xfId="7178" hidden="1"/>
    <cellStyle name="Note 11" xfId="7230" hidden="1"/>
    <cellStyle name="Note 11" xfId="7283" hidden="1"/>
    <cellStyle name="Note 11" xfId="7368" hidden="1"/>
    <cellStyle name="Note 11" xfId="7155" hidden="1"/>
    <cellStyle name="Note 11" xfId="7137" hidden="1"/>
    <cellStyle name="Note 11" xfId="7650" hidden="1"/>
    <cellStyle name="Note 11" xfId="7702" hidden="1"/>
    <cellStyle name="Note 11" xfId="7754" hidden="1"/>
    <cellStyle name="Note 11" xfId="7819" hidden="1"/>
    <cellStyle name="Note 11" xfId="7019" hidden="1"/>
    <cellStyle name="Note 11" xfId="7152" hidden="1"/>
    <cellStyle name="Note 11" xfId="8078" hidden="1"/>
    <cellStyle name="Note 11" xfId="8130" hidden="1"/>
    <cellStyle name="Note 11" xfId="8182" hidden="1"/>
    <cellStyle name="Note 11" xfId="8349" hidden="1"/>
    <cellStyle name="Note 11" xfId="8401" hidden="1"/>
    <cellStyle name="Note 11" xfId="8453" hidden="1"/>
    <cellStyle name="Note 11" xfId="8620" hidden="1"/>
    <cellStyle name="Note 11" xfId="8672" hidden="1"/>
    <cellStyle name="Note 11" xfId="8741" hidden="1"/>
    <cellStyle name="Note 11" xfId="8793" hidden="1"/>
    <cellStyle name="Note 11" xfId="8845" hidden="1"/>
    <cellStyle name="Note 11" xfId="8897" hidden="1"/>
    <cellStyle name="Note 11" xfId="9346" hidden="1"/>
    <cellStyle name="Note 11" xfId="9398" hidden="1"/>
    <cellStyle name="Note 11" xfId="9451" hidden="1"/>
    <cellStyle name="Note 11" xfId="9536" hidden="1"/>
    <cellStyle name="Note 11" xfId="9323" hidden="1"/>
    <cellStyle name="Note 11" xfId="9305" hidden="1"/>
    <cellStyle name="Note 11" xfId="9818" hidden="1"/>
    <cellStyle name="Note 11" xfId="9870" hidden="1"/>
    <cellStyle name="Note 11" xfId="9922" hidden="1"/>
    <cellStyle name="Note 11" xfId="9987" hidden="1"/>
    <cellStyle name="Note 11" xfId="9187" hidden="1"/>
    <cellStyle name="Note 11" xfId="9320" hidden="1"/>
    <cellStyle name="Note 11" xfId="10246" hidden="1"/>
    <cellStyle name="Note 11" xfId="10298" hidden="1"/>
    <cellStyle name="Note 11" xfId="10350" hidden="1"/>
    <cellStyle name="Note 11" xfId="10517" hidden="1"/>
    <cellStyle name="Note 11" xfId="10569" hidden="1"/>
    <cellStyle name="Note 11" xfId="10621" hidden="1"/>
    <cellStyle name="Note 11" xfId="10788" hidden="1"/>
    <cellStyle name="Note 11" xfId="10840" hidden="1"/>
    <cellStyle name="Note 11" xfId="10909" hidden="1"/>
    <cellStyle name="Note 11" xfId="10961" hidden="1"/>
    <cellStyle name="Note 11" xfId="11013" hidden="1"/>
    <cellStyle name="Note 11" xfId="11065" hidden="1"/>
    <cellStyle name="Note 11" xfId="11514" hidden="1"/>
    <cellStyle name="Note 11" xfId="11566" hidden="1"/>
    <cellStyle name="Note 11" xfId="11619" hidden="1"/>
    <cellStyle name="Note 11" xfId="11704" hidden="1"/>
    <cellStyle name="Note 11" xfId="11491" hidden="1"/>
    <cellStyle name="Note 11" xfId="11473" hidden="1"/>
    <cellStyle name="Note 11" xfId="11986" hidden="1"/>
    <cellStyle name="Note 11" xfId="12038" hidden="1"/>
    <cellStyle name="Note 11" xfId="12090" hidden="1"/>
    <cellStyle name="Note 11" xfId="12155" hidden="1"/>
    <cellStyle name="Note 11" xfId="11355" hidden="1"/>
    <cellStyle name="Note 11" xfId="11488" hidden="1"/>
    <cellStyle name="Note 11" xfId="12414" hidden="1"/>
    <cellStyle name="Note 11" xfId="12466" hidden="1"/>
    <cellStyle name="Note 11" xfId="12518" hidden="1"/>
    <cellStyle name="Note 11" xfId="12685" hidden="1"/>
    <cellStyle name="Note 11" xfId="12737" hidden="1"/>
    <cellStyle name="Note 11" xfId="12789" hidden="1"/>
    <cellStyle name="Note 11" xfId="12956" hidden="1"/>
    <cellStyle name="Note 11" xfId="13008" hidden="1"/>
    <cellStyle name="Note 12" xfId="92" hidden="1"/>
    <cellStyle name="Note 12" xfId="144" hidden="1"/>
    <cellStyle name="Note 12" xfId="196" hidden="1"/>
    <cellStyle name="Note 12" xfId="248" hidden="1"/>
    <cellStyle name="Note 12" xfId="687" hidden="1"/>
    <cellStyle name="Note 12" xfId="739" hidden="1"/>
    <cellStyle name="Note 12" xfId="792" hidden="1"/>
    <cellStyle name="Note 12" xfId="830" hidden="1"/>
    <cellStyle name="Note 12" xfId="577" hidden="1"/>
    <cellStyle name="Note 12" xfId="496" hidden="1"/>
    <cellStyle name="Note 12" xfId="1159" hidden="1"/>
    <cellStyle name="Note 12" xfId="1211" hidden="1"/>
    <cellStyle name="Note 12" xfId="1263" hidden="1"/>
    <cellStyle name="Note 12" xfId="1295" hidden="1"/>
    <cellStyle name="Note 12" xfId="842" hidden="1"/>
    <cellStyle name="Note 12" xfId="1129" hidden="1"/>
    <cellStyle name="Note 12" xfId="1587" hidden="1"/>
    <cellStyle name="Note 12" xfId="1639" hidden="1"/>
    <cellStyle name="Note 12" xfId="1691" hidden="1"/>
    <cellStyle name="Note 12" xfId="1858" hidden="1"/>
    <cellStyle name="Note 12" xfId="1910" hidden="1"/>
    <cellStyle name="Note 12" xfId="1962" hidden="1"/>
    <cellStyle name="Note 12" xfId="2129" hidden="1"/>
    <cellStyle name="Note 12" xfId="2181" hidden="1"/>
    <cellStyle name="Note 12" xfId="2250" hidden="1"/>
    <cellStyle name="Note 12" xfId="2302" hidden="1"/>
    <cellStyle name="Note 12" xfId="2354" hidden="1"/>
    <cellStyle name="Note 12" xfId="2406" hidden="1"/>
    <cellStyle name="Note 12" xfId="2855" hidden="1"/>
    <cellStyle name="Note 12" xfId="2907" hidden="1"/>
    <cellStyle name="Note 12" xfId="2960" hidden="1"/>
    <cellStyle name="Note 12" xfId="2998" hidden="1"/>
    <cellStyle name="Note 12" xfId="2745" hidden="1"/>
    <cellStyle name="Note 12" xfId="2664" hidden="1"/>
    <cellStyle name="Note 12" xfId="3327" hidden="1"/>
    <cellStyle name="Note 12" xfId="3379" hidden="1"/>
    <cellStyle name="Note 12" xfId="3431" hidden="1"/>
    <cellStyle name="Note 12" xfId="3463" hidden="1"/>
    <cellStyle name="Note 12" xfId="3010" hidden="1"/>
    <cellStyle name="Note 12" xfId="3297" hidden="1"/>
    <cellStyle name="Note 12" xfId="3755" hidden="1"/>
    <cellStyle name="Note 12" xfId="3807" hidden="1"/>
    <cellStyle name="Note 12" xfId="3859" hidden="1"/>
    <cellStyle name="Note 12" xfId="4026" hidden="1"/>
    <cellStyle name="Note 12" xfId="4078" hidden="1"/>
    <cellStyle name="Note 12" xfId="4130" hidden="1"/>
    <cellStyle name="Note 12" xfId="4297" hidden="1"/>
    <cellStyle name="Note 12" xfId="4349" hidden="1"/>
    <cellStyle name="Note 12" xfId="4418" hidden="1"/>
    <cellStyle name="Note 12" xfId="4470" hidden="1"/>
    <cellStyle name="Note 12" xfId="4522" hidden="1"/>
    <cellStyle name="Note 12" xfId="4574" hidden="1"/>
    <cellStyle name="Note 12" xfId="5023" hidden="1"/>
    <cellStyle name="Note 12" xfId="5075" hidden="1"/>
    <cellStyle name="Note 12" xfId="5128" hidden="1"/>
    <cellStyle name="Note 12" xfId="5166" hidden="1"/>
    <cellStyle name="Note 12" xfId="4913" hidden="1"/>
    <cellStyle name="Note 12" xfId="4832" hidden="1"/>
    <cellStyle name="Note 12" xfId="5495" hidden="1"/>
    <cellStyle name="Note 12" xfId="5547" hidden="1"/>
    <cellStyle name="Note 12" xfId="5599" hidden="1"/>
    <cellStyle name="Note 12" xfId="5631" hidden="1"/>
    <cellStyle name="Note 12" xfId="5178" hidden="1"/>
    <cellStyle name="Note 12" xfId="5465" hidden="1"/>
    <cellStyle name="Note 12" xfId="5923" hidden="1"/>
    <cellStyle name="Note 12" xfId="5975" hidden="1"/>
    <cellStyle name="Note 12" xfId="6027" hidden="1"/>
    <cellStyle name="Note 12" xfId="6194" hidden="1"/>
    <cellStyle name="Note 12" xfId="6246" hidden="1"/>
    <cellStyle name="Note 12" xfId="6298" hidden="1"/>
    <cellStyle name="Note 12" xfId="6465" hidden="1"/>
    <cellStyle name="Note 12" xfId="6517" hidden="1"/>
    <cellStyle name="Note 12" xfId="6586" hidden="1"/>
    <cellStyle name="Note 12" xfId="6638" hidden="1"/>
    <cellStyle name="Note 12" xfId="6690" hidden="1"/>
    <cellStyle name="Note 12" xfId="6742" hidden="1"/>
    <cellStyle name="Note 12" xfId="7191" hidden="1"/>
    <cellStyle name="Note 12" xfId="7243" hidden="1"/>
    <cellStyle name="Note 12" xfId="7296" hidden="1"/>
    <cellStyle name="Note 12" xfId="7334" hidden="1"/>
    <cellStyle name="Note 12" xfId="7081" hidden="1"/>
    <cellStyle name="Note 12" xfId="7000" hidden="1"/>
    <cellStyle name="Note 12" xfId="7663" hidden="1"/>
    <cellStyle name="Note 12" xfId="7715" hidden="1"/>
    <cellStyle name="Note 12" xfId="7767" hidden="1"/>
    <cellStyle name="Note 12" xfId="7799" hidden="1"/>
    <cellStyle name="Note 12" xfId="7346" hidden="1"/>
    <cellStyle name="Note 12" xfId="7633" hidden="1"/>
    <cellStyle name="Note 12" xfId="8091" hidden="1"/>
    <cellStyle name="Note 12" xfId="8143" hidden="1"/>
    <cellStyle name="Note 12" xfId="8195" hidden="1"/>
    <cellStyle name="Note 12" xfId="8362" hidden="1"/>
    <cellStyle name="Note 12" xfId="8414" hidden="1"/>
    <cellStyle name="Note 12" xfId="8466" hidden="1"/>
    <cellStyle name="Note 12" xfId="8633" hidden="1"/>
    <cellStyle name="Note 12" xfId="8685" hidden="1"/>
    <cellStyle name="Note 12" xfId="8754" hidden="1"/>
    <cellStyle name="Note 12" xfId="8806" hidden="1"/>
    <cellStyle name="Note 12" xfId="8858" hidden="1"/>
    <cellStyle name="Note 12" xfId="8910" hidden="1"/>
    <cellStyle name="Note 12" xfId="9359" hidden="1"/>
    <cellStyle name="Note 12" xfId="9411" hidden="1"/>
    <cellStyle name="Note 12" xfId="9464" hidden="1"/>
    <cellStyle name="Note 12" xfId="9502" hidden="1"/>
    <cellStyle name="Note 12" xfId="9249" hidden="1"/>
    <cellStyle name="Note 12" xfId="9168" hidden="1"/>
    <cellStyle name="Note 12" xfId="9831" hidden="1"/>
    <cellStyle name="Note 12" xfId="9883" hidden="1"/>
    <cellStyle name="Note 12" xfId="9935" hidden="1"/>
    <cellStyle name="Note 12" xfId="9967" hidden="1"/>
    <cellStyle name="Note 12" xfId="9514" hidden="1"/>
    <cellStyle name="Note 12" xfId="9801" hidden="1"/>
    <cellStyle name="Note 12" xfId="10259" hidden="1"/>
    <cellStyle name="Note 12" xfId="10311" hidden="1"/>
    <cellStyle name="Note 12" xfId="10363" hidden="1"/>
    <cellStyle name="Note 12" xfId="10530" hidden="1"/>
    <cellStyle name="Note 12" xfId="10582" hidden="1"/>
    <cellStyle name="Note 12" xfId="10634" hidden="1"/>
    <cellStyle name="Note 12" xfId="10801" hidden="1"/>
    <cellStyle name="Note 12" xfId="10853" hidden="1"/>
    <cellStyle name="Note 12" xfId="10922" hidden="1"/>
    <cellStyle name="Note 12" xfId="10974" hidden="1"/>
    <cellStyle name="Note 12" xfId="11026" hidden="1"/>
    <cellStyle name="Note 12" xfId="11078" hidden="1"/>
    <cellStyle name="Note 12" xfId="11527" hidden="1"/>
    <cellStyle name="Note 12" xfId="11579" hidden="1"/>
    <cellStyle name="Note 12" xfId="11632" hidden="1"/>
    <cellStyle name="Note 12" xfId="11670" hidden="1"/>
    <cellStyle name="Note 12" xfId="11417" hidden="1"/>
    <cellStyle name="Note 12" xfId="11336" hidden="1"/>
    <cellStyle name="Note 12" xfId="11999" hidden="1"/>
    <cellStyle name="Note 12" xfId="12051" hidden="1"/>
    <cellStyle name="Note 12" xfId="12103" hidden="1"/>
    <cellStyle name="Note 12" xfId="12135" hidden="1"/>
    <cellStyle name="Note 12" xfId="11682" hidden="1"/>
    <cellStyle name="Note 12" xfId="11969" hidden="1"/>
    <cellStyle name="Note 12" xfId="12427" hidden="1"/>
    <cellStyle name="Note 12" xfId="12479" hidden="1"/>
    <cellStyle name="Note 12" xfId="12531" hidden="1"/>
    <cellStyle name="Note 12" xfId="12698" hidden="1"/>
    <cellStyle name="Note 12" xfId="12750" hidden="1"/>
    <cellStyle name="Note 12" xfId="12802" hidden="1"/>
    <cellStyle name="Note 12" xfId="12969" hidden="1"/>
    <cellStyle name="Note 12" xfId="13021" hidden="1"/>
    <cellStyle name="Note 13" xfId="105" hidden="1"/>
    <cellStyle name="Note 13" xfId="157" hidden="1"/>
    <cellStyle name="Note 13" xfId="209" hidden="1"/>
    <cellStyle name="Note 13" xfId="261" hidden="1"/>
    <cellStyle name="Note 13" xfId="700" hidden="1"/>
    <cellStyle name="Note 13" xfId="752" hidden="1"/>
    <cellStyle name="Note 13" xfId="805" hidden="1"/>
    <cellStyle name="Note 13" xfId="849" hidden="1"/>
    <cellStyle name="Note 13" xfId="543" hidden="1"/>
    <cellStyle name="Note 13" xfId="484" hidden="1"/>
    <cellStyle name="Note 13" xfId="1172" hidden="1"/>
    <cellStyle name="Note 13" xfId="1224" hidden="1"/>
    <cellStyle name="Note 13" xfId="1276" hidden="1"/>
    <cellStyle name="Note 13" xfId="1307" hidden="1"/>
    <cellStyle name="Note 13" xfId="512" hidden="1"/>
    <cellStyle name="Note 13" xfId="611" hidden="1"/>
    <cellStyle name="Note 13" xfId="1600" hidden="1"/>
    <cellStyle name="Note 13" xfId="1652" hidden="1"/>
    <cellStyle name="Note 13" xfId="1704" hidden="1"/>
    <cellStyle name="Note 13" xfId="1871" hidden="1"/>
    <cellStyle name="Note 13" xfId="1923" hidden="1"/>
    <cellStyle name="Note 13" xfId="1975" hidden="1"/>
    <cellStyle name="Note 13" xfId="2142" hidden="1"/>
    <cellStyle name="Note 13" xfId="2194" hidden="1"/>
    <cellStyle name="Note 13" xfId="2263" hidden="1"/>
    <cellStyle name="Note 13" xfId="2315" hidden="1"/>
    <cellStyle name="Note 13" xfId="2367" hidden="1"/>
    <cellStyle name="Note 13" xfId="2419" hidden="1"/>
    <cellStyle name="Note 13" xfId="2868" hidden="1"/>
    <cellStyle name="Note 13" xfId="2920" hidden="1"/>
    <cellStyle name="Note 13" xfId="2973" hidden="1"/>
    <cellStyle name="Note 13" xfId="3017" hidden="1"/>
    <cellStyle name="Note 13" xfId="2711" hidden="1"/>
    <cellStyle name="Note 13" xfId="2652" hidden="1"/>
    <cellStyle name="Note 13" xfId="3340" hidden="1"/>
    <cellStyle name="Note 13" xfId="3392" hidden="1"/>
    <cellStyle name="Note 13" xfId="3444" hidden="1"/>
    <cellStyle name="Note 13" xfId="3475" hidden="1"/>
    <cellStyle name="Note 13" xfId="2680" hidden="1"/>
    <cellStyle name="Note 13" xfId="2779" hidden="1"/>
    <cellStyle name="Note 13" xfId="3768" hidden="1"/>
    <cellStyle name="Note 13" xfId="3820" hidden="1"/>
    <cellStyle name="Note 13" xfId="3872" hidden="1"/>
    <cellStyle name="Note 13" xfId="4039" hidden="1"/>
    <cellStyle name="Note 13" xfId="4091" hidden="1"/>
    <cellStyle name="Note 13" xfId="4143" hidden="1"/>
    <cellStyle name="Note 13" xfId="4310" hidden="1"/>
    <cellStyle name="Note 13" xfId="4362" hidden="1"/>
    <cellStyle name="Note 13" xfId="4431" hidden="1"/>
    <cellStyle name="Note 13" xfId="4483" hidden="1"/>
    <cellStyle name="Note 13" xfId="4535" hidden="1"/>
    <cellStyle name="Note 13" xfId="4587" hidden="1"/>
    <cellStyle name="Note 13" xfId="5036" hidden="1"/>
    <cellStyle name="Note 13" xfId="5088" hidden="1"/>
    <cellStyle name="Note 13" xfId="5141" hidden="1"/>
    <cellStyle name="Note 13" xfId="5185" hidden="1"/>
    <cellStyle name="Note 13" xfId="4879" hidden="1"/>
    <cellStyle name="Note 13" xfId="4820" hidden="1"/>
    <cellStyle name="Note 13" xfId="5508" hidden="1"/>
    <cellStyle name="Note 13" xfId="5560" hidden="1"/>
    <cellStyle name="Note 13" xfId="5612" hidden="1"/>
    <cellStyle name="Note 13" xfId="5643" hidden="1"/>
    <cellStyle name="Note 13" xfId="4848" hidden="1"/>
    <cellStyle name="Note 13" xfId="4947" hidden="1"/>
    <cellStyle name="Note 13" xfId="5936" hidden="1"/>
    <cellStyle name="Note 13" xfId="5988" hidden="1"/>
    <cellStyle name="Note 13" xfId="6040" hidden="1"/>
    <cellStyle name="Note 13" xfId="6207" hidden="1"/>
    <cellStyle name="Note 13" xfId="6259" hidden="1"/>
    <cellStyle name="Note 13" xfId="6311" hidden="1"/>
    <cellStyle name="Note 13" xfId="6478" hidden="1"/>
    <cellStyle name="Note 13" xfId="6530" hidden="1"/>
    <cellStyle name="Note 13" xfId="6599" hidden="1"/>
    <cellStyle name="Note 13" xfId="6651" hidden="1"/>
    <cellStyle name="Note 13" xfId="6703" hidden="1"/>
    <cellStyle name="Note 13" xfId="6755" hidden="1"/>
    <cellStyle name="Note 13" xfId="7204" hidden="1"/>
    <cellStyle name="Note 13" xfId="7256" hidden="1"/>
    <cellStyle name="Note 13" xfId="7309" hidden="1"/>
    <cellStyle name="Note 13" xfId="7353" hidden="1"/>
    <cellStyle name="Note 13" xfId="7047" hidden="1"/>
    <cellStyle name="Note 13" xfId="6988" hidden="1"/>
    <cellStyle name="Note 13" xfId="7676" hidden="1"/>
    <cellStyle name="Note 13" xfId="7728" hidden="1"/>
    <cellStyle name="Note 13" xfId="7780" hidden="1"/>
    <cellStyle name="Note 13" xfId="7811" hidden="1"/>
    <cellStyle name="Note 13" xfId="7016" hidden="1"/>
    <cellStyle name="Note 13" xfId="7115" hidden="1"/>
    <cellStyle name="Note 13" xfId="8104" hidden="1"/>
    <cellStyle name="Note 13" xfId="8156" hidden="1"/>
    <cellStyle name="Note 13" xfId="8208" hidden="1"/>
    <cellStyle name="Note 13" xfId="8375" hidden="1"/>
    <cellStyle name="Note 13" xfId="8427" hidden="1"/>
    <cellStyle name="Note 13" xfId="8479" hidden="1"/>
    <cellStyle name="Note 13" xfId="8646" hidden="1"/>
    <cellStyle name="Note 13" xfId="8698" hidden="1"/>
    <cellStyle name="Note 13" xfId="8767" hidden="1"/>
    <cellStyle name="Note 13" xfId="8819" hidden="1"/>
    <cellStyle name="Note 13" xfId="8871" hidden="1"/>
    <cellStyle name="Note 13" xfId="8923" hidden="1"/>
    <cellStyle name="Note 13" xfId="9372" hidden="1"/>
    <cellStyle name="Note 13" xfId="9424" hidden="1"/>
    <cellStyle name="Note 13" xfId="9477" hidden="1"/>
    <cellStyle name="Note 13" xfId="9521" hidden="1"/>
    <cellStyle name="Note 13" xfId="9215" hidden="1"/>
    <cellStyle name="Note 13" xfId="9156" hidden="1"/>
    <cellStyle name="Note 13" xfId="9844" hidden="1"/>
    <cellStyle name="Note 13" xfId="9896" hidden="1"/>
    <cellStyle name="Note 13" xfId="9948" hidden="1"/>
    <cellStyle name="Note 13" xfId="9979" hidden="1"/>
    <cellStyle name="Note 13" xfId="9184" hidden="1"/>
    <cellStyle name="Note 13" xfId="9283" hidden="1"/>
    <cellStyle name="Note 13" xfId="10272" hidden="1"/>
    <cellStyle name="Note 13" xfId="10324" hidden="1"/>
    <cellStyle name="Note 13" xfId="10376" hidden="1"/>
    <cellStyle name="Note 13" xfId="10543" hidden="1"/>
    <cellStyle name="Note 13" xfId="10595" hidden="1"/>
    <cellStyle name="Note 13" xfId="10647" hidden="1"/>
    <cellStyle name="Note 13" xfId="10814" hidden="1"/>
    <cellStyle name="Note 13" xfId="10866" hidden="1"/>
    <cellStyle name="Note 13" xfId="10935" hidden="1"/>
    <cellStyle name="Note 13" xfId="10987" hidden="1"/>
    <cellStyle name="Note 13" xfId="11039" hidden="1"/>
    <cellStyle name="Note 13" xfId="11091" hidden="1"/>
    <cellStyle name="Note 13" xfId="11540" hidden="1"/>
    <cellStyle name="Note 13" xfId="11592" hidden="1"/>
    <cellStyle name="Note 13" xfId="11645" hidden="1"/>
    <cellStyle name="Note 13" xfId="11689" hidden="1"/>
    <cellStyle name="Note 13" xfId="11383" hidden="1"/>
    <cellStyle name="Note 13" xfId="11324" hidden="1"/>
    <cellStyle name="Note 13" xfId="12012" hidden="1"/>
    <cellStyle name="Note 13" xfId="12064" hidden="1"/>
    <cellStyle name="Note 13" xfId="12116" hidden="1"/>
    <cellStyle name="Note 13" xfId="12147" hidden="1"/>
    <cellStyle name="Note 13" xfId="11352" hidden="1"/>
    <cellStyle name="Note 13" xfId="11451" hidden="1"/>
    <cellStyle name="Note 13" xfId="12440" hidden="1"/>
    <cellStyle name="Note 13" xfId="12492" hidden="1"/>
    <cellStyle name="Note 13" xfId="12544" hidden="1"/>
    <cellStyle name="Note 13" xfId="12711" hidden="1"/>
    <cellStyle name="Note 13" xfId="12763" hidden="1"/>
    <cellStyle name="Note 13" xfId="12815" hidden="1"/>
    <cellStyle name="Note 13" xfId="12982" hidden="1"/>
    <cellStyle name="Note 13" xfId="13034" hidden="1"/>
    <cellStyle name="Note 14" xfId="274" hidden="1"/>
    <cellStyle name="Note 14" xfId="379" hidden="1"/>
    <cellStyle name="Note 14" xfId="883" hidden="1"/>
    <cellStyle name="Note 14" xfId="1029" hidden="1"/>
    <cellStyle name="Note 14" xfId="1333" hidden="1"/>
    <cellStyle name="Note 14" xfId="1462" hidden="1"/>
    <cellStyle name="Note 14" xfId="1733" hidden="1"/>
    <cellStyle name="Note 14" xfId="2004" hidden="1"/>
    <cellStyle name="Note 14" xfId="2432" hidden="1"/>
    <cellStyle name="Note 14" xfId="2547" hidden="1"/>
    <cellStyle name="Note 14" xfId="3051" hidden="1"/>
    <cellStyle name="Note 14" xfId="3197" hidden="1"/>
    <cellStyle name="Note 14" xfId="3501" hidden="1"/>
    <cellStyle name="Note 14" xfId="3630" hidden="1"/>
    <cellStyle name="Note 14" xfId="3901" hidden="1"/>
    <cellStyle name="Note 14" xfId="4172" hidden="1"/>
    <cellStyle name="Note 14" xfId="4600" hidden="1"/>
    <cellStyle name="Note 14" xfId="4715" hidden="1"/>
    <cellStyle name="Note 14" xfId="5219" hidden="1"/>
    <cellStyle name="Note 14" xfId="5365" hidden="1"/>
    <cellStyle name="Note 14" xfId="5669" hidden="1"/>
    <cellStyle name="Note 14" xfId="5798" hidden="1"/>
    <cellStyle name="Note 14" xfId="6069" hidden="1"/>
    <cellStyle name="Note 14" xfId="6340" hidden="1"/>
    <cellStyle name="Note 14" xfId="6768" hidden="1"/>
    <cellStyle name="Note 14" xfId="6883" hidden="1"/>
    <cellStyle name="Note 14" xfId="7387" hidden="1"/>
    <cellStyle name="Note 14" xfId="7533" hidden="1"/>
    <cellStyle name="Note 14" xfId="7837" hidden="1"/>
    <cellStyle name="Note 14" xfId="7966" hidden="1"/>
    <cellStyle name="Note 14" xfId="8237" hidden="1"/>
    <cellStyle name="Note 14" xfId="8508" hidden="1"/>
    <cellStyle name="Note 14" xfId="8936" hidden="1"/>
    <cellStyle name="Note 14" xfId="9051" hidden="1"/>
    <cellStyle name="Note 14" xfId="9555" hidden="1"/>
    <cellStyle name="Note 14" xfId="9701" hidden="1"/>
    <cellStyle name="Note 14" xfId="10005" hidden="1"/>
    <cellStyle name="Note 14" xfId="10134" hidden="1"/>
    <cellStyle name="Note 14" xfId="10405" hidden="1"/>
    <cellStyle name="Note 14" xfId="10676" hidden="1"/>
    <cellStyle name="Note 14" xfId="11104" hidden="1"/>
    <cellStyle name="Note 14" xfId="11219" hidden="1"/>
    <cellStyle name="Note 14" xfId="11723" hidden="1"/>
    <cellStyle name="Note 14" xfId="11869" hidden="1"/>
    <cellStyle name="Note 14" xfId="12173" hidden="1"/>
    <cellStyle name="Note 14" xfId="12302" hidden="1"/>
    <cellStyle name="Note 14" xfId="12573" hidden="1"/>
    <cellStyle name="Note 14" xfId="12844" hidden="1"/>
    <cellStyle name="Note 5 2 5 3 2" xfId="338" hidden="1"/>
    <cellStyle name="Note 5 2 5 3 2" xfId="453" hidden="1"/>
    <cellStyle name="Note 5 2 5 3 2" xfId="957" hidden="1"/>
    <cellStyle name="Note 5 2 5 3 2" xfId="1103" hidden="1"/>
    <cellStyle name="Note 5 2 5 3 2" xfId="1407" hidden="1"/>
    <cellStyle name="Note 5 2 5 3 2" xfId="1536" hidden="1"/>
    <cellStyle name="Note 5 2 5 3 2" xfId="1807" hidden="1"/>
    <cellStyle name="Note 5 2 5 3 2" xfId="2078" hidden="1"/>
    <cellStyle name="Note 5 2 5 3 2" xfId="2506" hidden="1"/>
    <cellStyle name="Note 5 2 5 3 2" xfId="2621" hidden="1"/>
    <cellStyle name="Note 5 2 5 3 2" xfId="3125" hidden="1"/>
    <cellStyle name="Note 5 2 5 3 2" xfId="3271" hidden="1"/>
    <cellStyle name="Note 5 2 5 3 2" xfId="3575" hidden="1"/>
    <cellStyle name="Note 5 2 5 3 2" xfId="3704" hidden="1"/>
    <cellStyle name="Note 5 2 5 3 2" xfId="3975" hidden="1"/>
    <cellStyle name="Note 5 2 5 3 2" xfId="4246" hidden="1"/>
    <cellStyle name="Note 5 2 5 3 2" xfId="4674" hidden="1"/>
    <cellStyle name="Note 5 2 5 3 2" xfId="4789" hidden="1"/>
    <cellStyle name="Note 5 2 5 3 2" xfId="5293" hidden="1"/>
    <cellStyle name="Note 5 2 5 3 2" xfId="5439" hidden="1"/>
    <cellStyle name="Note 5 2 5 3 2" xfId="5743" hidden="1"/>
    <cellStyle name="Note 5 2 5 3 2" xfId="5872" hidden="1"/>
    <cellStyle name="Note 5 2 5 3 2" xfId="6143" hidden="1"/>
    <cellStyle name="Note 5 2 5 3 2" xfId="6414" hidden="1"/>
    <cellStyle name="Note 5 2 5 3 2" xfId="6842" hidden="1"/>
    <cellStyle name="Note 5 2 5 3 2" xfId="6957" hidden="1"/>
    <cellStyle name="Note 5 2 5 3 2" xfId="7461" hidden="1"/>
    <cellStyle name="Note 5 2 5 3 2" xfId="7607" hidden="1"/>
    <cellStyle name="Note 5 2 5 3 2" xfId="7911" hidden="1"/>
    <cellStyle name="Note 5 2 5 3 2" xfId="8040" hidden="1"/>
    <cellStyle name="Note 5 2 5 3 2" xfId="8311" hidden="1"/>
    <cellStyle name="Note 5 2 5 3 2" xfId="8582" hidden="1"/>
    <cellStyle name="Note 5 2 5 3 2" xfId="9010" hidden="1"/>
    <cellStyle name="Note 5 2 5 3 2" xfId="9125" hidden="1"/>
    <cellStyle name="Note 5 2 5 3 2" xfId="9629" hidden="1"/>
    <cellStyle name="Note 5 2 5 3 2" xfId="9775" hidden="1"/>
    <cellStyle name="Note 5 2 5 3 2" xfId="10079" hidden="1"/>
    <cellStyle name="Note 5 2 5 3 2" xfId="10208" hidden="1"/>
    <cellStyle name="Note 5 2 5 3 2" xfId="10479" hidden="1"/>
    <cellStyle name="Note 5 2 5 3 2" xfId="10750" hidden="1"/>
    <cellStyle name="Note 5 2 5 3 2" xfId="11178" hidden="1"/>
    <cellStyle name="Note 5 2 5 3 2" xfId="11293" hidden="1"/>
    <cellStyle name="Note 5 2 5 3 2" xfId="11797" hidden="1"/>
    <cellStyle name="Note 5 2 5 3 2" xfId="11943" hidden="1"/>
    <cellStyle name="Note 5 2 5 3 2" xfId="12247" hidden="1"/>
    <cellStyle name="Note 5 2 5 3 2" xfId="12376" hidden="1"/>
    <cellStyle name="Note 5 2 5 3 2" xfId="12647" hidden="1"/>
    <cellStyle name="Note 5 2 5 3 2" xfId="12918" hidden="1"/>
    <cellStyle name="Note 5 6 3 2" xfId="337" hidden="1"/>
    <cellStyle name="Note 5 6 3 2" xfId="452" hidden="1"/>
    <cellStyle name="Note 5 6 3 2" xfId="956" hidden="1"/>
    <cellStyle name="Note 5 6 3 2" xfId="1102" hidden="1"/>
    <cellStyle name="Note 5 6 3 2" xfId="1406" hidden="1"/>
    <cellStyle name="Note 5 6 3 2" xfId="1535" hidden="1"/>
    <cellStyle name="Note 5 6 3 2" xfId="1806" hidden="1"/>
    <cellStyle name="Note 5 6 3 2" xfId="2077" hidden="1"/>
    <cellStyle name="Note 5 6 3 2" xfId="2505" hidden="1"/>
    <cellStyle name="Note 5 6 3 2" xfId="2620" hidden="1"/>
    <cellStyle name="Note 5 6 3 2" xfId="3124" hidden="1"/>
    <cellStyle name="Note 5 6 3 2" xfId="3270" hidden="1"/>
    <cellStyle name="Note 5 6 3 2" xfId="3574" hidden="1"/>
    <cellStyle name="Note 5 6 3 2" xfId="3703" hidden="1"/>
    <cellStyle name="Note 5 6 3 2" xfId="3974" hidden="1"/>
    <cellStyle name="Note 5 6 3 2" xfId="4245" hidden="1"/>
    <cellStyle name="Note 5 6 3 2" xfId="4673" hidden="1"/>
    <cellStyle name="Note 5 6 3 2" xfId="4788" hidden="1"/>
    <cellStyle name="Note 5 6 3 2" xfId="5292" hidden="1"/>
    <cellStyle name="Note 5 6 3 2" xfId="5438" hidden="1"/>
    <cellStyle name="Note 5 6 3 2" xfId="5742" hidden="1"/>
    <cellStyle name="Note 5 6 3 2" xfId="5871" hidden="1"/>
    <cellStyle name="Note 5 6 3 2" xfId="6142" hidden="1"/>
    <cellStyle name="Note 5 6 3 2" xfId="6413" hidden="1"/>
    <cellStyle name="Note 5 6 3 2" xfId="6841" hidden="1"/>
    <cellStyle name="Note 5 6 3 2" xfId="6956" hidden="1"/>
    <cellStyle name="Note 5 6 3 2" xfId="7460" hidden="1"/>
    <cellStyle name="Note 5 6 3 2" xfId="7606" hidden="1"/>
    <cellStyle name="Note 5 6 3 2" xfId="7910" hidden="1"/>
    <cellStyle name="Note 5 6 3 2" xfId="8039" hidden="1"/>
    <cellStyle name="Note 5 6 3 2" xfId="8310" hidden="1"/>
    <cellStyle name="Note 5 6 3 2" xfId="8581" hidden="1"/>
    <cellStyle name="Note 5 6 3 2" xfId="9009" hidden="1"/>
    <cellStyle name="Note 5 6 3 2" xfId="9124" hidden="1"/>
    <cellStyle name="Note 5 6 3 2" xfId="9628" hidden="1"/>
    <cellStyle name="Note 5 6 3 2" xfId="9774" hidden="1"/>
    <cellStyle name="Note 5 6 3 2" xfId="10078" hidden="1"/>
    <cellStyle name="Note 5 6 3 2" xfId="10207" hidden="1"/>
    <cellStyle name="Note 5 6 3 2" xfId="10478" hidden="1"/>
    <cellStyle name="Note 5 6 3 2" xfId="10749" hidden="1"/>
    <cellStyle name="Note 5 6 3 2" xfId="11177" hidden="1"/>
    <cellStyle name="Note 5 6 3 2" xfId="11292" hidden="1"/>
    <cellStyle name="Note 5 6 3 2" xfId="11796" hidden="1"/>
    <cellStyle name="Note 5 6 3 2" xfId="11942" hidden="1"/>
    <cellStyle name="Note 5 6 3 2" xfId="12246" hidden="1"/>
    <cellStyle name="Note 5 6 3 2" xfId="12375" hidden="1"/>
    <cellStyle name="Note 5 6 3 2" xfId="12646" hidden="1"/>
    <cellStyle name="Note 5 6 3 2" xfId="12917" hidden="1"/>
    <cellStyle name="Note 6 2 2" xfId="339" hidden="1"/>
    <cellStyle name="Note 6 2 2" xfId="454" hidden="1"/>
    <cellStyle name="Note 6 2 2" xfId="958" hidden="1"/>
    <cellStyle name="Note 6 2 2" xfId="1104" hidden="1"/>
    <cellStyle name="Note 6 2 2" xfId="1408" hidden="1"/>
    <cellStyle name="Note 6 2 2" xfId="1537" hidden="1"/>
    <cellStyle name="Note 6 2 2" xfId="1808" hidden="1"/>
    <cellStyle name="Note 6 2 2" xfId="2079" hidden="1"/>
    <cellStyle name="Note 6 2 2" xfId="2507" hidden="1"/>
    <cellStyle name="Note 6 2 2" xfId="2622" hidden="1"/>
    <cellStyle name="Note 6 2 2" xfId="3126" hidden="1"/>
    <cellStyle name="Note 6 2 2" xfId="3272" hidden="1"/>
    <cellStyle name="Note 6 2 2" xfId="3576" hidden="1"/>
    <cellStyle name="Note 6 2 2" xfId="3705" hidden="1"/>
    <cellStyle name="Note 6 2 2" xfId="3976" hidden="1"/>
    <cellStyle name="Note 6 2 2" xfId="4247" hidden="1"/>
    <cellStyle name="Note 6 2 2" xfId="4675" hidden="1"/>
    <cellStyle name="Note 6 2 2" xfId="4790" hidden="1"/>
    <cellStyle name="Note 6 2 2" xfId="5294" hidden="1"/>
    <cellStyle name="Note 6 2 2" xfId="5440" hidden="1"/>
    <cellStyle name="Note 6 2 2" xfId="5744" hidden="1"/>
    <cellStyle name="Note 6 2 2" xfId="5873" hidden="1"/>
    <cellStyle name="Note 6 2 2" xfId="6144" hidden="1"/>
    <cellStyle name="Note 6 2 2" xfId="6415" hidden="1"/>
    <cellStyle name="Note 6 2 2" xfId="6843" hidden="1"/>
    <cellStyle name="Note 6 2 2" xfId="6958" hidden="1"/>
    <cellStyle name="Note 6 2 2" xfId="7462" hidden="1"/>
    <cellStyle name="Note 6 2 2" xfId="7608" hidden="1"/>
    <cellStyle name="Note 6 2 2" xfId="7912" hidden="1"/>
    <cellStyle name="Note 6 2 2" xfId="8041" hidden="1"/>
    <cellStyle name="Note 6 2 2" xfId="8312" hidden="1"/>
    <cellStyle name="Note 6 2 2" xfId="8583" hidden="1"/>
    <cellStyle name="Note 6 2 2" xfId="9011" hidden="1"/>
    <cellStyle name="Note 6 2 2" xfId="9126" hidden="1"/>
    <cellStyle name="Note 6 2 2" xfId="9630" hidden="1"/>
    <cellStyle name="Note 6 2 2" xfId="9776" hidden="1"/>
    <cellStyle name="Note 6 2 2" xfId="10080" hidden="1"/>
    <cellStyle name="Note 6 2 2" xfId="10209" hidden="1"/>
    <cellStyle name="Note 6 2 2" xfId="10480" hidden="1"/>
    <cellStyle name="Note 6 2 2" xfId="10751" hidden="1"/>
    <cellStyle name="Note 6 2 2" xfId="11179" hidden="1"/>
    <cellStyle name="Note 6 2 2" xfId="11294" hidden="1"/>
    <cellStyle name="Note 6 2 2" xfId="11798" hidden="1"/>
    <cellStyle name="Note 6 2 2" xfId="11944" hidden="1"/>
    <cellStyle name="Note 6 2 2" xfId="12248" hidden="1"/>
    <cellStyle name="Note 6 2 2" xfId="12377" hidden="1"/>
    <cellStyle name="Note 6 2 2" xfId="12648" hidden="1"/>
    <cellStyle name="Note 6 2 2" xfId="12919" hidden="1"/>
    <cellStyle name="Note 6 3" xfId="288" hidden="1"/>
    <cellStyle name="Note 6 3" xfId="393" hidden="1"/>
    <cellStyle name="Note 6 3" xfId="897" hidden="1"/>
    <cellStyle name="Note 6 3" xfId="1043" hidden="1"/>
    <cellStyle name="Note 6 3" xfId="1347" hidden="1"/>
    <cellStyle name="Note 6 3" xfId="1476" hidden="1"/>
    <cellStyle name="Note 6 3" xfId="1747" hidden="1"/>
    <cellStyle name="Note 6 3" xfId="2018" hidden="1"/>
    <cellStyle name="Note 6 3" xfId="2446" hidden="1"/>
    <cellStyle name="Note 6 3" xfId="2561" hidden="1"/>
    <cellStyle name="Note 6 3" xfId="3065" hidden="1"/>
    <cellStyle name="Note 6 3" xfId="3211" hidden="1"/>
    <cellStyle name="Note 6 3" xfId="3515" hidden="1"/>
    <cellStyle name="Note 6 3" xfId="3644" hidden="1"/>
    <cellStyle name="Note 6 3" xfId="3915" hidden="1"/>
    <cellStyle name="Note 6 3" xfId="4186" hidden="1"/>
    <cellStyle name="Note 6 3" xfId="4614" hidden="1"/>
    <cellStyle name="Note 6 3" xfId="4729" hidden="1"/>
    <cellStyle name="Note 6 3" xfId="5233" hidden="1"/>
    <cellStyle name="Note 6 3" xfId="5379" hidden="1"/>
    <cellStyle name="Note 6 3" xfId="5683" hidden="1"/>
    <cellStyle name="Note 6 3" xfId="5812" hidden="1"/>
    <cellStyle name="Note 6 3" xfId="6083" hidden="1"/>
    <cellStyle name="Note 6 3" xfId="6354" hidden="1"/>
    <cellStyle name="Note 6 3" xfId="6782" hidden="1"/>
    <cellStyle name="Note 6 3" xfId="6897" hidden="1"/>
    <cellStyle name="Note 6 3" xfId="7401" hidden="1"/>
    <cellStyle name="Note 6 3" xfId="7547" hidden="1"/>
    <cellStyle name="Note 6 3" xfId="7851" hidden="1"/>
    <cellStyle name="Note 6 3" xfId="7980" hidden="1"/>
    <cellStyle name="Note 6 3" xfId="8251" hidden="1"/>
    <cellStyle name="Note 6 3" xfId="8522" hidden="1"/>
    <cellStyle name="Note 6 3" xfId="8950" hidden="1"/>
    <cellStyle name="Note 6 3" xfId="9065" hidden="1"/>
    <cellStyle name="Note 6 3" xfId="9569" hidden="1"/>
    <cellStyle name="Note 6 3" xfId="9715" hidden="1"/>
    <cellStyle name="Note 6 3" xfId="10019" hidden="1"/>
    <cellStyle name="Note 6 3" xfId="10148" hidden="1"/>
    <cellStyle name="Note 6 3" xfId="10419" hidden="1"/>
    <cellStyle name="Note 6 3" xfId="10690" hidden="1"/>
    <cellStyle name="Note 6 3" xfId="11118" hidden="1"/>
    <cellStyle name="Note 6 3" xfId="11233" hidden="1"/>
    <cellStyle name="Note 6 3" xfId="11737" hidden="1"/>
    <cellStyle name="Note 6 3" xfId="11883" hidden="1"/>
    <cellStyle name="Note 6 3" xfId="12187" hidden="1"/>
    <cellStyle name="Note 6 3" xfId="12316" hidden="1"/>
    <cellStyle name="Note 6 3" xfId="12587" hidden="1"/>
    <cellStyle name="Note 6 3" xfId="12858" hidden="1"/>
    <cellStyle name="Output" xfId="14" builtinId="21" customBuiltin="1"/>
    <cellStyle name="Percent" xfId="53" builtinId="5" hidden="1" customBuiltin="1"/>
    <cellStyle name="Percent [0]" xfId="54"/>
    <cellStyle name="Percent [1]" xfId="48"/>
    <cellStyle name="Percent [2]" xfId="47"/>
    <cellStyle name="Text" xfId="50"/>
    <cellStyle name="Title" xfId="5" builtinId="15" customBuiltin="1"/>
    <cellStyle name="Total" xfId="21" builtinId="25" hidden="1"/>
    <cellStyle name="Warning Text" xfId="18" builtinId="11" hidden="1"/>
    <cellStyle name="Year" xfId="46"/>
  </cellStyles>
  <dxfs count="0"/>
  <tableStyles count="0" defaultTableStyle="TableStyleMedium2" defaultPivotStyle="PivotStyleLight16"/>
  <colors>
    <mruColors>
      <color rgb="FF3E8A92"/>
      <color rgb="FFD97E55"/>
      <color rgb="FFB0A978"/>
      <color rgb="FF5FB0B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7697505668934239"/>
          <c:y val="4.0422453703703703E-2"/>
          <c:w val="0.53957029478458052"/>
          <c:h val="0.8675185185185184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3E8A92"/>
            </a:solidFill>
          </c:spPr>
          <c:invertIfNegative val="0"/>
          <c:cat>
            <c:strRef>
              <c:f>'Chart data'!$F$4:$F$19</c:f>
              <c:strCache>
                <c:ptCount val="16"/>
                <c:pt idx="0">
                  <c:v>Electricity Invercargill</c:v>
                </c:pt>
                <c:pt idx="1">
                  <c:v>Nelson Electricity</c:v>
                </c:pt>
                <c:pt idx="2">
                  <c:v>Wellington Electricity</c:v>
                </c:pt>
                <c:pt idx="3">
                  <c:v>Aurora Energy</c:v>
                </c:pt>
                <c:pt idx="4">
                  <c:v>Unison Networks</c:v>
                </c:pt>
                <c:pt idx="5">
                  <c:v>Network Tasman</c:v>
                </c:pt>
                <c:pt idx="6">
                  <c:v>Centralines</c:v>
                </c:pt>
                <c:pt idx="7">
                  <c:v>Horizon Energy</c:v>
                </c:pt>
                <c:pt idx="8">
                  <c:v>Vector Lines</c:v>
                </c:pt>
                <c:pt idx="9">
                  <c:v>Powerco</c:v>
                </c:pt>
                <c:pt idx="10">
                  <c:v>The Lines Company</c:v>
                </c:pt>
                <c:pt idx="11">
                  <c:v>Alpine Energy</c:v>
                </c:pt>
                <c:pt idx="12">
                  <c:v>Eastland Network</c:v>
                </c:pt>
                <c:pt idx="13">
                  <c:v>OtagoNet</c:v>
                </c:pt>
                <c:pt idx="14">
                  <c:v>Electricity Ashburton</c:v>
                </c:pt>
                <c:pt idx="15">
                  <c:v>Top Energy</c:v>
                </c:pt>
              </c:strCache>
            </c:strRef>
          </c:cat>
          <c:val>
            <c:numRef>
              <c:f>'Chart data'!$G$4:$G$19</c:f>
              <c:numCache>
                <c:formatCode>_(* #,##0.0_);_(* \(#,##0.0\);_(* "–"???_);_(* @_)</c:formatCode>
                <c:ptCount val="16"/>
                <c:pt idx="0">
                  <c:v>41.328400000000002</c:v>
                </c:pt>
                <c:pt idx="1">
                  <c:v>52.814667</c:v>
                </c:pt>
                <c:pt idx="2">
                  <c:v>70.686896399999995</c:v>
                </c:pt>
                <c:pt idx="3">
                  <c:v>111.02892200000001</c:v>
                </c:pt>
                <c:pt idx="4">
                  <c:v>139.93082000000001</c:v>
                </c:pt>
                <c:pt idx="5">
                  <c:v>155.403738</c:v>
                </c:pt>
                <c:pt idx="6">
                  <c:v>177.40061599999999</c:v>
                </c:pt>
                <c:pt idx="7">
                  <c:v>182.89342199999999</c:v>
                </c:pt>
                <c:pt idx="8">
                  <c:v>192.39115000000001</c:v>
                </c:pt>
                <c:pt idx="9">
                  <c:v>257.04267800000002</c:v>
                </c:pt>
                <c:pt idx="10">
                  <c:v>273.1995</c:v>
                </c:pt>
                <c:pt idx="11">
                  <c:v>306.73591599999997</c:v>
                </c:pt>
                <c:pt idx="12">
                  <c:v>311.40282999999999</c:v>
                </c:pt>
                <c:pt idx="13">
                  <c:v>329.65719999999999</c:v>
                </c:pt>
                <c:pt idx="14">
                  <c:v>329.67786799999999</c:v>
                </c:pt>
                <c:pt idx="15">
                  <c:v>721.64410600000008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435968"/>
        <c:axId val="156437504"/>
      </c:barChart>
      <c:catAx>
        <c:axId val="156435968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6437504"/>
        <c:crosses val="autoZero"/>
        <c:auto val="1"/>
        <c:lblAlgn val="ctr"/>
        <c:lblOffset val="100"/>
        <c:noMultiLvlLbl val="0"/>
      </c:catAx>
      <c:valAx>
        <c:axId val="156437504"/>
        <c:scaling>
          <c:orientation val="minMax"/>
          <c:max val="800"/>
          <c:min val="0"/>
        </c:scaling>
        <c:delete val="0"/>
        <c:axPos val="b"/>
        <c:majorGridlines>
          <c:spPr>
            <a:ln w="6350">
              <a:solidFill>
                <a:schemeClr val="accent1"/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6435968"/>
        <c:crosses val="max"/>
        <c:crossBetween val="between"/>
        <c:majorUnit val="2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E8A92"/>
            </a:solidFill>
          </c:spPr>
          <c:invertIfNegative val="0"/>
          <c:dLbls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'Chart data'!$L$24:$L$25</c:f>
              <c:strCache>
                <c:ptCount val="2"/>
                <c:pt idx="0">
                  <c:v>PQR</c:v>
                </c:pt>
                <c:pt idx="1">
                  <c:v>ID only</c:v>
                </c:pt>
              </c:strCache>
            </c:strRef>
          </c:cat>
          <c:val>
            <c:numRef>
              <c:f>'Chart data'!$M$24:$M$25</c:f>
              <c:numCache>
                <c:formatCode>_(* #,##0.0_);_(* \(#,##0.0\);_(* "–"???_);_(* @_)</c:formatCode>
                <c:ptCount val="2"/>
                <c:pt idx="0">
                  <c:v>8.2311987483673512</c:v>
                </c:pt>
                <c:pt idx="1">
                  <c:v>32.215423318152439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287168"/>
        <c:axId val="159288704"/>
      </c:barChart>
      <c:catAx>
        <c:axId val="159287168"/>
        <c:scaling>
          <c:orientation val="maxMin"/>
        </c:scaling>
        <c:delete val="0"/>
        <c:axPos val="b"/>
        <c:majorTickMark val="none"/>
        <c:minorTickMark val="none"/>
        <c:tickLblPos val="none"/>
        <c:crossAx val="159288704"/>
        <c:crosses val="autoZero"/>
        <c:auto val="1"/>
        <c:lblAlgn val="ctr"/>
        <c:lblOffset val="100"/>
        <c:noMultiLvlLbl val="0"/>
      </c:catAx>
      <c:valAx>
        <c:axId val="159288704"/>
        <c:scaling>
          <c:orientation val="minMax"/>
        </c:scaling>
        <c:delete val="0"/>
        <c:axPos val="l"/>
        <c:majorGridlines>
          <c:spPr>
            <a:ln w="6350">
              <a:solidFill>
                <a:schemeClr val="accent1"/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159287168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435357624831309"/>
          <c:y val="4.0422453703703703E-2"/>
          <c:w val="0.74113270355375616"/>
          <c:h val="0.8675185185185184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'Chart data'!$G$28</c:f>
              <c:strCache>
                <c:ptCount val="1"/>
                <c:pt idx="0">
                  <c:v>Default price-quality path</c:v>
                </c:pt>
              </c:strCache>
            </c:strRef>
          </c:tx>
          <c:spPr>
            <a:solidFill>
              <a:srgbClr val="3E8A92"/>
            </a:solidFill>
          </c:spPr>
          <c:invertIfNegative val="0"/>
          <c:cat>
            <c:strRef>
              <c:f>'Chart data'!$F$29:$F$57</c:f>
              <c:strCache>
                <c:ptCount val="29"/>
                <c:pt idx="0">
                  <c:v>Electricity Invercargill</c:v>
                </c:pt>
                <c:pt idx="1">
                  <c:v>Nelson Electricity</c:v>
                </c:pt>
                <c:pt idx="2">
                  <c:v>Network Waitaki</c:v>
                </c:pt>
                <c:pt idx="3">
                  <c:v>Wellington Electricity</c:v>
                </c:pt>
                <c:pt idx="4">
                  <c:v>WEL Networks</c:v>
                </c:pt>
                <c:pt idx="5">
                  <c:v>Scanpower</c:v>
                </c:pt>
                <c:pt idx="6">
                  <c:v>Electra</c:v>
                </c:pt>
                <c:pt idx="7">
                  <c:v>Aurora Energy</c:v>
                </c:pt>
                <c:pt idx="8">
                  <c:v>Counties Power</c:v>
                </c:pt>
                <c:pt idx="9">
                  <c:v>Unison Networks</c:v>
                </c:pt>
                <c:pt idx="10">
                  <c:v>Network Tasman</c:v>
                </c:pt>
                <c:pt idx="11">
                  <c:v>Waipa Network</c:v>
                </c:pt>
                <c:pt idx="12">
                  <c:v>Centralines</c:v>
                </c:pt>
                <c:pt idx="13">
                  <c:v>Horizon Energy</c:v>
                </c:pt>
                <c:pt idx="14">
                  <c:v>Orion NZ</c:v>
                </c:pt>
                <c:pt idx="15">
                  <c:v>Northpower</c:v>
                </c:pt>
                <c:pt idx="16">
                  <c:v>Vector Lines</c:v>
                </c:pt>
                <c:pt idx="17">
                  <c:v>The Power Company</c:v>
                </c:pt>
                <c:pt idx="18">
                  <c:v>Marlborough Lines</c:v>
                </c:pt>
                <c:pt idx="19">
                  <c:v>Powerco</c:v>
                </c:pt>
                <c:pt idx="20">
                  <c:v>Westpower</c:v>
                </c:pt>
                <c:pt idx="21">
                  <c:v>The Lines Company</c:v>
                </c:pt>
                <c:pt idx="22">
                  <c:v>Alpine Energy</c:v>
                </c:pt>
                <c:pt idx="23">
                  <c:v>Eastland Network</c:v>
                </c:pt>
                <c:pt idx="24">
                  <c:v>OtagoNet</c:v>
                </c:pt>
                <c:pt idx="25">
                  <c:v>Electricity Ashburton</c:v>
                </c:pt>
                <c:pt idx="26">
                  <c:v>MainPower NZ</c:v>
                </c:pt>
                <c:pt idx="27">
                  <c:v>Top Energy</c:v>
                </c:pt>
                <c:pt idx="28">
                  <c:v>Buller Electricity</c:v>
                </c:pt>
              </c:strCache>
            </c:strRef>
          </c:cat>
          <c:val>
            <c:numRef>
              <c:f>'Chart data'!$G$29:$G$57</c:f>
              <c:numCache>
                <c:formatCode>_(* #,##0.0_);_(* \(#,##0.0\);_(* "–"???_);_(* @_)</c:formatCode>
                <c:ptCount val="29"/>
                <c:pt idx="0">
                  <c:v>41.328400000000002</c:v>
                </c:pt>
                <c:pt idx="1">
                  <c:v>52.814667</c:v>
                </c:pt>
                <c:pt idx="2">
                  <c:v>0</c:v>
                </c:pt>
                <c:pt idx="3">
                  <c:v>70.686896399999995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111.02892200000001</c:v>
                </c:pt>
                <c:pt idx="8">
                  <c:v>0</c:v>
                </c:pt>
                <c:pt idx="9">
                  <c:v>139.93082000000001</c:v>
                </c:pt>
                <c:pt idx="10">
                  <c:v>155.403738</c:v>
                </c:pt>
                <c:pt idx="11">
                  <c:v>0</c:v>
                </c:pt>
                <c:pt idx="12">
                  <c:v>177.40061599999999</c:v>
                </c:pt>
                <c:pt idx="13">
                  <c:v>182.89342199999999</c:v>
                </c:pt>
                <c:pt idx="14">
                  <c:v>0</c:v>
                </c:pt>
                <c:pt idx="15">
                  <c:v>0</c:v>
                </c:pt>
                <c:pt idx="16">
                  <c:v>192.39115000000001</c:v>
                </c:pt>
                <c:pt idx="17">
                  <c:v>0</c:v>
                </c:pt>
                <c:pt idx="18">
                  <c:v>0</c:v>
                </c:pt>
                <c:pt idx="19">
                  <c:v>257.04267800000002</c:v>
                </c:pt>
                <c:pt idx="20">
                  <c:v>0</c:v>
                </c:pt>
                <c:pt idx="21">
                  <c:v>273.1995</c:v>
                </c:pt>
                <c:pt idx="22">
                  <c:v>306.73591599999997</c:v>
                </c:pt>
                <c:pt idx="23">
                  <c:v>311.40282999999999</c:v>
                </c:pt>
                <c:pt idx="24">
                  <c:v>329.65719999999999</c:v>
                </c:pt>
                <c:pt idx="25">
                  <c:v>329.67786799999999</c:v>
                </c:pt>
                <c:pt idx="26">
                  <c:v>0</c:v>
                </c:pt>
                <c:pt idx="27">
                  <c:v>721.64410600000008</c:v>
                </c:pt>
                <c:pt idx="28">
                  <c:v>0</c:v>
                </c:pt>
              </c:numCache>
            </c:numRef>
          </c:val>
        </c:ser>
        <c:ser>
          <c:idx val="1"/>
          <c:order val="1"/>
          <c:tx>
            <c:strRef>
              <c:f>'Chart data'!$H$28</c:f>
              <c:strCache>
                <c:ptCount val="1"/>
                <c:pt idx="0">
                  <c:v>Information disclosure only</c:v>
                </c:pt>
              </c:strCache>
            </c:strRef>
          </c:tx>
          <c:spPr>
            <a:solidFill>
              <a:srgbClr val="B0A978"/>
            </a:solidFill>
          </c:spPr>
          <c:invertIfNegative val="0"/>
          <c:cat>
            <c:strRef>
              <c:f>'Chart data'!$F$29:$F$57</c:f>
              <c:strCache>
                <c:ptCount val="29"/>
                <c:pt idx="0">
                  <c:v>Electricity Invercargill</c:v>
                </c:pt>
                <c:pt idx="1">
                  <c:v>Nelson Electricity</c:v>
                </c:pt>
                <c:pt idx="2">
                  <c:v>Network Waitaki</c:v>
                </c:pt>
                <c:pt idx="3">
                  <c:v>Wellington Electricity</c:v>
                </c:pt>
                <c:pt idx="4">
                  <c:v>WEL Networks</c:v>
                </c:pt>
                <c:pt idx="5">
                  <c:v>Scanpower</c:v>
                </c:pt>
                <c:pt idx="6">
                  <c:v>Electra</c:v>
                </c:pt>
                <c:pt idx="7">
                  <c:v>Aurora Energy</c:v>
                </c:pt>
                <c:pt idx="8">
                  <c:v>Counties Power</c:v>
                </c:pt>
                <c:pt idx="9">
                  <c:v>Unison Networks</c:v>
                </c:pt>
                <c:pt idx="10">
                  <c:v>Network Tasman</c:v>
                </c:pt>
                <c:pt idx="11">
                  <c:v>Waipa Network</c:v>
                </c:pt>
                <c:pt idx="12">
                  <c:v>Centralines</c:v>
                </c:pt>
                <c:pt idx="13">
                  <c:v>Horizon Energy</c:v>
                </c:pt>
                <c:pt idx="14">
                  <c:v>Orion NZ</c:v>
                </c:pt>
                <c:pt idx="15">
                  <c:v>Northpower</c:v>
                </c:pt>
                <c:pt idx="16">
                  <c:v>Vector Lines</c:v>
                </c:pt>
                <c:pt idx="17">
                  <c:v>The Power Company</c:v>
                </c:pt>
                <c:pt idx="18">
                  <c:v>Marlborough Lines</c:v>
                </c:pt>
                <c:pt idx="19">
                  <c:v>Powerco</c:v>
                </c:pt>
                <c:pt idx="20">
                  <c:v>Westpower</c:v>
                </c:pt>
                <c:pt idx="21">
                  <c:v>The Lines Company</c:v>
                </c:pt>
                <c:pt idx="22">
                  <c:v>Alpine Energy</c:v>
                </c:pt>
                <c:pt idx="23">
                  <c:v>Eastland Network</c:v>
                </c:pt>
                <c:pt idx="24">
                  <c:v>OtagoNet</c:v>
                </c:pt>
                <c:pt idx="25">
                  <c:v>Electricity Ashburton</c:v>
                </c:pt>
                <c:pt idx="26">
                  <c:v>MainPower NZ</c:v>
                </c:pt>
                <c:pt idx="27">
                  <c:v>Top Energy</c:v>
                </c:pt>
                <c:pt idx="28">
                  <c:v>Buller Electricity</c:v>
                </c:pt>
              </c:strCache>
            </c:strRef>
          </c:cat>
          <c:val>
            <c:numRef>
              <c:f>'Chart data'!$H$29:$H$57</c:f>
              <c:numCache>
                <c:formatCode>_(* #,##0.0_);_(* \(#,##0.0\);_(* "–"???_);_(* @_)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62.571967799999996</c:v>
                </c:pt>
                <c:pt idx="3">
                  <c:v>0</c:v>
                </c:pt>
                <c:pt idx="4">
                  <c:v>84.578690000000009</c:v>
                </c:pt>
                <c:pt idx="5">
                  <c:v>86.077200000000005</c:v>
                </c:pt>
                <c:pt idx="6">
                  <c:v>94.251000000000005</c:v>
                </c:pt>
                <c:pt idx="7">
                  <c:v>0</c:v>
                </c:pt>
                <c:pt idx="8">
                  <c:v>119.639354</c:v>
                </c:pt>
                <c:pt idx="9">
                  <c:v>0</c:v>
                </c:pt>
                <c:pt idx="10">
                  <c:v>0</c:v>
                </c:pt>
                <c:pt idx="11">
                  <c:v>166.44400000000002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186.61800399999998</c:v>
                </c:pt>
                <c:pt idx="16">
                  <c:v>0</c:v>
                </c:pt>
                <c:pt idx="17">
                  <c:v>215.08739999999997</c:v>
                </c:pt>
                <c:pt idx="18">
                  <c:v>235.62192400000004</c:v>
                </c:pt>
                <c:pt idx="19">
                  <c:v>0</c:v>
                </c:pt>
                <c:pt idx="20">
                  <c:v>271.03800000000001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370.07277000000005</c:v>
                </c:pt>
                <c:pt idx="27">
                  <c:v>0</c:v>
                </c:pt>
                <c:pt idx="28">
                  <c:v>728.79041199999995</c:v>
                </c:pt>
              </c:numCache>
            </c:numRef>
          </c:val>
        </c:ser>
        <c:ser>
          <c:idx val="2"/>
          <c:order val="2"/>
          <c:tx>
            <c:strRef>
              <c:f>'Chart data'!$I$28</c:f>
              <c:strCache>
                <c:ptCount val="1"/>
                <c:pt idx="0">
                  <c:v>Customised price-quality path</c:v>
                </c:pt>
              </c:strCache>
            </c:strRef>
          </c:tx>
          <c:spPr>
            <a:solidFill>
              <a:srgbClr val="D97E55"/>
            </a:solidFill>
          </c:spPr>
          <c:invertIfNegative val="0"/>
          <c:cat>
            <c:strRef>
              <c:f>'Chart data'!$F$29:$F$57</c:f>
              <c:strCache>
                <c:ptCount val="29"/>
                <c:pt idx="0">
                  <c:v>Electricity Invercargill</c:v>
                </c:pt>
                <c:pt idx="1">
                  <c:v>Nelson Electricity</c:v>
                </c:pt>
                <c:pt idx="2">
                  <c:v>Network Waitaki</c:v>
                </c:pt>
                <c:pt idx="3">
                  <c:v>Wellington Electricity</c:v>
                </c:pt>
                <c:pt idx="4">
                  <c:v>WEL Networks</c:v>
                </c:pt>
                <c:pt idx="5">
                  <c:v>Scanpower</c:v>
                </c:pt>
                <c:pt idx="6">
                  <c:v>Electra</c:v>
                </c:pt>
                <c:pt idx="7">
                  <c:v>Aurora Energy</c:v>
                </c:pt>
                <c:pt idx="8">
                  <c:v>Counties Power</c:v>
                </c:pt>
                <c:pt idx="9">
                  <c:v>Unison Networks</c:v>
                </c:pt>
                <c:pt idx="10">
                  <c:v>Network Tasman</c:v>
                </c:pt>
                <c:pt idx="11">
                  <c:v>Waipa Network</c:v>
                </c:pt>
                <c:pt idx="12">
                  <c:v>Centralines</c:v>
                </c:pt>
                <c:pt idx="13">
                  <c:v>Horizon Energy</c:v>
                </c:pt>
                <c:pt idx="14">
                  <c:v>Orion NZ</c:v>
                </c:pt>
                <c:pt idx="15">
                  <c:v>Northpower</c:v>
                </c:pt>
                <c:pt idx="16">
                  <c:v>Vector Lines</c:v>
                </c:pt>
                <c:pt idx="17">
                  <c:v>The Power Company</c:v>
                </c:pt>
                <c:pt idx="18">
                  <c:v>Marlborough Lines</c:v>
                </c:pt>
                <c:pt idx="19">
                  <c:v>Powerco</c:v>
                </c:pt>
                <c:pt idx="20">
                  <c:v>Westpower</c:v>
                </c:pt>
                <c:pt idx="21">
                  <c:v>The Lines Company</c:v>
                </c:pt>
                <c:pt idx="22">
                  <c:v>Alpine Energy</c:v>
                </c:pt>
                <c:pt idx="23">
                  <c:v>Eastland Network</c:v>
                </c:pt>
                <c:pt idx="24">
                  <c:v>OtagoNet</c:v>
                </c:pt>
                <c:pt idx="25">
                  <c:v>Electricity Ashburton</c:v>
                </c:pt>
                <c:pt idx="26">
                  <c:v>MainPower NZ</c:v>
                </c:pt>
                <c:pt idx="27">
                  <c:v>Top Energy</c:v>
                </c:pt>
                <c:pt idx="28">
                  <c:v>Buller Electricity</c:v>
                </c:pt>
              </c:strCache>
            </c:strRef>
          </c:cat>
          <c:val>
            <c:numRef>
              <c:f>'Chart data'!$I$29:$I$57</c:f>
              <c:numCache>
                <c:formatCode>_(* #,##0.0_);_(* \(#,##0.0\);_(* "–"???_);_(* @_)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184.83283999999998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9925760"/>
        <c:axId val="159927296"/>
      </c:barChart>
      <c:catAx>
        <c:axId val="159925760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9927296"/>
        <c:crosses val="autoZero"/>
        <c:auto val="1"/>
        <c:lblAlgn val="ctr"/>
        <c:lblOffset val="100"/>
        <c:noMultiLvlLbl val="0"/>
      </c:catAx>
      <c:valAx>
        <c:axId val="159927296"/>
        <c:scaling>
          <c:orientation val="minMax"/>
          <c:max val="800"/>
          <c:min val="0"/>
        </c:scaling>
        <c:delete val="0"/>
        <c:axPos val="b"/>
        <c:majorGridlines>
          <c:spPr>
            <a:ln w="6350">
              <a:solidFill>
                <a:schemeClr val="accent1"/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9925760"/>
        <c:crosses val="max"/>
        <c:crossBetween val="between"/>
        <c:majorUnit val="200"/>
      </c:valAx>
    </c:plotArea>
    <c:legend>
      <c:legendPos val="r"/>
      <c:layout>
        <c:manualLayout>
          <c:xMode val="edge"/>
          <c:yMode val="edge"/>
          <c:x val="0.6394410706252811"/>
          <c:y val="0.70986151662611507"/>
          <c:w val="0.32056792622582098"/>
          <c:h val="0.1210310218978102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151301064762407"/>
          <c:y val="4.0422453703703703E-2"/>
          <c:w val="0.71841748693733365"/>
          <c:h val="0.8675185185185184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'Chart data'!$Y$28</c:f>
              <c:strCache>
                <c:ptCount val="1"/>
                <c:pt idx="0">
                  <c:v>Default price-quality path</c:v>
                </c:pt>
              </c:strCache>
            </c:strRef>
          </c:tx>
          <c:spPr>
            <a:solidFill>
              <a:srgbClr val="3E8A92"/>
            </a:solidFill>
          </c:spPr>
          <c:invertIfNegative val="0"/>
          <c:cat>
            <c:strRef>
              <c:f>'Chart data'!$X$29:$X$57</c:f>
              <c:strCache>
                <c:ptCount val="29"/>
                <c:pt idx="0">
                  <c:v>Wellington Electricity</c:v>
                </c:pt>
                <c:pt idx="1">
                  <c:v>Electricity Invercargill</c:v>
                </c:pt>
                <c:pt idx="2">
                  <c:v>Nelson Electricity</c:v>
                </c:pt>
                <c:pt idx="3">
                  <c:v>Orion NZ</c:v>
                </c:pt>
                <c:pt idx="4">
                  <c:v>Network Waitaki</c:v>
                </c:pt>
                <c:pt idx="5">
                  <c:v>Scanpower</c:v>
                </c:pt>
                <c:pt idx="6">
                  <c:v>WEL Networks</c:v>
                </c:pt>
                <c:pt idx="7">
                  <c:v>Vector Lines</c:v>
                </c:pt>
                <c:pt idx="8">
                  <c:v>Aurora Energy</c:v>
                </c:pt>
                <c:pt idx="9">
                  <c:v>Network Tasman</c:v>
                </c:pt>
                <c:pt idx="10">
                  <c:v>Alpine Energy</c:v>
                </c:pt>
                <c:pt idx="11">
                  <c:v>Electra</c:v>
                </c:pt>
                <c:pt idx="12">
                  <c:v>Marlborough Lines</c:v>
                </c:pt>
                <c:pt idx="13">
                  <c:v>Waipa Network</c:v>
                </c:pt>
                <c:pt idx="14">
                  <c:v>Unison Networks</c:v>
                </c:pt>
                <c:pt idx="15">
                  <c:v>MainPower NZ</c:v>
                </c:pt>
                <c:pt idx="16">
                  <c:v>Buller Electricity</c:v>
                </c:pt>
                <c:pt idx="17">
                  <c:v>Electricity Ashburton</c:v>
                </c:pt>
                <c:pt idx="18">
                  <c:v>Horizon Energy</c:v>
                </c:pt>
                <c:pt idx="19">
                  <c:v>Powerco</c:v>
                </c:pt>
                <c:pt idx="20">
                  <c:v>Counties Power</c:v>
                </c:pt>
                <c:pt idx="21">
                  <c:v>Northpower</c:v>
                </c:pt>
                <c:pt idx="22">
                  <c:v>Westpower</c:v>
                </c:pt>
                <c:pt idx="23">
                  <c:v>OtagoNet</c:v>
                </c:pt>
                <c:pt idx="24">
                  <c:v>The Power Company</c:v>
                </c:pt>
                <c:pt idx="25">
                  <c:v>Centralines</c:v>
                </c:pt>
                <c:pt idx="26">
                  <c:v>Eastland Network</c:v>
                </c:pt>
                <c:pt idx="27">
                  <c:v>The Lines Company</c:v>
                </c:pt>
                <c:pt idx="28">
                  <c:v>Top Energy</c:v>
                </c:pt>
              </c:strCache>
            </c:strRef>
          </c:cat>
          <c:val>
            <c:numRef>
              <c:f>'Chart data'!$Y$29:$Y$57</c:f>
              <c:numCache>
                <c:formatCode>_(* #,##0.00_);_(* \(#,##0.00\);_(* "–"???_);_(* @_)</c:formatCode>
                <c:ptCount val="29"/>
                <c:pt idx="0">
                  <c:v>0.70120660000000001</c:v>
                </c:pt>
                <c:pt idx="1">
                  <c:v>0.8246</c:v>
                </c:pt>
                <c:pt idx="2">
                  <c:v>0.86011560000000009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1.3383056</c:v>
                </c:pt>
                <c:pt idx="8">
                  <c:v>1.3734328</c:v>
                </c:pt>
                <c:pt idx="9">
                  <c:v>1.4504114000000001</c:v>
                </c:pt>
                <c:pt idx="10">
                  <c:v>1.5204856000000002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1.9623878000000001</c:v>
                </c:pt>
                <c:pt idx="15">
                  <c:v>0</c:v>
                </c:pt>
                <c:pt idx="16">
                  <c:v>0</c:v>
                </c:pt>
                <c:pt idx="17">
                  <c:v>2.0734203999999998</c:v>
                </c:pt>
                <c:pt idx="18">
                  <c:v>2.1361534</c:v>
                </c:pt>
                <c:pt idx="19">
                  <c:v>2.3387439999999997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2.6421599999999996</c:v>
                </c:pt>
                <c:pt idx="24">
                  <c:v>0</c:v>
                </c:pt>
                <c:pt idx="25">
                  <c:v>3.3705221999999999</c:v>
                </c:pt>
                <c:pt idx="26">
                  <c:v>3.471136</c:v>
                </c:pt>
                <c:pt idx="27">
                  <c:v>3.5940501999999994</c:v>
                </c:pt>
                <c:pt idx="28">
                  <c:v>5.5677035999999998</c:v>
                </c:pt>
              </c:numCache>
            </c:numRef>
          </c:val>
        </c:ser>
        <c:ser>
          <c:idx val="1"/>
          <c:order val="1"/>
          <c:tx>
            <c:strRef>
              <c:f>'Chart data'!$Z$28</c:f>
              <c:strCache>
                <c:ptCount val="1"/>
                <c:pt idx="0">
                  <c:v>Information disclosure only</c:v>
                </c:pt>
              </c:strCache>
            </c:strRef>
          </c:tx>
          <c:spPr>
            <a:solidFill>
              <a:srgbClr val="B0A978"/>
            </a:solidFill>
          </c:spPr>
          <c:invertIfNegative val="0"/>
          <c:cat>
            <c:strRef>
              <c:f>'Chart data'!$X$29:$X$57</c:f>
              <c:strCache>
                <c:ptCount val="29"/>
                <c:pt idx="0">
                  <c:v>Wellington Electricity</c:v>
                </c:pt>
                <c:pt idx="1">
                  <c:v>Electricity Invercargill</c:v>
                </c:pt>
                <c:pt idx="2">
                  <c:v>Nelson Electricity</c:v>
                </c:pt>
                <c:pt idx="3">
                  <c:v>Orion NZ</c:v>
                </c:pt>
                <c:pt idx="4">
                  <c:v>Network Waitaki</c:v>
                </c:pt>
                <c:pt idx="5">
                  <c:v>Scanpower</c:v>
                </c:pt>
                <c:pt idx="6">
                  <c:v>WEL Networks</c:v>
                </c:pt>
                <c:pt idx="7">
                  <c:v>Vector Lines</c:v>
                </c:pt>
                <c:pt idx="8">
                  <c:v>Aurora Energy</c:v>
                </c:pt>
                <c:pt idx="9">
                  <c:v>Network Tasman</c:v>
                </c:pt>
                <c:pt idx="10">
                  <c:v>Alpine Energy</c:v>
                </c:pt>
                <c:pt idx="11">
                  <c:v>Electra</c:v>
                </c:pt>
                <c:pt idx="12">
                  <c:v>Marlborough Lines</c:v>
                </c:pt>
                <c:pt idx="13">
                  <c:v>Waipa Network</c:v>
                </c:pt>
                <c:pt idx="14">
                  <c:v>Unison Networks</c:v>
                </c:pt>
                <c:pt idx="15">
                  <c:v>MainPower NZ</c:v>
                </c:pt>
                <c:pt idx="16">
                  <c:v>Buller Electricity</c:v>
                </c:pt>
                <c:pt idx="17">
                  <c:v>Electricity Ashburton</c:v>
                </c:pt>
                <c:pt idx="18">
                  <c:v>Horizon Energy</c:v>
                </c:pt>
                <c:pt idx="19">
                  <c:v>Powerco</c:v>
                </c:pt>
                <c:pt idx="20">
                  <c:v>Counties Power</c:v>
                </c:pt>
                <c:pt idx="21">
                  <c:v>Northpower</c:v>
                </c:pt>
                <c:pt idx="22">
                  <c:v>Westpower</c:v>
                </c:pt>
                <c:pt idx="23">
                  <c:v>OtagoNet</c:v>
                </c:pt>
                <c:pt idx="24">
                  <c:v>The Power Company</c:v>
                </c:pt>
                <c:pt idx="25">
                  <c:v>Centralines</c:v>
                </c:pt>
                <c:pt idx="26">
                  <c:v>Eastland Network</c:v>
                </c:pt>
                <c:pt idx="27">
                  <c:v>The Lines Company</c:v>
                </c:pt>
                <c:pt idx="28">
                  <c:v>Top Energy</c:v>
                </c:pt>
              </c:strCache>
            </c:strRef>
          </c:cat>
          <c:val>
            <c:numRef>
              <c:f>'Chart data'!$Z$29:$Z$57</c:f>
              <c:numCache>
                <c:formatCode>_(* #,##0.00_);_(* \(#,##0.00\);_(* "–"???_);_(* @_)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1.1816</c:v>
                </c:pt>
                <c:pt idx="5">
                  <c:v>1.3016000000000001</c:v>
                </c:pt>
                <c:pt idx="6">
                  <c:v>1.3274736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1.6676000000000002</c:v>
                </c:pt>
                <c:pt idx="12">
                  <c:v>1.8609459999999998</c:v>
                </c:pt>
                <c:pt idx="13">
                  <c:v>1.9347400000000001</c:v>
                </c:pt>
                <c:pt idx="14">
                  <c:v>0</c:v>
                </c:pt>
                <c:pt idx="15">
                  <c:v>2.0464764000000004</c:v>
                </c:pt>
                <c:pt idx="16">
                  <c:v>2.0617436000000002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2.4811622</c:v>
                </c:pt>
                <c:pt idx="21">
                  <c:v>2.5229565999999997</c:v>
                </c:pt>
                <c:pt idx="22">
                  <c:v>2.52996</c:v>
                </c:pt>
                <c:pt idx="23">
                  <c:v>0</c:v>
                </c:pt>
                <c:pt idx="24">
                  <c:v>2.9493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</c:ser>
        <c:ser>
          <c:idx val="2"/>
          <c:order val="2"/>
          <c:tx>
            <c:strRef>
              <c:f>'Chart data'!$AA$28</c:f>
              <c:strCache>
                <c:ptCount val="1"/>
                <c:pt idx="0">
                  <c:v>Customised price-quality path</c:v>
                </c:pt>
              </c:strCache>
            </c:strRef>
          </c:tx>
          <c:spPr>
            <a:solidFill>
              <a:srgbClr val="D97E55"/>
            </a:solidFill>
          </c:spPr>
          <c:invertIfNegative val="0"/>
          <c:cat>
            <c:strRef>
              <c:f>'Chart data'!$X$29:$X$57</c:f>
              <c:strCache>
                <c:ptCount val="29"/>
                <c:pt idx="0">
                  <c:v>Wellington Electricity</c:v>
                </c:pt>
                <c:pt idx="1">
                  <c:v>Electricity Invercargill</c:v>
                </c:pt>
                <c:pt idx="2">
                  <c:v>Nelson Electricity</c:v>
                </c:pt>
                <c:pt idx="3">
                  <c:v>Orion NZ</c:v>
                </c:pt>
                <c:pt idx="4">
                  <c:v>Network Waitaki</c:v>
                </c:pt>
                <c:pt idx="5">
                  <c:v>Scanpower</c:v>
                </c:pt>
                <c:pt idx="6">
                  <c:v>WEL Networks</c:v>
                </c:pt>
                <c:pt idx="7">
                  <c:v>Vector Lines</c:v>
                </c:pt>
                <c:pt idx="8">
                  <c:v>Aurora Energy</c:v>
                </c:pt>
                <c:pt idx="9">
                  <c:v>Network Tasman</c:v>
                </c:pt>
                <c:pt idx="10">
                  <c:v>Alpine Energy</c:v>
                </c:pt>
                <c:pt idx="11">
                  <c:v>Electra</c:v>
                </c:pt>
                <c:pt idx="12">
                  <c:v>Marlborough Lines</c:v>
                </c:pt>
                <c:pt idx="13">
                  <c:v>Waipa Network</c:v>
                </c:pt>
                <c:pt idx="14">
                  <c:v>Unison Networks</c:v>
                </c:pt>
                <c:pt idx="15">
                  <c:v>MainPower NZ</c:v>
                </c:pt>
                <c:pt idx="16">
                  <c:v>Buller Electricity</c:v>
                </c:pt>
                <c:pt idx="17">
                  <c:v>Electricity Ashburton</c:v>
                </c:pt>
                <c:pt idx="18">
                  <c:v>Horizon Energy</c:v>
                </c:pt>
                <c:pt idx="19">
                  <c:v>Powerco</c:v>
                </c:pt>
                <c:pt idx="20">
                  <c:v>Counties Power</c:v>
                </c:pt>
                <c:pt idx="21">
                  <c:v>Northpower</c:v>
                </c:pt>
                <c:pt idx="22">
                  <c:v>Westpower</c:v>
                </c:pt>
                <c:pt idx="23">
                  <c:v>OtagoNet</c:v>
                </c:pt>
                <c:pt idx="24">
                  <c:v>The Power Company</c:v>
                </c:pt>
                <c:pt idx="25">
                  <c:v>Centralines</c:v>
                </c:pt>
                <c:pt idx="26">
                  <c:v>Eastland Network</c:v>
                </c:pt>
                <c:pt idx="27">
                  <c:v>The Lines Company</c:v>
                </c:pt>
                <c:pt idx="28">
                  <c:v>Top Energy</c:v>
                </c:pt>
              </c:strCache>
            </c:strRef>
          </c:cat>
          <c:val>
            <c:numRef>
              <c:f>'Chart data'!$AA$29:$AA$57</c:f>
              <c:numCache>
                <c:formatCode>_(* #,##0.00_);_(* \(#,##0.00\);_(* "–"???_);_(* @_)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1.1347896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9957376"/>
        <c:axId val="159958912"/>
      </c:barChart>
      <c:catAx>
        <c:axId val="159957376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9958912"/>
        <c:crosses val="autoZero"/>
        <c:auto val="1"/>
        <c:lblAlgn val="ctr"/>
        <c:lblOffset val="100"/>
        <c:noMultiLvlLbl val="0"/>
      </c:catAx>
      <c:valAx>
        <c:axId val="159958912"/>
        <c:scaling>
          <c:orientation val="minMax"/>
        </c:scaling>
        <c:delete val="0"/>
        <c:axPos val="b"/>
        <c:majorGridlines>
          <c:spPr>
            <a:ln w="6350">
              <a:solidFill>
                <a:schemeClr val="accent1"/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995737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229307242465141"/>
          <c:y val="0.72016159772911592"/>
          <c:w val="0.32056792622582098"/>
          <c:h val="0.1210310218978102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435357624831309"/>
          <c:y val="4.0422453703703703E-2"/>
          <c:w val="0.74113270355375616"/>
          <c:h val="0.8675185185185184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'Chart data'!$AH$28</c:f>
              <c:strCache>
                <c:ptCount val="1"/>
                <c:pt idx="0">
                  <c:v>Default price-quality path</c:v>
                </c:pt>
              </c:strCache>
            </c:strRef>
          </c:tx>
          <c:spPr>
            <a:solidFill>
              <a:srgbClr val="3E8A92"/>
            </a:solidFill>
          </c:spPr>
          <c:invertIfNegative val="0"/>
          <c:cat>
            <c:strRef>
              <c:f>'Chart data'!$AG$29:$AG$57</c:f>
              <c:strCache>
                <c:ptCount val="29"/>
                <c:pt idx="0">
                  <c:v>Orion NZ</c:v>
                </c:pt>
                <c:pt idx="1">
                  <c:v>MainPower NZ</c:v>
                </c:pt>
                <c:pt idx="2">
                  <c:v>Wellington Electricity</c:v>
                </c:pt>
                <c:pt idx="3">
                  <c:v>Scanpower</c:v>
                </c:pt>
                <c:pt idx="4">
                  <c:v>Buller Electricity</c:v>
                </c:pt>
                <c:pt idx="5">
                  <c:v>Westpower</c:v>
                </c:pt>
                <c:pt idx="6">
                  <c:v>Horizon Energy</c:v>
                </c:pt>
                <c:pt idx="7">
                  <c:v>Eastland Network</c:v>
                </c:pt>
                <c:pt idx="8">
                  <c:v>Electricity Ashburton</c:v>
                </c:pt>
                <c:pt idx="9">
                  <c:v>Nelson Electricity</c:v>
                </c:pt>
                <c:pt idx="10">
                  <c:v>Alpine Energy</c:v>
                </c:pt>
                <c:pt idx="11">
                  <c:v>Counties Power</c:v>
                </c:pt>
                <c:pt idx="12">
                  <c:v>Network Tasman</c:v>
                </c:pt>
                <c:pt idx="13">
                  <c:v>Electricity Invercargill</c:v>
                </c:pt>
                <c:pt idx="14">
                  <c:v>Aurora Energy</c:v>
                </c:pt>
                <c:pt idx="15">
                  <c:v>Top Energy</c:v>
                </c:pt>
                <c:pt idx="16">
                  <c:v>OtagoNet</c:v>
                </c:pt>
                <c:pt idx="17">
                  <c:v>The Lines Company</c:v>
                </c:pt>
                <c:pt idx="18">
                  <c:v>Unison Networks</c:v>
                </c:pt>
                <c:pt idx="19">
                  <c:v>The Power Company</c:v>
                </c:pt>
                <c:pt idx="20">
                  <c:v>Vector Lines</c:v>
                </c:pt>
                <c:pt idx="21">
                  <c:v>Electra</c:v>
                </c:pt>
                <c:pt idx="22">
                  <c:v>Northpower</c:v>
                </c:pt>
                <c:pt idx="23">
                  <c:v>Powerco</c:v>
                </c:pt>
                <c:pt idx="24">
                  <c:v>WEL Networks</c:v>
                </c:pt>
                <c:pt idx="25">
                  <c:v>Network Waitaki</c:v>
                </c:pt>
                <c:pt idx="26">
                  <c:v>Marlborough Lines</c:v>
                </c:pt>
                <c:pt idx="27">
                  <c:v>Centralines</c:v>
                </c:pt>
                <c:pt idx="28">
                  <c:v>Waipa Network</c:v>
                </c:pt>
              </c:strCache>
            </c:strRef>
          </c:cat>
          <c:val>
            <c:numRef>
              <c:f>'Chart data'!$AH$29:$AH$57</c:f>
              <c:numCache>
                <c:formatCode>_(* #,##0.0_);_(* \(#,##0.0\);_(* "–"???_);_(* @_)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32.63615894746745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15.329488422720061</c:v>
                </c:pt>
                <c:pt idx="7">
                  <c:v>14.276082549068159</c:v>
                </c:pt>
                <c:pt idx="8">
                  <c:v>13.142990639093831</c:v>
                </c:pt>
                <c:pt idx="9">
                  <c:v>1.7737734567071284</c:v>
                </c:pt>
                <c:pt idx="10">
                  <c:v>0.92848466454611422</c:v>
                </c:pt>
                <c:pt idx="11">
                  <c:v>0</c:v>
                </c:pt>
                <c:pt idx="12">
                  <c:v>-2.820006293216093</c:v>
                </c:pt>
                <c:pt idx="13">
                  <c:v>-3.671037616795958</c:v>
                </c:pt>
                <c:pt idx="14">
                  <c:v>-6.8562323132519758</c:v>
                </c:pt>
                <c:pt idx="15">
                  <c:v>-7.1471447403462669</c:v>
                </c:pt>
                <c:pt idx="16">
                  <c:v>-7.8146111273447509</c:v>
                </c:pt>
                <c:pt idx="17">
                  <c:v>-8.2272532379900625</c:v>
                </c:pt>
                <c:pt idx="18">
                  <c:v>-11.176736067229164</c:v>
                </c:pt>
                <c:pt idx="19">
                  <c:v>0</c:v>
                </c:pt>
                <c:pt idx="20">
                  <c:v>-14.469215629173437</c:v>
                </c:pt>
                <c:pt idx="21">
                  <c:v>0</c:v>
                </c:pt>
                <c:pt idx="22">
                  <c:v>0</c:v>
                </c:pt>
                <c:pt idx="23">
                  <c:v>-15.157083391178251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-25.800281958755534</c:v>
                </c:pt>
                <c:pt idx="28">
                  <c:v>0</c:v>
                </c:pt>
              </c:numCache>
            </c:numRef>
          </c:val>
        </c:ser>
        <c:ser>
          <c:idx val="1"/>
          <c:order val="1"/>
          <c:tx>
            <c:strRef>
              <c:f>'Chart data'!$AI$28</c:f>
              <c:strCache>
                <c:ptCount val="1"/>
                <c:pt idx="0">
                  <c:v>Information disclosure only</c:v>
                </c:pt>
              </c:strCache>
            </c:strRef>
          </c:tx>
          <c:spPr>
            <a:solidFill>
              <a:srgbClr val="B0A978"/>
            </a:solidFill>
          </c:spPr>
          <c:invertIfNegative val="0"/>
          <c:cat>
            <c:strRef>
              <c:f>'Chart data'!$AG$29:$AG$57</c:f>
              <c:strCache>
                <c:ptCount val="29"/>
                <c:pt idx="0">
                  <c:v>Orion NZ</c:v>
                </c:pt>
                <c:pt idx="1">
                  <c:v>MainPower NZ</c:v>
                </c:pt>
                <c:pt idx="2">
                  <c:v>Wellington Electricity</c:v>
                </c:pt>
                <c:pt idx="3">
                  <c:v>Scanpower</c:v>
                </c:pt>
                <c:pt idx="4">
                  <c:v>Buller Electricity</c:v>
                </c:pt>
                <c:pt idx="5">
                  <c:v>Westpower</c:v>
                </c:pt>
                <c:pt idx="6">
                  <c:v>Horizon Energy</c:v>
                </c:pt>
                <c:pt idx="7">
                  <c:v>Eastland Network</c:v>
                </c:pt>
                <c:pt idx="8">
                  <c:v>Electricity Ashburton</c:v>
                </c:pt>
                <c:pt idx="9">
                  <c:v>Nelson Electricity</c:v>
                </c:pt>
                <c:pt idx="10">
                  <c:v>Alpine Energy</c:v>
                </c:pt>
                <c:pt idx="11">
                  <c:v>Counties Power</c:v>
                </c:pt>
                <c:pt idx="12">
                  <c:v>Network Tasman</c:v>
                </c:pt>
                <c:pt idx="13">
                  <c:v>Electricity Invercargill</c:v>
                </c:pt>
                <c:pt idx="14">
                  <c:v>Aurora Energy</c:v>
                </c:pt>
                <c:pt idx="15">
                  <c:v>Top Energy</c:v>
                </c:pt>
                <c:pt idx="16">
                  <c:v>OtagoNet</c:v>
                </c:pt>
                <c:pt idx="17">
                  <c:v>The Lines Company</c:v>
                </c:pt>
                <c:pt idx="18">
                  <c:v>Unison Networks</c:v>
                </c:pt>
                <c:pt idx="19">
                  <c:v>The Power Company</c:v>
                </c:pt>
                <c:pt idx="20">
                  <c:v>Vector Lines</c:v>
                </c:pt>
                <c:pt idx="21">
                  <c:v>Electra</c:v>
                </c:pt>
                <c:pt idx="22">
                  <c:v>Northpower</c:v>
                </c:pt>
                <c:pt idx="23">
                  <c:v>Powerco</c:v>
                </c:pt>
                <c:pt idx="24">
                  <c:v>WEL Networks</c:v>
                </c:pt>
                <c:pt idx="25">
                  <c:v>Network Waitaki</c:v>
                </c:pt>
                <c:pt idx="26">
                  <c:v>Marlborough Lines</c:v>
                </c:pt>
                <c:pt idx="27">
                  <c:v>Centralines</c:v>
                </c:pt>
                <c:pt idx="28">
                  <c:v>Waipa Network</c:v>
                </c:pt>
              </c:strCache>
            </c:strRef>
          </c:cat>
          <c:val>
            <c:numRef>
              <c:f>'Chart data'!$AI$29:$AI$57</c:f>
              <c:numCache>
                <c:formatCode>_(* #,##0.0_);_(* \(#,##0.0\);_(* "–"???_);_(* @_)</c:formatCode>
                <c:ptCount val="29"/>
                <c:pt idx="0">
                  <c:v>0</c:v>
                </c:pt>
                <c:pt idx="1">
                  <c:v>40.387168134622954</c:v>
                </c:pt>
                <c:pt idx="2">
                  <c:v>0</c:v>
                </c:pt>
                <c:pt idx="3">
                  <c:v>30.32290348274018</c:v>
                </c:pt>
                <c:pt idx="4">
                  <c:v>15.991200529721695</c:v>
                </c:pt>
                <c:pt idx="5">
                  <c:v>15.840659360549548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-1.6913906630865894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-11.191074936638978</c:v>
                </c:pt>
                <c:pt idx="20">
                  <c:v>0</c:v>
                </c:pt>
                <c:pt idx="21">
                  <c:v>-14.678945978346846</c:v>
                </c:pt>
                <c:pt idx="22">
                  <c:v>-14.883596073941984</c:v>
                </c:pt>
                <c:pt idx="23">
                  <c:v>0</c:v>
                </c:pt>
                <c:pt idx="24">
                  <c:v>-16.199338552328214</c:v>
                </c:pt>
                <c:pt idx="25">
                  <c:v>-18.440034589918874</c:v>
                </c:pt>
                <c:pt idx="26">
                  <c:v>-23.101405006342112</c:v>
                </c:pt>
                <c:pt idx="27">
                  <c:v>0</c:v>
                </c:pt>
                <c:pt idx="28">
                  <c:v>-30.735165167420476</c:v>
                </c:pt>
              </c:numCache>
            </c:numRef>
          </c:val>
        </c:ser>
        <c:ser>
          <c:idx val="2"/>
          <c:order val="2"/>
          <c:tx>
            <c:strRef>
              <c:f>'Chart data'!$AJ$28</c:f>
              <c:strCache>
                <c:ptCount val="1"/>
                <c:pt idx="0">
                  <c:v>Customised price-quality path</c:v>
                </c:pt>
              </c:strCache>
            </c:strRef>
          </c:tx>
          <c:spPr>
            <a:solidFill>
              <a:srgbClr val="D97E55"/>
            </a:solidFill>
          </c:spPr>
          <c:invertIfNegative val="0"/>
          <c:cat>
            <c:strRef>
              <c:f>'Chart data'!$AG$29:$AG$57</c:f>
              <c:strCache>
                <c:ptCount val="29"/>
                <c:pt idx="0">
                  <c:v>Orion NZ</c:v>
                </c:pt>
                <c:pt idx="1">
                  <c:v>MainPower NZ</c:v>
                </c:pt>
                <c:pt idx="2">
                  <c:v>Wellington Electricity</c:v>
                </c:pt>
                <c:pt idx="3">
                  <c:v>Scanpower</c:v>
                </c:pt>
                <c:pt idx="4">
                  <c:v>Buller Electricity</c:v>
                </c:pt>
                <c:pt idx="5">
                  <c:v>Westpower</c:v>
                </c:pt>
                <c:pt idx="6">
                  <c:v>Horizon Energy</c:v>
                </c:pt>
                <c:pt idx="7">
                  <c:v>Eastland Network</c:v>
                </c:pt>
                <c:pt idx="8">
                  <c:v>Electricity Ashburton</c:v>
                </c:pt>
                <c:pt idx="9">
                  <c:v>Nelson Electricity</c:v>
                </c:pt>
                <c:pt idx="10">
                  <c:v>Alpine Energy</c:v>
                </c:pt>
                <c:pt idx="11">
                  <c:v>Counties Power</c:v>
                </c:pt>
                <c:pt idx="12">
                  <c:v>Network Tasman</c:v>
                </c:pt>
                <c:pt idx="13">
                  <c:v>Electricity Invercargill</c:v>
                </c:pt>
                <c:pt idx="14">
                  <c:v>Aurora Energy</c:v>
                </c:pt>
                <c:pt idx="15">
                  <c:v>Top Energy</c:v>
                </c:pt>
                <c:pt idx="16">
                  <c:v>OtagoNet</c:v>
                </c:pt>
                <c:pt idx="17">
                  <c:v>The Lines Company</c:v>
                </c:pt>
                <c:pt idx="18">
                  <c:v>Unison Networks</c:v>
                </c:pt>
                <c:pt idx="19">
                  <c:v>The Power Company</c:v>
                </c:pt>
                <c:pt idx="20">
                  <c:v>Vector Lines</c:v>
                </c:pt>
                <c:pt idx="21">
                  <c:v>Electra</c:v>
                </c:pt>
                <c:pt idx="22">
                  <c:v>Northpower</c:v>
                </c:pt>
                <c:pt idx="23">
                  <c:v>Powerco</c:v>
                </c:pt>
                <c:pt idx="24">
                  <c:v>WEL Networks</c:v>
                </c:pt>
                <c:pt idx="25">
                  <c:v>Network Waitaki</c:v>
                </c:pt>
                <c:pt idx="26">
                  <c:v>Marlborough Lines</c:v>
                </c:pt>
                <c:pt idx="27">
                  <c:v>Centralines</c:v>
                </c:pt>
                <c:pt idx="28">
                  <c:v>Waipa Network</c:v>
                </c:pt>
              </c:strCache>
            </c:strRef>
          </c:cat>
          <c:val>
            <c:numRef>
              <c:f>'Chart data'!$AJ$29:$AJ$57</c:f>
              <c:numCache>
                <c:formatCode>_(* #,##0.0_);_(* \(#,##0.0\);_(* "–"???_);_(* @_)</c:formatCode>
                <c:ptCount val="29"/>
                <c:pt idx="0">
                  <c:v>65.360962200439758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9419392"/>
        <c:axId val="159421184"/>
      </c:barChart>
      <c:catAx>
        <c:axId val="159419392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800"/>
            </a:pPr>
            <a:endParaRPr lang="en-US"/>
          </a:p>
        </c:txPr>
        <c:crossAx val="159421184"/>
        <c:crosses val="autoZero"/>
        <c:auto val="1"/>
        <c:lblAlgn val="ctr"/>
        <c:lblOffset val="100"/>
        <c:noMultiLvlLbl val="0"/>
      </c:catAx>
      <c:valAx>
        <c:axId val="159421184"/>
        <c:scaling>
          <c:orientation val="minMax"/>
          <c:max val="100"/>
          <c:min val="-50"/>
        </c:scaling>
        <c:delete val="0"/>
        <c:axPos val="b"/>
        <c:majorGridlines>
          <c:spPr>
            <a:ln w="6350">
              <a:solidFill>
                <a:schemeClr val="accent1"/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9419392"/>
        <c:crosses val="max"/>
        <c:crossBetween val="between"/>
        <c:majorUnit val="50"/>
      </c:valAx>
    </c:plotArea>
    <c:legend>
      <c:legendPos val="r"/>
      <c:layout>
        <c:manualLayout>
          <c:xMode val="edge"/>
          <c:yMode val="edge"/>
          <c:x val="0.6308715699505173"/>
          <c:y val="0.73046167883211666"/>
          <c:w val="0.32056792622582098"/>
          <c:h val="0.1210310218978102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435357624831309"/>
          <c:y val="4.0422453703703703E-2"/>
          <c:w val="0.74113270355375616"/>
          <c:h val="0.8675185185185184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'Chart data'!$P$28</c:f>
              <c:strCache>
                <c:ptCount val="1"/>
                <c:pt idx="0">
                  <c:v>Default price-quality path</c:v>
                </c:pt>
              </c:strCache>
            </c:strRef>
          </c:tx>
          <c:spPr>
            <a:solidFill>
              <a:srgbClr val="3E8A92"/>
            </a:solidFill>
          </c:spPr>
          <c:invertIfNegative val="0"/>
          <c:cat>
            <c:strRef>
              <c:f>'Chart data'!$O$29:$O$57</c:f>
              <c:strCache>
                <c:ptCount val="29"/>
                <c:pt idx="0">
                  <c:v>Buller Electricity</c:v>
                </c:pt>
                <c:pt idx="1">
                  <c:v>MainPower NZ</c:v>
                </c:pt>
                <c:pt idx="2">
                  <c:v>Orion NZ</c:v>
                </c:pt>
                <c:pt idx="3">
                  <c:v>Wellington Electricity</c:v>
                </c:pt>
                <c:pt idx="4">
                  <c:v>Vector Lines</c:v>
                </c:pt>
                <c:pt idx="5">
                  <c:v>Top Energy</c:v>
                </c:pt>
                <c:pt idx="6">
                  <c:v>Westpower</c:v>
                </c:pt>
                <c:pt idx="7">
                  <c:v>Electricity Invercargill</c:v>
                </c:pt>
                <c:pt idx="8">
                  <c:v>Aurora Energy</c:v>
                </c:pt>
                <c:pt idx="9">
                  <c:v>The Power Company</c:v>
                </c:pt>
                <c:pt idx="10">
                  <c:v>Counties Power</c:v>
                </c:pt>
                <c:pt idx="11">
                  <c:v>Alpine Energy</c:v>
                </c:pt>
                <c:pt idx="12">
                  <c:v>Scanpower</c:v>
                </c:pt>
                <c:pt idx="13">
                  <c:v>Horizon Energy</c:v>
                </c:pt>
                <c:pt idx="14">
                  <c:v>Network Tasman</c:v>
                </c:pt>
                <c:pt idx="15">
                  <c:v>Eastland Network</c:v>
                </c:pt>
                <c:pt idx="16">
                  <c:v>Unison Networks</c:v>
                </c:pt>
                <c:pt idx="17">
                  <c:v>WEL Networks</c:v>
                </c:pt>
                <c:pt idx="18">
                  <c:v>Powerco</c:v>
                </c:pt>
                <c:pt idx="19">
                  <c:v>Marlborough Lines</c:v>
                </c:pt>
                <c:pt idx="20">
                  <c:v>OtagoNet</c:v>
                </c:pt>
                <c:pt idx="21">
                  <c:v>Waipa Network</c:v>
                </c:pt>
                <c:pt idx="22">
                  <c:v>Nelson Electricity</c:v>
                </c:pt>
                <c:pt idx="23">
                  <c:v>Centralines</c:v>
                </c:pt>
                <c:pt idx="24">
                  <c:v>Northpower</c:v>
                </c:pt>
                <c:pt idx="25">
                  <c:v>The Lines Company</c:v>
                </c:pt>
                <c:pt idx="26">
                  <c:v>Electricity Ashburton</c:v>
                </c:pt>
                <c:pt idx="27">
                  <c:v>Electra</c:v>
                </c:pt>
                <c:pt idx="28">
                  <c:v>Network Waitaki</c:v>
                </c:pt>
              </c:strCache>
            </c:strRef>
          </c:cat>
          <c:val>
            <c:numRef>
              <c:f>'Chart data'!$P$29:$P$57</c:f>
              <c:numCache>
                <c:formatCode>_(* #,##0.0_);_(* \(#,##0.0\);_(* "–"???_);_(* @_)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98.223710891806462</c:v>
                </c:pt>
                <c:pt idx="4">
                  <c:v>34.96725855166585</c:v>
                </c:pt>
                <c:pt idx="5">
                  <c:v>34.588324210293429</c:v>
                </c:pt>
                <c:pt idx="6">
                  <c:v>0</c:v>
                </c:pt>
                <c:pt idx="7">
                  <c:v>27.841375472048369</c:v>
                </c:pt>
                <c:pt idx="8">
                  <c:v>24.289005512719552</c:v>
                </c:pt>
                <c:pt idx="9">
                  <c:v>0</c:v>
                </c:pt>
                <c:pt idx="10">
                  <c:v>0</c:v>
                </c:pt>
                <c:pt idx="11">
                  <c:v>13.405728453828591</c:v>
                </c:pt>
                <c:pt idx="12">
                  <c:v>0</c:v>
                </c:pt>
                <c:pt idx="13">
                  <c:v>9.0078553817236831</c:v>
                </c:pt>
                <c:pt idx="14">
                  <c:v>7.4593885967313645</c:v>
                </c:pt>
                <c:pt idx="15">
                  <c:v>5.4365270502828578</c:v>
                </c:pt>
                <c:pt idx="16">
                  <c:v>3.4108472555359093</c:v>
                </c:pt>
                <c:pt idx="17">
                  <c:v>0</c:v>
                </c:pt>
                <c:pt idx="18">
                  <c:v>0.65688054103456572</c:v>
                </c:pt>
                <c:pt idx="19">
                  <c:v>0</c:v>
                </c:pt>
                <c:pt idx="20">
                  <c:v>-3.2783989719245121</c:v>
                </c:pt>
                <c:pt idx="21">
                  <c:v>0</c:v>
                </c:pt>
                <c:pt idx="22">
                  <c:v>-10.729675580659814</c:v>
                </c:pt>
                <c:pt idx="23">
                  <c:v>-12.609995874358827</c:v>
                </c:pt>
                <c:pt idx="24">
                  <c:v>0</c:v>
                </c:pt>
                <c:pt idx="25">
                  <c:v>-19.383720786643611</c:v>
                </c:pt>
                <c:pt idx="26">
                  <c:v>-23.05436870180516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</c:ser>
        <c:ser>
          <c:idx val="1"/>
          <c:order val="1"/>
          <c:tx>
            <c:strRef>
              <c:f>'Chart data'!$Q$28</c:f>
              <c:strCache>
                <c:ptCount val="1"/>
                <c:pt idx="0">
                  <c:v>Information disclosure only</c:v>
                </c:pt>
              </c:strCache>
            </c:strRef>
          </c:tx>
          <c:spPr>
            <a:solidFill>
              <a:srgbClr val="B0A978"/>
            </a:solidFill>
          </c:spPr>
          <c:invertIfNegative val="0"/>
          <c:cat>
            <c:strRef>
              <c:f>'Chart data'!$O$29:$O$57</c:f>
              <c:strCache>
                <c:ptCount val="29"/>
                <c:pt idx="0">
                  <c:v>Buller Electricity</c:v>
                </c:pt>
                <c:pt idx="1">
                  <c:v>MainPower NZ</c:v>
                </c:pt>
                <c:pt idx="2">
                  <c:v>Orion NZ</c:v>
                </c:pt>
                <c:pt idx="3">
                  <c:v>Wellington Electricity</c:v>
                </c:pt>
                <c:pt idx="4">
                  <c:v>Vector Lines</c:v>
                </c:pt>
                <c:pt idx="5">
                  <c:v>Top Energy</c:v>
                </c:pt>
                <c:pt idx="6">
                  <c:v>Westpower</c:v>
                </c:pt>
                <c:pt idx="7">
                  <c:v>Electricity Invercargill</c:v>
                </c:pt>
                <c:pt idx="8">
                  <c:v>Aurora Energy</c:v>
                </c:pt>
                <c:pt idx="9">
                  <c:v>The Power Company</c:v>
                </c:pt>
                <c:pt idx="10">
                  <c:v>Counties Power</c:v>
                </c:pt>
                <c:pt idx="11">
                  <c:v>Alpine Energy</c:v>
                </c:pt>
                <c:pt idx="12">
                  <c:v>Scanpower</c:v>
                </c:pt>
                <c:pt idx="13">
                  <c:v>Horizon Energy</c:v>
                </c:pt>
                <c:pt idx="14">
                  <c:v>Network Tasman</c:v>
                </c:pt>
                <c:pt idx="15">
                  <c:v>Eastland Network</c:v>
                </c:pt>
                <c:pt idx="16">
                  <c:v>Unison Networks</c:v>
                </c:pt>
                <c:pt idx="17">
                  <c:v>WEL Networks</c:v>
                </c:pt>
                <c:pt idx="18">
                  <c:v>Powerco</c:v>
                </c:pt>
                <c:pt idx="19">
                  <c:v>Marlborough Lines</c:v>
                </c:pt>
                <c:pt idx="20">
                  <c:v>OtagoNet</c:v>
                </c:pt>
                <c:pt idx="21">
                  <c:v>Waipa Network</c:v>
                </c:pt>
                <c:pt idx="22">
                  <c:v>Nelson Electricity</c:v>
                </c:pt>
                <c:pt idx="23">
                  <c:v>Centralines</c:v>
                </c:pt>
                <c:pt idx="24">
                  <c:v>Northpower</c:v>
                </c:pt>
                <c:pt idx="25">
                  <c:v>The Lines Company</c:v>
                </c:pt>
                <c:pt idx="26">
                  <c:v>Electricity Ashburton</c:v>
                </c:pt>
                <c:pt idx="27">
                  <c:v>Electra</c:v>
                </c:pt>
                <c:pt idx="28">
                  <c:v>Network Waitaki</c:v>
                </c:pt>
              </c:strCache>
            </c:strRef>
          </c:cat>
          <c:val>
            <c:numRef>
              <c:f>'Chart data'!$Q$29:$Q$57</c:f>
              <c:numCache>
                <c:formatCode>_(* #,##0.0_);_(* \(#,##0.0\);_(* "–"???_);_(* @_)</c:formatCode>
                <c:ptCount val="29"/>
                <c:pt idx="0">
                  <c:v>206.76063453312358</c:v>
                </c:pt>
                <c:pt idx="1">
                  <c:v>182.30224726341802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28.004344891095869</c:v>
                </c:pt>
                <c:pt idx="7">
                  <c:v>0</c:v>
                </c:pt>
                <c:pt idx="8">
                  <c:v>0</c:v>
                </c:pt>
                <c:pt idx="9">
                  <c:v>15.141837714945773</c:v>
                </c:pt>
                <c:pt idx="10">
                  <c:v>14.343340293414929</c:v>
                </c:pt>
                <c:pt idx="11">
                  <c:v>0</c:v>
                </c:pt>
                <c:pt idx="12">
                  <c:v>12.233131457455904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3.3349947225306487</c:v>
                </c:pt>
                <c:pt idx="18">
                  <c:v>0</c:v>
                </c:pt>
                <c:pt idx="19">
                  <c:v>-1.9503354530864492</c:v>
                </c:pt>
                <c:pt idx="20">
                  <c:v>0</c:v>
                </c:pt>
                <c:pt idx="21">
                  <c:v>-9.8273813763248512</c:v>
                </c:pt>
                <c:pt idx="22">
                  <c:v>0</c:v>
                </c:pt>
                <c:pt idx="23">
                  <c:v>0</c:v>
                </c:pt>
                <c:pt idx="24">
                  <c:v>-17.757271082993508</c:v>
                </c:pt>
                <c:pt idx="25">
                  <c:v>0</c:v>
                </c:pt>
                <c:pt idx="26">
                  <c:v>0</c:v>
                </c:pt>
                <c:pt idx="27">
                  <c:v>-44.50763930496958</c:v>
                </c:pt>
                <c:pt idx="28">
                  <c:v>-51.933346493214735</c:v>
                </c:pt>
              </c:numCache>
            </c:numRef>
          </c:val>
        </c:ser>
        <c:ser>
          <c:idx val="2"/>
          <c:order val="2"/>
          <c:tx>
            <c:strRef>
              <c:f>'Chart data'!$R$28</c:f>
              <c:strCache>
                <c:ptCount val="1"/>
                <c:pt idx="0">
                  <c:v>Customised price-quality path</c:v>
                </c:pt>
              </c:strCache>
            </c:strRef>
          </c:tx>
          <c:spPr>
            <a:solidFill>
              <a:srgbClr val="D97E55"/>
            </a:solidFill>
          </c:spPr>
          <c:invertIfNegative val="0"/>
          <c:cat>
            <c:strRef>
              <c:f>'Chart data'!$O$29:$O$57</c:f>
              <c:strCache>
                <c:ptCount val="29"/>
                <c:pt idx="0">
                  <c:v>Buller Electricity</c:v>
                </c:pt>
                <c:pt idx="1">
                  <c:v>MainPower NZ</c:v>
                </c:pt>
                <c:pt idx="2">
                  <c:v>Orion NZ</c:v>
                </c:pt>
                <c:pt idx="3">
                  <c:v>Wellington Electricity</c:v>
                </c:pt>
                <c:pt idx="4">
                  <c:v>Vector Lines</c:v>
                </c:pt>
                <c:pt idx="5">
                  <c:v>Top Energy</c:v>
                </c:pt>
                <c:pt idx="6">
                  <c:v>Westpower</c:v>
                </c:pt>
                <c:pt idx="7">
                  <c:v>Electricity Invercargill</c:v>
                </c:pt>
                <c:pt idx="8">
                  <c:v>Aurora Energy</c:v>
                </c:pt>
                <c:pt idx="9">
                  <c:v>The Power Company</c:v>
                </c:pt>
                <c:pt idx="10">
                  <c:v>Counties Power</c:v>
                </c:pt>
                <c:pt idx="11">
                  <c:v>Alpine Energy</c:v>
                </c:pt>
                <c:pt idx="12">
                  <c:v>Scanpower</c:v>
                </c:pt>
                <c:pt idx="13">
                  <c:v>Horizon Energy</c:v>
                </c:pt>
                <c:pt idx="14">
                  <c:v>Network Tasman</c:v>
                </c:pt>
                <c:pt idx="15">
                  <c:v>Eastland Network</c:v>
                </c:pt>
                <c:pt idx="16">
                  <c:v>Unison Networks</c:v>
                </c:pt>
                <c:pt idx="17">
                  <c:v>WEL Networks</c:v>
                </c:pt>
                <c:pt idx="18">
                  <c:v>Powerco</c:v>
                </c:pt>
                <c:pt idx="19">
                  <c:v>Marlborough Lines</c:v>
                </c:pt>
                <c:pt idx="20">
                  <c:v>OtagoNet</c:v>
                </c:pt>
                <c:pt idx="21">
                  <c:v>Waipa Network</c:v>
                </c:pt>
                <c:pt idx="22">
                  <c:v>Nelson Electricity</c:v>
                </c:pt>
                <c:pt idx="23">
                  <c:v>Centralines</c:v>
                </c:pt>
                <c:pt idx="24">
                  <c:v>Northpower</c:v>
                </c:pt>
                <c:pt idx="25">
                  <c:v>The Lines Company</c:v>
                </c:pt>
                <c:pt idx="26">
                  <c:v>Electricity Ashburton</c:v>
                </c:pt>
                <c:pt idx="27">
                  <c:v>Electra</c:v>
                </c:pt>
                <c:pt idx="28">
                  <c:v>Network Waitaki</c:v>
                </c:pt>
              </c:strCache>
            </c:strRef>
          </c:cat>
          <c:val>
            <c:numRef>
              <c:f>'Chart data'!$R$29:$R$57</c:f>
              <c:numCache>
                <c:formatCode>_(* #,##0.0_);_(* \(#,##0.0\);_(* "–"???_);_(* @_)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160.73189448441246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9975296"/>
        <c:axId val="159976832"/>
      </c:barChart>
      <c:catAx>
        <c:axId val="159975296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800"/>
            </a:pPr>
            <a:endParaRPr lang="en-US"/>
          </a:p>
        </c:txPr>
        <c:crossAx val="159976832"/>
        <c:crosses val="autoZero"/>
        <c:auto val="1"/>
        <c:lblAlgn val="ctr"/>
        <c:lblOffset val="100"/>
        <c:noMultiLvlLbl val="0"/>
      </c:catAx>
      <c:valAx>
        <c:axId val="159976832"/>
        <c:scaling>
          <c:orientation val="minMax"/>
        </c:scaling>
        <c:delete val="0"/>
        <c:axPos val="b"/>
        <c:majorGridlines>
          <c:spPr>
            <a:ln w="6350">
              <a:solidFill>
                <a:schemeClr val="accent1"/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997529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5089152987450627"/>
          <c:y val="0.71243653690186526"/>
          <c:w val="0.32056792622582098"/>
          <c:h val="0.1210310218978102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7697505668934239"/>
          <c:y val="4.0422453703703703E-2"/>
          <c:w val="0.55772524565381709"/>
          <c:h val="0.8675185185185184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3E8A92"/>
            </a:solidFill>
          </c:spPr>
          <c:invertIfNegative val="0"/>
          <c:cat>
            <c:strRef>
              <c:f>'Chart data'!$O$4:$O$19</c:f>
              <c:strCache>
                <c:ptCount val="16"/>
                <c:pt idx="0">
                  <c:v>Wellington Electricity</c:v>
                </c:pt>
                <c:pt idx="1">
                  <c:v>Vector Lines</c:v>
                </c:pt>
                <c:pt idx="2">
                  <c:v>Top Energy</c:v>
                </c:pt>
                <c:pt idx="3">
                  <c:v>Electricity Invercargill</c:v>
                </c:pt>
                <c:pt idx="4">
                  <c:v>Aurora Energy</c:v>
                </c:pt>
                <c:pt idx="5">
                  <c:v>Alpine Energy</c:v>
                </c:pt>
                <c:pt idx="6">
                  <c:v>Horizon Energy</c:v>
                </c:pt>
                <c:pt idx="7">
                  <c:v>Network Tasman</c:v>
                </c:pt>
                <c:pt idx="8">
                  <c:v>Eastland Network</c:v>
                </c:pt>
                <c:pt idx="9">
                  <c:v>Unison Networks</c:v>
                </c:pt>
                <c:pt idx="10">
                  <c:v>Powerco</c:v>
                </c:pt>
                <c:pt idx="11">
                  <c:v>OtagoNet</c:v>
                </c:pt>
                <c:pt idx="12">
                  <c:v>Nelson Electricity</c:v>
                </c:pt>
                <c:pt idx="13">
                  <c:v>Centralines</c:v>
                </c:pt>
                <c:pt idx="14">
                  <c:v>The Lines Company</c:v>
                </c:pt>
                <c:pt idx="15">
                  <c:v>Electricity Ashburton</c:v>
                </c:pt>
              </c:strCache>
            </c:strRef>
          </c:cat>
          <c:val>
            <c:numRef>
              <c:f>'Chart data'!$P$4:$P$19</c:f>
              <c:numCache>
                <c:formatCode>_(* #,##0.0_);_(* \(#,##0.0\);_(* "–"???_);_(* @_)</c:formatCode>
                <c:ptCount val="16"/>
                <c:pt idx="0">
                  <c:v>98.223710891806462</c:v>
                </c:pt>
                <c:pt idx="1">
                  <c:v>34.96725855166585</c:v>
                </c:pt>
                <c:pt idx="2">
                  <c:v>34.588324210293429</c:v>
                </c:pt>
                <c:pt idx="3">
                  <c:v>27.841375472048369</c:v>
                </c:pt>
                <c:pt idx="4">
                  <c:v>24.289005512719552</c:v>
                </c:pt>
                <c:pt idx="5">
                  <c:v>13.405728453828591</c:v>
                </c:pt>
                <c:pt idx="6">
                  <c:v>9.0078553817236831</c:v>
                </c:pt>
                <c:pt idx="7">
                  <c:v>7.4593885967313645</c:v>
                </c:pt>
                <c:pt idx="8">
                  <c:v>5.4365270502828578</c:v>
                </c:pt>
                <c:pt idx="9">
                  <c:v>3.4108472555359093</c:v>
                </c:pt>
                <c:pt idx="10">
                  <c:v>0.65688054103456572</c:v>
                </c:pt>
                <c:pt idx="11">
                  <c:v>-3.2783989719245121</c:v>
                </c:pt>
                <c:pt idx="12">
                  <c:v>-10.729675580659814</c:v>
                </c:pt>
                <c:pt idx="13">
                  <c:v>-12.609995874358827</c:v>
                </c:pt>
                <c:pt idx="14">
                  <c:v>-19.383720786643611</c:v>
                </c:pt>
                <c:pt idx="15">
                  <c:v>-23.05436870180516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022464"/>
        <c:axId val="157073408"/>
      </c:barChart>
      <c:catAx>
        <c:axId val="157022464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800"/>
            </a:pPr>
            <a:endParaRPr lang="en-US"/>
          </a:p>
        </c:txPr>
        <c:crossAx val="157073408"/>
        <c:crossesAt val="0"/>
        <c:auto val="1"/>
        <c:lblAlgn val="ctr"/>
        <c:lblOffset val="100"/>
        <c:noMultiLvlLbl val="0"/>
      </c:catAx>
      <c:valAx>
        <c:axId val="157073408"/>
        <c:scaling>
          <c:orientation val="minMax"/>
          <c:max val="100"/>
          <c:min val="-50"/>
        </c:scaling>
        <c:delete val="0"/>
        <c:axPos val="b"/>
        <c:majorGridlines>
          <c:spPr>
            <a:ln w="6350">
              <a:solidFill>
                <a:schemeClr val="accent1"/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7022464"/>
        <c:crosses val="max"/>
        <c:crossBetween val="between"/>
        <c:majorUnit val="5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7697505668934239"/>
          <c:y val="4.0422453703703703E-2"/>
          <c:w val="0.56989229024943311"/>
          <c:h val="0.8675185185185184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3E8A92"/>
            </a:solidFill>
          </c:spPr>
          <c:invertIfNegative val="0"/>
          <c:cat>
            <c:strRef>
              <c:f>'Chart data'!$X$4:$X$19</c:f>
              <c:strCache>
                <c:ptCount val="16"/>
                <c:pt idx="0">
                  <c:v>Wellington Electricity</c:v>
                </c:pt>
                <c:pt idx="1">
                  <c:v>Electricity Invercargill</c:v>
                </c:pt>
                <c:pt idx="2">
                  <c:v>Nelson Electricity</c:v>
                </c:pt>
                <c:pt idx="3">
                  <c:v>Vector Lines</c:v>
                </c:pt>
                <c:pt idx="4">
                  <c:v>Aurora Energy</c:v>
                </c:pt>
                <c:pt idx="5">
                  <c:v>Network Tasman</c:v>
                </c:pt>
                <c:pt idx="6">
                  <c:v>Alpine Energy</c:v>
                </c:pt>
                <c:pt idx="7">
                  <c:v>Unison Networks</c:v>
                </c:pt>
                <c:pt idx="8">
                  <c:v>Electricity Ashburton</c:v>
                </c:pt>
                <c:pt idx="9">
                  <c:v>Horizon Energy</c:v>
                </c:pt>
                <c:pt idx="10">
                  <c:v>Powerco</c:v>
                </c:pt>
                <c:pt idx="11">
                  <c:v>OtagoNet</c:v>
                </c:pt>
                <c:pt idx="12">
                  <c:v>Centralines</c:v>
                </c:pt>
                <c:pt idx="13">
                  <c:v>Eastland Network</c:v>
                </c:pt>
                <c:pt idx="14">
                  <c:v>The Lines Company</c:v>
                </c:pt>
                <c:pt idx="15">
                  <c:v>Top Energy</c:v>
                </c:pt>
              </c:strCache>
            </c:strRef>
          </c:cat>
          <c:val>
            <c:numRef>
              <c:f>'Chart data'!$Y$4:$Y$19</c:f>
              <c:numCache>
                <c:formatCode>_(* #,##0.00_);_(* \(#,##0.00\);_(* "–"???_);_(* @_)</c:formatCode>
                <c:ptCount val="16"/>
                <c:pt idx="0">
                  <c:v>0.70120660000000001</c:v>
                </c:pt>
                <c:pt idx="1">
                  <c:v>0.8246</c:v>
                </c:pt>
                <c:pt idx="2">
                  <c:v>0.86011560000000009</c:v>
                </c:pt>
                <c:pt idx="3">
                  <c:v>1.3383056</c:v>
                </c:pt>
                <c:pt idx="4">
                  <c:v>1.3734328</c:v>
                </c:pt>
                <c:pt idx="5">
                  <c:v>1.4504114000000001</c:v>
                </c:pt>
                <c:pt idx="6">
                  <c:v>1.5204856000000002</c:v>
                </c:pt>
                <c:pt idx="7">
                  <c:v>1.9623878000000001</c:v>
                </c:pt>
                <c:pt idx="8">
                  <c:v>2.0734203999999998</c:v>
                </c:pt>
                <c:pt idx="9">
                  <c:v>2.1361534</c:v>
                </c:pt>
                <c:pt idx="10">
                  <c:v>2.3387439999999997</c:v>
                </c:pt>
                <c:pt idx="11">
                  <c:v>2.6421599999999996</c:v>
                </c:pt>
                <c:pt idx="12">
                  <c:v>3.3705221999999999</c:v>
                </c:pt>
                <c:pt idx="13">
                  <c:v>3.471136</c:v>
                </c:pt>
                <c:pt idx="14">
                  <c:v>3.5940501999999994</c:v>
                </c:pt>
                <c:pt idx="15">
                  <c:v>5.5677035999999998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464448"/>
        <c:axId val="159466240"/>
      </c:barChart>
      <c:catAx>
        <c:axId val="159464448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9466240"/>
        <c:crosses val="autoZero"/>
        <c:auto val="1"/>
        <c:lblAlgn val="ctr"/>
        <c:lblOffset val="100"/>
        <c:noMultiLvlLbl val="0"/>
      </c:catAx>
      <c:valAx>
        <c:axId val="159466240"/>
        <c:scaling>
          <c:orientation val="minMax"/>
        </c:scaling>
        <c:delete val="0"/>
        <c:axPos val="b"/>
        <c:majorGridlines>
          <c:spPr>
            <a:ln w="6350">
              <a:solidFill>
                <a:schemeClr val="accent1"/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9464448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7697505668934239"/>
          <c:y val="4.0422453703703703E-2"/>
          <c:w val="0.55772524565381709"/>
          <c:h val="0.8675185185185184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3E8A92"/>
            </a:solidFill>
          </c:spPr>
          <c:invertIfNegative val="0"/>
          <c:cat>
            <c:strRef>
              <c:f>'Chart data'!$AG$4:$AG$19</c:f>
              <c:strCache>
                <c:ptCount val="16"/>
                <c:pt idx="0">
                  <c:v>Wellington Electricity</c:v>
                </c:pt>
                <c:pt idx="1">
                  <c:v>Horizon Energy</c:v>
                </c:pt>
                <c:pt idx="2">
                  <c:v>Eastland Network</c:v>
                </c:pt>
                <c:pt idx="3">
                  <c:v>Electricity Ashburton</c:v>
                </c:pt>
                <c:pt idx="4">
                  <c:v>Nelson Electricity</c:v>
                </c:pt>
                <c:pt idx="5">
                  <c:v>Alpine Energy</c:v>
                </c:pt>
                <c:pt idx="6">
                  <c:v>Network Tasman</c:v>
                </c:pt>
                <c:pt idx="7">
                  <c:v>Electricity Invercargill</c:v>
                </c:pt>
                <c:pt idx="8">
                  <c:v>Aurora Energy</c:v>
                </c:pt>
                <c:pt idx="9">
                  <c:v>Top Energy</c:v>
                </c:pt>
                <c:pt idx="10">
                  <c:v>OtagoNet</c:v>
                </c:pt>
                <c:pt idx="11">
                  <c:v>The Lines Company</c:v>
                </c:pt>
                <c:pt idx="12">
                  <c:v>Unison Networks</c:v>
                </c:pt>
                <c:pt idx="13">
                  <c:v>Vector Lines</c:v>
                </c:pt>
                <c:pt idx="14">
                  <c:v>Powerco</c:v>
                </c:pt>
                <c:pt idx="15">
                  <c:v>Centralines</c:v>
                </c:pt>
              </c:strCache>
            </c:strRef>
          </c:cat>
          <c:val>
            <c:numRef>
              <c:f>'Chart data'!$AH$4:$AH$19</c:f>
              <c:numCache>
                <c:formatCode>_(* #,##0.0_);_(* \(#,##0.0\);_(* "–"???_);_(* @_)</c:formatCode>
                <c:ptCount val="16"/>
                <c:pt idx="0">
                  <c:v>32.63615894746745</c:v>
                </c:pt>
                <c:pt idx="1">
                  <c:v>15.329488422720061</c:v>
                </c:pt>
                <c:pt idx="2">
                  <c:v>14.276082549068159</c:v>
                </c:pt>
                <c:pt idx="3">
                  <c:v>13.142990639093831</c:v>
                </c:pt>
                <c:pt idx="4">
                  <c:v>1.7737734567071284</c:v>
                </c:pt>
                <c:pt idx="5">
                  <c:v>0.92848466454611422</c:v>
                </c:pt>
                <c:pt idx="6">
                  <c:v>-2.820006293216093</c:v>
                </c:pt>
                <c:pt idx="7">
                  <c:v>-3.671037616795958</c:v>
                </c:pt>
                <c:pt idx="8">
                  <c:v>-6.8562323132519758</c:v>
                </c:pt>
                <c:pt idx="9">
                  <c:v>-7.1471447403462669</c:v>
                </c:pt>
                <c:pt idx="10">
                  <c:v>-7.8146111273447509</c:v>
                </c:pt>
                <c:pt idx="11">
                  <c:v>-8.2272532379900625</c:v>
                </c:pt>
                <c:pt idx="12">
                  <c:v>-11.176736067229164</c:v>
                </c:pt>
                <c:pt idx="13">
                  <c:v>-14.469215629173437</c:v>
                </c:pt>
                <c:pt idx="14">
                  <c:v>-15.157083391178251</c:v>
                </c:pt>
                <c:pt idx="15">
                  <c:v>-25.800281958755534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502336"/>
        <c:axId val="159503872"/>
      </c:barChart>
      <c:catAx>
        <c:axId val="159502336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800"/>
            </a:pPr>
            <a:endParaRPr lang="en-US"/>
          </a:p>
        </c:txPr>
        <c:crossAx val="159503872"/>
        <c:crosses val="autoZero"/>
        <c:auto val="1"/>
        <c:lblAlgn val="ctr"/>
        <c:lblOffset val="100"/>
        <c:noMultiLvlLbl val="0"/>
      </c:catAx>
      <c:valAx>
        <c:axId val="159503872"/>
        <c:scaling>
          <c:orientation val="minMax"/>
          <c:max val="100"/>
          <c:min val="-50"/>
        </c:scaling>
        <c:delete val="0"/>
        <c:axPos val="b"/>
        <c:majorGridlines>
          <c:spPr>
            <a:ln w="6350">
              <a:solidFill>
                <a:schemeClr val="accent1"/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9502336"/>
        <c:crosses val="max"/>
        <c:crossBetween val="between"/>
        <c:majorUnit val="5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E8A92"/>
            </a:solidFill>
          </c:spPr>
          <c:invertIfNegative val="0"/>
          <c:dLbls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'Chart data'!$C$24:$C$25</c:f>
              <c:strCache>
                <c:ptCount val="2"/>
                <c:pt idx="0">
                  <c:v>PQR</c:v>
                </c:pt>
                <c:pt idx="1">
                  <c:v>ID only</c:v>
                </c:pt>
              </c:strCache>
            </c:strRef>
          </c:cat>
          <c:val>
            <c:numRef>
              <c:f>'Chart data'!$D$24:$D$25</c:f>
              <c:numCache>
                <c:formatCode>_(* #,##0.0_);_(* \(#,##0.0\);_(* "–"???_);_(* @_)</c:formatCode>
                <c:ptCount val="2"/>
                <c:pt idx="0">
                  <c:v>225.76891584705885</c:v>
                </c:pt>
                <c:pt idx="1">
                  <c:v>218.39922681666664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540736"/>
        <c:axId val="159542272"/>
      </c:barChart>
      <c:catAx>
        <c:axId val="159540736"/>
        <c:scaling>
          <c:orientation val="maxMin"/>
        </c:scaling>
        <c:delete val="0"/>
        <c:axPos val="b"/>
        <c:majorTickMark val="none"/>
        <c:minorTickMark val="none"/>
        <c:tickLblPos val="none"/>
        <c:crossAx val="159542272"/>
        <c:crosses val="autoZero"/>
        <c:auto val="1"/>
        <c:lblAlgn val="ctr"/>
        <c:lblOffset val="100"/>
        <c:noMultiLvlLbl val="0"/>
      </c:catAx>
      <c:valAx>
        <c:axId val="159542272"/>
        <c:scaling>
          <c:orientation val="minMax"/>
          <c:max val="250"/>
          <c:min val="0"/>
        </c:scaling>
        <c:delete val="0"/>
        <c:axPos val="l"/>
        <c:majorGridlines>
          <c:spPr>
            <a:ln w="6350">
              <a:solidFill>
                <a:schemeClr val="accent1"/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159540736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E8A92"/>
            </a:solidFill>
          </c:spPr>
          <c:invertIfNegative val="0"/>
          <c:dLbls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'Chart data'!$U$24:$U$25</c:f>
              <c:strCache>
                <c:ptCount val="2"/>
                <c:pt idx="0">
                  <c:v>PQR</c:v>
                </c:pt>
                <c:pt idx="1">
                  <c:v>ID only</c:v>
                </c:pt>
              </c:strCache>
            </c:strRef>
          </c:cat>
          <c:val>
            <c:numRef>
              <c:f>'Chart data'!$V$24:$V$25</c:f>
              <c:numCache>
                <c:formatCode>_(* #,##0.00_);_(* \(#,##0.00\);_(* "–"???_);_(* @_)</c:formatCode>
                <c:ptCount val="2"/>
                <c:pt idx="0">
                  <c:v>2.1388014588235293</c:v>
                </c:pt>
                <c:pt idx="1">
                  <c:v>1.9887965333333335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558272"/>
        <c:axId val="159576448"/>
      </c:barChart>
      <c:catAx>
        <c:axId val="159558272"/>
        <c:scaling>
          <c:orientation val="maxMin"/>
        </c:scaling>
        <c:delete val="0"/>
        <c:axPos val="b"/>
        <c:majorTickMark val="none"/>
        <c:minorTickMark val="none"/>
        <c:tickLblPos val="none"/>
        <c:crossAx val="159576448"/>
        <c:crosses val="autoZero"/>
        <c:auto val="1"/>
        <c:lblAlgn val="ctr"/>
        <c:lblOffset val="100"/>
        <c:noMultiLvlLbl val="0"/>
      </c:catAx>
      <c:valAx>
        <c:axId val="159576448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accent1"/>
              </a:solidFill>
            </a:ln>
          </c:spPr>
        </c:majorGridlines>
        <c:numFmt formatCode="#,##0.0" sourceLinked="0"/>
        <c:majorTickMark val="out"/>
        <c:minorTickMark val="none"/>
        <c:tickLblPos val="nextTo"/>
        <c:crossAx val="159558272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E8A92"/>
            </a:solidFill>
          </c:spPr>
          <c:invertIfNegative val="0"/>
          <c:dLbls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'Chart data'!$AD$24:$AD$25</c:f>
              <c:strCache>
                <c:ptCount val="2"/>
                <c:pt idx="0">
                  <c:v>PQR</c:v>
                </c:pt>
                <c:pt idx="1">
                  <c:v>ID only</c:v>
                </c:pt>
              </c:strCache>
            </c:strRef>
          </c:cat>
          <c:val>
            <c:numRef>
              <c:f>'Chart data'!$AE$24:$AE$25</c:f>
              <c:numCache>
                <c:formatCode>_(* #,##0.0_);_(* \(#,##0.0\);_(* "–"???_);_(* @_)</c:formatCode>
                <c:ptCount val="2"/>
                <c:pt idx="0">
                  <c:v>-4.2250744527963953</c:v>
                </c:pt>
                <c:pt idx="1">
                  <c:v>-6.1427174903299182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190400"/>
        <c:axId val="159204480"/>
      </c:barChart>
      <c:catAx>
        <c:axId val="159190400"/>
        <c:scaling>
          <c:orientation val="maxMin"/>
        </c:scaling>
        <c:delete val="0"/>
        <c:axPos val="b"/>
        <c:majorTickMark val="none"/>
        <c:minorTickMark val="none"/>
        <c:tickLblPos val="none"/>
        <c:crossAx val="159204480"/>
        <c:crosses val="autoZero"/>
        <c:auto val="1"/>
        <c:lblAlgn val="ctr"/>
        <c:lblOffset val="100"/>
        <c:noMultiLvlLbl val="0"/>
      </c:catAx>
      <c:valAx>
        <c:axId val="159204480"/>
        <c:scaling>
          <c:orientation val="minMax"/>
        </c:scaling>
        <c:delete val="0"/>
        <c:axPos val="l"/>
        <c:majorGridlines>
          <c:spPr>
            <a:ln w="6350">
              <a:solidFill>
                <a:schemeClr val="accent1"/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159190400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5983982683982685"/>
          <c:y val="3.7028201865988125E-2"/>
          <c:w val="0.59409307359307362"/>
          <c:h val="0.891131255301102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3E8A92"/>
            </a:solidFill>
          </c:spPr>
          <c:invertIfNegative val="0"/>
          <c:cat>
            <c:strRef>
              <c:f>'Chart data'!$AP$4:$AP$19</c:f>
              <c:strCache>
                <c:ptCount val="16"/>
                <c:pt idx="0">
                  <c:v>Wellington Electricity</c:v>
                </c:pt>
                <c:pt idx="1">
                  <c:v>Alpine Energy</c:v>
                </c:pt>
                <c:pt idx="2">
                  <c:v>Aurora Energy</c:v>
                </c:pt>
                <c:pt idx="3">
                  <c:v>Eastland Network</c:v>
                </c:pt>
                <c:pt idx="4">
                  <c:v>Powerco</c:v>
                </c:pt>
                <c:pt idx="5">
                  <c:v>Vector Lines</c:v>
                </c:pt>
                <c:pt idx="6">
                  <c:v>Network Tasman</c:v>
                </c:pt>
                <c:pt idx="7">
                  <c:v>Electricity Invercargill</c:v>
                </c:pt>
                <c:pt idx="8">
                  <c:v>Electricity Ashburton</c:v>
                </c:pt>
                <c:pt idx="9">
                  <c:v>The Lines Company</c:v>
                </c:pt>
                <c:pt idx="10">
                  <c:v>Horizon Energy</c:v>
                </c:pt>
                <c:pt idx="11">
                  <c:v>OtagoNet</c:v>
                </c:pt>
                <c:pt idx="12">
                  <c:v>Unison Networks</c:v>
                </c:pt>
                <c:pt idx="13">
                  <c:v>Centralines</c:v>
                </c:pt>
                <c:pt idx="14">
                  <c:v>Top Energy</c:v>
                </c:pt>
                <c:pt idx="15">
                  <c:v>Nelson Electricity</c:v>
                </c:pt>
              </c:strCache>
            </c:strRef>
          </c:cat>
          <c:val>
            <c:numRef>
              <c:f>'Chart data'!$AQ$4:$AQ$19</c:f>
              <c:numCache>
                <c:formatCode>_(* #,##0.0_);_(* \(#,##0.0\);_(* "–"???_);_(* @_)</c:formatCode>
                <c:ptCount val="16"/>
                <c:pt idx="0">
                  <c:v>18.576967835043966</c:v>
                </c:pt>
                <c:pt idx="1">
                  <c:v>15.796293473309264</c:v>
                </c:pt>
                <c:pt idx="2">
                  <c:v>3.1923825007630358</c:v>
                </c:pt>
                <c:pt idx="3">
                  <c:v>2.4472902771347282</c:v>
                </c:pt>
                <c:pt idx="4">
                  <c:v>0.12912600770951244</c:v>
                </c:pt>
                <c:pt idx="5">
                  <c:v>-5.4953723456402255</c:v>
                </c:pt>
                <c:pt idx="6">
                  <c:v>-7.068581744078517</c:v>
                </c:pt>
                <c:pt idx="7">
                  <c:v>-9.4690941336254113</c:v>
                </c:pt>
                <c:pt idx="8">
                  <c:v>-14.388482227590327</c:v>
                </c:pt>
                <c:pt idx="9">
                  <c:v>-16.798865729734359</c:v>
                </c:pt>
                <c:pt idx="10">
                  <c:v>-17.944489675393715</c:v>
                </c:pt>
                <c:pt idx="11">
                  <c:v>-18.125276123743316</c:v>
                </c:pt>
                <c:pt idx="12">
                  <c:v>-18.187700905405425</c:v>
                </c:pt>
                <c:pt idx="13">
                  <c:v>-21.266155413829612</c:v>
                </c:pt>
                <c:pt idx="14">
                  <c:v>-21.735463170605495</c:v>
                </c:pt>
                <c:pt idx="15">
                  <c:v>-44.600691882063856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236096"/>
        <c:axId val="159237632"/>
      </c:barChart>
      <c:catAx>
        <c:axId val="159236096"/>
        <c:scaling>
          <c:orientation val="maxMin"/>
        </c:scaling>
        <c:delete val="0"/>
        <c:axPos val="l"/>
        <c:majorTickMark val="out"/>
        <c:minorTickMark val="none"/>
        <c:tickLblPos val="low"/>
        <c:crossAx val="159237632"/>
        <c:crossesAt val="0"/>
        <c:auto val="1"/>
        <c:lblAlgn val="ctr"/>
        <c:lblOffset val="100"/>
        <c:noMultiLvlLbl val="0"/>
      </c:catAx>
      <c:valAx>
        <c:axId val="159237632"/>
        <c:scaling>
          <c:orientation val="minMax"/>
          <c:max val="50"/>
          <c:min val="-50"/>
        </c:scaling>
        <c:delete val="0"/>
        <c:axPos val="b"/>
        <c:majorGridlines>
          <c:spPr>
            <a:ln w="6350">
              <a:solidFill>
                <a:schemeClr val="accent1"/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159236096"/>
        <c:crosses val="max"/>
        <c:crossBetween val="between"/>
        <c:majorUnit val="25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5983982683982685"/>
          <c:y val="3.7028201865988125E-2"/>
          <c:w val="0.59409307359307362"/>
          <c:h val="0.891131255301102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3E8A92"/>
            </a:solidFill>
          </c:spPr>
          <c:invertIfNegative val="0"/>
          <c:cat>
            <c:strRef>
              <c:f>'Chart data'!$AW$4:$AW$19</c:f>
              <c:strCache>
                <c:ptCount val="16"/>
                <c:pt idx="0">
                  <c:v>Wellington Electricity</c:v>
                </c:pt>
                <c:pt idx="1">
                  <c:v>Electricity Ashburton</c:v>
                </c:pt>
                <c:pt idx="2">
                  <c:v>Horizon Energy</c:v>
                </c:pt>
                <c:pt idx="3">
                  <c:v>Alpine Energy</c:v>
                </c:pt>
                <c:pt idx="4">
                  <c:v>The Lines Company</c:v>
                </c:pt>
                <c:pt idx="5">
                  <c:v>OtagoNet</c:v>
                </c:pt>
                <c:pt idx="6">
                  <c:v>Powerco</c:v>
                </c:pt>
                <c:pt idx="7">
                  <c:v>Network Tasman</c:v>
                </c:pt>
                <c:pt idx="8">
                  <c:v>Aurora Energy</c:v>
                </c:pt>
                <c:pt idx="9">
                  <c:v>Eastland Network</c:v>
                </c:pt>
                <c:pt idx="10">
                  <c:v>Centralines</c:v>
                </c:pt>
                <c:pt idx="11">
                  <c:v>Electricity Invercargill</c:v>
                </c:pt>
                <c:pt idx="12">
                  <c:v>Top Energy</c:v>
                </c:pt>
                <c:pt idx="13">
                  <c:v>Unison Networks</c:v>
                </c:pt>
                <c:pt idx="14">
                  <c:v>Vector Lines</c:v>
                </c:pt>
                <c:pt idx="15">
                  <c:v>Nelson Electricity</c:v>
                </c:pt>
              </c:strCache>
            </c:strRef>
          </c:cat>
          <c:val>
            <c:numRef>
              <c:f>'Chart data'!$AX$4:$AX$19</c:f>
              <c:numCache>
                <c:formatCode>_(* #,##0.0_);_(* \(#,##0.0\);_(* "–"???_);_(* @_)</c:formatCode>
                <c:ptCount val="16"/>
                <c:pt idx="0">
                  <c:v>16.879471760797337</c:v>
                </c:pt>
                <c:pt idx="1">
                  <c:v>-8.4292778021333721</c:v>
                </c:pt>
                <c:pt idx="2">
                  <c:v>-10.854317445880779</c:v>
                </c:pt>
                <c:pt idx="3">
                  <c:v>-12.347393776162141</c:v>
                </c:pt>
                <c:pt idx="4">
                  <c:v>-14.116072303656102</c:v>
                </c:pt>
                <c:pt idx="5">
                  <c:v>-15.82593131832798</c:v>
                </c:pt>
                <c:pt idx="6">
                  <c:v>-16.812213366690486</c:v>
                </c:pt>
                <c:pt idx="7">
                  <c:v>-16.910135871487984</c:v>
                </c:pt>
                <c:pt idx="8">
                  <c:v>-18.435744191616767</c:v>
                </c:pt>
                <c:pt idx="9">
                  <c:v>-18.513844694835679</c:v>
                </c:pt>
                <c:pt idx="10">
                  <c:v>-20.885179058179936</c:v>
                </c:pt>
                <c:pt idx="11">
                  <c:v>-27.010796106194679</c:v>
                </c:pt>
                <c:pt idx="12">
                  <c:v>-27.370394255874675</c:v>
                </c:pt>
                <c:pt idx="13">
                  <c:v>-27.92406605504587</c:v>
                </c:pt>
                <c:pt idx="14">
                  <c:v>-28.40939516129032</c:v>
                </c:pt>
                <c:pt idx="15">
                  <c:v>-31.463760499104342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253248"/>
        <c:axId val="159254784"/>
      </c:barChart>
      <c:catAx>
        <c:axId val="159253248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800"/>
            </a:pPr>
            <a:endParaRPr lang="en-US"/>
          </a:p>
        </c:txPr>
        <c:crossAx val="159254784"/>
        <c:crossesAt val="0"/>
        <c:auto val="1"/>
        <c:lblAlgn val="ctr"/>
        <c:lblOffset val="100"/>
        <c:noMultiLvlLbl val="0"/>
      </c:catAx>
      <c:valAx>
        <c:axId val="159254784"/>
        <c:scaling>
          <c:orientation val="minMax"/>
          <c:max val="40"/>
          <c:min val="-40"/>
        </c:scaling>
        <c:delete val="0"/>
        <c:axPos val="b"/>
        <c:majorGridlines>
          <c:spPr>
            <a:ln w="6350">
              <a:solidFill>
                <a:schemeClr val="accent1"/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9253248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2209800</xdr:rowOff>
    </xdr:from>
    <xdr:to>
      <xdr:col>4</xdr:col>
      <xdr:colOff>0</xdr:colOff>
      <xdr:row>14</xdr:row>
      <xdr:rowOff>95250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00300"/>
          <a:ext cx="8982075" cy="3295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1</xdr:row>
      <xdr:rowOff>38100</xdr:rowOff>
    </xdr:from>
    <xdr:to>
      <xdr:col>1</xdr:col>
      <xdr:colOff>1216152</xdr:colOff>
      <xdr:row>1</xdr:row>
      <xdr:rowOff>888492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28600"/>
          <a:ext cx="2816352" cy="8503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602192</xdr:colOff>
      <xdr:row>4</xdr:row>
      <xdr:rowOff>2115</xdr:rowOff>
    </xdr:from>
    <xdr:to>
      <xdr:col>1</xdr:col>
      <xdr:colOff>2634359</xdr:colOff>
      <xdr:row>22</xdr:row>
      <xdr:rowOff>29115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0</xdr:colOff>
      <xdr:row>4</xdr:row>
      <xdr:rowOff>0</xdr:rowOff>
    </xdr:from>
    <xdr:to>
      <xdr:col>2</xdr:col>
      <xdr:colOff>2646000</xdr:colOff>
      <xdr:row>22</xdr:row>
      <xdr:rowOff>27000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0</xdr:colOff>
      <xdr:row>4</xdr:row>
      <xdr:rowOff>0</xdr:rowOff>
    </xdr:from>
    <xdr:to>
      <xdr:col>3</xdr:col>
      <xdr:colOff>2646000</xdr:colOff>
      <xdr:row>22</xdr:row>
      <xdr:rowOff>27000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4</xdr:row>
      <xdr:rowOff>0</xdr:rowOff>
    </xdr:from>
    <xdr:to>
      <xdr:col>4</xdr:col>
      <xdr:colOff>2646000</xdr:colOff>
      <xdr:row>22</xdr:row>
      <xdr:rowOff>27000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55</xdr:row>
      <xdr:rowOff>0</xdr:rowOff>
    </xdr:from>
    <xdr:to>
      <xdr:col>1</xdr:col>
      <xdr:colOff>4297891</xdr:colOff>
      <xdr:row>72</xdr:row>
      <xdr:rowOff>1500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0</xdr:colOff>
      <xdr:row>55</xdr:row>
      <xdr:rowOff>0</xdr:rowOff>
    </xdr:from>
    <xdr:to>
      <xdr:col>3</xdr:col>
      <xdr:colOff>4297891</xdr:colOff>
      <xdr:row>72</xdr:row>
      <xdr:rowOff>1500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55</xdr:row>
      <xdr:rowOff>0</xdr:rowOff>
    </xdr:from>
    <xdr:to>
      <xdr:col>4</xdr:col>
      <xdr:colOff>4297891</xdr:colOff>
      <xdr:row>72</xdr:row>
      <xdr:rowOff>1500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76</xdr:row>
      <xdr:rowOff>0</xdr:rowOff>
    </xdr:from>
    <xdr:to>
      <xdr:col>1</xdr:col>
      <xdr:colOff>2772000</xdr:colOff>
      <xdr:row>95</xdr:row>
      <xdr:rowOff>153300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0</xdr:colOff>
      <xdr:row>76</xdr:row>
      <xdr:rowOff>0</xdr:rowOff>
    </xdr:from>
    <xdr:to>
      <xdr:col>2</xdr:col>
      <xdr:colOff>2772000</xdr:colOff>
      <xdr:row>95</xdr:row>
      <xdr:rowOff>153300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0</xdr:colOff>
      <xdr:row>55</xdr:row>
      <xdr:rowOff>0</xdr:rowOff>
    </xdr:from>
    <xdr:to>
      <xdr:col>2</xdr:col>
      <xdr:colOff>4297891</xdr:colOff>
      <xdr:row>72</xdr:row>
      <xdr:rowOff>1500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602192</xdr:colOff>
      <xdr:row>26</xdr:row>
      <xdr:rowOff>2115</xdr:rowOff>
    </xdr:from>
    <xdr:to>
      <xdr:col>2</xdr:col>
      <xdr:colOff>95192</xdr:colOff>
      <xdr:row>51</xdr:row>
      <xdr:rowOff>171615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0</xdr:colOff>
      <xdr:row>26</xdr:row>
      <xdr:rowOff>0</xdr:rowOff>
    </xdr:from>
    <xdr:to>
      <xdr:col>4</xdr:col>
      <xdr:colOff>106834</xdr:colOff>
      <xdr:row>51</xdr:row>
      <xdr:rowOff>169500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0</xdr:colOff>
      <xdr:row>26</xdr:row>
      <xdr:rowOff>0</xdr:rowOff>
    </xdr:from>
    <xdr:to>
      <xdr:col>5</xdr:col>
      <xdr:colOff>106833</xdr:colOff>
      <xdr:row>51</xdr:row>
      <xdr:rowOff>169500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</xdr:col>
      <xdr:colOff>0</xdr:colOff>
      <xdr:row>26</xdr:row>
      <xdr:rowOff>0</xdr:rowOff>
    </xdr:from>
    <xdr:to>
      <xdr:col>3</xdr:col>
      <xdr:colOff>102600</xdr:colOff>
      <xdr:row>51</xdr:row>
      <xdr:rowOff>169500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276981_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Sheet"/>
      <sheetName val="Description"/>
      <sheetName val="Table of Contents"/>
      <sheetName val="Inputs for ROI Calc"/>
      <sheetName val="EDB Selector ROI"/>
      <sheetName val="ROI"/>
      <sheetName val="2 Year IRR"/>
      <sheetName val="3 Year IRR "/>
      <sheetName val="5 Year IRR"/>
      <sheetName val="Outputs"/>
    </sheetNames>
    <sheetDataSet>
      <sheetData sheetId="0" refreshError="1"/>
      <sheetData sheetId="1" refreshError="1"/>
      <sheetData sheetId="2" refreshError="1"/>
      <sheetData sheetId="3"/>
      <sheetData sheetId="4">
        <row r="4">
          <cell r="C4" t="str">
            <v>Centralines</v>
          </cell>
        </row>
      </sheetData>
      <sheetData sheetId="5"/>
      <sheetData sheetId="6" refreshError="1"/>
      <sheetData sheetId="7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Commission Bronze">
  <a:themeElements>
    <a:clrScheme name="Office">
      <a:dk1>
        <a:srgbClr val="000000"/>
      </a:dk1>
      <a:lt1>
        <a:srgbClr val="FFFFFF"/>
      </a:lt1>
      <a:dk2>
        <a:srgbClr val="F9F9F5"/>
      </a:dk2>
      <a:lt2>
        <a:srgbClr val="C00000"/>
      </a:lt2>
      <a:accent1>
        <a:srgbClr val="EAE8DA"/>
      </a:accent1>
      <a:accent2>
        <a:srgbClr val="D7D3BB"/>
      </a:accent2>
      <a:accent3>
        <a:srgbClr val="C9C4A3"/>
      </a:accent3>
      <a:accent4>
        <a:srgbClr val="B0A978"/>
      </a:accent4>
      <a:accent5>
        <a:srgbClr val="968F58"/>
      </a:accent5>
      <a:accent6>
        <a:srgbClr val="645F3A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D18"/>
  <sheetViews>
    <sheetView showGridLines="0" tabSelected="1" view="pageBreakPreview" zoomScaleNormal="100" zoomScaleSheetLayoutView="100" workbookViewId="0"/>
  </sheetViews>
  <sheetFormatPr defaultColWidth="9.140625" defaultRowHeight="15" x14ac:dyDescent="0.25"/>
  <cols>
    <col min="1" max="1" width="26.5703125" style="1" customWidth="1"/>
    <col min="2" max="2" width="43.140625" style="1" customWidth="1"/>
    <col min="3" max="3" width="32.7109375" style="1" customWidth="1"/>
    <col min="4" max="4" width="32.28515625" style="1" customWidth="1"/>
    <col min="5" max="16384" width="9.140625" style="1"/>
  </cols>
  <sheetData>
    <row r="1" spans="1:4" ht="15" customHeight="1" x14ac:dyDescent="0.25">
      <c r="A1" s="15"/>
      <c r="B1" s="14"/>
      <c r="C1" s="14"/>
      <c r="D1" s="13"/>
    </row>
    <row r="2" spans="1:4" ht="189" customHeight="1" x14ac:dyDescent="0.25">
      <c r="A2" s="10"/>
      <c r="B2" s="12"/>
      <c r="C2" s="12"/>
      <c r="D2" s="8"/>
    </row>
    <row r="3" spans="1:4" ht="22.5" customHeight="1" x14ac:dyDescent="0.3">
      <c r="A3" s="24" t="s">
        <v>121</v>
      </c>
      <c r="B3" s="6"/>
      <c r="C3" s="6"/>
      <c r="D3" s="5"/>
    </row>
    <row r="4" spans="1:4" ht="22.5" customHeight="1" x14ac:dyDescent="0.3">
      <c r="A4" s="24" t="s">
        <v>122</v>
      </c>
      <c r="B4" s="6"/>
      <c r="C4" s="6"/>
      <c r="D4" s="5"/>
    </row>
    <row r="5" spans="1:4" ht="22.5" customHeight="1" x14ac:dyDescent="0.3">
      <c r="A5" s="24" t="s">
        <v>123</v>
      </c>
      <c r="B5" s="6"/>
      <c r="C5" s="6"/>
      <c r="D5" s="5"/>
    </row>
    <row r="6" spans="1:4" ht="22.5" customHeight="1" x14ac:dyDescent="0.3">
      <c r="A6" s="24"/>
      <c r="B6" s="6"/>
      <c r="C6" s="6"/>
      <c r="D6" s="5"/>
    </row>
    <row r="7" spans="1:4" ht="42" customHeight="1" x14ac:dyDescent="0.25">
      <c r="A7" s="10"/>
      <c r="B7" s="12"/>
      <c r="C7" s="12"/>
      <c r="D7" s="8"/>
    </row>
    <row r="8" spans="1:4" ht="15" customHeight="1" x14ac:dyDescent="0.25">
      <c r="A8" s="10"/>
      <c r="B8" s="9"/>
      <c r="C8" s="9"/>
      <c r="D8" s="11"/>
    </row>
    <row r="9" spans="1:4" ht="15" customHeight="1" x14ac:dyDescent="0.25">
      <c r="A9" s="10"/>
      <c r="B9" s="9"/>
      <c r="C9" s="9"/>
      <c r="D9" s="8"/>
    </row>
    <row r="10" spans="1:4" ht="15" customHeight="1" x14ac:dyDescent="0.25">
      <c r="A10" s="10"/>
      <c r="B10" s="9"/>
      <c r="C10" s="9"/>
      <c r="D10" s="8"/>
    </row>
    <row r="11" spans="1:4" ht="15" customHeight="1" x14ac:dyDescent="0.25">
      <c r="A11" s="10"/>
      <c r="B11" s="9"/>
      <c r="C11" s="9"/>
      <c r="D11" s="8"/>
    </row>
    <row r="12" spans="1:4" ht="15" customHeight="1" x14ac:dyDescent="0.25">
      <c r="A12" s="10"/>
      <c r="B12" s="9"/>
      <c r="C12" s="9"/>
      <c r="D12" s="11"/>
    </row>
    <row r="13" spans="1:4" ht="15" customHeight="1" x14ac:dyDescent="0.25">
      <c r="A13" s="10"/>
      <c r="B13" s="9"/>
      <c r="C13" s="9"/>
      <c r="D13" s="11"/>
    </row>
    <row r="14" spans="1:4" ht="15" customHeight="1" x14ac:dyDescent="0.25">
      <c r="A14" s="10"/>
      <c r="B14" s="9"/>
      <c r="C14" s="9"/>
      <c r="D14" s="8"/>
    </row>
    <row r="15" spans="1:4" ht="15" customHeight="1" x14ac:dyDescent="0.25">
      <c r="A15" s="10"/>
      <c r="B15" s="9"/>
      <c r="C15" s="9"/>
      <c r="D15" s="8"/>
    </row>
    <row r="16" spans="1:4" ht="15" customHeight="1" x14ac:dyDescent="0.25">
      <c r="A16" s="10"/>
      <c r="B16" s="9"/>
      <c r="C16" s="9"/>
      <c r="D16" s="8"/>
    </row>
    <row r="17" spans="1:4" ht="15" customHeight="1" x14ac:dyDescent="0.25">
      <c r="A17" s="7" t="s">
        <v>131</v>
      </c>
      <c r="B17" s="6"/>
      <c r="C17" s="6"/>
      <c r="D17" s="5"/>
    </row>
    <row r="18" spans="1:4" ht="15" customHeight="1" x14ac:dyDescent="0.25">
      <c r="A18" s="4"/>
      <c r="B18" s="3"/>
      <c r="C18" s="3"/>
      <c r="D18" s="2"/>
    </row>
  </sheetData>
  <sheetProtection formatColumns="0" formatRows="0"/>
  <pageMargins left="0.70866141732283472" right="0.70866141732283472" top="0.74803149606299213" bottom="0.74803149606299213" header="0.31496062992125984" footer="0.31496062992125984"/>
  <pageSetup paperSize="9" scale="97" orientation="landscape" r:id="rId1"/>
  <headerFooter>
    <oddFooter>&amp;L&amp;F&amp;C&amp;A&amp;R&amp;P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0.79998168889431442"/>
  </sheetPr>
  <dimension ref="A1:E76"/>
  <sheetViews>
    <sheetView showGridLines="0" view="pageBreakPreview" zoomScaleNormal="100" zoomScaleSheetLayoutView="100" workbookViewId="0"/>
  </sheetViews>
  <sheetFormatPr defaultRowHeight="15" x14ac:dyDescent="0.25"/>
  <cols>
    <col min="2" max="5" width="65" customWidth="1"/>
  </cols>
  <sheetData>
    <row r="1" spans="1:5" ht="26.25" x14ac:dyDescent="0.25">
      <c r="A1" s="51" t="s">
        <v>108</v>
      </c>
    </row>
    <row r="2" spans="1:5" s="1" customFormat="1" ht="26.25" x14ac:dyDescent="0.25">
      <c r="A2" s="51"/>
    </row>
    <row r="3" spans="1:5" s="1" customFormat="1" ht="21" x14ac:dyDescent="0.25">
      <c r="A3" s="81" t="s">
        <v>109</v>
      </c>
    </row>
    <row r="4" spans="1:5" x14ac:dyDescent="0.25">
      <c r="B4" t="str">
        <f>'Chart data'!F3</f>
        <v>Non-normalised SAIDI,   2011-2015</v>
      </c>
      <c r="C4" s="1" t="str">
        <f>'Chart data'!O3</f>
        <v>Non-normalised SAIDI,   change (%)</v>
      </c>
      <c r="D4" s="1" t="str">
        <f>'Chart data'!X3</f>
        <v>Non-normalised SAIFI,   2011-2015</v>
      </c>
      <c r="E4" s="1" t="str">
        <f>'Chart data'!AG3</f>
        <v>Non-normalised SAIFI,   change (%)</v>
      </c>
    </row>
    <row r="24" spans="1:5" s="1" customFormat="1" x14ac:dyDescent="0.25"/>
    <row r="25" spans="1:5" s="1" customFormat="1" ht="21" x14ac:dyDescent="0.25">
      <c r="A25" s="81" t="s">
        <v>128</v>
      </c>
    </row>
    <row r="26" spans="1:5" s="1" customFormat="1" x14ac:dyDescent="0.25">
      <c r="B26" s="1" t="str">
        <f>B4</f>
        <v>Non-normalised SAIDI,   2011-2015</v>
      </c>
      <c r="C26" s="1" t="str">
        <f t="shared" ref="C26:E26" si="0">C4</f>
        <v>Non-normalised SAIDI,   change (%)</v>
      </c>
      <c r="D26" s="1" t="str">
        <f t="shared" si="0"/>
        <v>Non-normalised SAIFI,   2011-2015</v>
      </c>
      <c r="E26" s="1" t="str">
        <f t="shared" si="0"/>
        <v>Non-normalised SAIFI,   change (%)</v>
      </c>
    </row>
    <row r="27" spans="1:5" s="1" customFormat="1" x14ac:dyDescent="0.25"/>
    <row r="28" spans="1:5" s="1" customFormat="1" x14ac:dyDescent="0.25"/>
    <row r="29" spans="1:5" s="1" customFormat="1" x14ac:dyDescent="0.25"/>
    <row r="30" spans="1:5" s="1" customFormat="1" x14ac:dyDescent="0.25"/>
    <row r="31" spans="1:5" s="1" customFormat="1" x14ac:dyDescent="0.25"/>
    <row r="32" spans="1:5" s="1" customFormat="1" x14ac:dyDescent="0.25"/>
    <row r="33" s="1" customFormat="1" x14ac:dyDescent="0.25"/>
    <row r="34" s="1" customFormat="1" x14ac:dyDescent="0.25"/>
    <row r="35" s="1" customFormat="1" x14ac:dyDescent="0.25"/>
    <row r="36" s="1" customFormat="1" x14ac:dyDescent="0.25"/>
    <row r="37" s="1" customFormat="1" x14ac:dyDescent="0.25"/>
    <row r="38" s="1" customFormat="1" x14ac:dyDescent="0.25"/>
    <row r="39" s="1" customFormat="1" x14ac:dyDescent="0.25"/>
    <row r="40" s="1" customFormat="1" x14ac:dyDescent="0.25"/>
    <row r="41" s="1" customFormat="1" x14ac:dyDescent="0.25"/>
    <row r="42" s="1" customFormat="1" x14ac:dyDescent="0.25"/>
    <row r="43" s="1" customFormat="1" x14ac:dyDescent="0.25"/>
    <row r="44" s="1" customFormat="1" x14ac:dyDescent="0.25"/>
    <row r="45" s="1" customFormat="1" x14ac:dyDescent="0.25"/>
    <row r="46" s="1" customFormat="1" x14ac:dyDescent="0.25"/>
    <row r="47" s="1" customFormat="1" x14ac:dyDescent="0.25"/>
    <row r="48" s="1" customFormat="1" x14ac:dyDescent="0.25"/>
    <row r="49" spans="1:5" s="1" customFormat="1" x14ac:dyDescent="0.25"/>
    <row r="50" spans="1:5" s="1" customFormat="1" x14ac:dyDescent="0.25"/>
    <row r="51" spans="1:5" s="1" customFormat="1" x14ac:dyDescent="0.25"/>
    <row r="54" spans="1:5" ht="21" x14ac:dyDescent="0.25">
      <c r="A54" s="81" t="s">
        <v>134</v>
      </c>
    </row>
    <row r="55" spans="1:5" x14ac:dyDescent="0.25">
      <c r="B55" t="str">
        <f>'Chart data'!F3</f>
        <v>Non-normalised SAIDI,   2011-2015</v>
      </c>
      <c r="C55" s="1" t="str">
        <f>'Chart data'!O3</f>
        <v>Non-normalised SAIDI,   change (%)</v>
      </c>
      <c r="D55" s="1" t="str">
        <f>'Chart data'!X3</f>
        <v>Non-normalised SAIFI,   2011-2015</v>
      </c>
      <c r="E55" s="1" t="str">
        <f>'Chart data'!AG3</f>
        <v>Non-normalised SAIFI,   change (%)</v>
      </c>
    </row>
    <row r="75" spans="1:3" ht="21" x14ac:dyDescent="0.25">
      <c r="A75" s="81" t="s">
        <v>116</v>
      </c>
      <c r="B75" s="1"/>
    </row>
    <row r="76" spans="1:3" x14ac:dyDescent="0.25">
      <c r="A76" s="1"/>
      <c r="B76" s="1" t="s">
        <v>114</v>
      </c>
      <c r="C76" s="1" t="s">
        <v>115</v>
      </c>
    </row>
  </sheetData>
  <pageMargins left="0.7" right="0.7" top="0.75" bottom="0.75" header="0.3" footer="0.3"/>
  <pageSetup paperSize="9" scale="3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F21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2.7109375" style="1" customWidth="1"/>
    <col min="2" max="2" width="23.28515625" style="1" customWidth="1"/>
    <col min="3" max="3" width="100.7109375" style="1" customWidth="1"/>
    <col min="4" max="5" width="14.7109375" style="1" customWidth="1"/>
    <col min="6" max="6" width="2.7109375" style="1" customWidth="1"/>
    <col min="7" max="16384" width="9.140625" style="1"/>
  </cols>
  <sheetData>
    <row r="1" spans="1:6" ht="26.25" x14ac:dyDescent="0.4">
      <c r="A1" s="34" t="s">
        <v>6</v>
      </c>
      <c r="B1" s="9"/>
      <c r="C1" s="9"/>
      <c r="D1" s="9"/>
      <c r="E1" s="9"/>
      <c r="F1" s="9"/>
    </row>
    <row r="2" spans="1:6" x14ac:dyDescent="0.25">
      <c r="A2" s="9"/>
      <c r="B2" s="9"/>
      <c r="C2" s="9"/>
      <c r="D2" s="9"/>
      <c r="E2" s="9"/>
      <c r="F2" s="9"/>
    </row>
    <row r="3" spans="1:6" x14ac:dyDescent="0.25">
      <c r="A3" s="9"/>
      <c r="B3" s="9"/>
      <c r="C3" s="9"/>
      <c r="D3" s="9"/>
      <c r="E3" s="9"/>
      <c r="F3" s="9"/>
    </row>
    <row r="4" spans="1:6" x14ac:dyDescent="0.25">
      <c r="A4" s="9"/>
      <c r="B4" s="9"/>
      <c r="C4" s="9"/>
      <c r="D4" s="9"/>
      <c r="E4" s="9"/>
      <c r="F4" s="9"/>
    </row>
    <row r="5" spans="1:6" ht="23.25" x14ac:dyDescent="0.35">
      <c r="A5" s="9"/>
      <c r="B5" s="32" t="s">
        <v>5</v>
      </c>
      <c r="C5" s="9"/>
      <c r="D5" s="9"/>
      <c r="E5" s="9"/>
      <c r="F5" s="9"/>
    </row>
    <row r="6" spans="1:6" x14ac:dyDescent="0.25">
      <c r="A6" s="9"/>
      <c r="B6" s="86" t="s">
        <v>124</v>
      </c>
      <c r="C6" s="87"/>
      <c r="D6" s="87"/>
      <c r="E6" s="87"/>
      <c r="F6" s="9"/>
    </row>
    <row r="7" spans="1:6" x14ac:dyDescent="0.25">
      <c r="A7" s="9"/>
      <c r="B7" s="87"/>
      <c r="C7" s="87"/>
      <c r="D7" s="87"/>
      <c r="E7" s="87"/>
      <c r="F7" s="9"/>
    </row>
    <row r="8" spans="1:6" x14ac:dyDescent="0.25">
      <c r="A8" s="9"/>
      <c r="B8" s="9"/>
      <c r="C8" s="9"/>
      <c r="D8" s="9"/>
      <c r="E8" s="9"/>
      <c r="F8" s="9"/>
    </row>
    <row r="9" spans="1:6" x14ac:dyDescent="0.25">
      <c r="A9" s="9"/>
      <c r="B9" s="33"/>
      <c r="C9" s="33"/>
      <c r="D9" s="9"/>
      <c r="E9" s="9"/>
      <c r="F9" s="9"/>
    </row>
    <row r="10" spans="1:6" x14ac:dyDescent="0.25">
      <c r="A10" s="9"/>
      <c r="B10" s="9"/>
      <c r="C10" s="9"/>
      <c r="D10" s="9"/>
      <c r="E10" s="9"/>
      <c r="F10" s="9"/>
    </row>
    <row r="11" spans="1:6" x14ac:dyDescent="0.25">
      <c r="A11" s="9"/>
      <c r="B11" s="9"/>
      <c r="C11" s="9"/>
      <c r="D11" s="9"/>
      <c r="E11" s="9"/>
      <c r="F11" s="9"/>
    </row>
    <row r="12" spans="1:6" x14ac:dyDescent="0.25">
      <c r="A12" s="9"/>
      <c r="B12" s="9"/>
      <c r="C12" s="9"/>
      <c r="D12" s="9"/>
      <c r="E12" s="9"/>
      <c r="F12" s="9"/>
    </row>
    <row r="13" spans="1:6" x14ac:dyDescent="0.25">
      <c r="A13" s="9"/>
      <c r="B13" s="9"/>
      <c r="C13" s="9"/>
      <c r="D13" s="9"/>
      <c r="E13" s="9"/>
      <c r="F13" s="9"/>
    </row>
    <row r="14" spans="1:6" x14ac:dyDescent="0.25">
      <c r="A14" s="9"/>
      <c r="B14" s="9"/>
      <c r="C14" s="9"/>
      <c r="D14" s="9"/>
      <c r="E14" s="9"/>
      <c r="F14" s="9"/>
    </row>
    <row r="15" spans="1:6" x14ac:dyDescent="0.25">
      <c r="A15" s="9"/>
      <c r="B15" s="9"/>
      <c r="C15" s="9"/>
      <c r="D15" s="9"/>
      <c r="E15" s="9"/>
      <c r="F15" s="9"/>
    </row>
    <row r="16" spans="1:6" x14ac:dyDescent="0.25">
      <c r="A16" s="9"/>
      <c r="B16" s="9"/>
      <c r="C16" s="9"/>
      <c r="D16" s="9"/>
      <c r="E16" s="9"/>
      <c r="F16" s="9"/>
    </row>
    <row r="17" spans="1:6" x14ac:dyDescent="0.25">
      <c r="A17" s="9"/>
      <c r="B17" s="9"/>
      <c r="C17" s="9"/>
      <c r="D17" s="9"/>
      <c r="E17" s="9"/>
      <c r="F17" s="9"/>
    </row>
    <row r="18" spans="1:6" x14ac:dyDescent="0.25">
      <c r="A18" s="9"/>
      <c r="B18" s="9"/>
      <c r="C18" s="9"/>
      <c r="D18" s="9"/>
      <c r="E18" s="9"/>
      <c r="F18" s="9"/>
    </row>
    <row r="19" spans="1:6" x14ac:dyDescent="0.25">
      <c r="A19" s="9"/>
      <c r="B19" s="9"/>
      <c r="C19" s="9"/>
      <c r="D19" s="9"/>
      <c r="E19" s="9"/>
      <c r="F19" s="9"/>
    </row>
    <row r="20" spans="1:6" x14ac:dyDescent="0.25">
      <c r="A20" s="9"/>
      <c r="B20" s="9"/>
      <c r="C20" s="9"/>
      <c r="D20" s="9"/>
      <c r="E20" s="9"/>
      <c r="F20" s="9"/>
    </row>
    <row r="21" spans="1:6" x14ac:dyDescent="0.25">
      <c r="A21" s="9"/>
      <c r="B21" s="9"/>
      <c r="C21" s="9"/>
      <c r="D21" s="9"/>
      <c r="E21" s="9"/>
      <c r="F21" s="9"/>
    </row>
  </sheetData>
  <sheetProtection formatColumns="0" formatRows="0"/>
  <mergeCells count="1">
    <mergeCell ref="B6:E7"/>
  </mergeCells>
  <pageMargins left="0.70866141732283472" right="0.70866141732283472" top="0.74803149606299213" bottom="0.74803149606299213" header="0.31496062992125984" footer="0.31496062992125984"/>
  <pageSetup paperSize="9" scale="82" fitToHeight="0" orientation="landscape" r:id="rId1"/>
  <headerFooter>
    <oddFooter>&amp;L&amp;F&amp;C&amp;A&amp;R&amp;P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D12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9.140625" style="1"/>
    <col min="2" max="2" width="19.85546875" style="1" customWidth="1"/>
    <col min="3" max="3" width="95.28515625" style="1" customWidth="1"/>
    <col min="4" max="16384" width="9.140625" style="1"/>
  </cols>
  <sheetData>
    <row r="1" spans="1:4" ht="26.25" x14ac:dyDescent="0.4">
      <c r="A1" s="21" t="s">
        <v>1</v>
      </c>
      <c r="B1" s="19"/>
      <c r="C1" s="19"/>
      <c r="D1" s="18"/>
    </row>
    <row r="2" spans="1:4" x14ac:dyDescent="0.25">
      <c r="A2" s="17"/>
      <c r="B2" s="9"/>
      <c r="C2" s="9"/>
      <c r="D2" s="16"/>
    </row>
    <row r="3" spans="1:4" ht="15.75" thickBot="1" x14ac:dyDescent="0.3">
      <c r="A3" s="17"/>
      <c r="B3" s="9"/>
      <c r="C3" s="9"/>
      <c r="D3" s="16"/>
    </row>
    <row r="4" spans="1:4" ht="15.75" x14ac:dyDescent="0.25">
      <c r="A4" s="17"/>
      <c r="B4" s="22" t="s">
        <v>2</v>
      </c>
      <c r="C4" s="23" t="s">
        <v>3</v>
      </c>
      <c r="D4" s="16"/>
    </row>
    <row r="5" spans="1:4" x14ac:dyDescent="0.25">
      <c r="A5" s="17"/>
      <c r="B5" s="28" t="s">
        <v>95</v>
      </c>
      <c r="C5" s="29" t="s">
        <v>38</v>
      </c>
      <c r="D5" s="16"/>
    </row>
    <row r="6" spans="1:4" x14ac:dyDescent="0.25">
      <c r="A6" s="17"/>
      <c r="B6" s="30" t="s">
        <v>96</v>
      </c>
      <c r="C6" s="31" t="s">
        <v>58</v>
      </c>
      <c r="D6" s="16"/>
    </row>
    <row r="7" spans="1:4" x14ac:dyDescent="0.25">
      <c r="A7" s="17"/>
      <c r="B7" s="28" t="s">
        <v>97</v>
      </c>
      <c r="C7" s="29" t="s">
        <v>39</v>
      </c>
      <c r="D7" s="16"/>
    </row>
    <row r="8" spans="1:4" x14ac:dyDescent="0.25">
      <c r="A8" s="17"/>
      <c r="B8" s="30" t="s">
        <v>98</v>
      </c>
      <c r="C8" s="31" t="s">
        <v>40</v>
      </c>
      <c r="D8" s="16"/>
    </row>
    <row r="9" spans="1:4" x14ac:dyDescent="0.25">
      <c r="B9" s="28" t="s">
        <v>129</v>
      </c>
      <c r="C9" s="29" t="s">
        <v>31</v>
      </c>
    </row>
    <row r="10" spans="1:4" x14ac:dyDescent="0.25">
      <c r="B10" s="30" t="s">
        <v>132</v>
      </c>
      <c r="C10" s="31" t="s">
        <v>113</v>
      </c>
    </row>
    <row r="11" spans="1:4" ht="15.75" thickBot="1" x14ac:dyDescent="0.3">
      <c r="B11" s="84" t="s">
        <v>130</v>
      </c>
      <c r="C11" s="85" t="s">
        <v>108</v>
      </c>
    </row>
    <row r="12" spans="1:4" x14ac:dyDescent="0.25">
      <c r="B12"/>
      <c r="C12"/>
    </row>
  </sheetData>
  <sheetProtection formatColumns="0" formatRows="0"/>
  <hyperlinks>
    <hyperlink ref="C5" location="'2003-2007 ID'!$A$1" tooltip="Section title. Click once to follow" display="Financial Performance and Efficiency Measures 2003—2007"/>
    <hyperlink ref="C6" location="'2005-2014 ZD'!$A$1" tooltip="Section title. Click once to follow" display="DPP s.53 ZD Information request 2005—2014"/>
    <hyperlink ref="C7" location="'2008-2012 ID'!$A$1" tooltip="Section title. Click once to follow" display="Information Disclosure database 2008—2012"/>
    <hyperlink ref="C8" location="'2013-2015 ID'!$A$1" tooltip="Section title. Click once to follow" display="Information Disclosure database 2013—2015"/>
    <hyperlink ref="C9" location="'EDB Select + Calculations'!$A$1" tooltip="Section title. Click once to follow" display="EDB Selection and Calculations"/>
    <hyperlink ref="C10" location="'Chart data'!$A$1" tooltip="Section title. Click once to follow" display="Data for graphs"/>
    <hyperlink ref="C11" location="'Charts'!$A$1" tooltip="Section title. Click once to follow" display="Charts for report"/>
  </hyperlinks>
  <pageMargins left="0.70866141732283472" right="0.70866141732283472" top="0.74803149606299213" bottom="0.74803149606299213" header="0.31496062992125984" footer="0.31496062992125984"/>
  <pageSetup paperSize="9" scale="65" fitToHeight="0" orientation="portrait" r:id="rId1"/>
  <headerFooter>
    <oddFooter>&amp;L&amp;F&amp;C&amp;A&amp;R&amp;P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rgb="FFD97E55"/>
    <pageSetUpPr fitToPage="1"/>
  </sheetPr>
  <dimension ref="A1:O146"/>
  <sheetViews>
    <sheetView showGridLines="0" view="pageBreakPreview" zoomScaleNormal="100" zoomScaleSheetLayoutView="100" workbookViewId="0"/>
  </sheetViews>
  <sheetFormatPr defaultRowHeight="15" x14ac:dyDescent="0.25"/>
  <cols>
    <col min="1" max="1" width="26.5703125" customWidth="1"/>
    <col min="2" max="2" width="12.7109375" style="54" customWidth="1"/>
    <col min="3" max="8" width="11.7109375" customWidth="1"/>
    <col min="9" max="11" width="18.7109375" customWidth="1"/>
    <col min="12" max="12" width="24.85546875" customWidth="1"/>
    <col min="13" max="13" width="14.7109375" customWidth="1"/>
  </cols>
  <sheetData>
    <row r="1" spans="1:15" ht="26.25" x14ac:dyDescent="0.4">
      <c r="A1" s="20" t="s">
        <v>38</v>
      </c>
    </row>
    <row r="2" spans="1:15" x14ac:dyDescent="0.25">
      <c r="A2" s="27" t="s">
        <v>133</v>
      </c>
      <c r="C2" s="25"/>
    </row>
    <row r="3" spans="1:15" s="1" customFormat="1" x14ac:dyDescent="0.25">
      <c r="A3" s="27"/>
      <c r="B3" s="54"/>
      <c r="C3" s="25"/>
    </row>
    <row r="4" spans="1:15" s="1" customFormat="1" ht="18.75" x14ac:dyDescent="0.3">
      <c r="A4" s="36" t="s">
        <v>7</v>
      </c>
      <c r="B4" s="54"/>
      <c r="C4" s="26"/>
    </row>
    <row r="5" spans="1:15" s="37" customFormat="1" ht="26.25" x14ac:dyDescent="0.25">
      <c r="A5" s="43"/>
      <c r="B5" s="56"/>
      <c r="C5" s="38" t="s">
        <v>47</v>
      </c>
      <c r="D5" s="38" t="s">
        <v>48</v>
      </c>
      <c r="E5" s="38" t="s">
        <v>49</v>
      </c>
      <c r="F5" s="38" t="s">
        <v>50</v>
      </c>
      <c r="G5" s="38" t="s">
        <v>51</v>
      </c>
      <c r="H5" s="38" t="s">
        <v>52</v>
      </c>
      <c r="I5" s="38" t="s">
        <v>60</v>
      </c>
      <c r="J5" s="38" t="s">
        <v>61</v>
      </c>
      <c r="K5" s="38" t="s">
        <v>62</v>
      </c>
      <c r="L5" s="38" t="s">
        <v>63</v>
      </c>
      <c r="M5" s="38" t="s">
        <v>37</v>
      </c>
    </row>
    <row r="6" spans="1:15" s="37" customFormat="1" x14ac:dyDescent="0.25">
      <c r="A6" s="43" t="s">
        <v>8</v>
      </c>
      <c r="B6" s="56">
        <v>2003</v>
      </c>
      <c r="C6" s="61">
        <v>20</v>
      </c>
      <c r="D6" s="61">
        <v>162</v>
      </c>
      <c r="E6" s="61">
        <v>204</v>
      </c>
      <c r="F6" s="62">
        <v>0.10000000100000001</v>
      </c>
      <c r="G6" s="62">
        <v>0.89999997600000003</v>
      </c>
      <c r="H6" s="62">
        <v>1.1000000240000001</v>
      </c>
      <c r="I6" s="41">
        <v>46</v>
      </c>
      <c r="J6" s="41">
        <v>65</v>
      </c>
      <c r="K6" s="41">
        <v>113</v>
      </c>
      <c r="L6" s="63">
        <v>0.37000000500000002</v>
      </c>
      <c r="M6" s="61">
        <v>2.079999924</v>
      </c>
      <c r="O6" s="37" t="str">
        <f>A6&amp;",   "&amp;B6</f>
        <v>Alpine Energy,   2003</v>
      </c>
    </row>
    <row r="7" spans="1:15" s="37" customFormat="1" x14ac:dyDescent="0.25">
      <c r="A7" s="43" t="s">
        <v>8</v>
      </c>
      <c r="B7" s="57">
        <v>2004</v>
      </c>
      <c r="C7" s="61">
        <v>12</v>
      </c>
      <c r="D7" s="61">
        <v>103</v>
      </c>
      <c r="E7" s="61">
        <v>115</v>
      </c>
      <c r="F7" s="62">
        <v>0.1</v>
      </c>
      <c r="G7" s="62">
        <v>1.5</v>
      </c>
      <c r="H7" s="62">
        <v>1.6</v>
      </c>
      <c r="I7" s="41">
        <v>42</v>
      </c>
      <c r="J7" s="41">
        <v>90</v>
      </c>
      <c r="K7" s="41">
        <v>132</v>
      </c>
      <c r="L7" s="63">
        <v>0.27</v>
      </c>
      <c r="M7" s="61">
        <v>3.2</v>
      </c>
      <c r="O7" s="37" t="str">
        <f t="shared" ref="O7:O70" si="0">A7&amp;",   "&amp;B7</f>
        <v>Alpine Energy,   2004</v>
      </c>
    </row>
    <row r="8" spans="1:15" s="37" customFormat="1" x14ac:dyDescent="0.25">
      <c r="A8" s="43" t="s">
        <v>8</v>
      </c>
      <c r="B8" s="57">
        <v>2005</v>
      </c>
      <c r="C8" s="61">
        <v>12</v>
      </c>
      <c r="D8" s="61">
        <v>57</v>
      </c>
      <c r="E8" s="61">
        <v>79</v>
      </c>
      <c r="F8" s="62">
        <v>0.1</v>
      </c>
      <c r="G8" s="62">
        <v>0.9</v>
      </c>
      <c r="H8" s="62">
        <v>1</v>
      </c>
      <c r="I8" s="41">
        <v>43</v>
      </c>
      <c r="J8" s="41">
        <v>81</v>
      </c>
      <c r="K8" s="41">
        <v>126</v>
      </c>
      <c r="L8" s="63">
        <v>0.21</v>
      </c>
      <c r="M8" s="61">
        <v>3</v>
      </c>
      <c r="O8" s="37" t="str">
        <f t="shared" si="0"/>
        <v>Alpine Energy,   2005</v>
      </c>
    </row>
    <row r="9" spans="1:15" s="37" customFormat="1" x14ac:dyDescent="0.25">
      <c r="A9" s="43" t="s">
        <v>8</v>
      </c>
      <c r="B9" s="57">
        <v>2006</v>
      </c>
      <c r="C9" s="61">
        <v>8</v>
      </c>
      <c r="D9" s="61">
        <v>50</v>
      </c>
      <c r="E9" s="61">
        <v>81</v>
      </c>
      <c r="F9" s="62">
        <v>0.1</v>
      </c>
      <c r="G9" s="62">
        <v>1</v>
      </c>
      <c r="H9" s="62">
        <v>1.3</v>
      </c>
      <c r="I9" s="41">
        <v>22</v>
      </c>
      <c r="J9" s="41">
        <v>83</v>
      </c>
      <c r="K9" s="41">
        <v>108</v>
      </c>
      <c r="L9" s="63">
        <v>0.2</v>
      </c>
      <c r="M9" s="61">
        <v>3.3</v>
      </c>
      <c r="O9" s="37" t="str">
        <f t="shared" si="0"/>
        <v>Alpine Energy,   2006</v>
      </c>
    </row>
    <row r="10" spans="1:15" s="37" customFormat="1" x14ac:dyDescent="0.25">
      <c r="A10" s="43" t="s">
        <v>8</v>
      </c>
      <c r="B10" s="57">
        <v>2007</v>
      </c>
      <c r="C10" s="61">
        <v>70</v>
      </c>
      <c r="D10" s="61">
        <v>987</v>
      </c>
      <c r="E10" s="61">
        <v>1138</v>
      </c>
      <c r="F10" s="62">
        <v>0.3</v>
      </c>
      <c r="G10" s="62">
        <v>1.5</v>
      </c>
      <c r="H10" s="62">
        <v>2.5</v>
      </c>
      <c r="I10" s="41">
        <v>199</v>
      </c>
      <c r="J10" s="41">
        <v>91</v>
      </c>
      <c r="K10" s="41">
        <v>299</v>
      </c>
      <c r="L10" s="63">
        <v>0.19</v>
      </c>
      <c r="M10" s="61">
        <v>3</v>
      </c>
      <c r="O10" s="37" t="str">
        <f t="shared" si="0"/>
        <v>Alpine Energy,   2007</v>
      </c>
    </row>
    <row r="11" spans="1:15" s="37" customFormat="1" x14ac:dyDescent="0.25">
      <c r="A11" s="43" t="s">
        <v>9</v>
      </c>
      <c r="B11" s="57">
        <v>2003</v>
      </c>
      <c r="C11" s="61">
        <v>20.5</v>
      </c>
      <c r="D11" s="61">
        <v>68.599998474000003</v>
      </c>
      <c r="E11" s="61">
        <v>101.30000305199999</v>
      </c>
      <c r="F11" s="62">
        <v>0.15000000599999999</v>
      </c>
      <c r="G11" s="62">
        <v>1.3600000139999999</v>
      </c>
      <c r="H11" s="62">
        <v>2.079999924</v>
      </c>
      <c r="I11" s="41">
        <v>341</v>
      </c>
      <c r="J11" s="41">
        <v>464</v>
      </c>
      <c r="K11" s="41">
        <v>809</v>
      </c>
      <c r="L11" s="63">
        <v>0.13699999500000001</v>
      </c>
      <c r="M11" s="61">
        <v>9.6000003809999992</v>
      </c>
      <c r="O11" s="37" t="str">
        <f t="shared" si="0"/>
        <v>Aurora Energy,   2003</v>
      </c>
    </row>
    <row r="12" spans="1:15" s="37" customFormat="1" x14ac:dyDescent="0.25">
      <c r="A12" s="43" t="s">
        <v>9</v>
      </c>
      <c r="B12" s="56">
        <v>2004</v>
      </c>
      <c r="C12" s="61">
        <v>16.3</v>
      </c>
      <c r="D12" s="61">
        <v>80</v>
      </c>
      <c r="E12" s="61">
        <v>97.3</v>
      </c>
      <c r="F12" s="62">
        <v>0.14000000000000001</v>
      </c>
      <c r="G12" s="62">
        <v>1.47</v>
      </c>
      <c r="H12" s="62">
        <v>1.72</v>
      </c>
      <c r="I12" s="41">
        <v>293</v>
      </c>
      <c r="J12" s="41">
        <v>453</v>
      </c>
      <c r="K12" s="41">
        <v>747</v>
      </c>
      <c r="L12" s="63">
        <v>0.16600000000000001</v>
      </c>
      <c r="M12" s="61">
        <v>9.5</v>
      </c>
      <c r="O12" s="37" t="str">
        <f t="shared" si="0"/>
        <v>Aurora Energy,   2004</v>
      </c>
    </row>
    <row r="13" spans="1:15" s="37" customFormat="1" x14ac:dyDescent="0.25">
      <c r="A13" s="43" t="s">
        <v>9</v>
      </c>
      <c r="B13" s="56">
        <v>2005</v>
      </c>
      <c r="C13" s="61">
        <v>7.3</v>
      </c>
      <c r="D13" s="61">
        <v>73.2</v>
      </c>
      <c r="E13" s="61">
        <v>80.5</v>
      </c>
      <c r="F13" s="62">
        <v>7.0000000000000007E-2</v>
      </c>
      <c r="G13" s="62">
        <v>1.39</v>
      </c>
      <c r="H13" s="62">
        <v>1.46</v>
      </c>
      <c r="I13" s="41">
        <v>269</v>
      </c>
      <c r="J13" s="41">
        <v>445</v>
      </c>
      <c r="K13" s="41">
        <v>714</v>
      </c>
      <c r="L13" s="63">
        <v>0.1663</v>
      </c>
      <c r="M13" s="61">
        <v>10</v>
      </c>
      <c r="O13" s="37" t="str">
        <f t="shared" si="0"/>
        <v>Aurora Energy,   2005</v>
      </c>
    </row>
    <row r="14" spans="1:15" s="37" customFormat="1" x14ac:dyDescent="0.25">
      <c r="A14" s="43" t="s">
        <v>9</v>
      </c>
      <c r="B14" s="56">
        <v>2006</v>
      </c>
      <c r="C14" s="61">
        <v>11.7</v>
      </c>
      <c r="D14" s="61">
        <v>70.8</v>
      </c>
      <c r="E14" s="61">
        <v>96.5</v>
      </c>
      <c r="F14" s="62">
        <v>0.09</v>
      </c>
      <c r="G14" s="62">
        <v>1.4</v>
      </c>
      <c r="H14" s="62">
        <v>1.72</v>
      </c>
      <c r="I14" s="41">
        <v>258</v>
      </c>
      <c r="J14" s="41">
        <v>492</v>
      </c>
      <c r="K14" s="41">
        <v>750</v>
      </c>
      <c r="L14" s="63">
        <v>0.13200000000000001</v>
      </c>
      <c r="M14" s="61">
        <v>11.1</v>
      </c>
      <c r="O14" s="37" t="str">
        <f t="shared" si="0"/>
        <v>Aurora Energy,   2006</v>
      </c>
    </row>
    <row r="15" spans="1:15" s="37" customFormat="1" x14ac:dyDescent="0.25">
      <c r="A15" s="43" t="s">
        <v>9</v>
      </c>
      <c r="B15" s="56">
        <v>2007</v>
      </c>
      <c r="C15" s="61">
        <v>13.2</v>
      </c>
      <c r="D15" s="61">
        <v>83.5</v>
      </c>
      <c r="E15" s="61">
        <v>101.4</v>
      </c>
      <c r="F15" s="62">
        <v>0.1</v>
      </c>
      <c r="G15" s="62">
        <v>1.59</v>
      </c>
      <c r="H15" s="62">
        <v>1.82</v>
      </c>
      <c r="I15" s="41">
        <v>268</v>
      </c>
      <c r="J15" s="41">
        <v>487</v>
      </c>
      <c r="K15" s="41">
        <v>756</v>
      </c>
      <c r="L15" s="63">
        <v>0.20100000000000001</v>
      </c>
      <c r="M15" s="61">
        <v>13.1</v>
      </c>
      <c r="O15" s="37" t="str">
        <f t="shared" si="0"/>
        <v>Aurora Energy,   2007</v>
      </c>
    </row>
    <row r="16" spans="1:15" s="37" customFormat="1" x14ac:dyDescent="0.25">
      <c r="A16" s="43" t="s">
        <v>4</v>
      </c>
      <c r="B16" s="56">
        <v>2003</v>
      </c>
      <c r="C16" s="61">
        <v>222</v>
      </c>
      <c r="D16" s="61">
        <v>144</v>
      </c>
      <c r="E16" s="61">
        <v>370</v>
      </c>
      <c r="F16" s="62">
        <v>0.540000021</v>
      </c>
      <c r="G16" s="62">
        <v>1.3200000519999999</v>
      </c>
      <c r="H16" s="62">
        <v>1.980000019</v>
      </c>
      <c r="I16" s="41">
        <v>29</v>
      </c>
      <c r="J16" s="41">
        <v>44</v>
      </c>
      <c r="K16" s="41">
        <v>74</v>
      </c>
      <c r="L16" s="63">
        <v>0.13600000700000001</v>
      </c>
      <c r="M16" s="61">
        <v>9.3999996190000008</v>
      </c>
      <c r="O16" s="37" t="str">
        <f t="shared" si="0"/>
        <v>Buller Electricity,   2003</v>
      </c>
    </row>
    <row r="17" spans="1:15" s="37" customFormat="1" x14ac:dyDescent="0.25">
      <c r="A17" s="43" t="s">
        <v>4</v>
      </c>
      <c r="B17" s="56">
        <v>2004</v>
      </c>
      <c r="C17" s="61">
        <v>165</v>
      </c>
      <c r="D17" s="61">
        <v>84</v>
      </c>
      <c r="E17" s="61">
        <v>256</v>
      </c>
      <c r="F17" s="62">
        <v>1.01</v>
      </c>
      <c r="G17" s="62">
        <v>1.22</v>
      </c>
      <c r="H17" s="62">
        <v>2.41</v>
      </c>
      <c r="I17" s="41">
        <v>44</v>
      </c>
      <c r="J17" s="41">
        <v>34</v>
      </c>
      <c r="K17" s="41">
        <v>79</v>
      </c>
      <c r="L17" s="63">
        <v>5.8999999999999997E-2</v>
      </c>
      <c r="M17" s="61">
        <v>6.7</v>
      </c>
      <c r="O17" s="37" t="str">
        <f t="shared" si="0"/>
        <v>Buller Electricity,   2004</v>
      </c>
    </row>
    <row r="18" spans="1:15" s="37" customFormat="1" x14ac:dyDescent="0.25">
      <c r="A18" s="43" t="s">
        <v>4</v>
      </c>
      <c r="B18" s="56">
        <v>2005</v>
      </c>
      <c r="C18" s="61">
        <v>64</v>
      </c>
      <c r="D18" s="61">
        <v>65</v>
      </c>
      <c r="E18" s="61">
        <v>134</v>
      </c>
      <c r="F18" s="62">
        <v>0.44</v>
      </c>
      <c r="G18" s="62">
        <v>0.78</v>
      </c>
      <c r="H18" s="62">
        <v>1.34</v>
      </c>
      <c r="I18" s="41">
        <v>24</v>
      </c>
      <c r="J18" s="41">
        <v>32</v>
      </c>
      <c r="K18" s="41">
        <v>57</v>
      </c>
      <c r="L18" s="63">
        <v>0.12</v>
      </c>
      <c r="M18" s="61">
        <v>7.1</v>
      </c>
      <c r="O18" s="37" t="str">
        <f t="shared" si="0"/>
        <v>Buller Electricity,   2005</v>
      </c>
    </row>
    <row r="19" spans="1:15" s="37" customFormat="1" x14ac:dyDescent="0.25">
      <c r="A19" s="43" t="s">
        <v>4</v>
      </c>
      <c r="B19" s="56">
        <v>2006</v>
      </c>
      <c r="C19" s="61">
        <v>108</v>
      </c>
      <c r="D19" s="61">
        <v>84</v>
      </c>
      <c r="E19" s="61">
        <v>196</v>
      </c>
      <c r="F19" s="62">
        <v>0.62</v>
      </c>
      <c r="G19" s="62">
        <v>1.18</v>
      </c>
      <c r="H19" s="62">
        <v>1.88</v>
      </c>
      <c r="I19" s="41">
        <v>39</v>
      </c>
      <c r="J19" s="41">
        <v>38</v>
      </c>
      <c r="K19" s="41">
        <v>78</v>
      </c>
      <c r="L19" s="63">
        <v>0.06</v>
      </c>
      <c r="M19" s="61">
        <v>8.1999999999999993</v>
      </c>
      <c r="O19" s="37" t="str">
        <f t="shared" si="0"/>
        <v>Buller Electricity,   2006</v>
      </c>
    </row>
    <row r="20" spans="1:15" s="37" customFormat="1" x14ac:dyDescent="0.25">
      <c r="A20" s="43" t="s">
        <v>4</v>
      </c>
      <c r="B20" s="56">
        <v>2007</v>
      </c>
      <c r="C20" s="61">
        <v>109</v>
      </c>
      <c r="D20" s="61">
        <v>53</v>
      </c>
      <c r="E20" s="61">
        <v>355</v>
      </c>
      <c r="F20" s="62">
        <v>0.42</v>
      </c>
      <c r="G20" s="62">
        <v>0.87</v>
      </c>
      <c r="H20" s="62">
        <v>3.24</v>
      </c>
      <c r="I20" s="41">
        <v>30</v>
      </c>
      <c r="J20" s="41">
        <v>37</v>
      </c>
      <c r="K20" s="41">
        <v>68</v>
      </c>
      <c r="L20" s="63">
        <v>0.08</v>
      </c>
      <c r="M20" s="61">
        <v>8.9</v>
      </c>
      <c r="O20" s="37" t="str">
        <f t="shared" si="0"/>
        <v>Buller Electricity,   2007</v>
      </c>
    </row>
    <row r="21" spans="1:15" s="37" customFormat="1" x14ac:dyDescent="0.25">
      <c r="A21" s="43" t="s">
        <v>10</v>
      </c>
      <c r="B21" s="56">
        <v>2003</v>
      </c>
      <c r="C21" s="61">
        <v>67</v>
      </c>
      <c r="D21" s="61">
        <v>187</v>
      </c>
      <c r="E21" s="61">
        <v>260</v>
      </c>
      <c r="F21" s="62">
        <v>0.49000000999999999</v>
      </c>
      <c r="G21" s="62">
        <v>6.420000076</v>
      </c>
      <c r="H21" s="62">
        <v>7.2199997900000001</v>
      </c>
      <c r="I21" s="41">
        <v>100</v>
      </c>
      <c r="J21" s="41">
        <v>230</v>
      </c>
      <c r="K21" s="41">
        <v>331</v>
      </c>
      <c r="L21" s="63">
        <v>0.10299999999999999</v>
      </c>
      <c r="M21" s="61">
        <v>15.300000191000001</v>
      </c>
      <c r="O21" s="37" t="str">
        <f t="shared" si="0"/>
        <v>Centralines,   2003</v>
      </c>
    </row>
    <row r="22" spans="1:15" s="37" customFormat="1" x14ac:dyDescent="0.25">
      <c r="A22" s="43" t="s">
        <v>10</v>
      </c>
      <c r="B22" s="56">
        <v>2004</v>
      </c>
      <c r="C22" s="61">
        <v>7</v>
      </c>
      <c r="D22" s="61">
        <v>375</v>
      </c>
      <c r="E22" s="61">
        <v>388</v>
      </c>
      <c r="F22" s="62">
        <v>0</v>
      </c>
      <c r="G22" s="62">
        <v>7</v>
      </c>
      <c r="H22" s="62">
        <v>7</v>
      </c>
      <c r="I22" s="41">
        <v>36</v>
      </c>
      <c r="J22" s="41">
        <v>230</v>
      </c>
      <c r="K22" s="41">
        <v>266</v>
      </c>
      <c r="L22" s="63">
        <v>0.22</v>
      </c>
      <c r="M22" s="61">
        <v>23</v>
      </c>
      <c r="O22" s="37" t="str">
        <f t="shared" si="0"/>
        <v>Centralines,   2004</v>
      </c>
    </row>
    <row r="23" spans="1:15" s="37" customFormat="1" x14ac:dyDescent="0.25">
      <c r="A23" s="43" t="s">
        <v>10</v>
      </c>
      <c r="B23" s="56">
        <v>2005</v>
      </c>
      <c r="C23" s="61">
        <v>15.6</v>
      </c>
      <c r="D23" s="61">
        <v>155.79</v>
      </c>
      <c r="E23" s="61">
        <v>171.39</v>
      </c>
      <c r="F23" s="62">
        <v>7.0000000000000007E-2</v>
      </c>
      <c r="G23" s="62">
        <v>4.3600000000000003</v>
      </c>
      <c r="H23" s="62">
        <v>4.43</v>
      </c>
      <c r="I23" s="41">
        <v>28</v>
      </c>
      <c r="J23" s="41">
        <v>168</v>
      </c>
      <c r="K23" s="41">
        <v>196</v>
      </c>
      <c r="L23" s="63">
        <v>0.11899999999999999</v>
      </c>
      <c r="M23" s="61">
        <v>15.53</v>
      </c>
      <c r="O23" s="37" t="str">
        <f t="shared" si="0"/>
        <v>Centralines,   2005</v>
      </c>
    </row>
    <row r="24" spans="1:15" s="37" customFormat="1" x14ac:dyDescent="0.25">
      <c r="A24" s="43" t="s">
        <v>10</v>
      </c>
      <c r="B24" s="57">
        <v>2006</v>
      </c>
      <c r="C24" s="61">
        <v>41.2</v>
      </c>
      <c r="D24" s="61">
        <v>99.5</v>
      </c>
      <c r="E24" s="61">
        <v>153.19999999999999</v>
      </c>
      <c r="F24" s="62">
        <v>0.14000000000000001</v>
      </c>
      <c r="G24" s="62">
        <v>4.75</v>
      </c>
      <c r="H24" s="62">
        <v>5.58</v>
      </c>
      <c r="I24" s="41">
        <v>62</v>
      </c>
      <c r="J24" s="41">
        <v>126</v>
      </c>
      <c r="K24" s="41">
        <v>188</v>
      </c>
      <c r="L24" s="63">
        <v>5.6000000000000001E-2</v>
      </c>
      <c r="M24" s="61">
        <v>17.71</v>
      </c>
      <c r="O24" s="37" t="str">
        <f t="shared" si="0"/>
        <v>Centralines,   2006</v>
      </c>
    </row>
    <row r="25" spans="1:15" s="37" customFormat="1" x14ac:dyDescent="0.25">
      <c r="A25" s="43" t="s">
        <v>10</v>
      </c>
      <c r="B25" s="57">
        <v>2007</v>
      </c>
      <c r="C25" s="61">
        <v>38.97</v>
      </c>
      <c r="D25" s="61">
        <v>148.08000000000001</v>
      </c>
      <c r="E25" s="61">
        <v>246.6</v>
      </c>
      <c r="F25" s="62">
        <v>0.12</v>
      </c>
      <c r="G25" s="62">
        <v>3.04</v>
      </c>
      <c r="H25" s="62">
        <v>4.1900000000000004</v>
      </c>
      <c r="I25" s="41">
        <v>53</v>
      </c>
      <c r="J25" s="41">
        <v>136</v>
      </c>
      <c r="K25" s="41">
        <v>189</v>
      </c>
      <c r="L25" s="63">
        <v>8.1000000000000003E-2</v>
      </c>
      <c r="M25" s="61">
        <v>12.31</v>
      </c>
      <c r="O25" s="37" t="str">
        <f t="shared" si="0"/>
        <v>Centralines,   2007</v>
      </c>
    </row>
    <row r="26" spans="1:15" s="37" customFormat="1" x14ac:dyDescent="0.25">
      <c r="A26" s="43" t="s">
        <v>11</v>
      </c>
      <c r="B26" s="57">
        <v>2003</v>
      </c>
      <c r="C26" s="61">
        <v>12.590000153</v>
      </c>
      <c r="D26" s="61">
        <v>79.440002441000004</v>
      </c>
      <c r="E26" s="61">
        <v>92.029998778999996</v>
      </c>
      <c r="F26" s="62">
        <v>9.0000003999999995E-2</v>
      </c>
      <c r="G26" s="62">
        <v>2.5499999519999998</v>
      </c>
      <c r="H26" s="62">
        <v>2.6400001049999999</v>
      </c>
      <c r="I26" s="41">
        <v>48</v>
      </c>
      <c r="J26" s="41">
        <v>132</v>
      </c>
      <c r="K26" s="41">
        <v>180</v>
      </c>
      <c r="L26" s="63">
        <v>0.20450000500000001</v>
      </c>
      <c r="M26" s="61">
        <v>6.8000001909999996</v>
      </c>
      <c r="O26" s="37" t="str">
        <f t="shared" si="0"/>
        <v>Counties Power,   2003</v>
      </c>
    </row>
    <row r="27" spans="1:15" s="37" customFormat="1" x14ac:dyDescent="0.25">
      <c r="A27" s="43" t="s">
        <v>11</v>
      </c>
      <c r="B27" s="57">
        <v>2004</v>
      </c>
      <c r="C27" s="61">
        <v>3.39</v>
      </c>
      <c r="D27" s="61">
        <v>93.06</v>
      </c>
      <c r="E27" s="61">
        <v>96.45</v>
      </c>
      <c r="F27" s="62">
        <v>0.03</v>
      </c>
      <c r="G27" s="62">
        <v>2.69</v>
      </c>
      <c r="H27" s="62">
        <v>2.72</v>
      </c>
      <c r="I27" s="41">
        <v>33</v>
      </c>
      <c r="J27" s="41">
        <v>162</v>
      </c>
      <c r="K27" s="41">
        <v>195</v>
      </c>
      <c r="L27" s="63">
        <v>0.1852</v>
      </c>
      <c r="M27" s="61">
        <v>7.9</v>
      </c>
      <c r="O27" s="37" t="str">
        <f t="shared" si="0"/>
        <v>Counties Power,   2004</v>
      </c>
    </row>
    <row r="28" spans="1:15" s="37" customFormat="1" x14ac:dyDescent="0.25">
      <c r="A28" s="43" t="s">
        <v>11</v>
      </c>
      <c r="B28" s="57">
        <v>2005</v>
      </c>
      <c r="C28" s="61">
        <v>4.4000000000000004</v>
      </c>
      <c r="D28" s="61">
        <v>55.2</v>
      </c>
      <c r="E28" s="61">
        <v>59.6</v>
      </c>
      <c r="F28" s="62">
        <v>0.04</v>
      </c>
      <c r="G28" s="62">
        <v>2.09</v>
      </c>
      <c r="H28" s="62">
        <v>2.13</v>
      </c>
      <c r="I28" s="41">
        <v>43</v>
      </c>
      <c r="J28" s="41">
        <v>136</v>
      </c>
      <c r="K28" s="41">
        <v>179</v>
      </c>
      <c r="L28" s="63">
        <v>0.1618</v>
      </c>
      <c r="M28" s="61">
        <v>6.7</v>
      </c>
      <c r="O28" s="37" t="str">
        <f t="shared" si="0"/>
        <v>Counties Power,   2005</v>
      </c>
    </row>
    <row r="29" spans="1:15" s="37" customFormat="1" x14ac:dyDescent="0.25">
      <c r="A29" s="43" t="s">
        <v>11</v>
      </c>
      <c r="B29" s="56">
        <v>2006</v>
      </c>
      <c r="C29" s="61">
        <v>8.16</v>
      </c>
      <c r="D29" s="61">
        <v>53.57</v>
      </c>
      <c r="E29" s="61">
        <v>61.73</v>
      </c>
      <c r="F29" s="62">
        <v>0.06</v>
      </c>
      <c r="G29" s="62">
        <v>1.59</v>
      </c>
      <c r="H29" s="62">
        <v>1.65</v>
      </c>
      <c r="I29" s="41">
        <v>63</v>
      </c>
      <c r="J29" s="41">
        <v>120</v>
      </c>
      <c r="K29" s="41">
        <v>183</v>
      </c>
      <c r="L29" s="63">
        <v>0.1</v>
      </c>
      <c r="M29" s="61">
        <v>5.8</v>
      </c>
      <c r="O29" s="37" t="str">
        <f t="shared" si="0"/>
        <v>Counties Power,   2006</v>
      </c>
    </row>
    <row r="30" spans="1:15" s="37" customFormat="1" x14ac:dyDescent="0.25">
      <c r="A30" s="43" t="s">
        <v>11</v>
      </c>
      <c r="B30" s="56">
        <v>2007</v>
      </c>
      <c r="C30" s="61">
        <v>13.8</v>
      </c>
      <c r="D30" s="61">
        <v>95.69</v>
      </c>
      <c r="E30" s="61">
        <v>109.49</v>
      </c>
      <c r="F30" s="62">
        <v>0.16</v>
      </c>
      <c r="G30" s="62">
        <v>2.96</v>
      </c>
      <c r="H30" s="62">
        <v>3.12</v>
      </c>
      <c r="I30" s="41">
        <v>160</v>
      </c>
      <c r="J30" s="41">
        <v>171</v>
      </c>
      <c r="K30" s="41">
        <v>331</v>
      </c>
      <c r="L30" s="63">
        <v>0.152</v>
      </c>
      <c r="M30" s="61">
        <v>9.8000000000000007</v>
      </c>
      <c r="O30" s="37" t="str">
        <f t="shared" si="0"/>
        <v>Counties Power,   2007</v>
      </c>
    </row>
    <row r="31" spans="1:15" s="37" customFormat="1" x14ac:dyDescent="0.25">
      <c r="A31" s="43" t="s">
        <v>53</v>
      </c>
      <c r="B31" s="56">
        <v>2003</v>
      </c>
      <c r="C31" s="61">
        <v>56.950000762999998</v>
      </c>
      <c r="D31" s="61">
        <v>285.54000854499998</v>
      </c>
      <c r="E31" s="61">
        <v>426.91000366200001</v>
      </c>
      <c r="F31" s="62">
        <v>0.38999998600000002</v>
      </c>
      <c r="G31" s="62">
        <v>2.539999962</v>
      </c>
      <c r="H31" s="62">
        <v>3.1900000569999998</v>
      </c>
      <c r="I31" s="41">
        <v>130</v>
      </c>
      <c r="J31" s="41">
        <v>214</v>
      </c>
      <c r="K31" s="41">
        <v>346</v>
      </c>
      <c r="L31" s="63">
        <v>0.26170000399999999</v>
      </c>
      <c r="M31" s="61">
        <v>7</v>
      </c>
      <c r="O31" s="37" t="str">
        <f t="shared" si="0"/>
        <v>Eastland Network,   2003</v>
      </c>
    </row>
    <row r="32" spans="1:15" s="37" customFormat="1" x14ac:dyDescent="0.25">
      <c r="A32" s="43" t="s">
        <v>53</v>
      </c>
      <c r="B32" s="57">
        <v>2004</v>
      </c>
      <c r="C32" s="61">
        <v>38.049999999999997</v>
      </c>
      <c r="D32" s="61">
        <v>295.24</v>
      </c>
      <c r="E32" s="61">
        <v>356.32</v>
      </c>
      <c r="F32" s="62">
        <v>0.2</v>
      </c>
      <c r="G32" s="62">
        <v>1.75</v>
      </c>
      <c r="H32" s="62">
        <v>2.82</v>
      </c>
      <c r="I32" s="41">
        <v>112</v>
      </c>
      <c r="J32" s="41">
        <v>247</v>
      </c>
      <c r="K32" s="41">
        <v>366</v>
      </c>
      <c r="L32" s="63">
        <v>0.38059999999999999</v>
      </c>
      <c r="M32" s="61">
        <v>8</v>
      </c>
      <c r="O32" s="37" t="str">
        <f t="shared" si="0"/>
        <v>Eastland Network,   2004</v>
      </c>
    </row>
    <row r="33" spans="1:15" s="37" customFormat="1" x14ac:dyDescent="0.25">
      <c r="A33" s="43" t="s">
        <v>53</v>
      </c>
      <c r="B33" s="57">
        <v>2005</v>
      </c>
      <c r="C33" s="61">
        <v>31</v>
      </c>
      <c r="D33" s="61">
        <v>249.98</v>
      </c>
      <c r="E33" s="61">
        <v>282.52999999999997</v>
      </c>
      <c r="F33" s="62">
        <v>0.19</v>
      </c>
      <c r="G33" s="62">
        <v>1.92</v>
      </c>
      <c r="H33" s="62">
        <v>2.13</v>
      </c>
      <c r="I33" s="41">
        <v>123</v>
      </c>
      <c r="J33" s="41">
        <v>235</v>
      </c>
      <c r="K33" s="41">
        <v>360</v>
      </c>
      <c r="L33" s="63">
        <v>0.34039999999999998</v>
      </c>
      <c r="M33" s="61">
        <v>7</v>
      </c>
      <c r="O33" s="37" t="str">
        <f t="shared" si="0"/>
        <v>Eastland Network,   2005</v>
      </c>
    </row>
    <row r="34" spans="1:15" s="37" customFormat="1" x14ac:dyDescent="0.25">
      <c r="A34" s="43" t="s">
        <v>53</v>
      </c>
      <c r="B34" s="56">
        <v>2006</v>
      </c>
      <c r="C34" s="61">
        <v>27.5</v>
      </c>
      <c r="D34" s="61">
        <v>321.8</v>
      </c>
      <c r="E34" s="61">
        <v>358.95</v>
      </c>
      <c r="F34" s="62">
        <v>0.15</v>
      </c>
      <c r="G34" s="62">
        <v>2.46</v>
      </c>
      <c r="H34" s="62">
        <v>2.65</v>
      </c>
      <c r="I34" s="41">
        <v>89</v>
      </c>
      <c r="J34" s="41">
        <v>231</v>
      </c>
      <c r="K34" s="41">
        <v>326</v>
      </c>
      <c r="L34" s="63">
        <v>0.64070000000000005</v>
      </c>
      <c r="M34" s="61">
        <v>7</v>
      </c>
      <c r="O34" s="37" t="str">
        <f t="shared" si="0"/>
        <v>Eastland Network,   2006</v>
      </c>
    </row>
    <row r="35" spans="1:15" s="37" customFormat="1" x14ac:dyDescent="0.25">
      <c r="A35" s="43" t="s">
        <v>53</v>
      </c>
      <c r="B35" s="56">
        <v>2007</v>
      </c>
      <c r="C35" s="61">
        <v>18.760000000000002</v>
      </c>
      <c r="D35" s="61">
        <v>237.62</v>
      </c>
      <c r="E35" s="61">
        <v>261.5</v>
      </c>
      <c r="F35" s="62">
        <v>0.15</v>
      </c>
      <c r="G35" s="62">
        <v>3.78</v>
      </c>
      <c r="H35" s="62">
        <v>3.96</v>
      </c>
      <c r="I35" s="41">
        <v>93</v>
      </c>
      <c r="J35" s="41">
        <v>263</v>
      </c>
      <c r="K35" s="41">
        <v>361</v>
      </c>
      <c r="L35" s="63">
        <v>0.3498</v>
      </c>
      <c r="M35" s="61">
        <v>8.07</v>
      </c>
      <c r="O35" s="37" t="str">
        <f t="shared" si="0"/>
        <v>Eastland Network,   2007</v>
      </c>
    </row>
    <row r="36" spans="1:15" s="37" customFormat="1" x14ac:dyDescent="0.25">
      <c r="A36" s="43" t="s">
        <v>12</v>
      </c>
      <c r="B36" s="57">
        <v>2003</v>
      </c>
      <c r="C36" s="61">
        <v>5.8600001339999999</v>
      </c>
      <c r="D36" s="61">
        <v>49.729999542000002</v>
      </c>
      <c r="E36" s="61">
        <v>61.299999237000002</v>
      </c>
      <c r="F36" s="62">
        <v>4.1999999000000003E-2</v>
      </c>
      <c r="G36" s="62">
        <v>0.85699999299999996</v>
      </c>
      <c r="H36" s="62">
        <v>1.2350000139999999</v>
      </c>
      <c r="I36" s="41">
        <v>78</v>
      </c>
      <c r="J36" s="41">
        <v>88</v>
      </c>
      <c r="K36" s="41">
        <v>167</v>
      </c>
      <c r="L36" s="63">
        <v>0</v>
      </c>
      <c r="M36" s="61">
        <v>7.3200001720000003</v>
      </c>
      <c r="O36" s="37" t="str">
        <f t="shared" si="0"/>
        <v>Electra,   2003</v>
      </c>
    </row>
    <row r="37" spans="1:15" s="37" customFormat="1" x14ac:dyDescent="0.25">
      <c r="A37" s="43" t="s">
        <v>12</v>
      </c>
      <c r="B37" s="57">
        <v>2004</v>
      </c>
      <c r="C37" s="61">
        <v>9.98</v>
      </c>
      <c r="D37" s="61">
        <v>107.86</v>
      </c>
      <c r="E37" s="61">
        <v>133.47</v>
      </c>
      <c r="F37" s="62">
        <v>7.0000000000000007E-2</v>
      </c>
      <c r="G37" s="62">
        <v>2.6469999999999998</v>
      </c>
      <c r="H37" s="62">
        <v>3.4990000000000001</v>
      </c>
      <c r="I37" s="41">
        <v>80</v>
      </c>
      <c r="J37" s="41">
        <v>118</v>
      </c>
      <c r="K37" s="41">
        <v>200</v>
      </c>
      <c r="L37" s="63">
        <v>2.5499999999999998E-2</v>
      </c>
      <c r="M37" s="61">
        <v>9.7200000000000006</v>
      </c>
      <c r="O37" s="37" t="str">
        <f t="shared" si="0"/>
        <v>Electra,   2004</v>
      </c>
    </row>
    <row r="38" spans="1:15" s="37" customFormat="1" x14ac:dyDescent="0.25">
      <c r="A38" s="43" t="s">
        <v>12</v>
      </c>
      <c r="B38" s="57">
        <v>2005</v>
      </c>
      <c r="C38" s="61">
        <v>15.23</v>
      </c>
      <c r="D38" s="61">
        <v>62.97</v>
      </c>
      <c r="E38" s="61">
        <v>83.86</v>
      </c>
      <c r="F38" s="62">
        <v>0.09</v>
      </c>
      <c r="G38" s="62">
        <v>1.47</v>
      </c>
      <c r="H38" s="62">
        <v>1.95</v>
      </c>
      <c r="I38" s="41">
        <v>84</v>
      </c>
      <c r="J38" s="41">
        <v>106</v>
      </c>
      <c r="K38" s="41">
        <v>191</v>
      </c>
      <c r="L38" s="63">
        <v>2.8000000000000001E-2</v>
      </c>
      <c r="M38" s="61">
        <v>7.87</v>
      </c>
      <c r="O38" s="37" t="str">
        <f t="shared" si="0"/>
        <v>Electra,   2005</v>
      </c>
    </row>
    <row r="39" spans="1:15" s="37" customFormat="1" x14ac:dyDescent="0.25">
      <c r="A39" s="43" t="s">
        <v>12</v>
      </c>
      <c r="B39" s="57">
        <v>2006</v>
      </c>
      <c r="C39" s="61">
        <v>17.559999999999999</v>
      </c>
      <c r="D39" s="61">
        <v>51.43</v>
      </c>
      <c r="E39" s="61">
        <v>93.99</v>
      </c>
      <c r="F39" s="62">
        <v>0.1</v>
      </c>
      <c r="G39" s="62">
        <v>1.23</v>
      </c>
      <c r="H39" s="62">
        <v>2.87</v>
      </c>
      <c r="I39" s="41">
        <v>88</v>
      </c>
      <c r="J39" s="41">
        <v>109</v>
      </c>
      <c r="K39" s="41">
        <v>201</v>
      </c>
      <c r="L39" s="63">
        <v>3.1E-2</v>
      </c>
      <c r="M39" s="61">
        <v>8.19</v>
      </c>
      <c r="O39" s="37" t="str">
        <f t="shared" si="0"/>
        <v>Electra,   2006</v>
      </c>
    </row>
    <row r="40" spans="1:15" s="37" customFormat="1" x14ac:dyDescent="0.25">
      <c r="A40" s="43" t="s">
        <v>12</v>
      </c>
      <c r="B40" s="57">
        <v>2007</v>
      </c>
      <c r="C40" s="61">
        <v>18.09</v>
      </c>
      <c r="D40" s="61">
        <v>69.67</v>
      </c>
      <c r="E40" s="61">
        <v>185.26</v>
      </c>
      <c r="F40" s="62">
        <v>0.11</v>
      </c>
      <c r="G40" s="62">
        <v>1.32</v>
      </c>
      <c r="H40" s="62">
        <v>3.18</v>
      </c>
      <c r="I40" s="41">
        <v>81</v>
      </c>
      <c r="J40" s="41">
        <v>128</v>
      </c>
      <c r="K40" s="41">
        <v>213</v>
      </c>
      <c r="L40" s="63">
        <v>9.2999999999999999E-2</v>
      </c>
      <c r="M40" s="61">
        <v>6.9</v>
      </c>
      <c r="O40" s="37" t="str">
        <f t="shared" si="0"/>
        <v>Electra,   2007</v>
      </c>
    </row>
    <row r="41" spans="1:15" s="37" customFormat="1" x14ac:dyDescent="0.25">
      <c r="A41" s="43" t="s">
        <v>13</v>
      </c>
      <c r="B41" s="57">
        <v>2003</v>
      </c>
      <c r="C41" s="61">
        <v>103.80000305199999</v>
      </c>
      <c r="D41" s="61">
        <v>201.369995117</v>
      </c>
      <c r="E41" s="61">
        <v>318.85998535200002</v>
      </c>
      <c r="F41" s="62">
        <v>0.37999999499999998</v>
      </c>
      <c r="G41" s="62">
        <v>1.5099999900000001</v>
      </c>
      <c r="H41" s="62">
        <v>2.4000000950000002</v>
      </c>
      <c r="I41" s="41">
        <v>241</v>
      </c>
      <c r="J41" s="41">
        <v>293</v>
      </c>
      <c r="K41" s="41">
        <v>534</v>
      </c>
      <c r="L41" s="63">
        <v>0.245700002</v>
      </c>
      <c r="M41" s="61">
        <v>11</v>
      </c>
      <c r="O41" s="37" t="str">
        <f t="shared" si="0"/>
        <v>Electricity Ashburton,   2003</v>
      </c>
    </row>
    <row r="42" spans="1:15" s="37" customFormat="1" x14ac:dyDescent="0.25">
      <c r="A42" s="43" t="s">
        <v>13</v>
      </c>
      <c r="B42" s="56">
        <v>2004</v>
      </c>
      <c r="C42" s="61">
        <v>88.61</v>
      </c>
      <c r="D42" s="61">
        <v>110.02</v>
      </c>
      <c r="E42" s="61">
        <v>198.63</v>
      </c>
      <c r="F42" s="62">
        <v>0.3</v>
      </c>
      <c r="G42" s="62">
        <v>1.17</v>
      </c>
      <c r="H42" s="62">
        <v>1.47</v>
      </c>
      <c r="I42" s="41">
        <v>192</v>
      </c>
      <c r="J42" s="41">
        <v>214</v>
      </c>
      <c r="K42" s="41">
        <v>406</v>
      </c>
      <c r="L42" s="63">
        <v>0.1729</v>
      </c>
      <c r="M42" s="61">
        <v>7.8</v>
      </c>
      <c r="O42" s="37" t="str">
        <f t="shared" si="0"/>
        <v>Electricity Ashburton,   2004</v>
      </c>
    </row>
    <row r="43" spans="1:15" s="37" customFormat="1" x14ac:dyDescent="0.25">
      <c r="A43" s="43" t="s">
        <v>13</v>
      </c>
      <c r="B43" s="56">
        <v>2005</v>
      </c>
      <c r="C43" s="61">
        <v>78.88</v>
      </c>
      <c r="D43" s="61">
        <v>53.81</v>
      </c>
      <c r="E43" s="61">
        <v>132.69</v>
      </c>
      <c r="F43" s="62">
        <v>0.25</v>
      </c>
      <c r="G43" s="62">
        <v>0.92</v>
      </c>
      <c r="H43" s="62">
        <v>1.17</v>
      </c>
      <c r="I43" s="41">
        <v>197</v>
      </c>
      <c r="J43" s="41">
        <v>173</v>
      </c>
      <c r="K43" s="41">
        <v>370</v>
      </c>
      <c r="L43" s="63">
        <v>0.24859999999999999</v>
      </c>
      <c r="M43" s="61">
        <v>6.5</v>
      </c>
      <c r="O43" s="37" t="str">
        <f t="shared" si="0"/>
        <v>Electricity Ashburton,   2005</v>
      </c>
    </row>
    <row r="44" spans="1:15" s="37" customFormat="1" x14ac:dyDescent="0.25">
      <c r="A44" s="43" t="s">
        <v>13</v>
      </c>
      <c r="B44" s="57">
        <v>2006</v>
      </c>
      <c r="C44" s="61">
        <v>62.3</v>
      </c>
      <c r="D44" s="61">
        <v>87.9</v>
      </c>
      <c r="E44" s="61">
        <v>150.19999999999999</v>
      </c>
      <c r="F44" s="62">
        <v>0.22</v>
      </c>
      <c r="G44" s="62">
        <v>1.0900000000000001</v>
      </c>
      <c r="H44" s="62">
        <v>1.31</v>
      </c>
      <c r="I44" s="41">
        <v>272</v>
      </c>
      <c r="J44" s="41">
        <v>204</v>
      </c>
      <c r="K44" s="41">
        <v>476</v>
      </c>
      <c r="L44" s="63">
        <v>0.18629999999999999</v>
      </c>
      <c r="M44" s="61">
        <v>8.1</v>
      </c>
      <c r="O44" s="37" t="str">
        <f t="shared" si="0"/>
        <v>Electricity Ashburton,   2006</v>
      </c>
    </row>
    <row r="45" spans="1:15" s="37" customFormat="1" x14ac:dyDescent="0.25">
      <c r="A45" s="43" t="s">
        <v>13</v>
      </c>
      <c r="B45" s="57">
        <v>2007</v>
      </c>
      <c r="C45" s="61">
        <v>125.1</v>
      </c>
      <c r="D45" s="61">
        <v>1793.2</v>
      </c>
      <c r="E45" s="61">
        <v>1918</v>
      </c>
      <c r="F45" s="62">
        <v>0.39</v>
      </c>
      <c r="G45" s="62">
        <v>3.18</v>
      </c>
      <c r="H45" s="62">
        <v>3.57</v>
      </c>
      <c r="I45" s="41">
        <v>274</v>
      </c>
      <c r="J45" s="41">
        <v>267</v>
      </c>
      <c r="K45" s="41">
        <v>541</v>
      </c>
      <c r="L45" s="63">
        <v>0.5393</v>
      </c>
      <c r="M45" s="61">
        <v>10.6</v>
      </c>
      <c r="O45" s="37" t="str">
        <f t="shared" si="0"/>
        <v>Electricity Ashburton,   2007</v>
      </c>
    </row>
    <row r="46" spans="1:15" s="37" customFormat="1" x14ac:dyDescent="0.25">
      <c r="A46" s="43" t="s">
        <v>14</v>
      </c>
      <c r="B46" s="57">
        <v>2003</v>
      </c>
      <c r="C46" s="61">
        <v>2</v>
      </c>
      <c r="D46" s="61">
        <v>19.399999618999999</v>
      </c>
      <c r="E46" s="61">
        <v>21.399999618999999</v>
      </c>
      <c r="F46" s="62">
        <v>0.01</v>
      </c>
      <c r="G46" s="62">
        <v>0.689999998</v>
      </c>
      <c r="H46" s="62">
        <v>0.69999998799999996</v>
      </c>
      <c r="I46" s="41">
        <v>6</v>
      </c>
      <c r="J46" s="41">
        <v>15</v>
      </c>
      <c r="K46" s="41">
        <v>21</v>
      </c>
      <c r="L46" s="63">
        <v>0</v>
      </c>
      <c r="M46" s="61">
        <v>6.8000001909999996</v>
      </c>
      <c r="O46" s="37" t="str">
        <f t="shared" si="0"/>
        <v>Electricity Invercargill,   2003</v>
      </c>
    </row>
    <row r="47" spans="1:15" s="37" customFormat="1" x14ac:dyDescent="0.25">
      <c r="A47" s="43" t="s">
        <v>14</v>
      </c>
      <c r="B47" s="57">
        <v>2004</v>
      </c>
      <c r="C47" s="61">
        <v>4.5</v>
      </c>
      <c r="D47" s="61">
        <v>45.1</v>
      </c>
      <c r="E47" s="61">
        <v>49.6</v>
      </c>
      <c r="F47" s="62">
        <v>0.03</v>
      </c>
      <c r="G47" s="62">
        <v>1.25</v>
      </c>
      <c r="H47" s="62">
        <v>1.28</v>
      </c>
      <c r="I47" s="41">
        <v>9</v>
      </c>
      <c r="J47" s="41">
        <v>19</v>
      </c>
      <c r="K47" s="41">
        <v>28</v>
      </c>
      <c r="L47" s="63">
        <v>0</v>
      </c>
      <c r="M47" s="61">
        <v>8.3000000000000007</v>
      </c>
      <c r="O47" s="37" t="str">
        <f t="shared" si="0"/>
        <v>Electricity Invercargill,   2004</v>
      </c>
    </row>
    <row r="48" spans="1:15" s="37" customFormat="1" x14ac:dyDescent="0.25">
      <c r="A48" s="43" t="s">
        <v>14</v>
      </c>
      <c r="B48" s="57">
        <v>2005</v>
      </c>
      <c r="C48" s="61">
        <v>2.1</v>
      </c>
      <c r="D48" s="61">
        <v>13.3</v>
      </c>
      <c r="E48" s="61">
        <v>15.4</v>
      </c>
      <c r="F48" s="62">
        <v>0.03</v>
      </c>
      <c r="G48" s="62">
        <v>0.25</v>
      </c>
      <c r="H48" s="62">
        <v>0.28000000000000003</v>
      </c>
      <c r="I48" s="41">
        <v>5</v>
      </c>
      <c r="J48" s="41">
        <v>15</v>
      </c>
      <c r="K48" s="41">
        <v>20</v>
      </c>
      <c r="L48" s="63">
        <v>6.6699999999999995E-2</v>
      </c>
      <c r="M48" s="61">
        <v>6.67</v>
      </c>
      <c r="O48" s="37" t="str">
        <f t="shared" si="0"/>
        <v>Electricity Invercargill,   2005</v>
      </c>
    </row>
    <row r="49" spans="1:15" s="37" customFormat="1" x14ac:dyDescent="0.25">
      <c r="A49" s="43" t="s">
        <v>14</v>
      </c>
      <c r="B49" s="57">
        <v>2006</v>
      </c>
      <c r="C49" s="61">
        <v>0.2</v>
      </c>
      <c r="D49" s="61">
        <v>18.899999999999999</v>
      </c>
      <c r="E49" s="61">
        <v>19.8</v>
      </c>
      <c r="F49" s="62">
        <v>0</v>
      </c>
      <c r="G49" s="62">
        <v>0.54</v>
      </c>
      <c r="H49" s="62">
        <v>0.55000000000000004</v>
      </c>
      <c r="I49" s="41">
        <v>3</v>
      </c>
      <c r="J49" s="41">
        <v>20</v>
      </c>
      <c r="K49" s="41">
        <v>24</v>
      </c>
      <c r="L49" s="63">
        <v>0.1</v>
      </c>
      <c r="M49" s="61">
        <v>8.07</v>
      </c>
      <c r="O49" s="37" t="str">
        <f t="shared" si="0"/>
        <v>Electricity Invercargill,   2006</v>
      </c>
    </row>
    <row r="50" spans="1:15" s="37" customFormat="1" x14ac:dyDescent="0.25">
      <c r="A50" s="43" t="s">
        <v>14</v>
      </c>
      <c r="B50" s="56">
        <v>2007</v>
      </c>
      <c r="C50" s="61">
        <v>0.3</v>
      </c>
      <c r="D50" s="61">
        <v>35.299999999999997</v>
      </c>
      <c r="E50" s="61">
        <v>36.700000000000003</v>
      </c>
      <c r="F50" s="62">
        <v>0</v>
      </c>
      <c r="G50" s="62">
        <v>1.21</v>
      </c>
      <c r="H50" s="62">
        <v>1.28</v>
      </c>
      <c r="I50" s="41">
        <v>3</v>
      </c>
      <c r="J50" s="41">
        <v>18</v>
      </c>
      <c r="K50" s="41">
        <v>23</v>
      </c>
      <c r="L50" s="63">
        <v>0.22220000000000001</v>
      </c>
      <c r="M50" s="61">
        <v>7.24</v>
      </c>
      <c r="O50" s="37" t="str">
        <f t="shared" si="0"/>
        <v>Electricity Invercargill,   2007</v>
      </c>
    </row>
    <row r="51" spans="1:15" s="37" customFormat="1" x14ac:dyDescent="0.25">
      <c r="A51" s="43" t="s">
        <v>15</v>
      </c>
      <c r="B51" s="56">
        <v>2003</v>
      </c>
      <c r="C51" s="61">
        <v>20</v>
      </c>
      <c r="D51" s="61">
        <v>77</v>
      </c>
      <c r="E51" s="61">
        <v>192</v>
      </c>
      <c r="F51" s="62">
        <v>0.18000000699999999</v>
      </c>
      <c r="G51" s="62">
        <v>0.87999999500000003</v>
      </c>
      <c r="H51" s="62">
        <v>1.6000000240000001</v>
      </c>
      <c r="I51" s="41">
        <v>57</v>
      </c>
      <c r="J51" s="41">
        <v>80</v>
      </c>
      <c r="K51" s="41">
        <v>143</v>
      </c>
      <c r="L51" s="63">
        <v>0.15000000599999999</v>
      </c>
      <c r="M51" s="61">
        <v>4.3000001909999996</v>
      </c>
      <c r="O51" s="37" t="str">
        <f t="shared" si="0"/>
        <v>Horizon Energy,   2003</v>
      </c>
    </row>
    <row r="52" spans="1:15" s="37" customFormat="1" x14ac:dyDescent="0.25">
      <c r="A52" s="43" t="s">
        <v>15</v>
      </c>
      <c r="B52" s="56">
        <v>2004</v>
      </c>
      <c r="C52" s="61">
        <v>25</v>
      </c>
      <c r="D52" s="61">
        <v>108</v>
      </c>
      <c r="E52" s="61">
        <v>219</v>
      </c>
      <c r="F52" s="62">
        <v>0.15</v>
      </c>
      <c r="G52" s="62">
        <v>1.1000000000000001</v>
      </c>
      <c r="H52" s="62">
        <v>1.62</v>
      </c>
      <c r="I52" s="41">
        <v>67</v>
      </c>
      <c r="J52" s="41">
        <v>83</v>
      </c>
      <c r="K52" s="41">
        <v>155</v>
      </c>
      <c r="L52" s="63">
        <v>0.14460000000000001</v>
      </c>
      <c r="M52" s="61">
        <v>4.5999999999999996</v>
      </c>
      <c r="O52" s="37" t="str">
        <f t="shared" si="0"/>
        <v>Horizon Energy,   2004</v>
      </c>
    </row>
    <row r="53" spans="1:15" s="37" customFormat="1" x14ac:dyDescent="0.25">
      <c r="A53" s="43" t="s">
        <v>15</v>
      </c>
      <c r="B53" s="57">
        <v>2005</v>
      </c>
      <c r="C53" s="61">
        <v>22</v>
      </c>
      <c r="D53" s="61">
        <v>331</v>
      </c>
      <c r="E53" s="61">
        <v>987</v>
      </c>
      <c r="F53" s="62">
        <v>0.11</v>
      </c>
      <c r="G53" s="62">
        <v>2.35</v>
      </c>
      <c r="H53" s="62">
        <v>3.54</v>
      </c>
      <c r="I53" s="41">
        <v>51</v>
      </c>
      <c r="J53" s="41">
        <v>125</v>
      </c>
      <c r="K53" s="41">
        <v>192</v>
      </c>
      <c r="L53" s="63">
        <v>0.33600000000000002</v>
      </c>
      <c r="M53" s="61">
        <v>6.7</v>
      </c>
      <c r="O53" s="37" t="str">
        <f t="shared" si="0"/>
        <v>Horizon Energy,   2005</v>
      </c>
    </row>
    <row r="54" spans="1:15" s="37" customFormat="1" x14ac:dyDescent="0.25">
      <c r="A54" s="43" t="s">
        <v>15</v>
      </c>
      <c r="B54" s="57">
        <v>2006</v>
      </c>
      <c r="C54" s="61">
        <v>31</v>
      </c>
      <c r="D54" s="61">
        <v>156</v>
      </c>
      <c r="E54" s="61">
        <v>292</v>
      </c>
      <c r="F54" s="62">
        <v>0.16</v>
      </c>
      <c r="G54" s="62">
        <v>1.89</v>
      </c>
      <c r="H54" s="62">
        <v>2.48</v>
      </c>
      <c r="I54" s="41">
        <v>68</v>
      </c>
      <c r="J54" s="41">
        <v>110</v>
      </c>
      <c r="K54" s="41">
        <v>187</v>
      </c>
      <c r="L54" s="63">
        <v>0.25</v>
      </c>
      <c r="M54" s="61">
        <v>8.5</v>
      </c>
      <c r="O54" s="37" t="str">
        <f t="shared" si="0"/>
        <v>Horizon Energy,   2006</v>
      </c>
    </row>
    <row r="55" spans="1:15" s="37" customFormat="1" x14ac:dyDescent="0.25">
      <c r="A55" s="43" t="s">
        <v>15</v>
      </c>
      <c r="B55" s="57">
        <v>2007</v>
      </c>
      <c r="C55" s="61">
        <v>16</v>
      </c>
      <c r="D55" s="61">
        <v>140</v>
      </c>
      <c r="E55" s="61">
        <v>315</v>
      </c>
      <c r="F55" s="62">
        <v>0.12</v>
      </c>
      <c r="G55" s="62">
        <v>1.73</v>
      </c>
      <c r="H55" s="62">
        <v>3.09</v>
      </c>
      <c r="I55" s="41">
        <v>53</v>
      </c>
      <c r="J55" s="41">
        <v>92</v>
      </c>
      <c r="K55" s="41">
        <v>161</v>
      </c>
      <c r="L55" s="63">
        <v>0.25</v>
      </c>
      <c r="M55" s="61">
        <v>8.5</v>
      </c>
      <c r="O55" s="37" t="str">
        <f t="shared" si="0"/>
        <v>Horizon Energy,   2007</v>
      </c>
    </row>
    <row r="56" spans="1:15" s="37" customFormat="1" x14ac:dyDescent="0.25">
      <c r="A56" s="43" t="s">
        <v>54</v>
      </c>
      <c r="B56" s="57">
        <v>2003</v>
      </c>
      <c r="C56" s="61">
        <v>60.830001830999997</v>
      </c>
      <c r="D56" s="61">
        <v>77.870002747000001</v>
      </c>
      <c r="E56" s="61">
        <v>284.35000610399999</v>
      </c>
      <c r="F56" s="62">
        <v>0.25999999000000001</v>
      </c>
      <c r="G56" s="62">
        <v>1.460000038</v>
      </c>
      <c r="H56" s="62">
        <v>2.7000000480000002</v>
      </c>
      <c r="I56" s="41">
        <v>167</v>
      </c>
      <c r="J56" s="41">
        <v>102</v>
      </c>
      <c r="K56" s="41">
        <v>274</v>
      </c>
      <c r="L56" s="63">
        <v>4.5999999999999999E-2</v>
      </c>
      <c r="M56" s="61">
        <v>2.9700000289999999</v>
      </c>
      <c r="O56" s="37" t="str">
        <f t="shared" si="0"/>
        <v>MainPower NZ,   2003</v>
      </c>
    </row>
    <row r="57" spans="1:15" s="37" customFormat="1" x14ac:dyDescent="0.25">
      <c r="A57" s="43" t="s">
        <v>54</v>
      </c>
      <c r="B57" s="57">
        <v>2004</v>
      </c>
      <c r="C57" s="61">
        <v>48.59</v>
      </c>
      <c r="D57" s="61">
        <v>45.44</v>
      </c>
      <c r="E57" s="61">
        <v>99.64</v>
      </c>
      <c r="F57" s="62">
        <v>0.21</v>
      </c>
      <c r="G57" s="62">
        <v>0.96</v>
      </c>
      <c r="H57" s="62">
        <v>1.21</v>
      </c>
      <c r="I57" s="41">
        <v>212</v>
      </c>
      <c r="J57" s="41">
        <v>82</v>
      </c>
      <c r="K57" s="41">
        <v>295</v>
      </c>
      <c r="L57" s="63">
        <v>7.2999999999999995E-2</v>
      </c>
      <c r="M57" s="61">
        <v>2.1800000000000002</v>
      </c>
      <c r="O57" s="37" t="str">
        <f t="shared" si="0"/>
        <v>MainPower NZ,   2004</v>
      </c>
    </row>
    <row r="58" spans="1:15" s="37" customFormat="1" x14ac:dyDescent="0.25">
      <c r="A58" s="43" t="s">
        <v>54</v>
      </c>
      <c r="B58" s="56">
        <v>2005</v>
      </c>
      <c r="C58" s="61">
        <v>49.778199999999998</v>
      </c>
      <c r="D58" s="61">
        <v>49.569600000000001</v>
      </c>
      <c r="E58" s="61">
        <v>115.5685</v>
      </c>
      <c r="F58" s="62">
        <v>0.21779999999999999</v>
      </c>
      <c r="G58" s="62">
        <v>0.71830000000000005</v>
      </c>
      <c r="H58" s="62">
        <v>1.1657</v>
      </c>
      <c r="I58" s="41">
        <v>236</v>
      </c>
      <c r="J58" s="41">
        <v>58</v>
      </c>
      <c r="K58" s="41">
        <v>297</v>
      </c>
      <c r="L58" s="63">
        <v>0.25800000000000001</v>
      </c>
      <c r="M58" s="61">
        <v>1.66</v>
      </c>
      <c r="O58" s="37" t="str">
        <f t="shared" si="0"/>
        <v>MainPower NZ,   2005</v>
      </c>
    </row>
    <row r="59" spans="1:15" s="37" customFormat="1" x14ac:dyDescent="0.25">
      <c r="A59" s="43" t="s">
        <v>54</v>
      </c>
      <c r="B59" s="56">
        <v>2006</v>
      </c>
      <c r="C59" s="61">
        <v>33.299999999999997</v>
      </c>
      <c r="D59" s="61">
        <v>69.86</v>
      </c>
      <c r="E59" s="61">
        <v>109.17</v>
      </c>
      <c r="F59" s="62">
        <v>0.15479999999999999</v>
      </c>
      <c r="G59" s="62">
        <v>1.522</v>
      </c>
      <c r="H59" s="62">
        <v>1.84</v>
      </c>
      <c r="I59" s="41">
        <v>201</v>
      </c>
      <c r="J59" s="41">
        <v>107</v>
      </c>
      <c r="K59" s="41">
        <v>311</v>
      </c>
      <c r="L59" s="63">
        <v>0.10199999999999999</v>
      </c>
      <c r="M59" s="61">
        <v>2.92</v>
      </c>
      <c r="O59" s="37" t="str">
        <f t="shared" si="0"/>
        <v>MainPower NZ,   2006</v>
      </c>
    </row>
    <row r="60" spans="1:15" s="37" customFormat="1" x14ac:dyDescent="0.25">
      <c r="A60" s="43" t="s">
        <v>54</v>
      </c>
      <c r="B60" s="57">
        <v>2007</v>
      </c>
      <c r="C60" s="61">
        <v>31.66</v>
      </c>
      <c r="D60" s="61">
        <v>185.45</v>
      </c>
      <c r="E60" s="61">
        <v>236.53</v>
      </c>
      <c r="F60" s="62">
        <v>0.22</v>
      </c>
      <c r="G60" s="62">
        <v>1.53</v>
      </c>
      <c r="H60" s="62">
        <v>2.27</v>
      </c>
      <c r="I60" s="41">
        <v>217</v>
      </c>
      <c r="J60" s="41">
        <v>200</v>
      </c>
      <c r="K60" s="41">
        <v>427</v>
      </c>
      <c r="L60" s="63">
        <v>0.34499999999999997</v>
      </c>
      <c r="M60" s="61">
        <v>5.56</v>
      </c>
      <c r="O60" s="37" t="str">
        <f t="shared" si="0"/>
        <v>MainPower NZ,   2007</v>
      </c>
    </row>
    <row r="61" spans="1:15" s="37" customFormat="1" x14ac:dyDescent="0.25">
      <c r="A61" s="43" t="s">
        <v>16</v>
      </c>
      <c r="B61" s="57">
        <v>2003</v>
      </c>
      <c r="C61" s="61">
        <v>67.800003051999994</v>
      </c>
      <c r="D61" s="61">
        <v>124.80000305199999</v>
      </c>
      <c r="E61" s="61">
        <v>200.5</v>
      </c>
      <c r="F61" s="62">
        <v>0.30000001199999998</v>
      </c>
      <c r="G61" s="62">
        <v>2</v>
      </c>
      <c r="H61" s="62">
        <v>2.5999999049999998</v>
      </c>
      <c r="I61" s="41">
        <v>329</v>
      </c>
      <c r="J61" s="41">
        <v>322</v>
      </c>
      <c r="K61" s="41">
        <v>655</v>
      </c>
      <c r="L61" s="63">
        <v>0.155000001</v>
      </c>
      <c r="M61" s="61">
        <v>6.0999999049999998</v>
      </c>
      <c r="O61" s="37" t="str">
        <f t="shared" si="0"/>
        <v>Marlborough Lines,   2003</v>
      </c>
    </row>
    <row r="62" spans="1:15" s="37" customFormat="1" x14ac:dyDescent="0.25">
      <c r="A62" s="43" t="s">
        <v>16</v>
      </c>
      <c r="B62" s="57">
        <v>2004</v>
      </c>
      <c r="C62" s="61">
        <v>52.5</v>
      </c>
      <c r="D62" s="61">
        <v>141.19999999999999</v>
      </c>
      <c r="E62" s="61">
        <v>222.4</v>
      </c>
      <c r="F62" s="62">
        <v>0.3</v>
      </c>
      <c r="G62" s="62">
        <v>1.4</v>
      </c>
      <c r="H62" s="62">
        <v>3.4</v>
      </c>
      <c r="I62" s="41">
        <v>277</v>
      </c>
      <c r="J62" s="41">
        <v>219</v>
      </c>
      <c r="K62" s="41">
        <v>507</v>
      </c>
      <c r="L62" s="63">
        <v>0.29699999999999999</v>
      </c>
      <c r="M62" s="61">
        <v>8.8000000000000007</v>
      </c>
      <c r="O62" s="37" t="str">
        <f t="shared" si="0"/>
        <v>Marlborough Lines,   2004</v>
      </c>
    </row>
    <row r="63" spans="1:15" s="37" customFormat="1" x14ac:dyDescent="0.25">
      <c r="A63" s="43" t="s">
        <v>16</v>
      </c>
      <c r="B63" s="57">
        <v>2005</v>
      </c>
      <c r="C63" s="61">
        <v>93.4</v>
      </c>
      <c r="D63" s="61">
        <v>119.8</v>
      </c>
      <c r="E63" s="61">
        <v>224.9</v>
      </c>
      <c r="F63" s="62">
        <v>0.4</v>
      </c>
      <c r="G63" s="62">
        <v>1.5</v>
      </c>
      <c r="H63" s="62">
        <v>2.5</v>
      </c>
      <c r="I63" s="41">
        <v>259</v>
      </c>
      <c r="J63" s="41">
        <v>233</v>
      </c>
      <c r="K63" s="41">
        <v>498</v>
      </c>
      <c r="L63" s="63">
        <v>0.27900000000000003</v>
      </c>
      <c r="M63" s="61">
        <v>9.3000000000000007</v>
      </c>
      <c r="O63" s="37" t="str">
        <f t="shared" si="0"/>
        <v>Marlborough Lines,   2005</v>
      </c>
    </row>
    <row r="64" spans="1:15" s="37" customFormat="1" x14ac:dyDescent="0.25">
      <c r="A64" s="43" t="s">
        <v>16</v>
      </c>
      <c r="B64" s="57">
        <v>2006</v>
      </c>
      <c r="C64" s="61">
        <v>93.6</v>
      </c>
      <c r="D64" s="61">
        <v>166.5</v>
      </c>
      <c r="E64" s="61">
        <v>260.2</v>
      </c>
      <c r="F64" s="62">
        <v>0.3</v>
      </c>
      <c r="G64" s="62">
        <v>2.5</v>
      </c>
      <c r="H64" s="62">
        <v>2.9</v>
      </c>
      <c r="I64" s="41">
        <v>267</v>
      </c>
      <c r="J64" s="41">
        <v>294</v>
      </c>
      <c r="K64" s="41">
        <v>561</v>
      </c>
      <c r="L64" s="63">
        <v>0.252</v>
      </c>
      <c r="M64" s="61">
        <v>11.6</v>
      </c>
      <c r="O64" s="37" t="str">
        <f t="shared" si="0"/>
        <v>Marlborough Lines,   2006</v>
      </c>
    </row>
    <row r="65" spans="1:15" s="37" customFormat="1" x14ac:dyDescent="0.25">
      <c r="A65" s="43" t="s">
        <v>16</v>
      </c>
      <c r="B65" s="57">
        <v>2007</v>
      </c>
      <c r="C65" s="61">
        <v>108.7</v>
      </c>
      <c r="D65" s="61">
        <v>155.19999999999999</v>
      </c>
      <c r="E65" s="61">
        <v>353.1</v>
      </c>
      <c r="F65" s="62">
        <v>0.4</v>
      </c>
      <c r="G65" s="62">
        <v>2.5</v>
      </c>
      <c r="H65" s="62">
        <v>4.2</v>
      </c>
      <c r="I65" s="41">
        <v>274</v>
      </c>
      <c r="J65" s="41">
        <v>359</v>
      </c>
      <c r="K65" s="41">
        <v>646</v>
      </c>
      <c r="L65" s="63">
        <v>0.34499999999999997</v>
      </c>
      <c r="M65" s="61">
        <v>14</v>
      </c>
      <c r="O65" s="37" t="str">
        <f t="shared" si="0"/>
        <v>Marlborough Lines,   2007</v>
      </c>
    </row>
    <row r="66" spans="1:15" x14ac:dyDescent="0.25">
      <c r="A66" s="43" t="s">
        <v>17</v>
      </c>
      <c r="B66" s="54">
        <v>2003</v>
      </c>
      <c r="C66" s="61">
        <v>27.430000305</v>
      </c>
      <c r="D66" s="61">
        <v>72.129997252999999</v>
      </c>
      <c r="E66" s="61">
        <v>99.559997558999996</v>
      </c>
      <c r="F66" s="62">
        <v>0.15999999600000001</v>
      </c>
      <c r="G66" s="62">
        <v>1.269999981</v>
      </c>
      <c r="H66" s="62">
        <v>1.4299999480000001</v>
      </c>
      <c r="I66" s="41">
        <v>22</v>
      </c>
      <c r="J66" s="41">
        <v>13</v>
      </c>
      <c r="K66" s="41">
        <v>35</v>
      </c>
      <c r="L66" s="63">
        <v>7.6999999999999999E-2</v>
      </c>
      <c r="M66" s="61">
        <v>13.550000191000001</v>
      </c>
      <c r="N66" s="37"/>
      <c r="O66" s="37" t="str">
        <f t="shared" si="0"/>
        <v>Nelson Electricity,   2003</v>
      </c>
    </row>
    <row r="67" spans="1:15" s="37" customFormat="1" x14ac:dyDescent="0.25">
      <c r="A67" s="43" t="s">
        <v>17</v>
      </c>
      <c r="B67" s="56">
        <v>2004</v>
      </c>
      <c r="C67" s="61">
        <v>6.6</v>
      </c>
      <c r="D67" s="61">
        <v>46.6</v>
      </c>
      <c r="E67" s="61">
        <v>53.2</v>
      </c>
      <c r="F67" s="62">
        <v>0.3</v>
      </c>
      <c r="G67" s="62">
        <v>0.5</v>
      </c>
      <c r="H67" s="62">
        <v>0.8</v>
      </c>
      <c r="I67" s="41">
        <v>10</v>
      </c>
      <c r="J67" s="41">
        <v>7</v>
      </c>
      <c r="K67" s="41">
        <v>17</v>
      </c>
      <c r="L67" s="63">
        <v>5.8999999999999997E-2</v>
      </c>
      <c r="M67" s="61">
        <v>8</v>
      </c>
      <c r="N67"/>
      <c r="O67" s="37" t="str">
        <f t="shared" si="0"/>
        <v>Nelson Electricity,   2004</v>
      </c>
    </row>
    <row r="68" spans="1:15" s="37" customFormat="1" x14ac:dyDescent="0.25">
      <c r="A68" s="43" t="s">
        <v>17</v>
      </c>
      <c r="B68" s="57">
        <v>2005</v>
      </c>
      <c r="C68" s="61">
        <v>12.5</v>
      </c>
      <c r="D68" s="61">
        <v>38.6</v>
      </c>
      <c r="E68" s="61">
        <v>51</v>
      </c>
      <c r="F68" s="62">
        <v>0.1</v>
      </c>
      <c r="G68" s="62">
        <v>0.8</v>
      </c>
      <c r="H68" s="62">
        <v>0.8</v>
      </c>
      <c r="I68" s="41">
        <v>25</v>
      </c>
      <c r="J68" s="41">
        <v>13</v>
      </c>
      <c r="K68" s="41">
        <v>38</v>
      </c>
      <c r="L68" s="63">
        <v>0.154</v>
      </c>
      <c r="M68" s="61">
        <v>14.7</v>
      </c>
      <c r="O68" s="37" t="str">
        <f t="shared" si="0"/>
        <v>Nelson Electricity,   2005</v>
      </c>
    </row>
    <row r="69" spans="1:15" s="37" customFormat="1" x14ac:dyDescent="0.25">
      <c r="A69" s="43" t="s">
        <v>17</v>
      </c>
      <c r="B69" s="57">
        <v>2006</v>
      </c>
      <c r="C69" s="61">
        <v>12.2</v>
      </c>
      <c r="D69" s="61">
        <v>10.1</v>
      </c>
      <c r="E69" s="61">
        <v>122</v>
      </c>
      <c r="F69" s="62">
        <v>0.1</v>
      </c>
      <c r="G69" s="62">
        <v>0.2</v>
      </c>
      <c r="H69" s="62">
        <v>2.2000000000000002</v>
      </c>
      <c r="I69" s="41">
        <v>27</v>
      </c>
      <c r="J69" s="41">
        <v>4</v>
      </c>
      <c r="K69" s="41">
        <v>33</v>
      </c>
      <c r="L69" s="63">
        <v>0</v>
      </c>
      <c r="M69" s="61">
        <v>4.4000000000000004</v>
      </c>
      <c r="O69" s="37" t="str">
        <f t="shared" si="0"/>
        <v>Nelson Electricity,   2006</v>
      </c>
    </row>
    <row r="70" spans="1:15" s="37" customFormat="1" x14ac:dyDescent="0.25">
      <c r="A70" s="43" t="s">
        <v>17</v>
      </c>
      <c r="B70" s="57">
        <v>2007</v>
      </c>
      <c r="C70" s="61">
        <v>9.3000000000000007</v>
      </c>
      <c r="D70" s="61">
        <v>25.8</v>
      </c>
      <c r="E70" s="61">
        <v>249.9</v>
      </c>
      <c r="F70" s="62">
        <v>0.3</v>
      </c>
      <c r="G70" s="62">
        <v>0.2</v>
      </c>
      <c r="H70" s="62">
        <v>2.5</v>
      </c>
      <c r="I70" s="41">
        <v>22</v>
      </c>
      <c r="J70" s="41">
        <v>8</v>
      </c>
      <c r="K70" s="41">
        <v>32</v>
      </c>
      <c r="L70" s="63">
        <v>0</v>
      </c>
      <c r="M70" s="61">
        <v>10</v>
      </c>
      <c r="O70" s="37" t="str">
        <f t="shared" si="0"/>
        <v>Nelson Electricity,   2007</v>
      </c>
    </row>
    <row r="71" spans="1:15" s="37" customFormat="1" x14ac:dyDescent="0.25">
      <c r="A71" s="43" t="s">
        <v>18</v>
      </c>
      <c r="B71" s="57">
        <v>2003</v>
      </c>
      <c r="C71" s="61">
        <v>16.770000457999998</v>
      </c>
      <c r="D71" s="61">
        <v>90.959999084000003</v>
      </c>
      <c r="E71" s="61">
        <v>151.22999572800001</v>
      </c>
      <c r="F71" s="62">
        <v>0.189999998</v>
      </c>
      <c r="G71" s="62">
        <v>1.2999999520000001</v>
      </c>
      <c r="H71" s="62">
        <v>1.8600000139999999</v>
      </c>
      <c r="I71" s="41">
        <v>66</v>
      </c>
      <c r="J71" s="41">
        <v>118</v>
      </c>
      <c r="K71" s="41">
        <v>189</v>
      </c>
      <c r="L71" s="63">
        <v>0.17000000200000001</v>
      </c>
      <c r="M71" s="61">
        <v>5.4499998090000004</v>
      </c>
      <c r="O71" s="37" t="str">
        <f t="shared" ref="O71:O134" si="1">A71&amp;",   "&amp;B71</f>
        <v>Network Tasman,   2003</v>
      </c>
    </row>
    <row r="72" spans="1:15" s="37" customFormat="1" x14ac:dyDescent="0.25">
      <c r="A72" s="43" t="s">
        <v>18</v>
      </c>
      <c r="B72" s="57">
        <v>2004</v>
      </c>
      <c r="C72" s="61">
        <v>25.92</v>
      </c>
      <c r="D72" s="61">
        <v>95.26</v>
      </c>
      <c r="E72" s="61">
        <v>164.1</v>
      </c>
      <c r="F72" s="62">
        <v>0.15</v>
      </c>
      <c r="G72" s="62">
        <v>1.07</v>
      </c>
      <c r="H72" s="62">
        <v>1.73</v>
      </c>
      <c r="I72" s="41">
        <v>76</v>
      </c>
      <c r="J72" s="41">
        <v>101</v>
      </c>
      <c r="K72" s="41">
        <v>183</v>
      </c>
      <c r="L72" s="63">
        <v>0.23</v>
      </c>
      <c r="M72" s="61">
        <v>4.53</v>
      </c>
      <c r="O72" s="37" t="str">
        <f t="shared" si="1"/>
        <v>Network Tasman,   2004</v>
      </c>
    </row>
    <row r="73" spans="1:15" s="37" customFormat="1" x14ac:dyDescent="0.25">
      <c r="A73" s="43" t="s">
        <v>18</v>
      </c>
      <c r="B73" s="57">
        <v>2005</v>
      </c>
      <c r="C73" s="61">
        <v>28.04</v>
      </c>
      <c r="D73" s="61">
        <v>118.3</v>
      </c>
      <c r="E73" s="61">
        <v>210.15</v>
      </c>
      <c r="F73" s="62">
        <v>0.23</v>
      </c>
      <c r="G73" s="62">
        <v>1.48</v>
      </c>
      <c r="H73" s="62">
        <v>2.4700000000000002</v>
      </c>
      <c r="I73" s="41">
        <v>110</v>
      </c>
      <c r="J73" s="41">
        <v>126</v>
      </c>
      <c r="K73" s="41">
        <v>243</v>
      </c>
      <c r="L73" s="63">
        <v>0.22</v>
      </c>
      <c r="M73" s="61">
        <v>5.69</v>
      </c>
      <c r="O73" s="37" t="str">
        <f t="shared" si="1"/>
        <v>Network Tasman,   2005</v>
      </c>
    </row>
    <row r="74" spans="1:15" x14ac:dyDescent="0.25">
      <c r="A74" s="43" t="s">
        <v>18</v>
      </c>
      <c r="B74" s="54">
        <v>2006</v>
      </c>
      <c r="C74" s="61">
        <v>24.89</v>
      </c>
      <c r="D74" s="61">
        <v>96.56</v>
      </c>
      <c r="E74" s="61">
        <v>224.66</v>
      </c>
      <c r="F74" s="62">
        <v>0.13</v>
      </c>
      <c r="G74" s="62">
        <v>0.92</v>
      </c>
      <c r="H74" s="62">
        <v>2.5299999999999998</v>
      </c>
      <c r="I74" s="41">
        <v>138</v>
      </c>
      <c r="J74" s="41">
        <v>97</v>
      </c>
      <c r="K74" s="41">
        <v>243</v>
      </c>
      <c r="L74" s="63">
        <v>0.19</v>
      </c>
      <c r="M74" s="61">
        <v>4.37</v>
      </c>
      <c r="N74" s="37"/>
      <c r="O74" s="37" t="str">
        <f t="shared" si="1"/>
        <v>Network Tasman,   2006</v>
      </c>
    </row>
    <row r="75" spans="1:15" x14ac:dyDescent="0.25">
      <c r="A75" s="43" t="s">
        <v>18</v>
      </c>
      <c r="B75" s="54">
        <v>2007</v>
      </c>
      <c r="C75" s="61">
        <v>32.82</v>
      </c>
      <c r="D75" s="61">
        <v>76.540000000000006</v>
      </c>
      <c r="E75" s="61">
        <v>285.41000000000003</v>
      </c>
      <c r="F75" s="62">
        <v>0.28999999999999998</v>
      </c>
      <c r="G75" s="62">
        <v>1.23</v>
      </c>
      <c r="H75" s="62">
        <v>3.29</v>
      </c>
      <c r="I75" s="41">
        <v>216</v>
      </c>
      <c r="J75" s="41">
        <v>117</v>
      </c>
      <c r="K75" s="41">
        <v>343</v>
      </c>
      <c r="L75" s="63">
        <v>0.19</v>
      </c>
      <c r="M75" s="61">
        <v>5.21</v>
      </c>
      <c r="O75" s="37" t="str">
        <f t="shared" si="1"/>
        <v>Network Tasman,   2007</v>
      </c>
    </row>
    <row r="76" spans="1:15" s="37" customFormat="1" x14ac:dyDescent="0.25">
      <c r="A76" s="43" t="s">
        <v>19</v>
      </c>
      <c r="B76" s="56">
        <v>2003</v>
      </c>
      <c r="C76" s="61">
        <v>29.600000381000001</v>
      </c>
      <c r="D76" s="61">
        <v>62.099998474000003</v>
      </c>
      <c r="E76" s="61">
        <v>91.599998474000003</v>
      </c>
      <c r="F76" s="62">
        <v>0.15000000599999999</v>
      </c>
      <c r="G76" s="62">
        <v>1.1200000050000001</v>
      </c>
      <c r="H76" s="62">
        <v>1.269999981</v>
      </c>
      <c r="I76" s="41">
        <v>68</v>
      </c>
      <c r="J76" s="41">
        <v>75</v>
      </c>
      <c r="K76" s="41">
        <v>143</v>
      </c>
      <c r="L76" s="63">
        <v>0.13300000100000001</v>
      </c>
      <c r="M76" s="61">
        <v>4.3899998660000001</v>
      </c>
      <c r="N76"/>
      <c r="O76" s="37" t="str">
        <f t="shared" si="1"/>
        <v>Network Waitaki,   2003</v>
      </c>
    </row>
    <row r="77" spans="1:15" s="37" customFormat="1" x14ac:dyDescent="0.25">
      <c r="A77" s="43" t="s">
        <v>19</v>
      </c>
      <c r="B77" s="57">
        <v>2004</v>
      </c>
      <c r="C77" s="61">
        <v>36.700000000000003</v>
      </c>
      <c r="D77" s="61">
        <v>150.30000000000001</v>
      </c>
      <c r="E77" s="61">
        <v>187</v>
      </c>
      <c r="F77" s="62">
        <v>0.18</v>
      </c>
      <c r="G77" s="62">
        <v>1.47</v>
      </c>
      <c r="H77" s="62">
        <v>1.65</v>
      </c>
      <c r="I77" s="41">
        <v>102</v>
      </c>
      <c r="J77" s="41">
        <v>109</v>
      </c>
      <c r="K77" s="41">
        <v>211</v>
      </c>
      <c r="L77" s="63">
        <v>0.34860000000000002</v>
      </c>
      <c r="M77" s="61">
        <v>6.53</v>
      </c>
      <c r="O77" s="37" t="str">
        <f t="shared" si="1"/>
        <v>Network Waitaki,   2004</v>
      </c>
    </row>
    <row r="78" spans="1:15" s="37" customFormat="1" x14ac:dyDescent="0.25">
      <c r="A78" s="43" t="s">
        <v>19</v>
      </c>
      <c r="B78" s="57">
        <v>2005</v>
      </c>
      <c r="C78" s="61">
        <v>61.14</v>
      </c>
      <c r="D78" s="61">
        <v>43.71</v>
      </c>
      <c r="E78" s="61">
        <v>104.85</v>
      </c>
      <c r="F78" s="62">
        <v>0.35</v>
      </c>
      <c r="G78" s="62">
        <v>1.03</v>
      </c>
      <c r="H78" s="62">
        <v>1.38</v>
      </c>
      <c r="I78" s="41">
        <v>202</v>
      </c>
      <c r="J78" s="41">
        <v>58</v>
      </c>
      <c r="K78" s="41">
        <v>260</v>
      </c>
      <c r="L78" s="63">
        <v>0.13789999999999999</v>
      </c>
      <c r="M78" s="61">
        <v>3.37</v>
      </c>
      <c r="O78" s="37" t="str">
        <f t="shared" si="1"/>
        <v>Network Waitaki,   2005</v>
      </c>
    </row>
    <row r="79" spans="1:15" s="37" customFormat="1" x14ac:dyDescent="0.25">
      <c r="A79" s="43" t="s">
        <v>19</v>
      </c>
      <c r="B79" s="57">
        <v>2006</v>
      </c>
      <c r="C79" s="61">
        <v>49.79</v>
      </c>
      <c r="D79" s="61">
        <v>46.95</v>
      </c>
      <c r="E79" s="61">
        <v>102.31</v>
      </c>
      <c r="F79" s="62">
        <v>0.28999999999999998</v>
      </c>
      <c r="G79" s="62">
        <v>0.92</v>
      </c>
      <c r="H79" s="62">
        <v>1.91</v>
      </c>
      <c r="I79" s="41">
        <v>178</v>
      </c>
      <c r="J79" s="41">
        <v>64</v>
      </c>
      <c r="K79" s="41">
        <v>243</v>
      </c>
      <c r="L79" s="63">
        <v>0.125</v>
      </c>
      <c r="M79" s="61">
        <v>3.29</v>
      </c>
      <c r="O79" s="37" t="str">
        <f t="shared" si="1"/>
        <v>Network Waitaki,   2006</v>
      </c>
    </row>
    <row r="80" spans="1:15" s="37" customFormat="1" x14ac:dyDescent="0.25">
      <c r="A80" s="43" t="s">
        <v>19</v>
      </c>
      <c r="B80" s="57">
        <v>2007</v>
      </c>
      <c r="C80" s="61">
        <v>41.39</v>
      </c>
      <c r="D80" s="61">
        <v>291.41000000000003</v>
      </c>
      <c r="E80" s="61">
        <v>505.55</v>
      </c>
      <c r="F80" s="62">
        <v>0.19</v>
      </c>
      <c r="G80" s="62">
        <v>1.26</v>
      </c>
      <c r="H80" s="62">
        <v>3.32</v>
      </c>
      <c r="I80" s="41">
        <v>216</v>
      </c>
      <c r="J80" s="41">
        <v>100</v>
      </c>
      <c r="K80" s="41">
        <v>322</v>
      </c>
      <c r="L80" s="63">
        <v>0.35</v>
      </c>
      <c r="M80" s="61">
        <v>5.74</v>
      </c>
      <c r="O80" s="37" t="str">
        <f t="shared" si="1"/>
        <v>Network Waitaki,   2007</v>
      </c>
    </row>
    <row r="81" spans="1:15" s="37" customFormat="1" x14ac:dyDescent="0.25">
      <c r="A81" s="43" t="s">
        <v>20</v>
      </c>
      <c r="B81" s="57">
        <v>2003</v>
      </c>
      <c r="C81" s="61">
        <v>31.959999084</v>
      </c>
      <c r="D81" s="61">
        <v>140.52999877900001</v>
      </c>
      <c r="E81" s="61">
        <v>181.830001831</v>
      </c>
      <c r="F81" s="62">
        <v>0.209999993</v>
      </c>
      <c r="G81" s="62">
        <v>3.5699999330000001</v>
      </c>
      <c r="H81" s="62">
        <v>4.0700001720000003</v>
      </c>
      <c r="I81" s="41">
        <v>160</v>
      </c>
      <c r="J81" s="41">
        <v>361</v>
      </c>
      <c r="K81" s="41">
        <v>523</v>
      </c>
      <c r="L81" s="63">
        <v>0.157000005</v>
      </c>
      <c r="M81" s="61">
        <v>10.659999847</v>
      </c>
      <c r="O81" s="37" t="str">
        <f t="shared" si="1"/>
        <v>Northpower,   2003</v>
      </c>
    </row>
    <row r="82" spans="1:15" s="37" customFormat="1" x14ac:dyDescent="0.25">
      <c r="A82" s="43" t="s">
        <v>20</v>
      </c>
      <c r="B82" s="57">
        <v>2004</v>
      </c>
      <c r="C82" s="61">
        <v>36.96</v>
      </c>
      <c r="D82" s="61">
        <v>82.57</v>
      </c>
      <c r="E82" s="61">
        <v>145.32</v>
      </c>
      <c r="F82" s="62">
        <v>0.21</v>
      </c>
      <c r="G82" s="62">
        <v>2.42</v>
      </c>
      <c r="H82" s="62">
        <v>2.71</v>
      </c>
      <c r="I82" s="41">
        <v>149</v>
      </c>
      <c r="J82" s="41">
        <v>256</v>
      </c>
      <c r="K82" s="41">
        <v>406</v>
      </c>
      <c r="L82" s="63">
        <v>0.155</v>
      </c>
      <c r="M82" s="61">
        <v>7.79</v>
      </c>
      <c r="O82" s="37" t="str">
        <f t="shared" si="1"/>
        <v>Northpower,   2004</v>
      </c>
    </row>
    <row r="83" spans="1:15" s="1" customFormat="1" x14ac:dyDescent="0.25">
      <c r="A83" s="43" t="s">
        <v>20</v>
      </c>
      <c r="B83" s="57">
        <v>2005</v>
      </c>
      <c r="C83" s="61">
        <v>28.95</v>
      </c>
      <c r="D83" s="61">
        <v>67.66</v>
      </c>
      <c r="E83" s="61">
        <v>113.24</v>
      </c>
      <c r="F83" s="62">
        <v>0.21</v>
      </c>
      <c r="G83" s="62">
        <v>1.9</v>
      </c>
      <c r="H83" s="62">
        <v>2.6</v>
      </c>
      <c r="I83" s="41">
        <v>251</v>
      </c>
      <c r="J83" s="41">
        <v>225</v>
      </c>
      <c r="K83" s="41">
        <v>478</v>
      </c>
      <c r="L83" s="63">
        <v>0.16400000000000001</v>
      </c>
      <c r="M83" s="61">
        <v>6.61</v>
      </c>
      <c r="N83" s="37"/>
      <c r="O83" s="37" t="str">
        <f t="shared" si="1"/>
        <v>Northpower,   2005</v>
      </c>
    </row>
    <row r="84" spans="1:15" x14ac:dyDescent="0.25">
      <c r="A84" s="43" t="s">
        <v>20</v>
      </c>
      <c r="B84" s="57">
        <v>2006</v>
      </c>
      <c r="C84" s="61">
        <v>27.57</v>
      </c>
      <c r="D84" s="61">
        <v>89.46</v>
      </c>
      <c r="E84" s="61">
        <v>119.23</v>
      </c>
      <c r="F84" s="62">
        <v>0.17</v>
      </c>
      <c r="G84" s="62">
        <v>2.19</v>
      </c>
      <c r="H84" s="62">
        <v>2.4700000000000002</v>
      </c>
      <c r="I84" s="41">
        <v>211</v>
      </c>
      <c r="J84" s="41">
        <v>290</v>
      </c>
      <c r="K84" s="41">
        <v>502</v>
      </c>
      <c r="L84" s="63">
        <v>0.16800000000000001</v>
      </c>
      <c r="M84" s="61">
        <v>8.33</v>
      </c>
      <c r="N84" s="1"/>
      <c r="O84" s="37" t="str">
        <f t="shared" si="1"/>
        <v>Northpower,   2006</v>
      </c>
    </row>
    <row r="85" spans="1:15" s="37" customFormat="1" x14ac:dyDescent="0.25">
      <c r="A85" s="43" t="s">
        <v>20</v>
      </c>
      <c r="B85" s="57">
        <v>2007</v>
      </c>
      <c r="C85" s="61">
        <v>29.73</v>
      </c>
      <c r="D85" s="61">
        <v>110.18</v>
      </c>
      <c r="E85" s="61">
        <v>151.33000000000001</v>
      </c>
      <c r="F85" s="62">
        <v>0.16</v>
      </c>
      <c r="G85" s="62">
        <v>2.42</v>
      </c>
      <c r="H85" s="62">
        <v>2.73</v>
      </c>
      <c r="I85" s="41">
        <v>208</v>
      </c>
      <c r="J85" s="41">
        <v>310</v>
      </c>
      <c r="K85" s="41">
        <v>519</v>
      </c>
      <c r="L85" s="63">
        <v>0.17699999999999999</v>
      </c>
      <c r="M85" s="61">
        <v>8.8699999999999992</v>
      </c>
      <c r="N85"/>
      <c r="O85" s="37" t="str">
        <f t="shared" si="1"/>
        <v>Northpower,   2007</v>
      </c>
    </row>
    <row r="86" spans="1:15" s="37" customFormat="1" x14ac:dyDescent="0.25">
      <c r="A86" s="43" t="s">
        <v>21</v>
      </c>
      <c r="B86" s="57">
        <v>2003</v>
      </c>
      <c r="C86" s="61">
        <v>10</v>
      </c>
      <c r="D86" s="61">
        <v>86</v>
      </c>
      <c r="E86" s="61">
        <v>102</v>
      </c>
      <c r="F86" s="62">
        <v>2.9999998999999999E-2</v>
      </c>
      <c r="G86" s="62">
        <v>0.88999998599999997</v>
      </c>
      <c r="H86" s="62">
        <v>1.2200000289999999</v>
      </c>
      <c r="I86" s="41">
        <v>356</v>
      </c>
      <c r="J86" s="41">
        <v>611</v>
      </c>
      <c r="K86" s="41">
        <v>971</v>
      </c>
      <c r="L86" s="63">
        <v>0.25369998799999999</v>
      </c>
      <c r="M86" s="61">
        <v>10.899999619000001</v>
      </c>
      <c r="O86" s="37" t="str">
        <f t="shared" si="1"/>
        <v>Orion NZ,   2003</v>
      </c>
    </row>
    <row r="87" spans="1:15" s="37" customFormat="1" x14ac:dyDescent="0.25">
      <c r="A87" s="43" t="s">
        <v>21</v>
      </c>
      <c r="B87" s="57">
        <v>2004</v>
      </c>
      <c r="C87" s="61">
        <v>6.5</v>
      </c>
      <c r="D87" s="61">
        <v>35.9</v>
      </c>
      <c r="E87" s="61">
        <v>43.4</v>
      </c>
      <c r="F87" s="62">
        <v>0.02</v>
      </c>
      <c r="G87" s="62">
        <v>0.59</v>
      </c>
      <c r="H87" s="62">
        <v>0.63</v>
      </c>
      <c r="I87" s="41">
        <v>241</v>
      </c>
      <c r="J87" s="41">
        <v>403</v>
      </c>
      <c r="K87" s="41">
        <v>656</v>
      </c>
      <c r="L87" s="63">
        <v>0.25</v>
      </c>
      <c r="M87" s="61">
        <v>7.1</v>
      </c>
      <c r="O87" s="37" t="str">
        <f t="shared" si="1"/>
        <v>Orion NZ,   2004</v>
      </c>
    </row>
    <row r="88" spans="1:15" s="37" customFormat="1" x14ac:dyDescent="0.25">
      <c r="A88" s="43" t="s">
        <v>21</v>
      </c>
      <c r="B88" s="57">
        <v>2005</v>
      </c>
      <c r="C88" s="61">
        <v>7.7</v>
      </c>
      <c r="D88" s="61">
        <v>44</v>
      </c>
      <c r="E88" s="61">
        <v>52.9</v>
      </c>
      <c r="F88" s="62">
        <v>0.03</v>
      </c>
      <c r="G88" s="62">
        <v>0.71</v>
      </c>
      <c r="H88" s="62">
        <v>0.76</v>
      </c>
      <c r="I88" s="41">
        <v>316</v>
      </c>
      <c r="J88" s="41">
        <v>462</v>
      </c>
      <c r="K88" s="41">
        <v>785</v>
      </c>
      <c r="L88" s="63">
        <v>0.249</v>
      </c>
      <c r="M88" s="61">
        <v>8</v>
      </c>
      <c r="O88" s="37" t="str">
        <f t="shared" si="1"/>
        <v>Orion NZ,   2005</v>
      </c>
    </row>
    <row r="89" spans="1:15" s="37" customFormat="1" x14ac:dyDescent="0.25">
      <c r="A89" s="43" t="s">
        <v>21</v>
      </c>
      <c r="B89" s="57">
        <v>2006</v>
      </c>
      <c r="C89" s="61">
        <v>6</v>
      </c>
      <c r="D89" s="61">
        <v>53.3</v>
      </c>
      <c r="E89" s="61">
        <v>64</v>
      </c>
      <c r="F89" s="62">
        <v>0.02</v>
      </c>
      <c r="G89" s="62">
        <v>0.72</v>
      </c>
      <c r="H89" s="62">
        <v>0.96</v>
      </c>
      <c r="I89" s="41">
        <v>288</v>
      </c>
      <c r="J89" s="41">
        <v>499</v>
      </c>
      <c r="K89" s="41">
        <v>792</v>
      </c>
      <c r="L89" s="63">
        <v>0.36</v>
      </c>
      <c r="M89" s="61">
        <v>8.6</v>
      </c>
      <c r="O89" s="37" t="str">
        <f t="shared" si="1"/>
        <v>Orion NZ,   2006</v>
      </c>
    </row>
    <row r="90" spans="1:15" s="37" customFormat="1" x14ac:dyDescent="0.25">
      <c r="A90" s="43" t="s">
        <v>21</v>
      </c>
      <c r="B90" s="57">
        <v>2007</v>
      </c>
      <c r="C90" s="61">
        <v>8.8000000000000007</v>
      </c>
      <c r="D90" s="61">
        <v>141.30000000000001</v>
      </c>
      <c r="E90" s="61">
        <v>154.5</v>
      </c>
      <c r="F90" s="62">
        <v>0.03</v>
      </c>
      <c r="G90" s="62">
        <v>0.65</v>
      </c>
      <c r="H90" s="62">
        <v>0.72</v>
      </c>
      <c r="I90" s="41">
        <v>319</v>
      </c>
      <c r="J90" s="41">
        <v>520</v>
      </c>
      <c r="K90" s="41">
        <v>854</v>
      </c>
      <c r="L90" s="63">
        <v>0.38</v>
      </c>
      <c r="M90" s="61">
        <v>8.6999999999999993</v>
      </c>
      <c r="O90" s="37" t="str">
        <f t="shared" si="1"/>
        <v>Orion NZ,   2007</v>
      </c>
    </row>
    <row r="91" spans="1:15" x14ac:dyDescent="0.25">
      <c r="A91" s="43" t="s">
        <v>22</v>
      </c>
      <c r="B91" s="57">
        <v>2003</v>
      </c>
      <c r="C91" s="61">
        <v>54</v>
      </c>
      <c r="D91" s="61">
        <v>161.80000000000001</v>
      </c>
      <c r="E91" s="61">
        <v>224.9</v>
      </c>
      <c r="F91" s="62">
        <v>0.28999999999999998</v>
      </c>
      <c r="G91" s="62">
        <v>2.33</v>
      </c>
      <c r="H91" s="62">
        <v>2.78</v>
      </c>
      <c r="I91" s="41">
        <v>107</v>
      </c>
      <c r="J91" s="41">
        <v>171</v>
      </c>
      <c r="K91" s="41">
        <v>279</v>
      </c>
      <c r="L91" s="63">
        <v>0</v>
      </c>
      <c r="M91" s="61">
        <v>4.51</v>
      </c>
      <c r="N91" s="37"/>
      <c r="O91" s="37" t="str">
        <f t="shared" si="1"/>
        <v>OtagoNet,   2003</v>
      </c>
    </row>
    <row r="92" spans="1:15" s="37" customFormat="1" x14ac:dyDescent="0.25">
      <c r="A92" s="43" t="s">
        <v>22</v>
      </c>
      <c r="B92" s="57">
        <v>2004</v>
      </c>
      <c r="C92" s="61">
        <v>59</v>
      </c>
      <c r="D92" s="61">
        <v>395.4</v>
      </c>
      <c r="E92" s="61">
        <v>503.9</v>
      </c>
      <c r="F92" s="62">
        <v>0.28999999999999998</v>
      </c>
      <c r="G92" s="62">
        <v>2.87</v>
      </c>
      <c r="H92" s="62">
        <v>3.49</v>
      </c>
      <c r="I92" s="41">
        <v>115</v>
      </c>
      <c r="J92" s="41">
        <v>197</v>
      </c>
      <c r="K92" s="41">
        <v>315</v>
      </c>
      <c r="L92" s="63">
        <v>0.14699999999999999</v>
      </c>
      <c r="M92" s="61">
        <v>5.15</v>
      </c>
      <c r="N92"/>
      <c r="O92" s="37" t="str">
        <f t="shared" si="1"/>
        <v>OtagoNet,   2004</v>
      </c>
    </row>
    <row r="93" spans="1:15" s="37" customFormat="1" x14ac:dyDescent="0.25">
      <c r="A93" s="43" t="s">
        <v>22</v>
      </c>
      <c r="B93" s="57">
        <v>2005</v>
      </c>
      <c r="C93" s="61">
        <v>75.8</v>
      </c>
      <c r="D93" s="61">
        <v>98</v>
      </c>
      <c r="E93" s="61">
        <v>194.1</v>
      </c>
      <c r="F93" s="62">
        <v>0.45</v>
      </c>
      <c r="G93" s="62">
        <v>1.27</v>
      </c>
      <c r="H93" s="62">
        <v>2.12</v>
      </c>
      <c r="I93" s="41">
        <v>153</v>
      </c>
      <c r="J93" s="41">
        <v>131</v>
      </c>
      <c r="K93" s="41">
        <v>288</v>
      </c>
      <c r="L93" s="63">
        <v>6.0999999999999999E-2</v>
      </c>
      <c r="M93" s="61">
        <v>3.42</v>
      </c>
      <c r="O93" s="37" t="str">
        <f t="shared" si="1"/>
        <v>OtagoNet,   2005</v>
      </c>
    </row>
    <row r="94" spans="1:15" s="37" customFormat="1" x14ac:dyDescent="0.25">
      <c r="A94" s="43" t="s">
        <v>22</v>
      </c>
      <c r="B94" s="57">
        <v>2006</v>
      </c>
      <c r="C94" s="61">
        <v>174.1</v>
      </c>
      <c r="D94" s="61">
        <v>133</v>
      </c>
      <c r="E94" s="61">
        <v>313.2</v>
      </c>
      <c r="F94" s="62">
        <v>0.76</v>
      </c>
      <c r="G94" s="62">
        <v>1.99</v>
      </c>
      <c r="H94" s="62">
        <v>3.97</v>
      </c>
      <c r="I94" s="41">
        <v>295</v>
      </c>
      <c r="J94" s="41">
        <v>188</v>
      </c>
      <c r="K94" s="41">
        <v>487</v>
      </c>
      <c r="L94" s="63">
        <v>0.17599999999999999</v>
      </c>
      <c r="M94" s="61">
        <v>4.5599999999999996</v>
      </c>
      <c r="O94" s="37" t="str">
        <f t="shared" si="1"/>
        <v>OtagoNet,   2006</v>
      </c>
    </row>
    <row r="95" spans="1:15" s="37" customFormat="1" x14ac:dyDescent="0.25">
      <c r="A95" s="43" t="s">
        <v>22</v>
      </c>
      <c r="B95" s="57">
        <v>2007</v>
      </c>
      <c r="C95" s="61">
        <v>293.39999999999998</v>
      </c>
      <c r="D95" s="61">
        <v>176.8</v>
      </c>
      <c r="E95" s="61">
        <v>484.8</v>
      </c>
      <c r="F95" s="62">
        <v>1.31</v>
      </c>
      <c r="G95" s="62">
        <v>2.21</v>
      </c>
      <c r="H95" s="62">
        <v>4.1900000000000004</v>
      </c>
      <c r="I95" s="41">
        <v>347</v>
      </c>
      <c r="J95" s="41">
        <v>230</v>
      </c>
      <c r="K95" s="41">
        <v>581</v>
      </c>
      <c r="L95" s="63">
        <v>0.252</v>
      </c>
      <c r="M95" s="61">
        <v>5.68</v>
      </c>
      <c r="O95" s="37" t="str">
        <f t="shared" si="1"/>
        <v>OtagoNet,   2007</v>
      </c>
    </row>
    <row r="96" spans="1:15" s="37" customFormat="1" x14ac:dyDescent="0.25">
      <c r="A96" s="43" t="s">
        <v>23</v>
      </c>
      <c r="B96" s="57">
        <v>2003</v>
      </c>
      <c r="C96" s="61">
        <v>46.990001677999999</v>
      </c>
      <c r="D96" s="61">
        <v>234.35000610399999</v>
      </c>
      <c r="E96" s="61">
        <v>295.54998779300001</v>
      </c>
      <c r="F96" s="62">
        <v>0.248999998</v>
      </c>
      <c r="G96" s="62">
        <v>2.9300000669999999</v>
      </c>
      <c r="H96" s="62">
        <v>3.47300005</v>
      </c>
      <c r="I96" s="41">
        <v>864</v>
      </c>
      <c r="J96" s="41">
        <v>1504</v>
      </c>
      <c r="K96" s="41">
        <v>2409</v>
      </c>
      <c r="L96" s="63">
        <v>0.213200003</v>
      </c>
      <c r="M96" s="61">
        <v>11</v>
      </c>
      <c r="O96" s="37" t="str">
        <f t="shared" si="1"/>
        <v>Powerco,   2003</v>
      </c>
    </row>
    <row r="97" spans="1:15" s="37" customFormat="1" x14ac:dyDescent="0.25">
      <c r="A97" s="43" t="s">
        <v>23</v>
      </c>
      <c r="B97" s="57">
        <v>2004</v>
      </c>
      <c r="C97" s="61">
        <v>21.93</v>
      </c>
      <c r="D97" s="61">
        <v>304.35000000000002</v>
      </c>
      <c r="E97" s="61">
        <v>370.41</v>
      </c>
      <c r="F97" s="62">
        <v>0.1114</v>
      </c>
      <c r="G97" s="62">
        <v>3.258</v>
      </c>
      <c r="H97" s="62">
        <v>3.7869999999999999</v>
      </c>
      <c r="I97" s="41">
        <v>799</v>
      </c>
      <c r="J97" s="41">
        <v>2344</v>
      </c>
      <c r="K97" s="41">
        <v>3198</v>
      </c>
      <c r="L97" s="63">
        <v>0.25600000000000001</v>
      </c>
      <c r="M97" s="61">
        <v>13.72</v>
      </c>
      <c r="O97" s="37" t="str">
        <f t="shared" si="1"/>
        <v>Powerco,   2004</v>
      </c>
    </row>
    <row r="98" spans="1:15" s="37" customFormat="1" x14ac:dyDescent="0.25">
      <c r="A98" s="43" t="s">
        <v>23</v>
      </c>
      <c r="B98" s="57">
        <v>2005</v>
      </c>
      <c r="C98" s="61">
        <v>11.12</v>
      </c>
      <c r="D98" s="61">
        <v>183.43</v>
      </c>
      <c r="E98" s="61">
        <v>208.32</v>
      </c>
      <c r="F98" s="62">
        <v>9.5000000000000001E-2</v>
      </c>
      <c r="G98" s="62">
        <v>2.6509999999999998</v>
      </c>
      <c r="H98" s="62">
        <v>2.915</v>
      </c>
      <c r="I98" s="41">
        <v>648</v>
      </c>
      <c r="J98" s="41">
        <v>1888</v>
      </c>
      <c r="K98" s="41">
        <v>2682</v>
      </c>
      <c r="L98" s="63">
        <v>0.24199999999999999</v>
      </c>
      <c r="M98" s="61">
        <v>11.06</v>
      </c>
      <c r="O98" s="37" t="str">
        <f t="shared" si="1"/>
        <v>Powerco,   2005</v>
      </c>
    </row>
    <row r="99" spans="1:15" x14ac:dyDescent="0.25">
      <c r="A99" s="43" t="s">
        <v>23</v>
      </c>
      <c r="B99" s="57">
        <v>2006</v>
      </c>
      <c r="C99" s="61">
        <v>10.6</v>
      </c>
      <c r="D99" s="61">
        <v>203</v>
      </c>
      <c r="E99" s="61">
        <v>235.8</v>
      </c>
      <c r="F99" s="62">
        <v>7.0000000000000007E-2</v>
      </c>
      <c r="G99" s="62">
        <v>2.5099999999999998</v>
      </c>
      <c r="H99" s="62">
        <v>2.89</v>
      </c>
      <c r="I99" s="41">
        <v>662</v>
      </c>
      <c r="J99" s="41">
        <v>1603</v>
      </c>
      <c r="K99" s="41">
        <v>2354</v>
      </c>
      <c r="L99" s="63">
        <v>0.26300000000000001</v>
      </c>
      <c r="M99" s="61">
        <v>12.92</v>
      </c>
      <c r="N99" s="37"/>
      <c r="O99" s="37" t="str">
        <f t="shared" si="1"/>
        <v>Powerco,   2006</v>
      </c>
    </row>
    <row r="100" spans="1:15" x14ac:dyDescent="0.25">
      <c r="A100" s="43" t="s">
        <v>23</v>
      </c>
      <c r="B100" s="57">
        <v>2007</v>
      </c>
      <c r="C100" s="61">
        <v>17.64</v>
      </c>
      <c r="D100" s="61">
        <v>164.08</v>
      </c>
      <c r="E100" s="61">
        <v>220.6</v>
      </c>
      <c r="F100" s="62">
        <v>9.8000000000000004E-2</v>
      </c>
      <c r="G100" s="62">
        <v>2.3450000000000002</v>
      </c>
      <c r="H100" s="62">
        <v>2.8</v>
      </c>
      <c r="I100" s="41">
        <v>800</v>
      </c>
      <c r="J100" s="41">
        <v>1762</v>
      </c>
      <c r="K100" s="41">
        <v>2683</v>
      </c>
      <c r="L100" s="63">
        <v>0.18099999999999999</v>
      </c>
      <c r="M100" s="61">
        <v>15.27</v>
      </c>
      <c r="O100" s="37" t="str">
        <f t="shared" si="1"/>
        <v>Powerco,   2007</v>
      </c>
    </row>
    <row r="101" spans="1:15" x14ac:dyDescent="0.25">
      <c r="A101" s="43" t="s">
        <v>33</v>
      </c>
      <c r="B101" s="57">
        <v>2003</v>
      </c>
      <c r="C101" s="61">
        <v>24.799999237000002</v>
      </c>
      <c r="D101" s="61">
        <v>57.229999542000002</v>
      </c>
      <c r="E101" s="61">
        <v>110.470001221</v>
      </c>
      <c r="F101" s="62">
        <v>0.18000000699999999</v>
      </c>
      <c r="G101" s="62">
        <v>0.560000002</v>
      </c>
      <c r="H101" s="62">
        <v>0.980000019</v>
      </c>
      <c r="I101" s="41">
        <v>82</v>
      </c>
      <c r="J101" s="41">
        <v>65</v>
      </c>
      <c r="K101" s="41">
        <v>148</v>
      </c>
      <c r="L101" s="63">
        <v>0.18459999599999999</v>
      </c>
      <c r="M101" s="61">
        <v>5.5900001530000001</v>
      </c>
      <c r="O101" s="37" t="str">
        <f t="shared" si="1"/>
        <v>Scanpower,   2003</v>
      </c>
    </row>
    <row r="102" spans="1:15" x14ac:dyDescent="0.25">
      <c r="A102" s="43" t="s">
        <v>33</v>
      </c>
      <c r="B102" s="57">
        <v>2004</v>
      </c>
      <c r="C102" s="61">
        <v>33.96</v>
      </c>
      <c r="D102" s="61">
        <v>151.24</v>
      </c>
      <c r="E102" s="61">
        <v>185.2</v>
      </c>
      <c r="F102" s="62">
        <v>0.26</v>
      </c>
      <c r="G102" s="62">
        <v>1.41</v>
      </c>
      <c r="H102" s="62">
        <v>1.67</v>
      </c>
      <c r="I102" s="41">
        <v>97</v>
      </c>
      <c r="J102" s="41">
        <v>129</v>
      </c>
      <c r="K102" s="41">
        <v>226</v>
      </c>
      <c r="L102" s="63">
        <v>0.32600000000000001</v>
      </c>
      <c r="M102" s="61">
        <v>17.27</v>
      </c>
      <c r="O102" s="37" t="str">
        <f t="shared" si="1"/>
        <v>Scanpower,   2004</v>
      </c>
    </row>
    <row r="103" spans="1:15" x14ac:dyDescent="0.25">
      <c r="A103" s="43" t="s">
        <v>33</v>
      </c>
      <c r="B103" s="57">
        <v>2005</v>
      </c>
      <c r="C103" s="61">
        <v>38.82</v>
      </c>
      <c r="D103" s="61">
        <v>32.49</v>
      </c>
      <c r="E103" s="61">
        <v>71.31</v>
      </c>
      <c r="F103" s="62">
        <v>0.28999999999999998</v>
      </c>
      <c r="G103" s="62">
        <v>0.54</v>
      </c>
      <c r="H103" s="62">
        <v>0.83</v>
      </c>
      <c r="I103" s="41">
        <v>86</v>
      </c>
      <c r="J103" s="41">
        <v>60</v>
      </c>
      <c r="K103" s="41">
        <v>146</v>
      </c>
      <c r="L103" s="63">
        <v>6.7000000000000004E-2</v>
      </c>
      <c r="M103" s="61">
        <v>8.0399999999999991</v>
      </c>
      <c r="O103" s="37" t="str">
        <f t="shared" si="1"/>
        <v>Scanpower,   2005</v>
      </c>
    </row>
    <row r="104" spans="1:15" x14ac:dyDescent="0.25">
      <c r="A104" s="43" t="s">
        <v>33</v>
      </c>
      <c r="B104" s="57">
        <v>2006</v>
      </c>
      <c r="C104" s="61">
        <v>32.31</v>
      </c>
      <c r="D104" s="61">
        <v>36.28</v>
      </c>
      <c r="E104" s="61">
        <v>68.59</v>
      </c>
      <c r="F104" s="62">
        <v>0.28999999999999998</v>
      </c>
      <c r="G104" s="62">
        <v>0.69</v>
      </c>
      <c r="H104" s="62">
        <v>0.98</v>
      </c>
      <c r="I104" s="41">
        <v>67</v>
      </c>
      <c r="J104" s="41">
        <v>52</v>
      </c>
      <c r="K104" s="41">
        <v>119</v>
      </c>
      <c r="L104" s="63">
        <v>5.8000000000000003E-2</v>
      </c>
      <c r="M104" s="61">
        <v>6.94</v>
      </c>
      <c r="O104" s="37" t="str">
        <f t="shared" si="1"/>
        <v>Scanpower,   2006</v>
      </c>
    </row>
    <row r="105" spans="1:15" x14ac:dyDescent="0.25">
      <c r="A105" s="43" t="s">
        <v>33</v>
      </c>
      <c r="B105" s="57">
        <v>2007</v>
      </c>
      <c r="C105" s="61">
        <v>26.14</v>
      </c>
      <c r="D105" s="61">
        <v>20.53</v>
      </c>
      <c r="E105" s="61">
        <v>46.67</v>
      </c>
      <c r="F105" s="62">
        <v>0.2</v>
      </c>
      <c r="G105" s="62">
        <v>0.64</v>
      </c>
      <c r="H105" s="62">
        <v>0.84</v>
      </c>
      <c r="I105" s="41">
        <v>43</v>
      </c>
      <c r="J105" s="41">
        <v>32</v>
      </c>
      <c r="K105" s="41">
        <v>75</v>
      </c>
      <c r="L105" s="63">
        <v>9.4E-2</v>
      </c>
      <c r="M105" s="61">
        <v>4.24</v>
      </c>
      <c r="O105" s="37" t="str">
        <f t="shared" si="1"/>
        <v>Scanpower,   2007</v>
      </c>
    </row>
    <row r="106" spans="1:15" x14ac:dyDescent="0.25">
      <c r="A106" s="43" t="s">
        <v>24</v>
      </c>
      <c r="B106" s="57">
        <v>2003</v>
      </c>
      <c r="C106" s="61">
        <v>226.19999694800001</v>
      </c>
      <c r="D106" s="61">
        <v>450.39999389600001</v>
      </c>
      <c r="E106" s="61">
        <v>729</v>
      </c>
      <c r="F106" s="62">
        <v>1.1200000050000001</v>
      </c>
      <c r="G106" s="62">
        <v>5.7100000380000004</v>
      </c>
      <c r="H106" s="62">
        <v>7.1500000950000002</v>
      </c>
      <c r="I106" s="41">
        <v>659</v>
      </c>
      <c r="J106" s="41">
        <v>587</v>
      </c>
      <c r="K106" s="41">
        <v>1251</v>
      </c>
      <c r="L106" s="63">
        <v>0.29179999200000001</v>
      </c>
      <c r="M106" s="61">
        <v>14.199999808999999</v>
      </c>
      <c r="O106" s="37" t="str">
        <f t="shared" si="1"/>
        <v>The Lines Company,   2003</v>
      </c>
    </row>
    <row r="107" spans="1:15" x14ac:dyDescent="0.25">
      <c r="A107" s="43" t="s">
        <v>24</v>
      </c>
      <c r="B107" s="57">
        <v>2004</v>
      </c>
      <c r="C107" s="61">
        <v>78.2</v>
      </c>
      <c r="D107" s="61">
        <v>264.39999999999998</v>
      </c>
      <c r="E107" s="61">
        <v>400.2</v>
      </c>
      <c r="F107" s="62">
        <v>0.46</v>
      </c>
      <c r="G107" s="62">
        <v>3.48</v>
      </c>
      <c r="H107" s="62">
        <v>4.96</v>
      </c>
      <c r="I107" s="41">
        <v>334</v>
      </c>
      <c r="J107" s="41">
        <v>497</v>
      </c>
      <c r="K107" s="41">
        <v>862</v>
      </c>
      <c r="L107" s="63">
        <v>0.28000000000000003</v>
      </c>
      <c r="M107" s="61">
        <v>12</v>
      </c>
      <c r="O107" s="37" t="str">
        <f t="shared" si="1"/>
        <v>The Lines Company,   2004</v>
      </c>
    </row>
    <row r="108" spans="1:15" x14ac:dyDescent="0.25">
      <c r="A108" s="43" t="s">
        <v>24</v>
      </c>
      <c r="B108" s="57">
        <v>2005</v>
      </c>
      <c r="C108" s="61">
        <v>79.5</v>
      </c>
      <c r="D108" s="61">
        <v>146.1</v>
      </c>
      <c r="E108" s="61">
        <v>305.60000000000002</v>
      </c>
      <c r="F108" s="62">
        <v>0.43</v>
      </c>
      <c r="G108" s="62">
        <v>2.52</v>
      </c>
      <c r="H108" s="62">
        <v>4.0199999999999996</v>
      </c>
      <c r="I108" s="41">
        <v>279</v>
      </c>
      <c r="J108" s="41">
        <v>397</v>
      </c>
      <c r="K108" s="41">
        <v>729</v>
      </c>
      <c r="L108" s="63">
        <v>0.17</v>
      </c>
      <c r="M108" s="61">
        <v>9.8000000000000007</v>
      </c>
      <c r="O108" s="37" t="str">
        <f t="shared" si="1"/>
        <v>The Lines Company,   2005</v>
      </c>
    </row>
    <row r="109" spans="1:15" x14ac:dyDescent="0.25">
      <c r="A109" s="43" t="s">
        <v>24</v>
      </c>
      <c r="B109" s="57">
        <v>2006</v>
      </c>
      <c r="C109" s="61">
        <v>97.5</v>
      </c>
      <c r="D109" s="61">
        <v>180</v>
      </c>
      <c r="E109" s="61">
        <v>284.89999999999998</v>
      </c>
      <c r="F109" s="62">
        <v>0.6</v>
      </c>
      <c r="G109" s="62">
        <v>3.16</v>
      </c>
      <c r="H109" s="62">
        <v>3.84</v>
      </c>
      <c r="I109" s="41">
        <v>257</v>
      </c>
      <c r="J109" s="41">
        <v>395</v>
      </c>
      <c r="K109" s="41">
        <v>690</v>
      </c>
      <c r="L109" s="63">
        <v>0.52</v>
      </c>
      <c r="M109" s="61">
        <v>10.5</v>
      </c>
      <c r="O109" s="37" t="str">
        <f t="shared" si="1"/>
        <v>The Lines Company,   2006</v>
      </c>
    </row>
    <row r="110" spans="1:15" x14ac:dyDescent="0.25">
      <c r="A110" s="43" t="s">
        <v>24</v>
      </c>
      <c r="B110" s="57">
        <v>2007</v>
      </c>
      <c r="C110" s="61">
        <v>110.3</v>
      </c>
      <c r="D110" s="61">
        <v>233</v>
      </c>
      <c r="E110" s="61">
        <v>368.5</v>
      </c>
      <c r="F110" s="62">
        <v>0.56999999999999995</v>
      </c>
      <c r="G110" s="62">
        <v>2.71</v>
      </c>
      <c r="H110" s="62">
        <v>3.63</v>
      </c>
      <c r="I110" s="41">
        <v>330</v>
      </c>
      <c r="J110" s="41">
        <v>682</v>
      </c>
      <c r="K110" s="41">
        <v>1190</v>
      </c>
      <c r="L110" s="63">
        <v>0.61</v>
      </c>
      <c r="M110" s="61">
        <v>18.100000000000001</v>
      </c>
      <c r="O110" s="37" t="str">
        <f t="shared" si="1"/>
        <v>The Lines Company,   2007</v>
      </c>
    </row>
    <row r="111" spans="1:15" x14ac:dyDescent="0.25">
      <c r="A111" s="43" t="s">
        <v>25</v>
      </c>
      <c r="B111" s="57">
        <v>2003</v>
      </c>
      <c r="C111" s="61">
        <v>18.899999618999999</v>
      </c>
      <c r="D111" s="61">
        <v>147.80000305199999</v>
      </c>
      <c r="E111" s="61">
        <v>167</v>
      </c>
      <c r="F111" s="62">
        <v>0.109999999</v>
      </c>
      <c r="G111" s="62">
        <v>3.2200000289999999</v>
      </c>
      <c r="H111" s="62">
        <v>3.329999924</v>
      </c>
      <c r="I111" s="41">
        <v>149</v>
      </c>
      <c r="J111" s="41">
        <v>388</v>
      </c>
      <c r="K111" s="41">
        <v>540</v>
      </c>
      <c r="L111" s="63">
        <v>2.3E-2</v>
      </c>
      <c r="M111" s="61">
        <v>6</v>
      </c>
      <c r="O111" s="37" t="str">
        <f t="shared" si="1"/>
        <v>The Power Company,   2003</v>
      </c>
    </row>
    <row r="112" spans="1:15" x14ac:dyDescent="0.25">
      <c r="A112" s="43" t="s">
        <v>25</v>
      </c>
      <c r="B112" s="57">
        <v>2004</v>
      </c>
      <c r="C112" s="61">
        <v>11.1</v>
      </c>
      <c r="D112" s="61">
        <v>140.80000000000001</v>
      </c>
      <c r="E112" s="61">
        <v>157.30000000000001</v>
      </c>
      <c r="F112" s="62">
        <v>0.1</v>
      </c>
      <c r="G112" s="62">
        <v>3.42</v>
      </c>
      <c r="H112" s="62">
        <v>4.13</v>
      </c>
      <c r="I112" s="41">
        <v>85</v>
      </c>
      <c r="J112" s="41">
        <v>391</v>
      </c>
      <c r="K112" s="41">
        <v>479</v>
      </c>
      <c r="L112" s="63">
        <v>2.6100000000000002E-2</v>
      </c>
      <c r="M112" s="61">
        <v>5.56</v>
      </c>
      <c r="O112" s="37" t="str">
        <f t="shared" si="1"/>
        <v>The Power Company,   2004</v>
      </c>
    </row>
    <row r="113" spans="1:15" x14ac:dyDescent="0.25">
      <c r="A113" s="43" t="s">
        <v>25</v>
      </c>
      <c r="B113" s="57">
        <v>2005</v>
      </c>
      <c r="C113" s="61">
        <v>7.7</v>
      </c>
      <c r="D113" s="61">
        <v>117.8</v>
      </c>
      <c r="E113" s="61">
        <v>125.5</v>
      </c>
      <c r="F113" s="62">
        <v>0.04</v>
      </c>
      <c r="G113" s="62">
        <v>2.96</v>
      </c>
      <c r="H113" s="62">
        <v>3</v>
      </c>
      <c r="I113" s="41">
        <v>63</v>
      </c>
      <c r="J113" s="41">
        <v>354</v>
      </c>
      <c r="K113" s="41">
        <v>417</v>
      </c>
      <c r="L113" s="63">
        <v>2.8199999999999999E-2</v>
      </c>
      <c r="M113" s="61">
        <v>4.6900000000000004</v>
      </c>
      <c r="O113" s="37" t="str">
        <f t="shared" si="1"/>
        <v>The Power Company,   2005</v>
      </c>
    </row>
    <row r="114" spans="1:15" x14ac:dyDescent="0.25">
      <c r="A114" s="43" t="s">
        <v>25</v>
      </c>
      <c r="B114" s="57">
        <v>2006</v>
      </c>
      <c r="C114" s="61">
        <v>14.8</v>
      </c>
      <c r="D114" s="61">
        <v>143.5</v>
      </c>
      <c r="E114" s="61">
        <v>161.19999999999999</v>
      </c>
      <c r="F114" s="62">
        <v>0.08</v>
      </c>
      <c r="G114" s="62">
        <v>2.91</v>
      </c>
      <c r="H114" s="62">
        <v>3.07</v>
      </c>
      <c r="I114" s="41">
        <v>152</v>
      </c>
      <c r="J114" s="41">
        <v>416</v>
      </c>
      <c r="K114" s="41">
        <v>570</v>
      </c>
      <c r="L114" s="63">
        <v>0.15629999999999999</v>
      </c>
      <c r="M114" s="61">
        <v>5.19</v>
      </c>
      <c r="O114" s="37" t="str">
        <f t="shared" si="1"/>
        <v>The Power Company,   2006</v>
      </c>
    </row>
    <row r="115" spans="1:15" x14ac:dyDescent="0.25">
      <c r="A115" s="43" t="s">
        <v>25</v>
      </c>
      <c r="B115" s="57">
        <v>2007</v>
      </c>
      <c r="C115" s="61">
        <v>42.4</v>
      </c>
      <c r="D115" s="61">
        <v>135.1</v>
      </c>
      <c r="E115" s="61">
        <v>182.9</v>
      </c>
      <c r="F115" s="62">
        <v>0.23</v>
      </c>
      <c r="G115" s="62">
        <v>2.8</v>
      </c>
      <c r="H115" s="62">
        <v>3.28</v>
      </c>
      <c r="I115" s="41">
        <v>356</v>
      </c>
      <c r="J115" s="41">
        <v>475</v>
      </c>
      <c r="K115" s="41">
        <v>833</v>
      </c>
      <c r="L115" s="63">
        <v>0.20419999999999999</v>
      </c>
      <c r="M115" s="61">
        <v>6.06</v>
      </c>
      <c r="O115" s="37" t="str">
        <f t="shared" si="1"/>
        <v>The Power Company,   2007</v>
      </c>
    </row>
    <row r="116" spans="1:15" x14ac:dyDescent="0.25">
      <c r="A116" s="43" t="s">
        <v>26</v>
      </c>
      <c r="B116" s="57">
        <v>2003</v>
      </c>
      <c r="C116" s="61">
        <v>37</v>
      </c>
      <c r="D116" s="61">
        <v>382.89999389600001</v>
      </c>
      <c r="E116" s="61">
        <v>419.89999389600001</v>
      </c>
      <c r="F116" s="62">
        <v>0.30000001199999998</v>
      </c>
      <c r="G116" s="62">
        <v>6.0999999049999998</v>
      </c>
      <c r="H116" s="62">
        <v>6.4000000950000002</v>
      </c>
      <c r="I116" s="41">
        <v>144</v>
      </c>
      <c r="J116" s="41">
        <v>249</v>
      </c>
      <c r="K116" s="41">
        <v>393</v>
      </c>
      <c r="L116" s="63">
        <v>0.30000001199999998</v>
      </c>
      <c r="M116" s="61">
        <v>7.25</v>
      </c>
      <c r="O116" s="37" t="str">
        <f t="shared" si="1"/>
        <v>Top Energy,   2003</v>
      </c>
    </row>
    <row r="117" spans="1:15" x14ac:dyDescent="0.25">
      <c r="A117" s="43" t="s">
        <v>26</v>
      </c>
      <c r="B117" s="57">
        <v>2004</v>
      </c>
      <c r="C117" s="61">
        <v>39.5</v>
      </c>
      <c r="D117" s="61">
        <v>311.89999999999998</v>
      </c>
      <c r="E117" s="61">
        <v>352.9</v>
      </c>
      <c r="F117" s="62">
        <v>0.3</v>
      </c>
      <c r="G117" s="62">
        <v>4.2</v>
      </c>
      <c r="H117" s="62">
        <v>4.5999999999999996</v>
      </c>
      <c r="I117" s="41">
        <v>169</v>
      </c>
      <c r="J117" s="41">
        <v>219</v>
      </c>
      <c r="K117" s="41">
        <v>389</v>
      </c>
      <c r="L117" s="63">
        <v>0.42</v>
      </c>
      <c r="M117" s="61">
        <v>7.06</v>
      </c>
      <c r="O117" s="37" t="str">
        <f t="shared" si="1"/>
        <v>Top Energy,   2004</v>
      </c>
    </row>
    <row r="118" spans="1:15" x14ac:dyDescent="0.25">
      <c r="A118" s="43" t="s">
        <v>26</v>
      </c>
      <c r="B118" s="57">
        <v>2005</v>
      </c>
      <c r="C118" s="61">
        <v>39.4</v>
      </c>
      <c r="D118" s="61">
        <v>343.1</v>
      </c>
      <c r="E118" s="61">
        <v>496.2</v>
      </c>
      <c r="F118" s="62">
        <v>0.3</v>
      </c>
      <c r="G118" s="62">
        <v>4.3</v>
      </c>
      <c r="H118" s="62">
        <v>6.2</v>
      </c>
      <c r="I118" s="41">
        <v>147</v>
      </c>
      <c r="J118" s="41">
        <v>220</v>
      </c>
      <c r="K118" s="41">
        <v>369</v>
      </c>
      <c r="L118" s="63">
        <v>0.46</v>
      </c>
      <c r="M118" s="61">
        <v>8.07</v>
      </c>
      <c r="O118" s="37" t="str">
        <f t="shared" si="1"/>
        <v>Top Energy,   2005</v>
      </c>
    </row>
    <row r="119" spans="1:15" x14ac:dyDescent="0.25">
      <c r="A119" s="43" t="s">
        <v>26</v>
      </c>
      <c r="B119" s="57">
        <v>2006</v>
      </c>
      <c r="C119" s="61">
        <v>22.3</v>
      </c>
      <c r="D119" s="61">
        <v>499.8</v>
      </c>
      <c r="E119" s="61">
        <v>556.1</v>
      </c>
      <c r="F119" s="62">
        <v>0.1</v>
      </c>
      <c r="G119" s="62">
        <v>5.4</v>
      </c>
      <c r="H119" s="62">
        <v>5.6</v>
      </c>
      <c r="I119" s="41">
        <v>159</v>
      </c>
      <c r="J119" s="41">
        <v>368</v>
      </c>
      <c r="K119" s="41">
        <v>528</v>
      </c>
      <c r="L119" s="63">
        <v>0.46</v>
      </c>
      <c r="M119" s="61">
        <v>12.1</v>
      </c>
      <c r="O119" s="37" t="str">
        <f t="shared" si="1"/>
        <v>Top Energy,   2006</v>
      </c>
    </row>
    <row r="120" spans="1:15" x14ac:dyDescent="0.25">
      <c r="A120" s="43" t="s">
        <v>26</v>
      </c>
      <c r="B120" s="57">
        <v>2007</v>
      </c>
      <c r="C120" s="61">
        <v>18.2</v>
      </c>
      <c r="D120" s="61">
        <v>398.9</v>
      </c>
      <c r="E120" s="61">
        <v>487.8</v>
      </c>
      <c r="F120" s="62">
        <v>0.1</v>
      </c>
      <c r="G120" s="62">
        <v>5.4</v>
      </c>
      <c r="H120" s="62">
        <v>5.7</v>
      </c>
      <c r="I120" s="41">
        <v>168</v>
      </c>
      <c r="J120" s="41">
        <v>330</v>
      </c>
      <c r="K120" s="41">
        <v>500</v>
      </c>
      <c r="L120" s="63">
        <v>0.3</v>
      </c>
      <c r="M120" s="61">
        <v>10.8</v>
      </c>
      <c r="O120" s="37" t="str">
        <f t="shared" si="1"/>
        <v>Top Energy,   2007</v>
      </c>
    </row>
    <row r="121" spans="1:15" x14ac:dyDescent="0.25">
      <c r="A121" s="43" t="s">
        <v>34</v>
      </c>
      <c r="B121" s="57">
        <v>2003</v>
      </c>
      <c r="C121" s="61">
        <v>24.520000457999998</v>
      </c>
      <c r="D121" s="61">
        <v>72.080001831000004</v>
      </c>
      <c r="E121" s="61">
        <v>96.61000061</v>
      </c>
      <c r="F121" s="62">
        <v>0.14000000100000001</v>
      </c>
      <c r="G121" s="62">
        <v>1.2799999710000001</v>
      </c>
      <c r="H121" s="62">
        <v>1.4500000479999999</v>
      </c>
      <c r="I121" s="41">
        <v>324</v>
      </c>
      <c r="J121" s="41">
        <v>259</v>
      </c>
      <c r="K121" s="41">
        <v>583</v>
      </c>
      <c r="L121" s="63">
        <v>3.6800000999999999E-2</v>
      </c>
      <c r="M121" s="61">
        <v>8.9600000380000004</v>
      </c>
      <c r="O121" s="37" t="str">
        <f t="shared" si="1"/>
        <v>Unison Networks,   2003</v>
      </c>
    </row>
    <row r="122" spans="1:15" x14ac:dyDescent="0.25">
      <c r="A122" s="43" t="s">
        <v>34</v>
      </c>
      <c r="B122" s="57">
        <v>2004</v>
      </c>
      <c r="C122" s="61">
        <v>30</v>
      </c>
      <c r="D122" s="61">
        <v>171</v>
      </c>
      <c r="E122" s="61">
        <v>202</v>
      </c>
      <c r="F122" s="62">
        <v>0.21</v>
      </c>
      <c r="G122" s="62">
        <v>2.17</v>
      </c>
      <c r="H122" s="62">
        <v>2.38</v>
      </c>
      <c r="I122" s="41">
        <v>490</v>
      </c>
      <c r="J122" s="41">
        <v>522</v>
      </c>
      <c r="K122" s="41">
        <v>1012</v>
      </c>
      <c r="L122" s="63">
        <v>0.43</v>
      </c>
      <c r="M122" s="61">
        <v>10.67</v>
      </c>
      <c r="O122" s="37" t="str">
        <f t="shared" si="1"/>
        <v>Unison Networks,   2004</v>
      </c>
    </row>
    <row r="123" spans="1:15" x14ac:dyDescent="0.25">
      <c r="A123" s="43" t="s">
        <v>34</v>
      </c>
      <c r="B123" s="57">
        <v>2005</v>
      </c>
      <c r="C123" s="61">
        <v>25</v>
      </c>
      <c r="D123" s="61">
        <v>130</v>
      </c>
      <c r="E123" s="61">
        <v>156</v>
      </c>
      <c r="F123" s="62">
        <v>0.16</v>
      </c>
      <c r="G123" s="62">
        <v>3.05</v>
      </c>
      <c r="H123" s="62">
        <v>3.21</v>
      </c>
      <c r="I123" s="41">
        <v>463</v>
      </c>
      <c r="J123" s="41">
        <v>520</v>
      </c>
      <c r="K123" s="41">
        <v>983</v>
      </c>
      <c r="L123" s="63">
        <v>0.26</v>
      </c>
      <c r="M123" s="61">
        <v>9.36</v>
      </c>
      <c r="O123" s="37" t="str">
        <f t="shared" si="1"/>
        <v>Unison Networks,   2005</v>
      </c>
    </row>
    <row r="124" spans="1:15" x14ac:dyDescent="0.25">
      <c r="A124" s="43" t="s">
        <v>34</v>
      </c>
      <c r="B124" s="57">
        <v>2006</v>
      </c>
      <c r="C124" s="61">
        <v>28</v>
      </c>
      <c r="D124" s="61">
        <v>106</v>
      </c>
      <c r="E124" s="61">
        <v>134</v>
      </c>
      <c r="F124" s="62">
        <v>0.18</v>
      </c>
      <c r="G124" s="62">
        <v>2.65</v>
      </c>
      <c r="H124" s="62">
        <v>2.83</v>
      </c>
      <c r="I124" s="41">
        <v>432</v>
      </c>
      <c r="J124" s="41">
        <v>437</v>
      </c>
      <c r="K124" s="41">
        <v>869</v>
      </c>
      <c r="L124" s="63">
        <v>0.25230000000000002</v>
      </c>
      <c r="M124" s="61">
        <v>8.92</v>
      </c>
      <c r="O124" s="37" t="str">
        <f t="shared" si="1"/>
        <v>Unison Networks,   2006</v>
      </c>
    </row>
    <row r="125" spans="1:15" x14ac:dyDescent="0.25">
      <c r="A125" s="43" t="s">
        <v>34</v>
      </c>
      <c r="B125" s="57">
        <v>2007</v>
      </c>
      <c r="C125" s="61">
        <v>33</v>
      </c>
      <c r="D125" s="61">
        <v>105</v>
      </c>
      <c r="E125" s="61">
        <v>140</v>
      </c>
      <c r="F125" s="62">
        <v>0.23</v>
      </c>
      <c r="G125" s="62">
        <v>1.92</v>
      </c>
      <c r="H125" s="62">
        <v>2.15</v>
      </c>
      <c r="I125" s="41">
        <v>543</v>
      </c>
      <c r="J125" s="41">
        <v>445</v>
      </c>
      <c r="K125" s="41">
        <v>988</v>
      </c>
      <c r="L125" s="63">
        <v>0.31009999999999999</v>
      </c>
      <c r="M125" s="61">
        <v>9.08</v>
      </c>
      <c r="O125" s="37" t="str">
        <f t="shared" si="1"/>
        <v>Unison Networks,   2007</v>
      </c>
    </row>
    <row r="126" spans="1:15" x14ac:dyDescent="0.25">
      <c r="A126" s="43" t="s">
        <v>35</v>
      </c>
      <c r="B126" s="57">
        <v>2003</v>
      </c>
      <c r="C126" s="61">
        <v>7.1900000569999998</v>
      </c>
      <c r="D126" s="61">
        <v>72.209999084000003</v>
      </c>
      <c r="E126" s="61">
        <v>79.720001221000004</v>
      </c>
      <c r="F126" s="62">
        <v>3.9999999000000001E-2</v>
      </c>
      <c r="G126" s="62">
        <v>1.2799999710000001</v>
      </c>
      <c r="H126" s="62">
        <v>1.3200000519999999</v>
      </c>
      <c r="I126" s="41">
        <v>329</v>
      </c>
      <c r="J126" s="41">
        <v>896</v>
      </c>
      <c r="K126" s="41">
        <v>1232</v>
      </c>
      <c r="L126" s="63">
        <v>0.164000005</v>
      </c>
      <c r="M126" s="61">
        <v>12.569999695</v>
      </c>
      <c r="O126" s="37" t="str">
        <f t="shared" si="1"/>
        <v>Vector Lines,   2003</v>
      </c>
    </row>
    <row r="127" spans="1:15" x14ac:dyDescent="0.25">
      <c r="A127" s="43" t="s">
        <v>35</v>
      </c>
      <c r="B127" s="57">
        <v>2004</v>
      </c>
      <c r="C127" s="61">
        <v>9.16</v>
      </c>
      <c r="D127" s="61">
        <v>94.29</v>
      </c>
      <c r="E127" s="61">
        <v>107.94</v>
      </c>
      <c r="F127" s="62">
        <v>0.05</v>
      </c>
      <c r="G127" s="62">
        <v>1.38</v>
      </c>
      <c r="H127" s="62">
        <v>1.54</v>
      </c>
      <c r="I127" s="41">
        <v>610</v>
      </c>
      <c r="J127" s="41">
        <v>1333</v>
      </c>
      <c r="K127" s="41">
        <v>1951</v>
      </c>
      <c r="L127" s="63">
        <v>0.29899999999999999</v>
      </c>
      <c r="M127" s="61">
        <v>14.52</v>
      </c>
      <c r="O127" s="37" t="str">
        <f t="shared" si="1"/>
        <v>Vector Lines,   2004</v>
      </c>
    </row>
    <row r="128" spans="1:15" x14ac:dyDescent="0.25">
      <c r="A128" s="43" t="s">
        <v>35</v>
      </c>
      <c r="B128" s="57">
        <v>2005</v>
      </c>
      <c r="C128" s="61">
        <v>3.7</v>
      </c>
      <c r="D128" s="61">
        <v>78.209999999999994</v>
      </c>
      <c r="E128" s="61">
        <v>83.09</v>
      </c>
      <c r="F128" s="62">
        <v>0.02</v>
      </c>
      <c r="G128" s="62">
        <v>1.1200000000000001</v>
      </c>
      <c r="H128" s="62">
        <v>1.25</v>
      </c>
      <c r="I128" s="41">
        <v>416</v>
      </c>
      <c r="J128" s="41">
        <v>1131</v>
      </c>
      <c r="K128" s="41">
        <v>1554</v>
      </c>
      <c r="L128" s="63">
        <v>0.26400000000000001</v>
      </c>
      <c r="M128" s="61">
        <v>12.63</v>
      </c>
      <c r="O128" s="37" t="str">
        <f t="shared" si="1"/>
        <v>Vector Lines,   2005</v>
      </c>
    </row>
    <row r="129" spans="1:15" x14ac:dyDescent="0.25">
      <c r="A129" s="43" t="s">
        <v>35</v>
      </c>
      <c r="B129" s="57">
        <v>2006</v>
      </c>
      <c r="C129" s="61">
        <v>4.7</v>
      </c>
      <c r="D129" s="61">
        <v>112.57</v>
      </c>
      <c r="E129" s="61">
        <v>119.81</v>
      </c>
      <c r="F129" s="62">
        <v>0.03</v>
      </c>
      <c r="G129" s="62">
        <v>1.47</v>
      </c>
      <c r="H129" s="62">
        <v>1.67</v>
      </c>
      <c r="I129" s="41">
        <v>532</v>
      </c>
      <c r="J129" s="41">
        <v>1400</v>
      </c>
      <c r="K129" s="41">
        <v>1940</v>
      </c>
      <c r="L129" s="63">
        <v>0.29699999999999999</v>
      </c>
      <c r="M129" s="61">
        <v>15.22</v>
      </c>
      <c r="O129" s="37" t="str">
        <f t="shared" si="1"/>
        <v>Vector Lines,   2006</v>
      </c>
    </row>
    <row r="130" spans="1:15" x14ac:dyDescent="0.25">
      <c r="A130" s="43" t="s">
        <v>35</v>
      </c>
      <c r="B130" s="57">
        <v>2007</v>
      </c>
      <c r="C130" s="61">
        <v>5.27</v>
      </c>
      <c r="D130" s="61">
        <v>109.35</v>
      </c>
      <c r="E130" s="61">
        <v>244.38</v>
      </c>
      <c r="F130" s="62">
        <v>0.03</v>
      </c>
      <c r="G130" s="62">
        <v>1.38</v>
      </c>
      <c r="H130" s="62">
        <v>2.0499999999999998</v>
      </c>
      <c r="I130" s="41">
        <v>489</v>
      </c>
      <c r="J130" s="41">
        <v>1481</v>
      </c>
      <c r="K130" s="41">
        <v>1994</v>
      </c>
      <c r="L130" s="63">
        <v>0.29699999999999999</v>
      </c>
      <c r="M130" s="61">
        <v>16.190000000000001</v>
      </c>
      <c r="O130" s="37" t="str">
        <f t="shared" si="1"/>
        <v>Vector Lines,   2007</v>
      </c>
    </row>
    <row r="131" spans="1:15" x14ac:dyDescent="0.25">
      <c r="A131" s="43" t="s">
        <v>36</v>
      </c>
      <c r="B131" s="57">
        <v>2003</v>
      </c>
      <c r="C131" s="61">
        <v>73.739997864000003</v>
      </c>
      <c r="D131" s="61">
        <v>162.39999389600001</v>
      </c>
      <c r="E131" s="61">
        <v>247.32000732399999</v>
      </c>
      <c r="F131" s="62">
        <v>0.31999999299999998</v>
      </c>
      <c r="G131" s="62">
        <v>3.2300000190000002</v>
      </c>
      <c r="H131" s="62">
        <v>4.2100000380000004</v>
      </c>
      <c r="I131" s="41">
        <v>122</v>
      </c>
      <c r="J131" s="41">
        <v>111</v>
      </c>
      <c r="K131" s="41">
        <v>237</v>
      </c>
      <c r="L131" s="63">
        <v>0.23000000400000001</v>
      </c>
      <c r="M131" s="61">
        <v>8.3699998860000004</v>
      </c>
      <c r="O131" s="37" t="str">
        <f t="shared" si="1"/>
        <v>Waipa Network,   2003</v>
      </c>
    </row>
    <row r="132" spans="1:15" x14ac:dyDescent="0.25">
      <c r="A132" s="43" t="s">
        <v>36</v>
      </c>
      <c r="B132" s="57">
        <v>2004</v>
      </c>
      <c r="C132" s="61">
        <v>19.02</v>
      </c>
      <c r="D132" s="61">
        <v>244.74</v>
      </c>
      <c r="E132" s="61">
        <v>491.04</v>
      </c>
      <c r="F132" s="62">
        <v>0.08</v>
      </c>
      <c r="G132" s="62">
        <v>4.3099999999999996</v>
      </c>
      <c r="H132" s="62">
        <v>5.58</v>
      </c>
      <c r="I132" s="41">
        <v>50</v>
      </c>
      <c r="J132" s="41">
        <v>133</v>
      </c>
      <c r="K132" s="41">
        <v>187</v>
      </c>
      <c r="L132" s="63">
        <v>0.28999999999999998</v>
      </c>
      <c r="M132" s="61">
        <v>10.18</v>
      </c>
      <c r="O132" s="37" t="str">
        <f t="shared" si="1"/>
        <v>Waipa Network,   2004</v>
      </c>
    </row>
    <row r="133" spans="1:15" x14ac:dyDescent="0.25">
      <c r="A133" s="43" t="s">
        <v>36</v>
      </c>
      <c r="B133" s="57">
        <v>2005</v>
      </c>
      <c r="C133" s="61">
        <v>9.48</v>
      </c>
      <c r="D133" s="61">
        <v>152.68</v>
      </c>
      <c r="E133" s="61">
        <v>278.74</v>
      </c>
      <c r="F133" s="62">
        <v>0.05</v>
      </c>
      <c r="G133" s="62">
        <v>3.04</v>
      </c>
      <c r="H133" s="62">
        <v>4.29</v>
      </c>
      <c r="I133" s="41">
        <v>38</v>
      </c>
      <c r="J133" s="41">
        <v>131</v>
      </c>
      <c r="K133" s="41">
        <v>174</v>
      </c>
      <c r="L133" s="63">
        <v>0.26</v>
      </c>
      <c r="M133" s="61">
        <v>9.81</v>
      </c>
      <c r="O133" s="37" t="str">
        <f t="shared" si="1"/>
        <v>Waipa Network,   2005</v>
      </c>
    </row>
    <row r="134" spans="1:15" x14ac:dyDescent="0.25">
      <c r="A134" s="43" t="s">
        <v>36</v>
      </c>
      <c r="B134" s="57">
        <v>2006</v>
      </c>
      <c r="C134" s="61">
        <v>16.97</v>
      </c>
      <c r="D134" s="61">
        <v>154.47999999999999</v>
      </c>
      <c r="E134" s="61">
        <v>176.23</v>
      </c>
      <c r="F134" s="62">
        <v>0.08</v>
      </c>
      <c r="G134" s="62">
        <v>2.68</v>
      </c>
      <c r="H134" s="62">
        <v>3.94</v>
      </c>
      <c r="I134" s="41">
        <v>51</v>
      </c>
      <c r="J134" s="41">
        <v>109</v>
      </c>
      <c r="K134" s="41">
        <v>164</v>
      </c>
      <c r="L134" s="63">
        <v>0.31</v>
      </c>
      <c r="M134" s="61">
        <v>8.42</v>
      </c>
      <c r="O134" s="37" t="str">
        <f t="shared" si="1"/>
        <v>Waipa Network,   2006</v>
      </c>
    </row>
    <row r="135" spans="1:15" x14ac:dyDescent="0.25">
      <c r="A135" s="43" t="s">
        <v>36</v>
      </c>
      <c r="B135" s="57">
        <v>2007</v>
      </c>
      <c r="C135" s="61">
        <v>36.840000000000003</v>
      </c>
      <c r="D135" s="61">
        <v>132.38</v>
      </c>
      <c r="E135" s="61">
        <v>541.42999999999995</v>
      </c>
      <c r="F135" s="62">
        <v>0.18</v>
      </c>
      <c r="G135" s="62">
        <v>2.06</v>
      </c>
      <c r="H135" s="62">
        <v>4.45</v>
      </c>
      <c r="I135" s="41">
        <v>61</v>
      </c>
      <c r="J135" s="41">
        <v>127</v>
      </c>
      <c r="K135" s="41">
        <v>194</v>
      </c>
      <c r="L135" s="63">
        <v>0.24</v>
      </c>
      <c r="M135" s="61">
        <v>9.74</v>
      </c>
      <c r="O135" s="37" t="str">
        <f t="shared" ref="O135:O145" si="2">A135&amp;",   "&amp;B135</f>
        <v>Waipa Network,   2007</v>
      </c>
    </row>
    <row r="136" spans="1:15" x14ac:dyDescent="0.25">
      <c r="A136" s="43" t="s">
        <v>27</v>
      </c>
      <c r="B136" s="57">
        <v>2003</v>
      </c>
      <c r="C136" s="61">
        <v>1.6699999569999999</v>
      </c>
      <c r="D136" s="61">
        <v>92.11000061</v>
      </c>
      <c r="E136" s="61">
        <v>93.930000304999993</v>
      </c>
      <c r="F136" s="62">
        <v>2.9999998999999999E-2</v>
      </c>
      <c r="G136" s="62">
        <v>1.7799999710000001</v>
      </c>
      <c r="H136" s="62">
        <v>1.8400000329999999</v>
      </c>
      <c r="I136" s="41">
        <v>30</v>
      </c>
      <c r="J136" s="41">
        <v>287</v>
      </c>
      <c r="K136" s="41">
        <v>324</v>
      </c>
      <c r="L136" s="63">
        <v>0.17599999899999999</v>
      </c>
      <c r="M136" s="61">
        <v>9.8999996190000008</v>
      </c>
      <c r="O136" s="37" t="str">
        <f t="shared" si="2"/>
        <v>WEL Networks,   2003</v>
      </c>
    </row>
    <row r="137" spans="1:15" x14ac:dyDescent="0.25">
      <c r="A137" s="43" t="s">
        <v>27</v>
      </c>
      <c r="B137" s="57">
        <v>2004</v>
      </c>
      <c r="C137" s="61">
        <v>1.51</v>
      </c>
      <c r="D137" s="61">
        <v>64.53</v>
      </c>
      <c r="E137" s="61">
        <v>68.48</v>
      </c>
      <c r="F137" s="62">
        <v>0.03</v>
      </c>
      <c r="G137" s="62">
        <v>1.59</v>
      </c>
      <c r="H137" s="62">
        <v>1.83</v>
      </c>
      <c r="I137" s="41">
        <v>22</v>
      </c>
      <c r="J137" s="41">
        <v>224</v>
      </c>
      <c r="K137" s="41">
        <v>250</v>
      </c>
      <c r="L137" s="63">
        <v>0.19600000000000001</v>
      </c>
      <c r="M137" s="61">
        <v>7.87</v>
      </c>
      <c r="O137" s="37" t="str">
        <f t="shared" si="2"/>
        <v>WEL Networks,   2004</v>
      </c>
    </row>
    <row r="138" spans="1:15" x14ac:dyDescent="0.25">
      <c r="A138" s="43" t="s">
        <v>27</v>
      </c>
      <c r="B138" s="57">
        <v>2005</v>
      </c>
      <c r="C138" s="61">
        <v>1.1200000000000001</v>
      </c>
      <c r="D138" s="61">
        <v>86.53</v>
      </c>
      <c r="E138" s="61">
        <v>132.43</v>
      </c>
      <c r="F138" s="62">
        <v>0.01</v>
      </c>
      <c r="G138" s="62">
        <v>1.64</v>
      </c>
      <c r="H138" s="62">
        <v>2.42</v>
      </c>
      <c r="I138" s="41">
        <v>14</v>
      </c>
      <c r="J138" s="41">
        <v>233</v>
      </c>
      <c r="K138" s="41">
        <v>251</v>
      </c>
      <c r="L138" s="63">
        <v>0.253</v>
      </c>
      <c r="M138" s="61">
        <v>8.25</v>
      </c>
      <c r="O138" s="37" t="str">
        <f t="shared" si="2"/>
        <v>WEL Networks,   2005</v>
      </c>
    </row>
    <row r="139" spans="1:15" x14ac:dyDescent="0.25">
      <c r="A139" s="43" t="s">
        <v>27</v>
      </c>
      <c r="B139" s="57">
        <v>2006</v>
      </c>
      <c r="C139" s="61">
        <v>2.12</v>
      </c>
      <c r="D139" s="61">
        <v>67.510000000000005</v>
      </c>
      <c r="E139" s="61">
        <v>69.63</v>
      </c>
      <c r="F139" s="62">
        <v>0.01</v>
      </c>
      <c r="G139" s="62">
        <v>1.52</v>
      </c>
      <c r="H139" s="62">
        <v>1.53</v>
      </c>
      <c r="I139" s="41">
        <v>18</v>
      </c>
      <c r="J139" s="41">
        <v>256</v>
      </c>
      <c r="K139" s="41">
        <v>274</v>
      </c>
      <c r="L139" s="63">
        <v>0.223</v>
      </c>
      <c r="M139" s="61">
        <v>9.1300000000000008</v>
      </c>
      <c r="O139" s="37" t="str">
        <f t="shared" si="2"/>
        <v>WEL Networks,   2006</v>
      </c>
    </row>
    <row r="140" spans="1:15" x14ac:dyDescent="0.25">
      <c r="A140" s="43" t="s">
        <v>27</v>
      </c>
      <c r="B140" s="57">
        <v>2007</v>
      </c>
      <c r="C140" s="61">
        <v>2.87</v>
      </c>
      <c r="D140" s="61">
        <v>95.55</v>
      </c>
      <c r="E140" s="61">
        <v>103.43</v>
      </c>
      <c r="F140" s="62">
        <v>0.02</v>
      </c>
      <c r="G140" s="62">
        <v>1.83</v>
      </c>
      <c r="H140" s="62">
        <v>1.86</v>
      </c>
      <c r="I140" s="41">
        <v>30</v>
      </c>
      <c r="J140" s="41">
        <v>283</v>
      </c>
      <c r="K140" s="41">
        <v>314</v>
      </c>
      <c r="L140" s="63">
        <v>0.36399999999999999</v>
      </c>
      <c r="M140" s="61">
        <v>9.81</v>
      </c>
      <c r="O140" s="37" t="str">
        <f t="shared" si="2"/>
        <v>WEL Networks,   2007</v>
      </c>
    </row>
    <row r="141" spans="1:15" x14ac:dyDescent="0.25">
      <c r="A141" s="43" t="s">
        <v>29</v>
      </c>
      <c r="B141" s="57">
        <v>2003</v>
      </c>
      <c r="C141" s="61">
        <v>66.760002135999997</v>
      </c>
      <c r="D141" s="61">
        <v>55.259998322000001</v>
      </c>
      <c r="E141" s="61">
        <v>122.019996643</v>
      </c>
      <c r="F141" s="62">
        <v>0.27000001099999998</v>
      </c>
      <c r="G141" s="62">
        <v>0.88999998599999997</v>
      </c>
      <c r="H141" s="62">
        <v>1.1599999670000001</v>
      </c>
      <c r="I141" s="41">
        <v>63</v>
      </c>
      <c r="J141" s="41">
        <v>57</v>
      </c>
      <c r="K141" s="41">
        <v>120</v>
      </c>
      <c r="L141" s="63">
        <v>0.14000000100000001</v>
      </c>
      <c r="M141" s="61">
        <v>6</v>
      </c>
      <c r="O141" s="37" t="str">
        <f t="shared" si="2"/>
        <v>Westpower,   2003</v>
      </c>
    </row>
    <row r="142" spans="1:15" x14ac:dyDescent="0.25">
      <c r="A142" s="43" t="s">
        <v>29</v>
      </c>
      <c r="B142" s="57">
        <v>2004</v>
      </c>
      <c r="C142" s="61">
        <v>42.11</v>
      </c>
      <c r="D142" s="61">
        <v>145.63999999999999</v>
      </c>
      <c r="E142" s="61">
        <v>205.49</v>
      </c>
      <c r="F142" s="62">
        <v>0.19</v>
      </c>
      <c r="G142" s="62">
        <v>2.02</v>
      </c>
      <c r="H142" s="62">
        <v>2.4</v>
      </c>
      <c r="I142" s="41">
        <v>50</v>
      </c>
      <c r="J142" s="41">
        <v>171</v>
      </c>
      <c r="K142" s="41">
        <v>226</v>
      </c>
      <c r="L142" s="63">
        <v>0.19900000000000001</v>
      </c>
      <c r="M142" s="61">
        <v>11</v>
      </c>
      <c r="O142" s="37" t="str">
        <f t="shared" si="2"/>
        <v>Westpower,   2004</v>
      </c>
    </row>
    <row r="143" spans="1:15" x14ac:dyDescent="0.25">
      <c r="A143" s="43" t="s">
        <v>29</v>
      </c>
      <c r="B143" s="57">
        <v>2005</v>
      </c>
      <c r="C143" s="61">
        <v>71.31</v>
      </c>
      <c r="D143" s="61">
        <v>188.54</v>
      </c>
      <c r="E143" s="61">
        <v>372.06</v>
      </c>
      <c r="F143" s="62">
        <v>0.34</v>
      </c>
      <c r="G143" s="62">
        <v>2.89</v>
      </c>
      <c r="H143" s="62">
        <v>4.2300000000000004</v>
      </c>
      <c r="I143" s="41">
        <v>140</v>
      </c>
      <c r="J143" s="41">
        <v>136</v>
      </c>
      <c r="K143" s="41">
        <v>284</v>
      </c>
      <c r="L143" s="63">
        <v>0.29399999999999998</v>
      </c>
      <c r="M143" s="61">
        <v>12.9</v>
      </c>
      <c r="O143" s="37" t="str">
        <f t="shared" si="2"/>
        <v>Westpower,   2005</v>
      </c>
    </row>
    <row r="144" spans="1:15" x14ac:dyDescent="0.25">
      <c r="A144" s="43" t="s">
        <v>29</v>
      </c>
      <c r="B144" s="57">
        <v>2006</v>
      </c>
      <c r="C144" s="61">
        <v>76.39</v>
      </c>
      <c r="D144" s="61">
        <v>69.489999999999995</v>
      </c>
      <c r="E144" s="61">
        <v>151.12</v>
      </c>
      <c r="F144" s="62">
        <v>0.28000000000000003</v>
      </c>
      <c r="G144" s="62">
        <v>1.1000000000000001</v>
      </c>
      <c r="H144" s="62">
        <v>2.04</v>
      </c>
      <c r="I144" s="41">
        <v>63</v>
      </c>
      <c r="J144" s="41">
        <v>122</v>
      </c>
      <c r="K144" s="41">
        <v>187</v>
      </c>
      <c r="L144" s="63">
        <v>0.13900000000000001</v>
      </c>
      <c r="M144" s="61">
        <v>4.8</v>
      </c>
      <c r="O144" s="37" t="str">
        <f t="shared" si="2"/>
        <v>Westpower,   2006</v>
      </c>
    </row>
    <row r="145" spans="1:15" x14ac:dyDescent="0.25">
      <c r="A145" s="43" t="s">
        <v>29</v>
      </c>
      <c r="B145" s="57">
        <v>2007</v>
      </c>
      <c r="C145" s="61">
        <v>55.65</v>
      </c>
      <c r="D145" s="61">
        <v>110.49</v>
      </c>
      <c r="E145" s="61">
        <v>309.87</v>
      </c>
      <c r="F145" s="62">
        <v>0.33</v>
      </c>
      <c r="G145" s="62">
        <v>2.64</v>
      </c>
      <c r="H145" s="62">
        <v>7.88</v>
      </c>
      <c r="I145" s="41">
        <v>121</v>
      </c>
      <c r="J145" s="41">
        <v>135</v>
      </c>
      <c r="K145" s="41">
        <v>265</v>
      </c>
      <c r="L145" s="63">
        <v>0.39300000000000002</v>
      </c>
      <c r="M145" s="61">
        <v>12.3</v>
      </c>
      <c r="O145" s="37" t="str">
        <f t="shared" si="2"/>
        <v>Westpower,   2007</v>
      </c>
    </row>
    <row r="146" spans="1:15" x14ac:dyDescent="0.25">
      <c r="B146" s="57"/>
    </row>
  </sheetData>
  <sheetProtection formatColumns="0" formatRows="0"/>
  <sortState ref="B5:E33">
    <sortCondition ref="B5:B33"/>
  </sortState>
  <pageMargins left="0.70866141732283472" right="0.70866141732283472" top="0.74803149606299213" bottom="0.74803149606299213" header="0.31496062992125984" footer="0.31496062992125984"/>
  <pageSetup paperSize="9" scale="40" fitToHeight="0" orientation="portrait" r:id="rId1"/>
  <headerFooter>
    <oddFooter>&amp;L&amp;F&amp;C&amp;A&amp;R&amp;P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D97E55"/>
    <pageSetUpPr fitToPage="1"/>
  </sheetPr>
  <dimension ref="A1:I81"/>
  <sheetViews>
    <sheetView showGridLines="0" view="pageBreakPreview" zoomScaleNormal="100" zoomScaleSheetLayoutView="100" workbookViewId="0"/>
  </sheetViews>
  <sheetFormatPr defaultRowHeight="15" x14ac:dyDescent="0.25"/>
  <cols>
    <col min="1" max="1" width="26.5703125" style="1" customWidth="1"/>
    <col min="2" max="2" width="12.7109375" style="54" customWidth="1"/>
    <col min="3" max="6" width="20" style="1" customWidth="1"/>
    <col min="7" max="7" width="25" style="75" customWidth="1"/>
    <col min="8" max="8" width="6.5703125" style="1" customWidth="1"/>
    <col min="9" max="16384" width="9.140625" style="1"/>
  </cols>
  <sheetData>
    <row r="1" spans="1:9" ht="26.25" x14ac:dyDescent="0.4">
      <c r="A1" s="20" t="s">
        <v>58</v>
      </c>
    </row>
    <row r="2" spans="1:9" x14ac:dyDescent="0.25">
      <c r="A2" s="27" t="s">
        <v>127</v>
      </c>
      <c r="C2" s="25"/>
    </row>
    <row r="3" spans="1:9" x14ac:dyDescent="0.25">
      <c r="A3" s="27"/>
      <c r="C3" s="25"/>
    </row>
    <row r="4" spans="1:9" ht="18.75" x14ac:dyDescent="0.3">
      <c r="A4" s="36" t="s">
        <v>7</v>
      </c>
      <c r="C4" s="26"/>
    </row>
    <row r="5" spans="1:9" s="37" customFormat="1" ht="26.25" x14ac:dyDescent="0.25">
      <c r="A5" s="43"/>
      <c r="B5" s="56"/>
      <c r="C5" s="38" t="s">
        <v>65</v>
      </c>
      <c r="D5" s="38" t="s">
        <v>56</v>
      </c>
      <c r="E5" s="38" t="s">
        <v>69</v>
      </c>
      <c r="F5" s="74" t="s">
        <v>57</v>
      </c>
      <c r="G5" s="68" t="s">
        <v>80</v>
      </c>
    </row>
    <row r="6" spans="1:9" s="37" customFormat="1" x14ac:dyDescent="0.25">
      <c r="A6" s="43" t="s">
        <v>8</v>
      </c>
      <c r="B6" s="56">
        <v>2011</v>
      </c>
      <c r="C6" s="61"/>
      <c r="D6" s="61">
        <v>225.88995070000001</v>
      </c>
      <c r="E6" s="62"/>
      <c r="F6" s="62">
        <v>1.70804369</v>
      </c>
      <c r="G6" s="76"/>
      <c r="I6" s="37" t="str">
        <f t="shared" ref="I6:I29" si="0">A6&amp;",   "&amp;B6</f>
        <v>Alpine Energy,   2011</v>
      </c>
    </row>
    <row r="7" spans="1:9" s="37" customFormat="1" x14ac:dyDescent="0.25">
      <c r="A7" s="43" t="s">
        <v>8</v>
      </c>
      <c r="B7" s="56">
        <v>2012</v>
      </c>
      <c r="C7" s="61"/>
      <c r="D7" s="61">
        <v>161.600731</v>
      </c>
      <c r="E7" s="62"/>
      <c r="F7" s="62">
        <v>1.2611065299999999</v>
      </c>
      <c r="G7" s="76"/>
      <c r="I7" s="37" t="str">
        <f t="shared" si="0"/>
        <v>Alpine Energy,   2012</v>
      </c>
    </row>
    <row r="8" spans="1:9" s="37" customFormat="1" x14ac:dyDescent="0.25">
      <c r="A8" s="43" t="s">
        <v>8</v>
      </c>
      <c r="B8" s="56">
        <v>2013</v>
      </c>
      <c r="C8" s="61"/>
      <c r="D8" s="61">
        <v>148.26514119999999</v>
      </c>
      <c r="E8" s="62"/>
      <c r="F8" s="62">
        <v>1.29793833</v>
      </c>
      <c r="G8" s="76"/>
      <c r="I8" s="37" t="str">
        <f t="shared" si="0"/>
        <v>Alpine Energy,   2013</v>
      </c>
    </row>
    <row r="9" spans="1:9" s="37" customFormat="1" x14ac:dyDescent="0.25">
      <c r="A9" s="43" t="s">
        <v>8</v>
      </c>
      <c r="B9" s="56">
        <v>2014</v>
      </c>
      <c r="C9" s="61"/>
      <c r="D9" s="61">
        <v>274.7656733</v>
      </c>
      <c r="E9" s="62"/>
      <c r="F9" s="62">
        <v>1.9990243000000001</v>
      </c>
      <c r="G9" s="76"/>
      <c r="I9" s="37" t="str">
        <f t="shared" si="0"/>
        <v>Alpine Energy,   2014</v>
      </c>
    </row>
    <row r="10" spans="1:9" s="37" customFormat="1" x14ac:dyDescent="0.25">
      <c r="A10" s="43" t="s">
        <v>13</v>
      </c>
      <c r="B10" s="56">
        <v>2011</v>
      </c>
      <c r="C10" s="61"/>
      <c r="D10" s="61">
        <v>189.1629451</v>
      </c>
      <c r="E10" s="62"/>
      <c r="F10" s="62">
        <v>1.81367137</v>
      </c>
      <c r="G10" s="76"/>
      <c r="I10" s="37" t="str">
        <f t="shared" si="0"/>
        <v>Electricity Ashburton,   2011</v>
      </c>
    </row>
    <row r="11" spans="1:9" s="37" customFormat="1" x14ac:dyDescent="0.25">
      <c r="A11" s="43" t="s">
        <v>13</v>
      </c>
      <c r="B11" s="56">
        <v>2012</v>
      </c>
      <c r="C11" s="61"/>
      <c r="D11" s="61">
        <v>183.06372630000001</v>
      </c>
      <c r="E11" s="62"/>
      <c r="F11" s="62">
        <v>1.5122114</v>
      </c>
      <c r="G11" s="76"/>
      <c r="I11" s="37" t="str">
        <f t="shared" si="0"/>
        <v>Electricity Ashburton,   2012</v>
      </c>
    </row>
    <row r="12" spans="1:9" s="37" customFormat="1" x14ac:dyDescent="0.25">
      <c r="A12" s="43" t="s">
        <v>13</v>
      </c>
      <c r="B12" s="57">
        <v>2013</v>
      </c>
      <c r="C12" s="61"/>
      <c r="D12" s="61">
        <v>150.31240450000001</v>
      </c>
      <c r="E12" s="62"/>
      <c r="F12" s="62">
        <v>1.4770836599999999</v>
      </c>
      <c r="G12" s="76"/>
      <c r="I12" s="37" t="str">
        <f t="shared" si="0"/>
        <v>Electricity Ashburton,   2013</v>
      </c>
    </row>
    <row r="13" spans="1:9" s="37" customFormat="1" x14ac:dyDescent="0.25">
      <c r="A13" s="43" t="s">
        <v>13</v>
      </c>
      <c r="B13" s="57">
        <v>2014</v>
      </c>
      <c r="C13" s="61"/>
      <c r="D13" s="61">
        <v>239.51092180000001</v>
      </c>
      <c r="E13" s="62"/>
      <c r="F13" s="62">
        <v>2.4978699299999998</v>
      </c>
      <c r="G13" s="76"/>
      <c r="I13" s="37" t="str">
        <f t="shared" si="0"/>
        <v>Electricity Ashburton,   2014</v>
      </c>
    </row>
    <row r="14" spans="1:9" s="37" customFormat="1" x14ac:dyDescent="0.25">
      <c r="A14" s="43" t="s">
        <v>9</v>
      </c>
      <c r="B14" s="57">
        <v>2011</v>
      </c>
      <c r="C14" s="61"/>
      <c r="D14" s="61">
        <v>110.9468524</v>
      </c>
      <c r="E14" s="62"/>
      <c r="F14" s="62">
        <v>1.4782635200000001</v>
      </c>
      <c r="G14" s="76"/>
      <c r="I14" s="37" t="str">
        <f t="shared" si="0"/>
        <v>Aurora Energy,   2011</v>
      </c>
    </row>
    <row r="15" spans="1:9" s="37" customFormat="1" x14ac:dyDescent="0.25">
      <c r="A15" s="43" t="s">
        <v>9</v>
      </c>
      <c r="B15" s="57">
        <v>2012</v>
      </c>
      <c r="C15" s="61"/>
      <c r="D15" s="61">
        <v>102.5042514</v>
      </c>
      <c r="E15" s="62"/>
      <c r="F15" s="62">
        <v>1.70371984</v>
      </c>
      <c r="G15" s="76"/>
      <c r="I15" s="37" t="str">
        <f t="shared" si="0"/>
        <v>Aurora Energy,   2012</v>
      </c>
    </row>
    <row r="16" spans="1:9" s="37" customFormat="1" x14ac:dyDescent="0.25">
      <c r="A16" s="43" t="s">
        <v>9</v>
      </c>
      <c r="B16" s="56">
        <v>2013</v>
      </c>
      <c r="C16" s="61"/>
      <c r="D16" s="61">
        <v>53.804111329999998</v>
      </c>
      <c r="E16" s="62"/>
      <c r="F16" s="62">
        <v>0.92894023000000003</v>
      </c>
      <c r="G16" s="76"/>
      <c r="I16" s="37" t="str">
        <f t="shared" si="0"/>
        <v>Aurora Energy,   2013</v>
      </c>
    </row>
    <row r="17" spans="1:9" s="37" customFormat="1" x14ac:dyDescent="0.25">
      <c r="A17" s="43" t="s">
        <v>9</v>
      </c>
      <c r="B17" s="56">
        <v>2014</v>
      </c>
      <c r="C17" s="61"/>
      <c r="D17" s="61">
        <v>94.482924449999999</v>
      </c>
      <c r="E17" s="62"/>
      <c r="F17" s="62">
        <v>1.2105131600000001</v>
      </c>
      <c r="G17" s="76"/>
      <c r="I17" s="37" t="str">
        <f t="shared" si="0"/>
        <v>Aurora Energy,   2014</v>
      </c>
    </row>
    <row r="18" spans="1:9" s="37" customFormat="1" x14ac:dyDescent="0.25">
      <c r="A18" s="43" t="s">
        <v>10</v>
      </c>
      <c r="B18" s="56">
        <v>2011</v>
      </c>
      <c r="C18" s="61"/>
      <c r="D18" s="61">
        <v>192.66840099999999</v>
      </c>
      <c r="E18" s="62"/>
      <c r="F18" s="62">
        <v>4.7415250000000002</v>
      </c>
      <c r="G18" s="76"/>
      <c r="I18" s="37" t="str">
        <f t="shared" si="0"/>
        <v>Centralines,   2011</v>
      </c>
    </row>
    <row r="19" spans="1:9" s="37" customFormat="1" x14ac:dyDescent="0.25">
      <c r="A19" s="43" t="s">
        <v>10</v>
      </c>
      <c r="B19" s="56">
        <v>2012</v>
      </c>
      <c r="C19" s="61"/>
      <c r="D19" s="61">
        <v>156.79703119999999</v>
      </c>
      <c r="E19" s="62"/>
      <c r="F19" s="62">
        <v>3.67273593</v>
      </c>
      <c r="G19" s="76"/>
      <c r="I19" s="37" t="str">
        <f t="shared" si="0"/>
        <v>Centralines,   2012</v>
      </c>
    </row>
    <row r="20" spans="1:9" s="37" customFormat="1" x14ac:dyDescent="0.25">
      <c r="A20" s="43" t="s">
        <v>10</v>
      </c>
      <c r="B20" s="57">
        <v>2013</v>
      </c>
      <c r="C20" s="61"/>
      <c r="D20" s="61">
        <v>123.853953</v>
      </c>
      <c r="E20" s="62"/>
      <c r="F20" s="62">
        <v>2.6964760000000001</v>
      </c>
      <c r="G20" s="76"/>
      <c r="I20" s="37" t="str">
        <f t="shared" si="0"/>
        <v>Centralines,   2013</v>
      </c>
    </row>
    <row r="21" spans="1:9" s="37" customFormat="1" x14ac:dyDescent="0.25">
      <c r="A21" s="43" t="s">
        <v>10</v>
      </c>
      <c r="B21" s="57">
        <v>2014</v>
      </c>
      <c r="C21" s="61"/>
      <c r="D21" s="61">
        <v>163.00724600000001</v>
      </c>
      <c r="E21" s="62"/>
      <c r="F21" s="62">
        <v>3.3154110000000001</v>
      </c>
      <c r="G21" s="76"/>
      <c r="I21" s="37" t="str">
        <f t="shared" si="0"/>
        <v>Centralines,   2014</v>
      </c>
    </row>
    <row r="22" spans="1:9" s="37" customFormat="1" x14ac:dyDescent="0.25">
      <c r="A22" s="43" t="s">
        <v>53</v>
      </c>
      <c r="B22" s="56">
        <v>2011</v>
      </c>
      <c r="C22" s="61"/>
      <c r="D22" s="61">
        <v>333.99666309999998</v>
      </c>
      <c r="E22" s="62"/>
      <c r="F22" s="62">
        <v>3.4827071799999998</v>
      </c>
      <c r="G22" s="76"/>
      <c r="I22" s="37" t="str">
        <f t="shared" si="0"/>
        <v>Eastland Network,   2011</v>
      </c>
    </row>
    <row r="23" spans="1:9" s="37" customFormat="1" x14ac:dyDescent="0.25">
      <c r="A23" s="43" t="s">
        <v>53</v>
      </c>
      <c r="B23" s="57">
        <v>2012</v>
      </c>
      <c r="C23" s="61"/>
      <c r="D23" s="61">
        <v>392.14591860000002</v>
      </c>
      <c r="E23" s="62"/>
      <c r="F23" s="62">
        <v>3.4124118999999999</v>
      </c>
      <c r="G23" s="76"/>
      <c r="I23" s="37" t="str">
        <f t="shared" si="0"/>
        <v>Eastland Network,   2012</v>
      </c>
    </row>
    <row r="24" spans="1:9" s="37" customFormat="1" x14ac:dyDescent="0.25">
      <c r="A24" s="43" t="s">
        <v>53</v>
      </c>
      <c r="B24" s="57">
        <v>2013</v>
      </c>
      <c r="C24" s="61"/>
      <c r="D24" s="61">
        <v>287.17382579999997</v>
      </c>
      <c r="E24" s="62"/>
      <c r="F24" s="62">
        <v>3.8352374999999999</v>
      </c>
      <c r="G24" s="76"/>
      <c r="I24" s="37" t="str">
        <f t="shared" si="0"/>
        <v>Eastland Network,   2013</v>
      </c>
    </row>
    <row r="25" spans="1:9" s="37" customFormat="1" x14ac:dyDescent="0.25">
      <c r="A25" s="43" t="s">
        <v>53</v>
      </c>
      <c r="B25" s="57">
        <v>2014</v>
      </c>
      <c r="C25" s="61"/>
      <c r="D25" s="61">
        <v>279.79975059999998</v>
      </c>
      <c r="E25" s="62"/>
      <c r="F25" s="62">
        <v>2.6699670000000002</v>
      </c>
      <c r="G25" s="76"/>
      <c r="I25" s="37" t="str">
        <f t="shared" si="0"/>
        <v>Eastland Network,   2014</v>
      </c>
    </row>
    <row r="26" spans="1:9" s="37" customFormat="1" x14ac:dyDescent="0.25">
      <c r="A26" s="43" t="s">
        <v>15</v>
      </c>
      <c r="B26" s="57">
        <v>2011</v>
      </c>
      <c r="C26" s="61"/>
      <c r="D26" s="61">
        <v>177.40687489999999</v>
      </c>
      <c r="E26" s="62"/>
      <c r="F26" s="62">
        <v>2.39266077</v>
      </c>
      <c r="G26" s="76"/>
      <c r="I26" s="37" t="str">
        <f t="shared" si="0"/>
        <v>Horizon Energy,   2011</v>
      </c>
    </row>
    <row r="27" spans="1:9" s="37" customFormat="1" x14ac:dyDescent="0.25">
      <c r="A27" s="43" t="s">
        <v>15</v>
      </c>
      <c r="B27" s="57">
        <v>2012</v>
      </c>
      <c r="C27" s="61"/>
      <c r="D27" s="61">
        <v>174.64120740000001</v>
      </c>
      <c r="E27" s="62"/>
      <c r="F27" s="62">
        <v>2.23892421</v>
      </c>
      <c r="G27" s="76"/>
      <c r="I27" s="37" t="str">
        <f t="shared" si="0"/>
        <v>Horizon Energy,   2012</v>
      </c>
    </row>
    <row r="28" spans="1:9" s="37" customFormat="1" x14ac:dyDescent="0.25">
      <c r="A28" s="43" t="s">
        <v>15</v>
      </c>
      <c r="B28" s="57">
        <v>2013</v>
      </c>
      <c r="C28" s="61"/>
      <c r="D28" s="61">
        <v>191.60288779999999</v>
      </c>
      <c r="E28" s="62"/>
      <c r="F28" s="62">
        <v>2.2955527199999999</v>
      </c>
      <c r="G28" s="76"/>
      <c r="I28" s="37" t="str">
        <f t="shared" si="0"/>
        <v>Horizon Energy,   2013</v>
      </c>
    </row>
    <row r="29" spans="1:9" s="37" customFormat="1" x14ac:dyDescent="0.25">
      <c r="A29" s="43" t="s">
        <v>15</v>
      </c>
      <c r="B29" s="57">
        <v>2014</v>
      </c>
      <c r="C29" s="61"/>
      <c r="D29" s="61">
        <v>186.34124449999999</v>
      </c>
      <c r="E29" s="62"/>
      <c r="F29" s="62">
        <v>1.77209349</v>
      </c>
      <c r="G29" s="76"/>
      <c r="I29" s="37" t="str">
        <f t="shared" si="0"/>
        <v>Horizon Energy,   2014</v>
      </c>
    </row>
    <row r="30" spans="1:9" s="37" customFormat="1" x14ac:dyDescent="0.25">
      <c r="A30" s="43" t="s">
        <v>14</v>
      </c>
      <c r="B30" s="57">
        <v>2011</v>
      </c>
      <c r="C30" s="61"/>
      <c r="D30" s="61">
        <v>44.768570099999998</v>
      </c>
      <c r="E30" s="62"/>
      <c r="F30" s="62">
        <v>1.18210306</v>
      </c>
      <c r="G30" s="76"/>
      <c r="I30" s="37" t="str">
        <f t="shared" ref="I30:I56" si="1">A30&amp;",   "&amp;B30</f>
        <v>Electricity Invercargill,   2011</v>
      </c>
    </row>
    <row r="31" spans="1:9" s="37" customFormat="1" x14ac:dyDescent="0.25">
      <c r="A31" s="43" t="s">
        <v>14</v>
      </c>
      <c r="B31" s="57">
        <v>2012</v>
      </c>
      <c r="C31" s="61"/>
      <c r="D31" s="61">
        <v>63.632222540000001</v>
      </c>
      <c r="E31" s="62"/>
      <c r="F31" s="62">
        <v>1.2949869599999999</v>
      </c>
      <c r="G31" s="76"/>
      <c r="I31" s="37" t="str">
        <f t="shared" si="1"/>
        <v>Electricity Invercargill,   2012</v>
      </c>
    </row>
    <row r="32" spans="1:9" x14ac:dyDescent="0.25">
      <c r="A32" s="43" t="s">
        <v>14</v>
      </c>
      <c r="B32" s="57">
        <v>2013</v>
      </c>
      <c r="C32" s="61"/>
      <c r="D32" s="61">
        <v>31.790835269999999</v>
      </c>
      <c r="E32" s="62"/>
      <c r="F32" s="62">
        <v>0.33462877000000002</v>
      </c>
      <c r="G32" s="76"/>
      <c r="H32" s="37"/>
      <c r="I32" s="37" t="str">
        <f t="shared" si="1"/>
        <v>Electricity Invercargill,   2013</v>
      </c>
    </row>
    <row r="33" spans="1:9" x14ac:dyDescent="0.25">
      <c r="A33" s="43" t="s">
        <v>14</v>
      </c>
      <c r="B33" s="57">
        <v>2014</v>
      </c>
      <c r="C33" s="61"/>
      <c r="D33" s="61">
        <v>25.10268297</v>
      </c>
      <c r="E33" s="62"/>
      <c r="F33" s="62">
        <v>0.52123775999999999</v>
      </c>
      <c r="G33" s="76"/>
      <c r="I33" s="37" t="str">
        <f t="shared" si="1"/>
        <v>Electricity Invercargill,   2014</v>
      </c>
    </row>
    <row r="34" spans="1:9" s="37" customFormat="1" x14ac:dyDescent="0.25">
      <c r="A34" s="43" t="s">
        <v>17</v>
      </c>
      <c r="B34" s="57">
        <v>2011</v>
      </c>
      <c r="C34" s="61"/>
      <c r="D34" s="61">
        <v>56.514328200000001</v>
      </c>
      <c r="E34" s="62"/>
      <c r="F34" s="62">
        <v>0.57911637999999999</v>
      </c>
      <c r="G34" s="76"/>
      <c r="I34" s="37" t="str">
        <f t="shared" si="1"/>
        <v>Nelson Electricity,   2011</v>
      </c>
    </row>
    <row r="35" spans="1:9" x14ac:dyDescent="0.25">
      <c r="A35" s="43" t="s">
        <v>17</v>
      </c>
      <c r="B35" s="57">
        <v>2012</v>
      </c>
      <c r="C35" s="61"/>
      <c r="D35" s="61">
        <v>55.685615480000003</v>
      </c>
      <c r="E35" s="62"/>
      <c r="F35" s="62">
        <v>0.64768897999999997</v>
      </c>
      <c r="G35" s="76"/>
      <c r="H35" s="37"/>
      <c r="I35" s="37" t="str">
        <f t="shared" si="1"/>
        <v>Nelson Electricity,   2012</v>
      </c>
    </row>
    <row r="36" spans="1:9" x14ac:dyDescent="0.25">
      <c r="A36" s="43" t="s">
        <v>17</v>
      </c>
      <c r="B36" s="57">
        <v>2013</v>
      </c>
      <c r="C36" s="61"/>
      <c r="D36" s="61">
        <v>43.637052490000002</v>
      </c>
      <c r="E36" s="62"/>
      <c r="F36" s="62">
        <v>0.56204699999999996</v>
      </c>
      <c r="G36" s="76"/>
      <c r="I36" s="37" t="str">
        <f t="shared" si="1"/>
        <v>Nelson Electricity,   2013</v>
      </c>
    </row>
    <row r="37" spans="1:9" s="37" customFormat="1" x14ac:dyDescent="0.25">
      <c r="A37" s="43" t="s">
        <v>17</v>
      </c>
      <c r="B37" s="57">
        <v>2014</v>
      </c>
      <c r="C37" s="61"/>
      <c r="D37" s="61">
        <v>22.376339380000001</v>
      </c>
      <c r="E37" s="62"/>
      <c r="F37" s="62">
        <v>0.49857860999999998</v>
      </c>
      <c r="G37" s="76"/>
      <c r="H37" s="1"/>
      <c r="I37" s="37" t="str">
        <f t="shared" si="1"/>
        <v>Nelson Electricity,   2014</v>
      </c>
    </row>
    <row r="38" spans="1:9" s="37" customFormat="1" x14ac:dyDescent="0.25">
      <c r="A38" s="43" t="s">
        <v>22</v>
      </c>
      <c r="B38" s="57">
        <v>2011</v>
      </c>
      <c r="C38" s="61"/>
      <c r="D38" s="61">
        <v>247.08</v>
      </c>
      <c r="E38" s="62"/>
      <c r="F38" s="62">
        <v>2.2599999999999998</v>
      </c>
      <c r="G38" s="76"/>
      <c r="H38" s="1"/>
      <c r="I38" s="37" t="str">
        <f t="shared" si="1"/>
        <v>OtagoNet,   2011</v>
      </c>
    </row>
    <row r="39" spans="1:9" s="37" customFormat="1" x14ac:dyDescent="0.25">
      <c r="A39" s="43" t="s">
        <v>22</v>
      </c>
      <c r="B39" s="57">
        <v>2012</v>
      </c>
      <c r="C39" s="61"/>
      <c r="D39" s="61">
        <v>276.63532750000002</v>
      </c>
      <c r="E39" s="62"/>
      <c r="F39" s="62">
        <v>2.3090676800000001</v>
      </c>
      <c r="G39" s="76"/>
      <c r="I39" s="37" t="str">
        <f t="shared" si="1"/>
        <v>OtagoNet,   2012</v>
      </c>
    </row>
    <row r="40" spans="1:9" s="37" customFormat="1" x14ac:dyDescent="0.25">
      <c r="A40" s="43" t="s">
        <v>22</v>
      </c>
      <c r="B40" s="57">
        <v>2013</v>
      </c>
      <c r="C40" s="61"/>
      <c r="D40" s="61">
        <v>253</v>
      </c>
      <c r="E40" s="62"/>
      <c r="F40" s="62">
        <v>2.2999999999999998</v>
      </c>
      <c r="G40" s="76"/>
      <c r="I40" s="37" t="str">
        <f t="shared" si="1"/>
        <v>OtagoNet,   2013</v>
      </c>
    </row>
    <row r="41" spans="1:9" s="37" customFormat="1" x14ac:dyDescent="0.25">
      <c r="A41" s="43" t="s">
        <v>22</v>
      </c>
      <c r="B41" s="57">
        <v>2014</v>
      </c>
      <c r="C41" s="61"/>
      <c r="D41" s="61">
        <v>348.14929280000001</v>
      </c>
      <c r="E41" s="62"/>
      <c r="F41" s="62">
        <v>2.95143858</v>
      </c>
      <c r="G41" s="76"/>
      <c r="I41" s="37" t="str">
        <f t="shared" si="1"/>
        <v>OtagoNet,   2014</v>
      </c>
    </row>
    <row r="42" spans="1:9" x14ac:dyDescent="0.25">
      <c r="A42" s="43" t="s">
        <v>23</v>
      </c>
      <c r="B42" s="57">
        <v>2011</v>
      </c>
      <c r="C42" s="61"/>
      <c r="D42" s="61">
        <v>241.76986890000001</v>
      </c>
      <c r="E42" s="62"/>
      <c r="F42" s="62">
        <v>2.6224072500000002</v>
      </c>
      <c r="G42" s="76"/>
      <c r="I42" s="37" t="str">
        <f t="shared" si="1"/>
        <v>Powerco,   2011</v>
      </c>
    </row>
    <row r="43" spans="1:9" x14ac:dyDescent="0.25">
      <c r="A43" s="43" t="s">
        <v>23</v>
      </c>
      <c r="B43" s="57">
        <v>2012</v>
      </c>
      <c r="C43" s="61"/>
      <c r="D43" s="61">
        <v>209.85089350000001</v>
      </c>
      <c r="E43" s="62"/>
      <c r="F43" s="62">
        <v>2.5745860999999999</v>
      </c>
      <c r="G43" s="76"/>
      <c r="I43" s="37" t="str">
        <f t="shared" si="1"/>
        <v>Powerco,   2012</v>
      </c>
    </row>
    <row r="44" spans="1:9" x14ac:dyDescent="0.25">
      <c r="A44" s="43" t="s">
        <v>23</v>
      </c>
      <c r="B44" s="57">
        <v>2013</v>
      </c>
      <c r="C44" s="61"/>
      <c r="D44" s="61">
        <v>175.78459380000001</v>
      </c>
      <c r="E44" s="62"/>
      <c r="F44" s="62">
        <v>1.86395354</v>
      </c>
      <c r="G44" s="76"/>
      <c r="I44" s="37" t="str">
        <f t="shared" si="1"/>
        <v>Powerco,   2013</v>
      </c>
    </row>
    <row r="45" spans="1:9" x14ac:dyDescent="0.25">
      <c r="A45" s="43" t="s">
        <v>23</v>
      </c>
      <c r="B45" s="57">
        <v>2014</v>
      </c>
      <c r="C45" s="61"/>
      <c r="D45" s="61">
        <v>206.95350569999999</v>
      </c>
      <c r="E45" s="62"/>
      <c r="F45" s="62">
        <v>2.2892187100000001</v>
      </c>
      <c r="G45" s="76"/>
      <c r="I45" s="37" t="str">
        <f t="shared" si="1"/>
        <v>Powerco,   2014</v>
      </c>
    </row>
    <row r="46" spans="1:9" x14ac:dyDescent="0.25">
      <c r="A46" s="43" t="s">
        <v>18</v>
      </c>
      <c r="B46" s="57">
        <v>2011</v>
      </c>
      <c r="C46" s="61"/>
      <c r="D46" s="61">
        <v>178.0396609</v>
      </c>
      <c r="E46" s="62"/>
      <c r="F46" s="62">
        <v>1.63664298</v>
      </c>
      <c r="G46" s="76"/>
      <c r="I46" s="37" t="str">
        <f t="shared" si="1"/>
        <v>Network Tasman,   2011</v>
      </c>
    </row>
    <row r="47" spans="1:9" x14ac:dyDescent="0.25">
      <c r="A47" s="43" t="s">
        <v>18</v>
      </c>
      <c r="B47" s="57">
        <v>2012</v>
      </c>
      <c r="C47" s="61"/>
      <c r="D47" s="61">
        <v>159.3888737</v>
      </c>
      <c r="E47" s="62"/>
      <c r="F47" s="62">
        <v>1.3801648399999999</v>
      </c>
      <c r="G47" s="76"/>
      <c r="I47" s="37" t="str">
        <f t="shared" si="1"/>
        <v>Network Tasman,   2012</v>
      </c>
    </row>
    <row r="48" spans="1:9" x14ac:dyDescent="0.25">
      <c r="A48" s="43" t="s">
        <v>18</v>
      </c>
      <c r="B48" s="57">
        <v>2013</v>
      </c>
      <c r="C48" s="61"/>
      <c r="D48" s="61">
        <v>130.2788846</v>
      </c>
      <c r="E48" s="62"/>
      <c r="F48" s="62">
        <v>1.4888591</v>
      </c>
      <c r="G48" s="76"/>
      <c r="I48" s="37" t="str">
        <f t="shared" si="1"/>
        <v>Network Tasman,   2013</v>
      </c>
    </row>
    <row r="49" spans="1:9" x14ac:dyDescent="0.25">
      <c r="A49" s="43" t="s">
        <v>18</v>
      </c>
      <c r="B49" s="57">
        <v>2014</v>
      </c>
      <c r="C49" s="61"/>
      <c r="D49" s="61">
        <v>129.37548720000001</v>
      </c>
      <c r="E49" s="62"/>
      <c r="F49" s="62">
        <v>1.3334128700000001</v>
      </c>
      <c r="G49" s="76"/>
      <c r="I49" s="37" t="str">
        <f t="shared" si="1"/>
        <v>Network Tasman,   2014</v>
      </c>
    </row>
    <row r="50" spans="1:9" x14ac:dyDescent="0.25">
      <c r="A50" s="43" t="s">
        <v>24</v>
      </c>
      <c r="B50" s="57">
        <v>2011</v>
      </c>
      <c r="C50" s="61"/>
      <c r="D50" s="61">
        <v>264.5703628</v>
      </c>
      <c r="E50" s="62"/>
      <c r="F50" s="62">
        <v>3.66319046</v>
      </c>
      <c r="G50" s="76"/>
      <c r="I50" s="37" t="str">
        <f t="shared" si="1"/>
        <v>The Lines Company,   2011</v>
      </c>
    </row>
    <row r="51" spans="1:9" x14ac:dyDescent="0.25">
      <c r="A51" s="43" t="s">
        <v>24</v>
      </c>
      <c r="B51" s="57">
        <v>2012</v>
      </c>
      <c r="C51" s="61"/>
      <c r="D51" s="61">
        <v>311.88212349999998</v>
      </c>
      <c r="E51" s="62"/>
      <c r="F51" s="62">
        <v>3.9870372600000001</v>
      </c>
      <c r="G51" s="76"/>
      <c r="I51" s="37" t="str">
        <f t="shared" si="1"/>
        <v>The Lines Company,   2012</v>
      </c>
    </row>
    <row r="52" spans="1:9" x14ac:dyDescent="0.25">
      <c r="A52" s="43" t="s">
        <v>24</v>
      </c>
      <c r="B52" s="57">
        <v>2013</v>
      </c>
      <c r="C52" s="61"/>
      <c r="D52" s="61">
        <v>199.56519489999999</v>
      </c>
      <c r="E52" s="62"/>
      <c r="F52" s="62">
        <v>2.3174094699999999</v>
      </c>
      <c r="G52" s="76"/>
      <c r="I52" s="37" t="str">
        <f t="shared" si="1"/>
        <v>The Lines Company,   2013</v>
      </c>
    </row>
    <row r="53" spans="1:9" x14ac:dyDescent="0.25">
      <c r="A53" s="43" t="s">
        <v>24</v>
      </c>
      <c r="B53" s="57">
        <v>2014</v>
      </c>
      <c r="C53" s="61"/>
      <c r="D53" s="61">
        <v>268.75208889999999</v>
      </c>
      <c r="E53" s="62"/>
      <c r="F53" s="62">
        <v>3.7201194100000001</v>
      </c>
      <c r="G53" s="76"/>
      <c r="I53" s="37" t="str">
        <f t="shared" si="1"/>
        <v>The Lines Company,   2014</v>
      </c>
    </row>
    <row r="54" spans="1:9" x14ac:dyDescent="0.25">
      <c r="A54" s="43" t="s">
        <v>26</v>
      </c>
      <c r="B54" s="57">
        <v>2011</v>
      </c>
      <c r="C54" s="61"/>
      <c r="D54" s="61">
        <v>440.012</v>
      </c>
      <c r="E54" s="62"/>
      <c r="F54" s="62">
        <v>4.9260000000000002</v>
      </c>
      <c r="G54" s="76"/>
      <c r="I54" s="37" t="str">
        <f t="shared" si="1"/>
        <v>Top Energy,   2011</v>
      </c>
    </row>
    <row r="55" spans="1:9" x14ac:dyDescent="0.25">
      <c r="A55" s="43" t="s">
        <v>26</v>
      </c>
      <c r="B55" s="57">
        <v>2012</v>
      </c>
      <c r="C55" s="61"/>
      <c r="D55" s="61">
        <v>436.48</v>
      </c>
      <c r="E55" s="62"/>
      <c r="F55" s="62">
        <v>6.3849999999999998</v>
      </c>
      <c r="G55" s="76"/>
      <c r="I55" s="37" t="str">
        <f t="shared" si="1"/>
        <v>Top Energy,   2012</v>
      </c>
    </row>
    <row r="56" spans="1:9" x14ac:dyDescent="0.25">
      <c r="A56" s="43" t="s">
        <v>26</v>
      </c>
      <c r="B56" s="57">
        <v>2013</v>
      </c>
      <c r="C56" s="61"/>
      <c r="D56" s="61">
        <v>327.17323670000002</v>
      </c>
      <c r="E56" s="62"/>
      <c r="F56" s="62">
        <v>4.6710000000000003</v>
      </c>
      <c r="G56" s="76"/>
      <c r="I56" s="37" t="str">
        <f t="shared" si="1"/>
        <v>Top Energy,   2013</v>
      </c>
    </row>
    <row r="57" spans="1:9" x14ac:dyDescent="0.25">
      <c r="A57" s="43" t="s">
        <v>26</v>
      </c>
      <c r="B57" s="57">
        <v>2014</v>
      </c>
      <c r="C57" s="61"/>
      <c r="D57" s="61">
        <v>464.91453030000002</v>
      </c>
      <c r="E57" s="62"/>
      <c r="F57" s="62">
        <v>5.4580000000000002</v>
      </c>
      <c r="G57" s="76"/>
      <c r="I57" s="37" t="str">
        <f t="shared" ref="I57:I81" si="2">A57&amp;",   "&amp;B57</f>
        <v>Top Energy,   2014</v>
      </c>
    </row>
    <row r="58" spans="1:9" x14ac:dyDescent="0.25">
      <c r="A58" s="43" t="s">
        <v>34</v>
      </c>
      <c r="B58" s="57">
        <v>2011</v>
      </c>
      <c r="C58" s="61"/>
      <c r="D58" s="61">
        <v>127.4762333</v>
      </c>
      <c r="E58" s="62"/>
      <c r="F58" s="62">
        <v>1.8284069999999999</v>
      </c>
      <c r="G58" s="76"/>
      <c r="I58" s="37" t="str">
        <f t="shared" si="2"/>
        <v>Unison Networks,   2011</v>
      </c>
    </row>
    <row r="59" spans="1:9" x14ac:dyDescent="0.25">
      <c r="A59" s="43" t="s">
        <v>34</v>
      </c>
      <c r="B59" s="57">
        <v>2012</v>
      </c>
      <c r="C59" s="61"/>
      <c r="D59" s="61">
        <v>160.62074999999999</v>
      </c>
      <c r="E59" s="62"/>
      <c r="F59" s="62">
        <v>2.6161560000000001</v>
      </c>
      <c r="G59" s="76"/>
      <c r="I59" s="37" t="str">
        <f t="shared" si="2"/>
        <v>Unison Networks,   2012</v>
      </c>
    </row>
    <row r="60" spans="1:9" x14ac:dyDescent="0.25">
      <c r="A60" s="43" t="s">
        <v>34</v>
      </c>
      <c r="B60" s="57">
        <v>2013</v>
      </c>
      <c r="C60" s="61"/>
      <c r="D60" s="61">
        <v>89.237526000000003</v>
      </c>
      <c r="E60" s="62"/>
      <c r="F60" s="62">
        <v>1.6370389999999999</v>
      </c>
      <c r="G60" s="76"/>
      <c r="I60" s="37" t="str">
        <f t="shared" si="2"/>
        <v>Unison Networks,   2013</v>
      </c>
    </row>
    <row r="61" spans="1:9" x14ac:dyDescent="0.25">
      <c r="A61" s="43" t="s">
        <v>34</v>
      </c>
      <c r="B61" s="57">
        <v>2014</v>
      </c>
      <c r="C61" s="61"/>
      <c r="D61" s="61">
        <v>112.819205</v>
      </c>
      <c r="E61" s="62"/>
      <c r="F61" s="62">
        <v>1.766548</v>
      </c>
      <c r="G61" s="76"/>
      <c r="I61" s="37" t="str">
        <f t="shared" si="2"/>
        <v>Unison Networks,   2014</v>
      </c>
    </row>
    <row r="62" spans="1:9" x14ac:dyDescent="0.25">
      <c r="A62" s="43" t="s">
        <v>35</v>
      </c>
      <c r="B62" s="57">
        <v>2005</v>
      </c>
      <c r="C62" s="61">
        <v>96.3</v>
      </c>
      <c r="D62" s="61">
        <v>96.3</v>
      </c>
      <c r="E62" s="62">
        <v>1.39</v>
      </c>
      <c r="F62" s="62">
        <v>1.39</v>
      </c>
      <c r="G62" s="76">
        <v>1334</v>
      </c>
      <c r="I62" s="37" t="str">
        <f t="shared" si="2"/>
        <v>Vector Lines,   2005</v>
      </c>
    </row>
    <row r="63" spans="1:9" x14ac:dyDescent="0.25">
      <c r="A63" s="43" t="s">
        <v>35</v>
      </c>
      <c r="B63" s="57">
        <v>2006</v>
      </c>
      <c r="C63" s="61">
        <v>145.69999999999999</v>
      </c>
      <c r="D63" s="61">
        <v>125.5</v>
      </c>
      <c r="E63" s="62">
        <v>1.84</v>
      </c>
      <c r="F63" s="62">
        <v>1.84</v>
      </c>
      <c r="G63" s="76">
        <v>1713</v>
      </c>
      <c r="I63" s="37" t="str">
        <f t="shared" si="2"/>
        <v>Vector Lines,   2006</v>
      </c>
    </row>
    <row r="64" spans="1:9" x14ac:dyDescent="0.25">
      <c r="A64" s="43" t="s">
        <v>35</v>
      </c>
      <c r="B64" s="57">
        <v>2007</v>
      </c>
      <c r="C64" s="61">
        <v>141</v>
      </c>
      <c r="D64" s="61">
        <v>128.1</v>
      </c>
      <c r="E64" s="62">
        <v>1.66</v>
      </c>
      <c r="F64" s="62">
        <v>1.66</v>
      </c>
      <c r="G64" s="76">
        <v>1713</v>
      </c>
      <c r="I64" s="37" t="str">
        <f t="shared" si="2"/>
        <v>Vector Lines,   2007</v>
      </c>
    </row>
    <row r="65" spans="1:9" x14ac:dyDescent="0.25">
      <c r="A65" s="43" t="s">
        <v>35</v>
      </c>
      <c r="B65" s="57">
        <v>2008</v>
      </c>
      <c r="C65" s="61">
        <v>252.1</v>
      </c>
      <c r="D65" s="61">
        <v>102.6</v>
      </c>
      <c r="E65" s="62">
        <v>1.8</v>
      </c>
      <c r="F65" s="62">
        <v>1.64</v>
      </c>
      <c r="G65" s="76">
        <v>1679</v>
      </c>
      <c r="I65" s="37" t="str">
        <f t="shared" si="2"/>
        <v>Vector Lines,   2008</v>
      </c>
    </row>
    <row r="66" spans="1:9" x14ac:dyDescent="0.25">
      <c r="A66" s="43" t="s">
        <v>35</v>
      </c>
      <c r="B66" s="57">
        <v>2009</v>
      </c>
      <c r="C66" s="61">
        <v>153.4</v>
      </c>
      <c r="D66" s="61">
        <v>105.5</v>
      </c>
      <c r="E66" s="62">
        <v>1.68</v>
      </c>
      <c r="F66" s="62">
        <v>1.65</v>
      </c>
      <c r="G66" s="76">
        <v>1682</v>
      </c>
      <c r="I66" s="37" t="str">
        <f t="shared" si="2"/>
        <v>Vector Lines,   2009</v>
      </c>
    </row>
    <row r="67" spans="1:9" x14ac:dyDescent="0.25">
      <c r="A67" s="43" t="s">
        <v>35</v>
      </c>
      <c r="B67" s="57">
        <v>2010</v>
      </c>
      <c r="C67" s="61">
        <v>66.779208229999995</v>
      </c>
      <c r="D67" s="61">
        <v>66.779208229999995</v>
      </c>
      <c r="E67" s="62">
        <v>1.01823793</v>
      </c>
      <c r="F67" s="62">
        <v>1.01823793</v>
      </c>
      <c r="G67" s="76">
        <v>1444</v>
      </c>
      <c r="I67" s="37" t="str">
        <f t="shared" si="2"/>
        <v>Vector Lines,   2010</v>
      </c>
    </row>
    <row r="68" spans="1:9" x14ac:dyDescent="0.25">
      <c r="A68" s="43" t="s">
        <v>35</v>
      </c>
      <c r="B68" s="57">
        <v>2011</v>
      </c>
      <c r="C68" s="61">
        <v>123.15425569999999</v>
      </c>
      <c r="D68" s="61">
        <v>113.7628606</v>
      </c>
      <c r="E68" s="62">
        <v>1.2399247099999999</v>
      </c>
      <c r="F68" s="62">
        <v>1.2399247099999999</v>
      </c>
      <c r="G68" s="76">
        <v>2058</v>
      </c>
      <c r="I68" s="37" t="str">
        <f t="shared" si="2"/>
        <v>Vector Lines,   2011</v>
      </c>
    </row>
    <row r="69" spans="1:9" x14ac:dyDescent="0.25">
      <c r="A69" s="43" t="s">
        <v>35</v>
      </c>
      <c r="B69" s="57">
        <v>2012</v>
      </c>
      <c r="C69" s="61">
        <v>95.688694420000004</v>
      </c>
      <c r="D69" s="61">
        <v>95.688694420000004</v>
      </c>
      <c r="E69" s="62">
        <v>1.1188725399999999</v>
      </c>
      <c r="F69" s="62">
        <v>1.1188725399999999</v>
      </c>
      <c r="G69" s="76">
        <v>2177</v>
      </c>
      <c r="I69" s="37" t="str">
        <f t="shared" si="2"/>
        <v>Vector Lines,   2012</v>
      </c>
    </row>
    <row r="70" spans="1:9" x14ac:dyDescent="0.25">
      <c r="A70" s="43" t="s">
        <v>35</v>
      </c>
      <c r="B70" s="57">
        <v>2013</v>
      </c>
      <c r="C70" s="61">
        <v>95.845438450000003</v>
      </c>
      <c r="D70" s="61">
        <v>95.845438450000003</v>
      </c>
      <c r="E70" s="62">
        <v>1.01043332</v>
      </c>
      <c r="F70" s="62">
        <v>1.01043332</v>
      </c>
      <c r="G70" s="76">
        <v>2051</v>
      </c>
      <c r="I70" s="37" t="str">
        <f t="shared" si="2"/>
        <v>Vector Lines,   2013</v>
      </c>
    </row>
    <row r="71" spans="1:9" x14ac:dyDescent="0.25">
      <c r="A71" s="43" t="s">
        <v>35</v>
      </c>
      <c r="B71" s="57">
        <v>2014</v>
      </c>
      <c r="C71" s="61">
        <v>150.9017308</v>
      </c>
      <c r="D71" s="61">
        <v>141.3039532</v>
      </c>
      <c r="E71" s="62">
        <v>1.4510218500000001</v>
      </c>
      <c r="F71" s="62">
        <v>1.4510218500000001</v>
      </c>
      <c r="G71" s="76">
        <v>2672</v>
      </c>
      <c r="I71" s="37" t="str">
        <f t="shared" si="2"/>
        <v>Vector Lines,   2014</v>
      </c>
    </row>
    <row r="72" spans="1:9" x14ac:dyDescent="0.25">
      <c r="A72" s="43" t="s">
        <v>28</v>
      </c>
      <c r="B72" s="57">
        <v>2005</v>
      </c>
      <c r="C72" s="61">
        <v>39.952715840000003</v>
      </c>
      <c r="D72" s="61">
        <v>36.109203880000003</v>
      </c>
      <c r="E72" s="62">
        <v>0.38572518</v>
      </c>
      <c r="F72" s="62">
        <v>0.38572518</v>
      </c>
      <c r="G72" s="76">
        <v>213</v>
      </c>
      <c r="I72" s="37" t="str">
        <f t="shared" si="2"/>
        <v>Wellington Electricity,   2005</v>
      </c>
    </row>
    <row r="73" spans="1:9" x14ac:dyDescent="0.25">
      <c r="A73" s="43" t="s">
        <v>28</v>
      </c>
      <c r="B73" s="57">
        <v>2006</v>
      </c>
      <c r="C73" s="61">
        <v>31.415344829999999</v>
      </c>
      <c r="D73" s="61">
        <v>31.415344829999999</v>
      </c>
      <c r="E73" s="62">
        <v>0.50510546999999995</v>
      </c>
      <c r="F73" s="62">
        <v>0.50510546999999995</v>
      </c>
      <c r="G73" s="76">
        <v>221</v>
      </c>
      <c r="I73" s="37" t="str">
        <f t="shared" si="2"/>
        <v>Wellington Electricity,   2006</v>
      </c>
    </row>
    <row r="74" spans="1:9" x14ac:dyDescent="0.25">
      <c r="A74" s="43" t="s">
        <v>28</v>
      </c>
      <c r="B74" s="57">
        <v>2007</v>
      </c>
      <c r="C74" s="61">
        <v>34.981494130000002</v>
      </c>
      <c r="D74" s="61">
        <v>34.981494130000002</v>
      </c>
      <c r="E74" s="62">
        <v>0.64631481000000002</v>
      </c>
      <c r="F74" s="62">
        <v>0.64631481000000002</v>
      </c>
      <c r="G74" s="76">
        <v>257</v>
      </c>
      <c r="I74" s="37" t="str">
        <f t="shared" si="2"/>
        <v>Wellington Electricity,   2007</v>
      </c>
    </row>
    <row r="75" spans="1:9" x14ac:dyDescent="0.25">
      <c r="A75" s="43" t="s">
        <v>28</v>
      </c>
      <c r="B75" s="57">
        <v>2008</v>
      </c>
      <c r="C75" s="61">
        <v>31.653576999999999</v>
      </c>
      <c r="D75" s="61">
        <v>31.653576999999999</v>
      </c>
      <c r="E75" s="62">
        <v>0.51436126000000004</v>
      </c>
      <c r="F75" s="62">
        <v>0.51436126000000004</v>
      </c>
      <c r="G75" s="76">
        <v>233</v>
      </c>
      <c r="I75" s="37" t="str">
        <f t="shared" si="2"/>
        <v>Wellington Electricity,   2008</v>
      </c>
    </row>
    <row r="76" spans="1:9" x14ac:dyDescent="0.25">
      <c r="A76" s="43" t="s">
        <v>28</v>
      </c>
      <c r="B76" s="57">
        <v>2009</v>
      </c>
      <c r="C76" s="61">
        <v>35.327840119999998</v>
      </c>
      <c r="D76" s="61">
        <v>35.327840119999998</v>
      </c>
      <c r="E76" s="62">
        <v>0.53050883999999998</v>
      </c>
      <c r="F76" s="62">
        <v>0.53050883999999998</v>
      </c>
      <c r="G76" s="76">
        <v>258</v>
      </c>
      <c r="I76" s="37" t="str">
        <f t="shared" si="2"/>
        <v>Wellington Electricity,   2009</v>
      </c>
    </row>
    <row r="77" spans="1:9" x14ac:dyDescent="0.25">
      <c r="A77" s="43" t="s">
        <v>28</v>
      </c>
      <c r="B77" s="57">
        <v>2010</v>
      </c>
      <c r="C77" s="61">
        <v>40.47776116</v>
      </c>
      <c r="D77" s="61">
        <v>40.47776116</v>
      </c>
      <c r="E77" s="62">
        <v>0.57274742000000001</v>
      </c>
      <c r="F77" s="62">
        <v>0.57274742000000001</v>
      </c>
      <c r="G77" s="76">
        <v>327</v>
      </c>
      <c r="I77" s="37" t="str">
        <f t="shared" si="2"/>
        <v>Wellington Electricity,   2010</v>
      </c>
    </row>
    <row r="78" spans="1:9" x14ac:dyDescent="0.25">
      <c r="A78" s="43" t="s">
        <v>28</v>
      </c>
      <c r="B78" s="57">
        <v>2011</v>
      </c>
      <c r="C78" s="61">
        <v>34.738355589999998</v>
      </c>
      <c r="D78" s="61">
        <v>34.738355589999998</v>
      </c>
      <c r="E78" s="62">
        <v>0.53700000000000003</v>
      </c>
      <c r="F78" s="62">
        <v>0.53700000000000003</v>
      </c>
      <c r="G78" s="76">
        <v>259</v>
      </c>
      <c r="I78" s="37" t="str">
        <f t="shared" si="2"/>
        <v>Wellington Electricity,   2011</v>
      </c>
    </row>
    <row r="79" spans="1:9" x14ac:dyDescent="0.25">
      <c r="A79" s="43" t="s">
        <v>28</v>
      </c>
      <c r="B79" s="57">
        <v>2012</v>
      </c>
      <c r="C79" s="61">
        <v>45.879096240000003</v>
      </c>
      <c r="D79" s="61">
        <v>45.879096240000003</v>
      </c>
      <c r="E79" s="62">
        <v>0.71521610000000002</v>
      </c>
      <c r="F79" s="62">
        <v>0.71521610000000002</v>
      </c>
      <c r="G79" s="76">
        <v>338</v>
      </c>
      <c r="I79" s="37" t="str">
        <f t="shared" si="2"/>
        <v>Wellington Electricity,   2012</v>
      </c>
    </row>
    <row r="80" spans="1:9" x14ac:dyDescent="0.25">
      <c r="A80" s="43" t="s">
        <v>28</v>
      </c>
      <c r="B80" s="57">
        <v>2013</v>
      </c>
      <c r="C80" s="61">
        <v>43.290141650000002</v>
      </c>
      <c r="D80" s="61">
        <v>43.290141650000002</v>
      </c>
      <c r="E80" s="62">
        <v>0.57328860000000004</v>
      </c>
      <c r="F80" s="62">
        <v>0.57328860000000004</v>
      </c>
      <c r="G80" s="76">
        <v>316</v>
      </c>
      <c r="I80" s="37" t="str">
        <f t="shared" si="2"/>
        <v>Wellington Electricity,   2013</v>
      </c>
    </row>
    <row r="81" spans="1:9" x14ac:dyDescent="0.25">
      <c r="A81" s="43" t="s">
        <v>28</v>
      </c>
      <c r="B81" s="57">
        <v>2014</v>
      </c>
      <c r="C81" s="61">
        <v>190.77019329999999</v>
      </c>
      <c r="D81" s="61">
        <v>78.876477249999994</v>
      </c>
      <c r="E81" s="62">
        <v>1.1067118300000001</v>
      </c>
      <c r="F81" s="62">
        <v>1.1067118300000001</v>
      </c>
      <c r="G81" s="76">
        <v>499</v>
      </c>
      <c r="I81" s="37" t="str">
        <f t="shared" si="2"/>
        <v>Wellington Electricity,   2014</v>
      </c>
    </row>
  </sheetData>
  <sheetProtection formatColumns="0" formatRows="0"/>
  <pageMargins left="0.70866141732283472" right="0.70866141732283472" top="0.74803149606299213" bottom="0.74803149606299213" header="0.31496062992125984" footer="0.31496062992125984"/>
  <pageSetup paperSize="9" scale="57" fitToHeight="0" orientation="portrait" r:id="rId1"/>
  <headerFooter>
    <oddFooter>&amp;L&amp;F&amp;C&amp;A&amp;R&amp;P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D97E55"/>
    <pageSetUpPr fitToPage="1"/>
  </sheetPr>
  <dimension ref="A1:AH99"/>
  <sheetViews>
    <sheetView showGridLines="0" view="pageBreakPreview" zoomScaleNormal="100" zoomScaleSheetLayoutView="100" workbookViewId="0"/>
  </sheetViews>
  <sheetFormatPr defaultRowHeight="15" x14ac:dyDescent="0.25"/>
  <cols>
    <col min="1" max="1" width="52.5703125" style="1" customWidth="1"/>
    <col min="2" max="2" width="12.7109375" style="54" customWidth="1"/>
    <col min="3" max="31" width="11.7109375" style="1" customWidth="1"/>
    <col min="32" max="16384" width="9.140625" style="1"/>
  </cols>
  <sheetData>
    <row r="1" spans="1:34" ht="26.25" x14ac:dyDescent="0.4">
      <c r="A1" s="20" t="s">
        <v>39</v>
      </c>
    </row>
    <row r="2" spans="1:34" x14ac:dyDescent="0.25">
      <c r="A2" s="27" t="s">
        <v>125</v>
      </c>
      <c r="C2" s="25"/>
    </row>
    <row r="3" spans="1:34" ht="18.75" x14ac:dyDescent="0.3">
      <c r="A3" s="36" t="s">
        <v>7</v>
      </c>
      <c r="C3" s="26"/>
    </row>
    <row r="4" spans="1:34" s="37" customFormat="1" ht="26.25" x14ac:dyDescent="0.25">
      <c r="A4" s="38" t="str">
        <f>AG4&amp;",   "&amp;AH4</f>
        <v>Description,   Year</v>
      </c>
      <c r="B4" s="56"/>
      <c r="C4" s="38" t="s">
        <v>8</v>
      </c>
      <c r="D4" s="38" t="s">
        <v>9</v>
      </c>
      <c r="E4" s="38" t="s">
        <v>4</v>
      </c>
      <c r="F4" s="38" t="s">
        <v>10</v>
      </c>
      <c r="G4" s="38" t="s">
        <v>11</v>
      </c>
      <c r="H4" s="38" t="s">
        <v>53</v>
      </c>
      <c r="I4" s="38" t="s">
        <v>12</v>
      </c>
      <c r="J4" s="38" t="s">
        <v>13</v>
      </c>
      <c r="K4" s="38" t="s">
        <v>14</v>
      </c>
      <c r="L4" s="38" t="s">
        <v>15</v>
      </c>
      <c r="M4" s="38" t="s">
        <v>54</v>
      </c>
      <c r="N4" s="38" t="s">
        <v>16</v>
      </c>
      <c r="O4" s="38" t="s">
        <v>17</v>
      </c>
      <c r="P4" s="38" t="s">
        <v>18</v>
      </c>
      <c r="Q4" s="38" t="s">
        <v>19</v>
      </c>
      <c r="R4" s="38" t="s">
        <v>20</v>
      </c>
      <c r="S4" s="38" t="s">
        <v>21</v>
      </c>
      <c r="T4" s="39" t="s">
        <v>22</v>
      </c>
      <c r="U4" s="39" t="s">
        <v>23</v>
      </c>
      <c r="V4" s="39" t="s">
        <v>33</v>
      </c>
      <c r="W4" s="39" t="s">
        <v>24</v>
      </c>
      <c r="X4" s="39" t="s">
        <v>25</v>
      </c>
      <c r="Y4" s="39" t="s">
        <v>26</v>
      </c>
      <c r="Z4" s="39" t="s">
        <v>34</v>
      </c>
      <c r="AA4" s="39" t="s">
        <v>35</v>
      </c>
      <c r="AB4" s="39" t="s">
        <v>27</v>
      </c>
      <c r="AC4" s="39" t="s">
        <v>36</v>
      </c>
      <c r="AD4" s="39" t="s">
        <v>28</v>
      </c>
      <c r="AE4" s="39" t="s">
        <v>29</v>
      </c>
      <c r="AG4" s="37" t="s">
        <v>0</v>
      </c>
      <c r="AH4" s="37" t="s">
        <v>32</v>
      </c>
    </row>
    <row r="5" spans="1:34" s="37" customFormat="1" x14ac:dyDescent="0.25">
      <c r="A5" s="43"/>
      <c r="B5" s="56"/>
      <c r="C5" s="1">
        <v>1</v>
      </c>
      <c r="D5" s="1">
        <v>2</v>
      </c>
      <c r="E5" s="1">
        <v>3</v>
      </c>
      <c r="F5" s="1">
        <v>4</v>
      </c>
      <c r="G5" s="1">
        <v>5</v>
      </c>
      <c r="H5" s="1">
        <v>6</v>
      </c>
      <c r="I5" s="1">
        <v>7</v>
      </c>
      <c r="J5" s="1">
        <v>8</v>
      </c>
      <c r="K5" s="1">
        <v>9</v>
      </c>
      <c r="L5" s="1">
        <v>10</v>
      </c>
      <c r="M5" s="1">
        <v>11</v>
      </c>
      <c r="N5" s="1">
        <v>12</v>
      </c>
      <c r="O5" s="1">
        <v>13</v>
      </c>
      <c r="P5" s="1">
        <v>14</v>
      </c>
      <c r="Q5" s="1">
        <v>15</v>
      </c>
      <c r="R5" s="1">
        <v>16</v>
      </c>
      <c r="S5" s="1">
        <v>17</v>
      </c>
      <c r="T5" s="1">
        <v>18</v>
      </c>
      <c r="U5" s="1">
        <v>19</v>
      </c>
      <c r="V5" s="1">
        <v>20</v>
      </c>
      <c r="W5" s="1">
        <v>21</v>
      </c>
      <c r="X5" s="1">
        <v>22</v>
      </c>
      <c r="Y5" s="1">
        <v>23</v>
      </c>
      <c r="Z5" s="1">
        <v>24</v>
      </c>
      <c r="AA5" s="1">
        <v>25</v>
      </c>
      <c r="AB5" s="1">
        <v>26</v>
      </c>
      <c r="AC5" s="1">
        <v>27</v>
      </c>
      <c r="AD5" s="1">
        <v>28</v>
      </c>
      <c r="AE5" s="1">
        <v>29</v>
      </c>
    </row>
    <row r="6" spans="1:34" s="37" customFormat="1" x14ac:dyDescent="0.25">
      <c r="A6" s="43" t="str">
        <f t="shared" ref="A6:A65" si="0">AG6&amp;",   "&amp;AH6</f>
        <v>Class C interruptions restored outside of 3 hours,   2008</v>
      </c>
      <c r="B6" s="56"/>
      <c r="C6" s="41">
        <v>11</v>
      </c>
      <c r="D6" s="41">
        <v>76</v>
      </c>
      <c r="E6" s="41">
        <v>11</v>
      </c>
      <c r="F6" s="41">
        <v>6</v>
      </c>
      <c r="G6" s="41">
        <v>50</v>
      </c>
      <c r="H6" s="41">
        <v>80</v>
      </c>
      <c r="I6" s="41">
        <v>29</v>
      </c>
      <c r="J6" s="41">
        <v>23</v>
      </c>
      <c r="K6" s="41">
        <v>4</v>
      </c>
      <c r="L6" s="41">
        <v>12</v>
      </c>
      <c r="M6" s="41">
        <v>14</v>
      </c>
      <c r="N6" s="41">
        <v>112</v>
      </c>
      <c r="O6" s="41">
        <v>1</v>
      </c>
      <c r="P6" s="41">
        <v>22</v>
      </c>
      <c r="Q6" s="41">
        <v>11</v>
      </c>
      <c r="R6" s="41">
        <v>134</v>
      </c>
      <c r="S6" s="41">
        <v>141</v>
      </c>
      <c r="T6" s="42">
        <v>84</v>
      </c>
      <c r="U6" s="42">
        <v>534</v>
      </c>
      <c r="V6" s="42">
        <v>4</v>
      </c>
      <c r="W6" s="42">
        <v>184</v>
      </c>
      <c r="X6" s="42">
        <v>144</v>
      </c>
      <c r="Y6" s="42">
        <v>156</v>
      </c>
      <c r="Z6" s="42">
        <v>112</v>
      </c>
      <c r="AA6" s="42">
        <v>563</v>
      </c>
      <c r="AB6" s="42">
        <v>71</v>
      </c>
      <c r="AC6" s="42">
        <v>32</v>
      </c>
      <c r="AD6" s="42">
        <v>0</v>
      </c>
      <c r="AE6" s="42">
        <v>38</v>
      </c>
      <c r="AG6" s="43" t="s">
        <v>41</v>
      </c>
      <c r="AH6" s="56">
        <v>2008</v>
      </c>
    </row>
    <row r="7" spans="1:34" s="37" customFormat="1" x14ac:dyDescent="0.25">
      <c r="A7" s="43" t="str">
        <f t="shared" si="0"/>
        <v>Class C interruptions restored outside of 3 hours,   2009</v>
      </c>
      <c r="B7" s="57"/>
      <c r="C7" s="41">
        <v>35</v>
      </c>
      <c r="D7" s="41">
        <v>55</v>
      </c>
      <c r="E7" s="41">
        <v>13</v>
      </c>
      <c r="F7" s="41">
        <v>24</v>
      </c>
      <c r="G7" s="41">
        <v>65</v>
      </c>
      <c r="H7" s="41">
        <v>92</v>
      </c>
      <c r="I7" s="41">
        <v>27</v>
      </c>
      <c r="J7" s="41">
        <v>46</v>
      </c>
      <c r="K7" s="41">
        <v>8</v>
      </c>
      <c r="L7" s="41">
        <v>12</v>
      </c>
      <c r="M7" s="41">
        <v>28</v>
      </c>
      <c r="N7" s="41">
        <v>100</v>
      </c>
      <c r="O7" s="41">
        <v>2</v>
      </c>
      <c r="P7" s="41">
        <v>24</v>
      </c>
      <c r="Q7" s="41">
        <v>18</v>
      </c>
      <c r="R7" s="41">
        <v>86</v>
      </c>
      <c r="S7" s="41">
        <v>191</v>
      </c>
      <c r="T7" s="42">
        <v>45</v>
      </c>
      <c r="U7" s="42">
        <v>546</v>
      </c>
      <c r="V7" s="42">
        <v>2</v>
      </c>
      <c r="W7" s="42">
        <v>374</v>
      </c>
      <c r="X7" s="42">
        <v>110</v>
      </c>
      <c r="Y7" s="42">
        <v>205</v>
      </c>
      <c r="Z7" s="42">
        <v>120</v>
      </c>
      <c r="AA7" s="42">
        <v>548</v>
      </c>
      <c r="AB7" s="42">
        <v>48</v>
      </c>
      <c r="AC7" s="42">
        <v>34</v>
      </c>
      <c r="AD7" s="42">
        <v>36</v>
      </c>
      <c r="AE7" s="42">
        <v>76</v>
      </c>
      <c r="AG7" s="43" t="s">
        <v>41</v>
      </c>
      <c r="AH7" s="57">
        <v>2009</v>
      </c>
    </row>
    <row r="8" spans="1:34" s="37" customFormat="1" x14ac:dyDescent="0.25">
      <c r="A8" s="43" t="str">
        <f t="shared" si="0"/>
        <v>Class C interruptions restored outside of 3 hours,   2010</v>
      </c>
      <c r="B8" s="57"/>
      <c r="C8" s="41">
        <v>51</v>
      </c>
      <c r="D8" s="41">
        <v>66</v>
      </c>
      <c r="E8" s="41">
        <v>21</v>
      </c>
      <c r="F8" s="41">
        <v>20</v>
      </c>
      <c r="G8" s="41">
        <v>27</v>
      </c>
      <c r="H8" s="41">
        <v>138</v>
      </c>
      <c r="I8" s="41">
        <v>23</v>
      </c>
      <c r="J8" s="41">
        <v>34</v>
      </c>
      <c r="K8" s="41">
        <v>6</v>
      </c>
      <c r="L8" s="41">
        <v>13</v>
      </c>
      <c r="M8" s="41">
        <v>26</v>
      </c>
      <c r="N8" s="41">
        <v>94</v>
      </c>
      <c r="O8" s="41">
        <v>1</v>
      </c>
      <c r="P8" s="41">
        <v>31</v>
      </c>
      <c r="Q8" s="41">
        <v>17</v>
      </c>
      <c r="R8" s="41">
        <v>64</v>
      </c>
      <c r="S8" s="41">
        <v>123</v>
      </c>
      <c r="T8" s="41">
        <v>54</v>
      </c>
      <c r="U8" s="41">
        <v>270</v>
      </c>
      <c r="V8" s="41">
        <v>3</v>
      </c>
      <c r="W8" s="41">
        <v>220</v>
      </c>
      <c r="X8" s="41">
        <v>78</v>
      </c>
      <c r="Y8" s="41">
        <v>164</v>
      </c>
      <c r="Z8" s="41">
        <v>123</v>
      </c>
      <c r="AA8" s="41">
        <v>276</v>
      </c>
      <c r="AB8" s="41">
        <v>81</v>
      </c>
      <c r="AC8" s="41">
        <v>28</v>
      </c>
      <c r="AD8" s="41">
        <v>62</v>
      </c>
      <c r="AE8" s="41">
        <v>60</v>
      </c>
      <c r="AG8" s="43" t="s">
        <v>41</v>
      </c>
      <c r="AH8" s="57">
        <v>2010</v>
      </c>
    </row>
    <row r="9" spans="1:34" s="37" customFormat="1" x14ac:dyDescent="0.25">
      <c r="A9" s="43" t="str">
        <f t="shared" si="0"/>
        <v>Class C interruptions restored outside of 3 hours,   2011</v>
      </c>
      <c r="B9" s="57"/>
      <c r="C9" s="41">
        <v>34</v>
      </c>
      <c r="D9" s="41">
        <v>103</v>
      </c>
      <c r="E9" s="41">
        <v>20</v>
      </c>
      <c r="F9" s="41">
        <v>23</v>
      </c>
      <c r="G9" s="41">
        <v>53</v>
      </c>
      <c r="H9" s="41">
        <v>133</v>
      </c>
      <c r="I9" s="41">
        <v>18</v>
      </c>
      <c r="J9" s="41">
        <v>61</v>
      </c>
      <c r="K9" s="41">
        <v>8</v>
      </c>
      <c r="L9" s="41">
        <v>24</v>
      </c>
      <c r="M9" s="41">
        <v>41</v>
      </c>
      <c r="N9" s="41">
        <v>87</v>
      </c>
      <c r="O9" s="41">
        <v>1</v>
      </c>
      <c r="P9" s="41">
        <v>34</v>
      </c>
      <c r="Q9" s="41">
        <v>21</v>
      </c>
      <c r="R9" s="41">
        <v>51</v>
      </c>
      <c r="S9" s="41">
        <v>0</v>
      </c>
      <c r="T9" s="41">
        <v>58</v>
      </c>
      <c r="U9" s="41">
        <v>647</v>
      </c>
      <c r="V9" s="41">
        <v>4</v>
      </c>
      <c r="W9" s="41">
        <v>214</v>
      </c>
      <c r="X9" s="41">
        <v>122</v>
      </c>
      <c r="Y9" s="41">
        <v>164</v>
      </c>
      <c r="Z9" s="41">
        <v>163</v>
      </c>
      <c r="AA9" s="41">
        <v>498</v>
      </c>
      <c r="AB9" s="41">
        <v>89</v>
      </c>
      <c r="AC9" s="41">
        <v>24</v>
      </c>
      <c r="AD9" s="41">
        <v>46</v>
      </c>
      <c r="AE9" s="41">
        <v>45</v>
      </c>
      <c r="AG9" s="43" t="s">
        <v>41</v>
      </c>
      <c r="AH9" s="57">
        <v>2011</v>
      </c>
    </row>
    <row r="10" spans="1:34" s="37" customFormat="1" x14ac:dyDescent="0.25">
      <c r="A10" s="43" t="str">
        <f t="shared" si="0"/>
        <v>Class C interruptions restored outside of 3 hours,   2012</v>
      </c>
      <c r="B10" s="57"/>
      <c r="C10" s="41">
        <v>56</v>
      </c>
      <c r="D10" s="41">
        <v>133</v>
      </c>
      <c r="E10" s="41">
        <v>19</v>
      </c>
      <c r="F10" s="41">
        <v>25</v>
      </c>
      <c r="G10" s="41">
        <v>44</v>
      </c>
      <c r="H10" s="41">
        <v>133</v>
      </c>
      <c r="I10" s="41">
        <v>33</v>
      </c>
      <c r="J10" s="41">
        <v>47</v>
      </c>
      <c r="K10" s="41">
        <v>7</v>
      </c>
      <c r="L10" s="41">
        <v>17</v>
      </c>
      <c r="M10" s="41">
        <v>20</v>
      </c>
      <c r="N10" s="41">
        <v>97</v>
      </c>
      <c r="O10" s="41">
        <v>0</v>
      </c>
      <c r="P10" s="41">
        <v>49</v>
      </c>
      <c r="Q10" s="41">
        <v>20</v>
      </c>
      <c r="R10" s="41">
        <v>65</v>
      </c>
      <c r="S10" s="41">
        <v>346</v>
      </c>
      <c r="T10" s="42">
        <v>87</v>
      </c>
      <c r="U10" s="42">
        <v>757</v>
      </c>
      <c r="V10" s="42">
        <v>32</v>
      </c>
      <c r="W10" s="42">
        <v>340</v>
      </c>
      <c r="X10" s="42">
        <v>137</v>
      </c>
      <c r="Y10" s="42">
        <v>179</v>
      </c>
      <c r="Z10" s="42">
        <v>182</v>
      </c>
      <c r="AA10" s="42">
        <v>467</v>
      </c>
      <c r="AB10" s="42">
        <v>131</v>
      </c>
      <c r="AC10" s="42">
        <v>39</v>
      </c>
      <c r="AD10" s="42">
        <v>72</v>
      </c>
      <c r="AE10" s="42">
        <v>35</v>
      </c>
      <c r="AG10" s="43" t="s">
        <v>41</v>
      </c>
      <c r="AH10" s="57">
        <v>2012</v>
      </c>
    </row>
    <row r="11" spans="1:34" s="37" customFormat="1" x14ac:dyDescent="0.25">
      <c r="A11" s="43" t="str">
        <f t="shared" si="0"/>
        <v>Class C interruptions restored within 3 hours,   2008</v>
      </c>
      <c r="B11" s="57"/>
      <c r="C11" s="41">
        <v>63</v>
      </c>
      <c r="D11" s="41">
        <v>317</v>
      </c>
      <c r="E11" s="41">
        <v>36</v>
      </c>
      <c r="F11" s="41">
        <v>160</v>
      </c>
      <c r="G11" s="41">
        <v>120</v>
      </c>
      <c r="H11" s="41">
        <v>137</v>
      </c>
      <c r="I11" s="41">
        <v>165</v>
      </c>
      <c r="J11" s="41">
        <v>128</v>
      </c>
      <c r="K11" s="41">
        <v>21</v>
      </c>
      <c r="L11" s="41">
        <v>64</v>
      </c>
      <c r="M11" s="41">
        <v>73</v>
      </c>
      <c r="N11" s="41">
        <v>266</v>
      </c>
      <c r="O11" s="41">
        <v>7</v>
      </c>
      <c r="P11" s="41">
        <v>108</v>
      </c>
      <c r="Q11" s="41">
        <v>51</v>
      </c>
      <c r="R11" s="41">
        <v>353</v>
      </c>
      <c r="S11" s="41">
        <v>308</v>
      </c>
      <c r="T11" s="42">
        <v>168</v>
      </c>
      <c r="U11" s="42">
        <v>1328</v>
      </c>
      <c r="V11" s="42">
        <v>39</v>
      </c>
      <c r="W11" s="42">
        <v>597</v>
      </c>
      <c r="X11" s="42">
        <v>430</v>
      </c>
      <c r="Y11" s="42">
        <v>179</v>
      </c>
      <c r="Z11" s="42">
        <v>258</v>
      </c>
      <c r="AA11" s="42">
        <v>900</v>
      </c>
      <c r="AB11" s="42">
        <v>237</v>
      </c>
      <c r="AC11" s="42">
        <v>69</v>
      </c>
      <c r="AD11" s="42">
        <v>0</v>
      </c>
      <c r="AE11" s="42">
        <v>41</v>
      </c>
      <c r="AG11" s="43" t="s">
        <v>42</v>
      </c>
      <c r="AH11" s="57">
        <v>2008</v>
      </c>
    </row>
    <row r="12" spans="1:34" s="37" customFormat="1" x14ac:dyDescent="0.25">
      <c r="A12" s="43" t="str">
        <f t="shared" si="0"/>
        <v>Class C interruptions restored within 3 hours,   2009</v>
      </c>
      <c r="B12" s="56"/>
      <c r="C12" s="41">
        <v>54</v>
      </c>
      <c r="D12" s="41">
        <v>333</v>
      </c>
      <c r="E12" s="41">
        <v>31</v>
      </c>
      <c r="F12" s="41">
        <v>118</v>
      </c>
      <c r="G12" s="41">
        <v>147</v>
      </c>
      <c r="H12" s="41">
        <v>145</v>
      </c>
      <c r="I12" s="41">
        <v>153</v>
      </c>
      <c r="J12" s="41">
        <v>196</v>
      </c>
      <c r="K12" s="41">
        <v>15</v>
      </c>
      <c r="L12" s="41">
        <v>82</v>
      </c>
      <c r="M12" s="41">
        <v>104</v>
      </c>
      <c r="N12" s="41">
        <v>233</v>
      </c>
      <c r="O12" s="41">
        <v>8</v>
      </c>
      <c r="P12" s="41">
        <v>119</v>
      </c>
      <c r="Q12" s="41">
        <v>75</v>
      </c>
      <c r="R12" s="41">
        <v>241</v>
      </c>
      <c r="S12" s="41">
        <v>327</v>
      </c>
      <c r="T12" s="42">
        <v>120</v>
      </c>
      <c r="U12" s="42">
        <v>1436</v>
      </c>
      <c r="V12" s="42">
        <v>35</v>
      </c>
      <c r="W12" s="42">
        <v>882</v>
      </c>
      <c r="X12" s="42">
        <v>389</v>
      </c>
      <c r="Y12" s="42">
        <v>238</v>
      </c>
      <c r="Z12" s="42">
        <v>234</v>
      </c>
      <c r="AA12" s="42">
        <v>741</v>
      </c>
      <c r="AB12" s="42">
        <v>237</v>
      </c>
      <c r="AC12" s="42">
        <v>102</v>
      </c>
      <c r="AD12" s="42">
        <v>99</v>
      </c>
      <c r="AE12" s="42">
        <v>79</v>
      </c>
      <c r="AG12" s="43" t="s">
        <v>42</v>
      </c>
      <c r="AH12" s="56">
        <v>2009</v>
      </c>
    </row>
    <row r="13" spans="1:34" s="37" customFormat="1" x14ac:dyDescent="0.25">
      <c r="A13" s="43" t="str">
        <f t="shared" si="0"/>
        <v>Class C interruptions restored within 3 hours,   2010</v>
      </c>
      <c r="B13" s="56"/>
      <c r="C13" s="41">
        <v>93</v>
      </c>
      <c r="D13" s="41">
        <v>361</v>
      </c>
      <c r="E13" s="41">
        <v>43</v>
      </c>
      <c r="F13" s="41">
        <v>111</v>
      </c>
      <c r="G13" s="41">
        <v>102</v>
      </c>
      <c r="H13" s="41">
        <v>155</v>
      </c>
      <c r="I13" s="41">
        <v>102</v>
      </c>
      <c r="J13" s="41">
        <v>181</v>
      </c>
      <c r="K13" s="41">
        <v>18</v>
      </c>
      <c r="L13" s="41">
        <v>86</v>
      </c>
      <c r="M13" s="41">
        <v>141</v>
      </c>
      <c r="N13" s="41">
        <v>282</v>
      </c>
      <c r="O13" s="41">
        <v>8</v>
      </c>
      <c r="P13" s="41">
        <v>107</v>
      </c>
      <c r="Q13" s="41">
        <v>69</v>
      </c>
      <c r="R13" s="41">
        <v>191</v>
      </c>
      <c r="S13" s="41">
        <v>280</v>
      </c>
      <c r="T13" s="42">
        <v>138</v>
      </c>
      <c r="U13" s="42">
        <v>1578</v>
      </c>
      <c r="V13" s="42">
        <v>48</v>
      </c>
      <c r="W13" s="42">
        <v>679</v>
      </c>
      <c r="X13" s="42">
        <v>323</v>
      </c>
      <c r="Y13" s="42">
        <v>124</v>
      </c>
      <c r="Z13" s="42">
        <v>188</v>
      </c>
      <c r="AA13" s="42">
        <v>585</v>
      </c>
      <c r="AB13" s="42">
        <v>125</v>
      </c>
      <c r="AC13" s="42">
        <v>69</v>
      </c>
      <c r="AD13" s="42">
        <v>161</v>
      </c>
      <c r="AE13" s="42">
        <v>50</v>
      </c>
      <c r="AG13" s="43" t="s">
        <v>42</v>
      </c>
      <c r="AH13" s="56">
        <v>2010</v>
      </c>
    </row>
    <row r="14" spans="1:34" s="37" customFormat="1" x14ac:dyDescent="0.25">
      <c r="A14" s="43" t="str">
        <f t="shared" si="0"/>
        <v>Class C interruptions restored within 3 hours,   2011</v>
      </c>
      <c r="B14" s="56"/>
      <c r="C14" s="41">
        <v>147</v>
      </c>
      <c r="D14" s="41">
        <v>387</v>
      </c>
      <c r="E14" s="41">
        <v>31</v>
      </c>
      <c r="F14" s="41">
        <v>131</v>
      </c>
      <c r="G14" s="41">
        <v>154</v>
      </c>
      <c r="H14" s="41">
        <v>195</v>
      </c>
      <c r="I14" s="41">
        <v>74</v>
      </c>
      <c r="J14" s="41">
        <v>198</v>
      </c>
      <c r="K14" s="41">
        <v>23</v>
      </c>
      <c r="L14" s="41">
        <v>94</v>
      </c>
      <c r="M14" s="41">
        <v>184</v>
      </c>
      <c r="N14" s="41">
        <v>231</v>
      </c>
      <c r="O14" s="41">
        <v>1</v>
      </c>
      <c r="P14" s="41">
        <v>128</v>
      </c>
      <c r="Q14" s="41">
        <v>67</v>
      </c>
      <c r="R14" s="41">
        <v>211</v>
      </c>
      <c r="S14" s="41">
        <v>0</v>
      </c>
      <c r="T14" s="42">
        <v>145</v>
      </c>
      <c r="U14" s="42">
        <v>1550</v>
      </c>
      <c r="V14" s="42">
        <v>45</v>
      </c>
      <c r="W14" s="42">
        <v>649</v>
      </c>
      <c r="X14" s="42">
        <v>483</v>
      </c>
      <c r="Y14" s="42">
        <v>144</v>
      </c>
      <c r="Z14" s="42">
        <v>220</v>
      </c>
      <c r="AA14" s="42">
        <v>707</v>
      </c>
      <c r="AB14" s="42">
        <v>140</v>
      </c>
      <c r="AC14" s="42">
        <v>55</v>
      </c>
      <c r="AD14" s="42">
        <v>158</v>
      </c>
      <c r="AE14" s="42">
        <v>70</v>
      </c>
      <c r="AG14" s="43" t="s">
        <v>42</v>
      </c>
      <c r="AH14" s="56">
        <v>2011</v>
      </c>
    </row>
    <row r="15" spans="1:34" s="37" customFormat="1" x14ac:dyDescent="0.25">
      <c r="A15" s="43" t="str">
        <f t="shared" si="0"/>
        <v>Class C interruptions restored within 3 hours,   2012</v>
      </c>
      <c r="B15" s="56"/>
      <c r="C15" s="41">
        <v>94</v>
      </c>
      <c r="D15" s="41">
        <v>351</v>
      </c>
      <c r="E15" s="41">
        <v>37</v>
      </c>
      <c r="F15" s="41">
        <v>99</v>
      </c>
      <c r="G15" s="41">
        <v>103</v>
      </c>
      <c r="H15" s="41">
        <v>161</v>
      </c>
      <c r="I15" s="41">
        <v>110</v>
      </c>
      <c r="J15" s="41">
        <v>214</v>
      </c>
      <c r="K15" s="41">
        <v>22</v>
      </c>
      <c r="L15" s="41">
        <v>100</v>
      </c>
      <c r="M15" s="41">
        <v>122</v>
      </c>
      <c r="N15" s="41">
        <v>190</v>
      </c>
      <c r="O15" s="41">
        <v>4</v>
      </c>
      <c r="P15" s="41">
        <v>97</v>
      </c>
      <c r="Q15" s="41">
        <v>54</v>
      </c>
      <c r="R15" s="41">
        <v>254</v>
      </c>
      <c r="S15" s="41">
        <v>697</v>
      </c>
      <c r="T15" s="42">
        <v>125</v>
      </c>
      <c r="U15" s="42">
        <v>1578</v>
      </c>
      <c r="V15" s="42">
        <v>113</v>
      </c>
      <c r="W15" s="42">
        <v>833</v>
      </c>
      <c r="X15" s="42">
        <v>454</v>
      </c>
      <c r="Y15" s="42">
        <v>215</v>
      </c>
      <c r="Z15" s="42">
        <v>252</v>
      </c>
      <c r="AA15" s="42">
        <v>688</v>
      </c>
      <c r="AB15" s="42">
        <v>302</v>
      </c>
      <c r="AC15" s="42">
        <v>78</v>
      </c>
      <c r="AD15" s="42">
        <v>181</v>
      </c>
      <c r="AE15" s="42">
        <v>83</v>
      </c>
      <c r="AG15" s="43" t="s">
        <v>42</v>
      </c>
      <c r="AH15" s="56">
        <v>2012</v>
      </c>
    </row>
    <row r="16" spans="1:34" s="37" customFormat="1" x14ac:dyDescent="0.25">
      <c r="A16" s="43" t="str">
        <f t="shared" si="0"/>
        <v>Faults per 100 circuit kilometers,   2008</v>
      </c>
      <c r="B16" s="56"/>
      <c r="C16" s="65">
        <v>1.8425609999999999</v>
      </c>
      <c r="D16" s="65">
        <v>11.69</v>
      </c>
      <c r="E16" s="65">
        <v>13.83333</v>
      </c>
      <c r="F16" s="65">
        <v>14.12</v>
      </c>
      <c r="G16" s="65">
        <v>5.7139740000000003</v>
      </c>
      <c r="H16" s="65">
        <v>7.53</v>
      </c>
      <c r="I16" s="65">
        <v>7.58</v>
      </c>
      <c r="J16" s="65">
        <v>5.27</v>
      </c>
      <c r="K16" s="65">
        <v>13.33</v>
      </c>
      <c r="L16" s="65">
        <v>4.0672160000000002</v>
      </c>
      <c r="M16" s="65">
        <v>2.4</v>
      </c>
      <c r="N16" s="65">
        <v>13.79</v>
      </c>
      <c r="O16" s="65">
        <v>7.77</v>
      </c>
      <c r="P16" s="65">
        <v>5.7736720000000004</v>
      </c>
      <c r="Q16" s="65">
        <v>3.571663</v>
      </c>
      <c r="R16" s="65">
        <v>13.73</v>
      </c>
      <c r="S16" s="65">
        <v>7.3</v>
      </c>
      <c r="T16" s="66">
        <v>6.58</v>
      </c>
      <c r="U16" s="66">
        <v>16.360949999999999</v>
      </c>
      <c r="V16" s="66">
        <v>4.87</v>
      </c>
      <c r="W16" s="66">
        <v>18.62</v>
      </c>
      <c r="X16" s="66">
        <v>7.39</v>
      </c>
      <c r="Y16" s="66">
        <v>8.1790839999999996</v>
      </c>
      <c r="Z16" s="66">
        <v>7.65</v>
      </c>
      <c r="AA16" s="66">
        <v>16.134589999999999</v>
      </c>
      <c r="AB16" s="66">
        <v>10.66672</v>
      </c>
      <c r="AC16" s="66">
        <v>7.6955159999999996</v>
      </c>
      <c r="AD16" s="66">
        <v>0</v>
      </c>
      <c r="AE16" s="66">
        <v>3.79</v>
      </c>
      <c r="AG16" s="43" t="s">
        <v>43</v>
      </c>
      <c r="AH16" s="56">
        <v>2008</v>
      </c>
    </row>
    <row r="17" spans="1:34" s="37" customFormat="1" x14ac:dyDescent="0.25">
      <c r="A17" s="43" t="str">
        <f t="shared" si="0"/>
        <v>Faults per 100 circuit kilometers,   2009</v>
      </c>
      <c r="B17" s="56"/>
      <c r="C17" s="65">
        <v>2.1674880000000001</v>
      </c>
      <c r="D17" s="65">
        <v>9.24</v>
      </c>
      <c r="E17" s="65">
        <v>9.3970909999999996</v>
      </c>
      <c r="F17" s="65">
        <v>9.3699999999999992</v>
      </c>
      <c r="G17" s="65">
        <v>7.0455120000000004</v>
      </c>
      <c r="H17" s="65">
        <v>8.2200000000000006</v>
      </c>
      <c r="I17" s="65">
        <v>6.87</v>
      </c>
      <c r="J17" s="65">
        <v>5.3</v>
      </c>
      <c r="K17" s="65">
        <v>12.195</v>
      </c>
      <c r="L17" s="65">
        <v>5.0613830000000002</v>
      </c>
      <c r="M17" s="65">
        <v>3.61</v>
      </c>
      <c r="N17" s="65">
        <v>12.91</v>
      </c>
      <c r="O17" s="65">
        <v>9.9600000000000009</v>
      </c>
      <c r="P17" s="65">
        <v>6.3302350000000001</v>
      </c>
      <c r="Q17" s="65">
        <v>4.7</v>
      </c>
      <c r="R17" s="65">
        <v>8.9600000000000009</v>
      </c>
      <c r="S17" s="65">
        <v>8.6999999999999993</v>
      </c>
      <c r="T17" s="66">
        <v>4.1900000000000004</v>
      </c>
      <c r="U17" s="66">
        <v>7.72</v>
      </c>
      <c r="V17" s="66">
        <v>4.1406010000000002</v>
      </c>
      <c r="W17" s="66">
        <v>46.51</v>
      </c>
      <c r="X17" s="66">
        <v>6.375</v>
      </c>
      <c r="Y17" s="66">
        <v>11.544829999999999</v>
      </c>
      <c r="Z17" s="66">
        <v>6.95</v>
      </c>
      <c r="AA17" s="66">
        <v>17.02</v>
      </c>
      <c r="AB17" s="66">
        <v>9.69</v>
      </c>
      <c r="AC17" s="66">
        <v>10.261329999999999</v>
      </c>
      <c r="AD17" s="66">
        <v>7.1</v>
      </c>
      <c r="AE17" s="66">
        <v>7.46</v>
      </c>
      <c r="AG17" s="43" t="s">
        <v>43</v>
      </c>
      <c r="AH17" s="56">
        <v>2009</v>
      </c>
    </row>
    <row r="18" spans="1:34" s="37" customFormat="1" x14ac:dyDescent="0.25">
      <c r="A18" s="43" t="str">
        <f t="shared" si="0"/>
        <v>Faults per 100 circuit kilometers,   2010</v>
      </c>
      <c r="B18" s="56"/>
      <c r="C18" s="65">
        <v>3.4096440000000001</v>
      </c>
      <c r="D18" s="65">
        <v>9.11</v>
      </c>
      <c r="E18" s="65">
        <v>13.3</v>
      </c>
      <c r="F18" s="65">
        <v>8.6387</v>
      </c>
      <c r="G18" s="65">
        <v>4.2680020000000001</v>
      </c>
      <c r="H18" s="65">
        <v>10.17</v>
      </c>
      <c r="I18" s="65">
        <v>4.8499999999999996</v>
      </c>
      <c r="J18" s="65">
        <v>6.0339539999999996</v>
      </c>
      <c r="K18" s="65">
        <v>9.8699999999999992</v>
      </c>
      <c r="L18" s="65">
        <v>5.47</v>
      </c>
      <c r="M18" s="65">
        <v>4.47</v>
      </c>
      <c r="N18" s="65">
        <v>14.55</v>
      </c>
      <c r="O18" s="65">
        <v>9.94</v>
      </c>
      <c r="P18" s="65">
        <v>6.0880919999999996</v>
      </c>
      <c r="Q18" s="65">
        <v>4.9000000000000004</v>
      </c>
      <c r="R18" s="65">
        <v>7.06</v>
      </c>
      <c r="S18" s="65">
        <v>6.68</v>
      </c>
      <c r="T18" s="66">
        <v>4.74</v>
      </c>
      <c r="U18" s="66">
        <v>6.2825689999999996</v>
      </c>
      <c r="V18" s="66">
        <v>5.89</v>
      </c>
      <c r="W18" s="66">
        <v>21.06</v>
      </c>
      <c r="X18" s="66">
        <v>5.15</v>
      </c>
      <c r="Y18" s="66">
        <v>7.491104</v>
      </c>
      <c r="Z18" s="66">
        <v>6.18</v>
      </c>
      <c r="AA18" s="66">
        <v>11.43458</v>
      </c>
      <c r="AB18" s="66">
        <v>7.28</v>
      </c>
      <c r="AC18" s="66">
        <v>7.2954119999999998</v>
      </c>
      <c r="AD18" s="66">
        <v>12.55</v>
      </c>
      <c r="AE18" s="66">
        <v>5.31</v>
      </c>
      <c r="AG18" s="43" t="s">
        <v>43</v>
      </c>
      <c r="AH18" s="56">
        <v>2010</v>
      </c>
    </row>
    <row r="19" spans="1:34" s="37" customFormat="1" x14ac:dyDescent="0.25">
      <c r="A19" s="43" t="str">
        <f t="shared" si="0"/>
        <v>Faults per 100 circuit kilometers,   2011</v>
      </c>
      <c r="B19" s="56"/>
      <c r="C19" s="65">
        <v>4.2718449999999999</v>
      </c>
      <c r="D19" s="65">
        <v>10.6</v>
      </c>
      <c r="E19" s="65">
        <v>10.5</v>
      </c>
      <c r="F19" s="65">
        <v>10.14</v>
      </c>
      <c r="G19" s="65">
        <v>6.8253360000000001</v>
      </c>
      <c r="H19" s="65">
        <v>11.41</v>
      </c>
      <c r="I19" s="65">
        <v>3.5649999999999999</v>
      </c>
      <c r="J19" s="65">
        <v>7.1952170000000004</v>
      </c>
      <c r="K19" s="65">
        <v>14.32</v>
      </c>
      <c r="L19" s="65">
        <v>6.5072570000000001</v>
      </c>
      <c r="M19" s="65">
        <v>5.9</v>
      </c>
      <c r="N19" s="65">
        <v>12.25</v>
      </c>
      <c r="O19" s="65">
        <v>2.27</v>
      </c>
      <c r="P19" s="65">
        <v>7.15</v>
      </c>
      <c r="Q19" s="65">
        <v>4.68</v>
      </c>
      <c r="R19" s="65">
        <v>6.7327240000000002</v>
      </c>
      <c r="S19" s="65">
        <v>0</v>
      </c>
      <c r="T19" s="66">
        <v>4.9400000000000004</v>
      </c>
      <c r="U19" s="66">
        <v>9.6189839999999993</v>
      </c>
      <c r="V19" s="66">
        <v>4.59</v>
      </c>
      <c r="W19" s="66">
        <v>21.6</v>
      </c>
      <c r="X19" s="66">
        <v>7.21</v>
      </c>
      <c r="Y19" s="66">
        <v>8</v>
      </c>
      <c r="Z19" s="66">
        <v>7.56</v>
      </c>
      <c r="AA19" s="66">
        <v>15.7</v>
      </c>
      <c r="AB19" s="66">
        <v>7.96</v>
      </c>
      <c r="AC19" s="66">
        <v>5.9142859999999997</v>
      </c>
      <c r="AD19" s="66">
        <v>11.90354</v>
      </c>
      <c r="AE19" s="66">
        <v>5.35</v>
      </c>
      <c r="AG19" s="43" t="s">
        <v>43</v>
      </c>
      <c r="AH19" s="56">
        <v>2011</v>
      </c>
    </row>
    <row r="20" spans="1:34" s="37" customFormat="1" x14ac:dyDescent="0.25">
      <c r="A20" s="43" t="str">
        <f t="shared" si="0"/>
        <v>Faults per 100 circuit kilometers,   2012</v>
      </c>
      <c r="B20" s="56"/>
      <c r="C20" s="65">
        <v>3.4922900000000001</v>
      </c>
      <c r="D20" s="65">
        <v>11.2</v>
      </c>
      <c r="E20" s="65">
        <v>11.2</v>
      </c>
      <c r="F20" s="65">
        <v>8.1999999999999993</v>
      </c>
      <c r="G20" s="65">
        <v>4.8118639999999999</v>
      </c>
      <c r="H20" s="65">
        <v>10.24</v>
      </c>
      <c r="I20" s="65">
        <v>5.6335350000000002</v>
      </c>
      <c r="J20" s="65">
        <v>7.82273</v>
      </c>
      <c r="K20" s="65">
        <v>12.84</v>
      </c>
      <c r="L20" s="65">
        <v>6.4279669999999998</v>
      </c>
      <c r="M20" s="65">
        <v>3.68</v>
      </c>
      <c r="N20" s="65">
        <v>11.01</v>
      </c>
      <c r="O20" s="65">
        <v>4.54</v>
      </c>
      <c r="P20" s="65">
        <v>6.4</v>
      </c>
      <c r="Q20" s="65">
        <v>4.16</v>
      </c>
      <c r="R20" s="65">
        <v>8.23</v>
      </c>
      <c r="S20" s="65">
        <v>15.81</v>
      </c>
      <c r="T20" s="65">
        <v>5.21</v>
      </c>
      <c r="U20" s="65">
        <v>19.284960000000002</v>
      </c>
      <c r="V20" s="65">
        <v>13.94</v>
      </c>
      <c r="W20" s="65">
        <v>26.756</v>
      </c>
      <c r="X20" s="65">
        <v>7.07</v>
      </c>
      <c r="Y20" s="65">
        <v>10.210000000000001</v>
      </c>
      <c r="Z20" s="65">
        <v>8.295439</v>
      </c>
      <c r="AA20" s="65">
        <v>14.963089999999999</v>
      </c>
      <c r="AB20" s="65">
        <v>14.63</v>
      </c>
      <c r="AC20" s="65">
        <v>8.7493250000000007</v>
      </c>
      <c r="AD20" s="65">
        <v>13.299530000000001</v>
      </c>
      <c r="AE20" s="65">
        <v>5.38</v>
      </c>
      <c r="AG20" s="43" t="s">
        <v>43</v>
      </c>
      <c r="AH20" s="56">
        <v>2012</v>
      </c>
    </row>
    <row r="21" spans="1:34" s="37" customFormat="1" x14ac:dyDescent="0.25">
      <c r="A21" s="43" t="str">
        <f t="shared" si="0"/>
        <v>Number of interruptions - Class B,   2008</v>
      </c>
      <c r="B21" s="56"/>
      <c r="C21" s="41">
        <v>260</v>
      </c>
      <c r="D21" s="41">
        <v>224</v>
      </c>
      <c r="E21" s="41">
        <v>33</v>
      </c>
      <c r="F21" s="41">
        <v>46</v>
      </c>
      <c r="G21" s="41">
        <v>98</v>
      </c>
      <c r="H21" s="41">
        <v>110</v>
      </c>
      <c r="I21" s="41">
        <v>114</v>
      </c>
      <c r="J21" s="41">
        <v>297</v>
      </c>
      <c r="K21" s="41">
        <v>0</v>
      </c>
      <c r="L21" s="41">
        <v>62</v>
      </c>
      <c r="M21" s="41">
        <v>316</v>
      </c>
      <c r="N21" s="41">
        <v>271</v>
      </c>
      <c r="O21" s="41">
        <v>5</v>
      </c>
      <c r="P21" s="41">
        <v>207</v>
      </c>
      <c r="Q21" s="41">
        <v>141</v>
      </c>
      <c r="R21" s="41">
        <v>176</v>
      </c>
      <c r="S21" s="41">
        <v>318</v>
      </c>
      <c r="T21" s="41">
        <v>397</v>
      </c>
      <c r="U21" s="41">
        <v>1037</v>
      </c>
      <c r="V21" s="41">
        <v>44</v>
      </c>
      <c r="W21" s="41">
        <v>284</v>
      </c>
      <c r="X21" s="41">
        <v>401</v>
      </c>
      <c r="Y21" s="41">
        <v>264</v>
      </c>
      <c r="Z21" s="41">
        <v>596</v>
      </c>
      <c r="AA21" s="41">
        <v>448</v>
      </c>
      <c r="AB21" s="41">
        <v>43</v>
      </c>
      <c r="AC21" s="41">
        <v>45</v>
      </c>
      <c r="AD21" s="41">
        <v>0</v>
      </c>
      <c r="AE21" s="41">
        <v>86</v>
      </c>
      <c r="AG21" s="43" t="s">
        <v>44</v>
      </c>
      <c r="AH21" s="56">
        <v>2008</v>
      </c>
    </row>
    <row r="22" spans="1:34" s="37" customFormat="1" x14ac:dyDescent="0.25">
      <c r="A22" s="43" t="str">
        <f t="shared" si="0"/>
        <v>Number of interruptions - Class B,   2009</v>
      </c>
      <c r="B22" s="56"/>
      <c r="C22" s="41">
        <v>229</v>
      </c>
      <c r="D22" s="41">
        <v>223</v>
      </c>
      <c r="E22" s="41">
        <v>32</v>
      </c>
      <c r="F22" s="41">
        <v>82</v>
      </c>
      <c r="G22" s="41">
        <v>167</v>
      </c>
      <c r="H22" s="41">
        <v>197</v>
      </c>
      <c r="I22" s="41">
        <v>123</v>
      </c>
      <c r="J22" s="41">
        <v>312</v>
      </c>
      <c r="K22" s="41">
        <v>1</v>
      </c>
      <c r="L22" s="41">
        <v>33</v>
      </c>
      <c r="M22" s="41">
        <v>335</v>
      </c>
      <c r="N22" s="41">
        <v>289</v>
      </c>
      <c r="O22" s="41">
        <v>36</v>
      </c>
      <c r="P22" s="41">
        <v>152</v>
      </c>
      <c r="Q22" s="41">
        <v>132</v>
      </c>
      <c r="R22" s="41">
        <v>268</v>
      </c>
      <c r="S22" s="41">
        <v>436</v>
      </c>
      <c r="T22" s="42">
        <v>414</v>
      </c>
      <c r="U22" s="42">
        <v>1192</v>
      </c>
      <c r="V22" s="42">
        <v>66</v>
      </c>
      <c r="W22" s="42">
        <v>559</v>
      </c>
      <c r="X22" s="42">
        <v>383</v>
      </c>
      <c r="Y22" s="42">
        <v>293</v>
      </c>
      <c r="Z22" s="42">
        <v>547</v>
      </c>
      <c r="AA22" s="42">
        <v>393</v>
      </c>
      <c r="AB22" s="42">
        <v>55</v>
      </c>
      <c r="AC22" s="42">
        <v>94</v>
      </c>
      <c r="AD22" s="42">
        <v>49</v>
      </c>
      <c r="AE22" s="42">
        <v>89</v>
      </c>
      <c r="AG22" s="43" t="s">
        <v>44</v>
      </c>
      <c r="AH22" s="56">
        <v>2009</v>
      </c>
    </row>
    <row r="23" spans="1:34" s="37" customFormat="1" x14ac:dyDescent="0.25">
      <c r="A23" s="43" t="str">
        <f t="shared" si="0"/>
        <v>Number of interruptions - Class B,   2010</v>
      </c>
      <c r="B23" s="56"/>
      <c r="C23" s="41">
        <v>258</v>
      </c>
      <c r="D23" s="41">
        <v>249</v>
      </c>
      <c r="E23" s="41">
        <v>60</v>
      </c>
      <c r="F23" s="41">
        <v>116</v>
      </c>
      <c r="G23" s="41">
        <v>132</v>
      </c>
      <c r="H23" s="41">
        <v>204</v>
      </c>
      <c r="I23" s="41">
        <v>40</v>
      </c>
      <c r="J23" s="41">
        <v>309</v>
      </c>
      <c r="K23" s="41">
        <v>8</v>
      </c>
      <c r="L23" s="41">
        <v>51</v>
      </c>
      <c r="M23" s="41">
        <v>363</v>
      </c>
      <c r="N23" s="41">
        <v>274</v>
      </c>
      <c r="O23" s="41">
        <v>28</v>
      </c>
      <c r="P23" s="41">
        <v>208</v>
      </c>
      <c r="Q23" s="41">
        <v>144</v>
      </c>
      <c r="R23" s="41">
        <v>310</v>
      </c>
      <c r="S23" s="41">
        <v>408</v>
      </c>
      <c r="T23" s="41">
        <v>404</v>
      </c>
      <c r="U23" s="41">
        <v>1186</v>
      </c>
      <c r="V23" s="41">
        <v>86</v>
      </c>
      <c r="W23" s="41">
        <v>331</v>
      </c>
      <c r="X23" s="41">
        <v>469</v>
      </c>
      <c r="Y23" s="41">
        <v>159</v>
      </c>
      <c r="Z23" s="41">
        <v>448</v>
      </c>
      <c r="AA23" s="41">
        <v>583</v>
      </c>
      <c r="AB23" s="41">
        <v>76</v>
      </c>
      <c r="AC23" s="41">
        <v>77</v>
      </c>
      <c r="AD23" s="41">
        <v>106</v>
      </c>
      <c r="AE23" s="41">
        <v>104</v>
      </c>
      <c r="AG23" s="43" t="s">
        <v>44</v>
      </c>
      <c r="AH23" s="56">
        <v>2010</v>
      </c>
    </row>
    <row r="24" spans="1:34" s="37" customFormat="1" x14ac:dyDescent="0.25">
      <c r="A24" s="43" t="str">
        <f t="shared" si="0"/>
        <v>Number of interruptions - Class B,   2011</v>
      </c>
      <c r="B24" s="57"/>
      <c r="C24" s="41">
        <v>239</v>
      </c>
      <c r="D24" s="41">
        <v>368</v>
      </c>
      <c r="E24" s="41">
        <v>55</v>
      </c>
      <c r="F24" s="41">
        <v>152</v>
      </c>
      <c r="G24" s="41">
        <v>125</v>
      </c>
      <c r="H24" s="41">
        <v>169</v>
      </c>
      <c r="I24" s="41">
        <v>45</v>
      </c>
      <c r="J24" s="41">
        <v>259</v>
      </c>
      <c r="K24" s="41">
        <v>8</v>
      </c>
      <c r="L24" s="41">
        <v>61</v>
      </c>
      <c r="M24" s="41">
        <v>376</v>
      </c>
      <c r="N24" s="41">
        <v>247</v>
      </c>
      <c r="O24" s="41">
        <v>28</v>
      </c>
      <c r="P24" s="41">
        <v>214</v>
      </c>
      <c r="Q24" s="41">
        <v>93</v>
      </c>
      <c r="R24" s="41">
        <v>326</v>
      </c>
      <c r="S24" s="41">
        <v>0</v>
      </c>
      <c r="T24" s="42">
        <v>468</v>
      </c>
      <c r="U24" s="42">
        <v>1311</v>
      </c>
      <c r="V24" s="42">
        <v>99</v>
      </c>
      <c r="W24" s="42">
        <v>300</v>
      </c>
      <c r="X24" s="42">
        <v>880</v>
      </c>
      <c r="Y24" s="42">
        <v>131</v>
      </c>
      <c r="Z24" s="42">
        <v>399</v>
      </c>
      <c r="AA24" s="42">
        <v>853</v>
      </c>
      <c r="AB24" s="42">
        <v>104</v>
      </c>
      <c r="AC24" s="42">
        <v>84</v>
      </c>
      <c r="AD24" s="42">
        <v>56</v>
      </c>
      <c r="AE24" s="42">
        <v>112</v>
      </c>
      <c r="AG24" s="43" t="s">
        <v>44</v>
      </c>
      <c r="AH24" s="57">
        <v>2011</v>
      </c>
    </row>
    <row r="25" spans="1:34" s="37" customFormat="1" x14ac:dyDescent="0.25">
      <c r="A25" s="43" t="str">
        <f t="shared" si="0"/>
        <v>Number of interruptions - Class B,   2012</v>
      </c>
      <c r="B25" s="57"/>
      <c r="C25" s="41">
        <v>239</v>
      </c>
      <c r="D25" s="41">
        <v>272</v>
      </c>
      <c r="E25" s="41">
        <v>37</v>
      </c>
      <c r="F25" s="41">
        <v>113</v>
      </c>
      <c r="G25" s="41">
        <v>140</v>
      </c>
      <c r="H25" s="41">
        <v>210</v>
      </c>
      <c r="I25" s="41">
        <v>32</v>
      </c>
      <c r="J25" s="41">
        <v>199</v>
      </c>
      <c r="K25" s="41">
        <v>18</v>
      </c>
      <c r="L25" s="41">
        <v>56</v>
      </c>
      <c r="M25" s="41">
        <v>403</v>
      </c>
      <c r="N25" s="41">
        <v>243</v>
      </c>
      <c r="O25" s="41">
        <v>17</v>
      </c>
      <c r="P25" s="41">
        <v>136</v>
      </c>
      <c r="Q25" s="41">
        <v>126</v>
      </c>
      <c r="R25" s="41">
        <v>362</v>
      </c>
      <c r="S25" s="41">
        <v>269</v>
      </c>
      <c r="T25" s="41">
        <v>469</v>
      </c>
      <c r="U25" s="41">
        <v>729</v>
      </c>
      <c r="V25" s="41">
        <v>103</v>
      </c>
      <c r="W25" s="41">
        <v>341</v>
      </c>
      <c r="X25" s="41">
        <v>755</v>
      </c>
      <c r="Y25" s="41">
        <v>167</v>
      </c>
      <c r="Z25" s="41">
        <v>358</v>
      </c>
      <c r="AA25" s="41">
        <v>1086</v>
      </c>
      <c r="AB25" s="41">
        <v>283</v>
      </c>
      <c r="AC25" s="41">
        <v>91</v>
      </c>
      <c r="AD25" s="41">
        <v>85</v>
      </c>
      <c r="AE25" s="41">
        <v>124</v>
      </c>
      <c r="AG25" s="43" t="s">
        <v>44</v>
      </c>
      <c r="AH25" s="57">
        <v>2012</v>
      </c>
    </row>
    <row r="26" spans="1:34" s="37" customFormat="1" x14ac:dyDescent="0.25">
      <c r="A26" s="43" t="str">
        <f t="shared" si="0"/>
        <v>Number of interruptions - Class C,   2008</v>
      </c>
      <c r="B26" s="57"/>
      <c r="C26" s="41">
        <v>74</v>
      </c>
      <c r="D26" s="41">
        <v>393</v>
      </c>
      <c r="E26" s="41">
        <v>47</v>
      </c>
      <c r="F26" s="41">
        <v>166</v>
      </c>
      <c r="G26" s="41">
        <v>170</v>
      </c>
      <c r="H26" s="41">
        <v>217</v>
      </c>
      <c r="I26" s="41">
        <v>194</v>
      </c>
      <c r="J26" s="41">
        <v>151</v>
      </c>
      <c r="K26" s="41">
        <v>25</v>
      </c>
      <c r="L26" s="41">
        <v>76</v>
      </c>
      <c r="M26" s="41">
        <v>87</v>
      </c>
      <c r="N26" s="41">
        <v>378</v>
      </c>
      <c r="O26" s="41">
        <v>8</v>
      </c>
      <c r="P26" s="41">
        <v>130</v>
      </c>
      <c r="Q26" s="41">
        <v>62</v>
      </c>
      <c r="R26" s="41">
        <v>487</v>
      </c>
      <c r="S26" s="41">
        <v>449</v>
      </c>
      <c r="T26" s="41">
        <v>252</v>
      </c>
      <c r="U26" s="41">
        <v>1862</v>
      </c>
      <c r="V26" s="41">
        <v>43</v>
      </c>
      <c r="W26" s="41">
        <v>812</v>
      </c>
      <c r="X26" s="41">
        <v>574</v>
      </c>
      <c r="Y26" s="41">
        <v>335</v>
      </c>
      <c r="Z26" s="41">
        <v>370</v>
      </c>
      <c r="AA26" s="41">
        <v>1463</v>
      </c>
      <c r="AB26" s="41">
        <v>308</v>
      </c>
      <c r="AC26" s="41">
        <v>101</v>
      </c>
      <c r="AD26" s="41">
        <v>0</v>
      </c>
      <c r="AE26" s="41">
        <v>79</v>
      </c>
      <c r="AG26" s="43" t="s">
        <v>45</v>
      </c>
      <c r="AH26" s="57">
        <v>2008</v>
      </c>
    </row>
    <row r="27" spans="1:34" s="37" customFormat="1" x14ac:dyDescent="0.25">
      <c r="A27" s="43" t="str">
        <f t="shared" si="0"/>
        <v>Number of interruptions - Class C,   2009</v>
      </c>
      <c r="B27" s="57"/>
      <c r="C27" s="41">
        <v>89</v>
      </c>
      <c r="D27" s="41">
        <v>388</v>
      </c>
      <c r="E27" s="41">
        <v>44</v>
      </c>
      <c r="F27" s="41">
        <v>142</v>
      </c>
      <c r="G27" s="41">
        <v>212</v>
      </c>
      <c r="H27" s="41">
        <v>237</v>
      </c>
      <c r="I27" s="41">
        <v>180</v>
      </c>
      <c r="J27" s="41">
        <v>242</v>
      </c>
      <c r="K27" s="41">
        <v>23</v>
      </c>
      <c r="L27" s="41">
        <v>94</v>
      </c>
      <c r="M27" s="41">
        <v>132</v>
      </c>
      <c r="N27" s="41">
        <v>333</v>
      </c>
      <c r="O27" s="41">
        <v>10</v>
      </c>
      <c r="P27" s="41">
        <v>143</v>
      </c>
      <c r="Q27" s="41">
        <v>93</v>
      </c>
      <c r="R27" s="41">
        <v>327</v>
      </c>
      <c r="S27" s="41">
        <v>518</v>
      </c>
      <c r="T27" s="42">
        <v>165</v>
      </c>
      <c r="U27" s="42">
        <v>1982</v>
      </c>
      <c r="V27" s="42">
        <v>37</v>
      </c>
      <c r="W27" s="42">
        <v>1256</v>
      </c>
      <c r="X27" s="42">
        <v>499</v>
      </c>
      <c r="Y27" s="42">
        <v>443</v>
      </c>
      <c r="Z27" s="42">
        <v>354</v>
      </c>
      <c r="AA27" s="42">
        <v>1289</v>
      </c>
      <c r="AB27" s="42">
        <v>285</v>
      </c>
      <c r="AC27" s="42">
        <v>136</v>
      </c>
      <c r="AD27" s="42">
        <v>135</v>
      </c>
      <c r="AE27" s="42">
        <v>155</v>
      </c>
      <c r="AG27" s="43" t="s">
        <v>45</v>
      </c>
      <c r="AH27" s="57">
        <v>2009</v>
      </c>
    </row>
    <row r="28" spans="1:34" s="37" customFormat="1" x14ac:dyDescent="0.25">
      <c r="A28" s="43" t="str">
        <f t="shared" si="0"/>
        <v>Number of interruptions - Class C,   2010</v>
      </c>
      <c r="B28" s="57"/>
      <c r="C28" s="41">
        <v>144</v>
      </c>
      <c r="D28" s="41">
        <v>427</v>
      </c>
      <c r="E28" s="41">
        <v>64</v>
      </c>
      <c r="F28" s="41">
        <v>131</v>
      </c>
      <c r="G28" s="41">
        <v>129</v>
      </c>
      <c r="H28" s="41">
        <v>293</v>
      </c>
      <c r="I28" s="41">
        <v>125</v>
      </c>
      <c r="J28" s="41">
        <v>215</v>
      </c>
      <c r="K28" s="41">
        <v>24</v>
      </c>
      <c r="L28" s="41">
        <v>99</v>
      </c>
      <c r="M28" s="41">
        <v>167</v>
      </c>
      <c r="N28" s="41">
        <v>376</v>
      </c>
      <c r="O28" s="41">
        <v>9</v>
      </c>
      <c r="P28" s="41">
        <v>138</v>
      </c>
      <c r="Q28" s="41">
        <v>86</v>
      </c>
      <c r="R28" s="41">
        <v>255</v>
      </c>
      <c r="S28" s="41">
        <v>403</v>
      </c>
      <c r="T28" s="42">
        <v>192</v>
      </c>
      <c r="U28" s="42">
        <v>1848</v>
      </c>
      <c r="V28" s="42">
        <v>50</v>
      </c>
      <c r="W28" s="42">
        <v>899</v>
      </c>
      <c r="X28" s="42">
        <v>401</v>
      </c>
      <c r="Y28" s="42">
        <v>288</v>
      </c>
      <c r="Z28" s="42">
        <v>311</v>
      </c>
      <c r="AA28" s="42">
        <v>861</v>
      </c>
      <c r="AB28" s="42">
        <v>206</v>
      </c>
      <c r="AC28" s="42">
        <v>97</v>
      </c>
      <c r="AD28" s="42">
        <v>225</v>
      </c>
      <c r="AE28" s="42">
        <v>110</v>
      </c>
      <c r="AG28" s="43" t="s">
        <v>45</v>
      </c>
      <c r="AH28" s="57">
        <v>2010</v>
      </c>
    </row>
    <row r="29" spans="1:34" s="37" customFormat="1" x14ac:dyDescent="0.25">
      <c r="A29" s="43" t="str">
        <f t="shared" si="0"/>
        <v>Number of interruptions - Class C,   2011</v>
      </c>
      <c r="B29" s="56"/>
      <c r="C29" s="41">
        <v>181</v>
      </c>
      <c r="D29" s="41">
        <v>490</v>
      </c>
      <c r="E29" s="41">
        <v>51</v>
      </c>
      <c r="F29" s="41">
        <v>154</v>
      </c>
      <c r="G29" s="41">
        <v>207</v>
      </c>
      <c r="H29" s="41">
        <v>328</v>
      </c>
      <c r="I29" s="41">
        <v>92</v>
      </c>
      <c r="J29" s="41">
        <v>259</v>
      </c>
      <c r="K29" s="41">
        <v>31</v>
      </c>
      <c r="L29" s="41">
        <v>118</v>
      </c>
      <c r="M29" s="41">
        <v>225</v>
      </c>
      <c r="N29" s="41">
        <v>318</v>
      </c>
      <c r="O29" s="41">
        <v>2</v>
      </c>
      <c r="P29" s="41">
        <v>162</v>
      </c>
      <c r="Q29" s="41">
        <v>88</v>
      </c>
      <c r="R29" s="41">
        <v>262</v>
      </c>
      <c r="S29" s="41">
        <v>0</v>
      </c>
      <c r="T29" s="42">
        <v>203</v>
      </c>
      <c r="U29" s="42">
        <v>2197</v>
      </c>
      <c r="V29" s="42">
        <v>49</v>
      </c>
      <c r="W29" s="42">
        <v>863</v>
      </c>
      <c r="X29" s="42">
        <v>605</v>
      </c>
      <c r="Y29" s="42">
        <v>308</v>
      </c>
      <c r="Z29" s="42">
        <v>383</v>
      </c>
      <c r="AA29" s="42">
        <v>1205</v>
      </c>
      <c r="AB29" s="42">
        <v>229</v>
      </c>
      <c r="AC29" s="42">
        <v>79</v>
      </c>
      <c r="AD29" s="42">
        <v>204</v>
      </c>
      <c r="AE29" s="42">
        <v>115</v>
      </c>
      <c r="AG29" s="43" t="s">
        <v>45</v>
      </c>
      <c r="AH29" s="56">
        <v>2011</v>
      </c>
    </row>
    <row r="30" spans="1:34" s="37" customFormat="1" x14ac:dyDescent="0.25">
      <c r="A30" s="43" t="str">
        <f t="shared" si="0"/>
        <v>Number of interruptions - Class C,   2012</v>
      </c>
      <c r="B30" s="56"/>
      <c r="C30" s="41">
        <v>150</v>
      </c>
      <c r="D30" s="41">
        <v>484</v>
      </c>
      <c r="E30" s="41">
        <v>56</v>
      </c>
      <c r="F30" s="41">
        <v>124</v>
      </c>
      <c r="G30" s="41">
        <v>147</v>
      </c>
      <c r="H30" s="41">
        <v>294</v>
      </c>
      <c r="I30" s="41">
        <v>143</v>
      </c>
      <c r="J30" s="41">
        <v>261</v>
      </c>
      <c r="K30" s="41">
        <v>29</v>
      </c>
      <c r="L30" s="41">
        <v>117</v>
      </c>
      <c r="M30" s="41">
        <v>142</v>
      </c>
      <c r="N30" s="41">
        <v>287</v>
      </c>
      <c r="O30" s="41">
        <v>4</v>
      </c>
      <c r="P30" s="41">
        <v>146</v>
      </c>
      <c r="Q30" s="41">
        <v>74</v>
      </c>
      <c r="R30" s="41">
        <v>319</v>
      </c>
      <c r="S30" s="41">
        <v>1043</v>
      </c>
      <c r="T30" s="42">
        <v>212</v>
      </c>
      <c r="U30" s="42">
        <v>2335</v>
      </c>
      <c r="V30" s="42">
        <v>145</v>
      </c>
      <c r="W30" s="42">
        <v>1173</v>
      </c>
      <c r="X30" s="42">
        <v>591</v>
      </c>
      <c r="Y30" s="42">
        <v>394</v>
      </c>
      <c r="Z30" s="42">
        <v>434</v>
      </c>
      <c r="AA30" s="42">
        <v>1155</v>
      </c>
      <c r="AB30" s="42">
        <v>433</v>
      </c>
      <c r="AC30" s="42">
        <v>117</v>
      </c>
      <c r="AD30" s="42">
        <v>253</v>
      </c>
      <c r="AE30" s="42">
        <v>118</v>
      </c>
      <c r="AG30" s="43" t="s">
        <v>45</v>
      </c>
      <c r="AH30" s="56">
        <v>2012</v>
      </c>
    </row>
    <row r="31" spans="1:34" s="37" customFormat="1" x14ac:dyDescent="0.25">
      <c r="A31" s="43" t="str">
        <f t="shared" si="0"/>
        <v>Number of interruptions - Total,   2008</v>
      </c>
      <c r="B31" s="56"/>
      <c r="C31" s="41">
        <v>337</v>
      </c>
      <c r="D31" s="41">
        <v>619</v>
      </c>
      <c r="E31" s="41">
        <v>83</v>
      </c>
      <c r="F31" s="41">
        <v>212</v>
      </c>
      <c r="G31" s="41">
        <v>270</v>
      </c>
      <c r="H31" s="41">
        <v>331</v>
      </c>
      <c r="I31" s="41">
        <v>330</v>
      </c>
      <c r="J31" s="41">
        <v>450</v>
      </c>
      <c r="K31" s="41">
        <v>25</v>
      </c>
      <c r="L31" s="41">
        <v>153</v>
      </c>
      <c r="M31" s="41">
        <v>404</v>
      </c>
      <c r="N31" s="41">
        <v>649</v>
      </c>
      <c r="O31" s="41">
        <v>13</v>
      </c>
      <c r="P31" s="41">
        <v>341</v>
      </c>
      <c r="Q31" s="41">
        <v>203</v>
      </c>
      <c r="R31" s="41">
        <v>663</v>
      </c>
      <c r="S31" s="41">
        <v>797</v>
      </c>
      <c r="T31" s="42">
        <v>649</v>
      </c>
      <c r="U31" s="42">
        <v>2920</v>
      </c>
      <c r="V31" s="42">
        <v>87</v>
      </c>
      <c r="W31" s="42">
        <v>1103.98</v>
      </c>
      <c r="X31" s="42">
        <v>980</v>
      </c>
      <c r="Y31" s="42">
        <v>600</v>
      </c>
      <c r="Z31" s="42">
        <v>971</v>
      </c>
      <c r="AA31" s="42">
        <v>1918</v>
      </c>
      <c r="AB31" s="42">
        <v>351</v>
      </c>
      <c r="AC31" s="42">
        <v>152</v>
      </c>
      <c r="AD31" s="42">
        <v>0</v>
      </c>
      <c r="AE31" s="42">
        <v>173</v>
      </c>
      <c r="AG31" s="43" t="s">
        <v>46</v>
      </c>
      <c r="AH31" s="56">
        <v>2008</v>
      </c>
    </row>
    <row r="32" spans="1:34" s="37" customFormat="1" x14ac:dyDescent="0.25">
      <c r="A32" s="43" t="str">
        <f t="shared" si="0"/>
        <v>Number of interruptions - Total,   2009</v>
      </c>
      <c r="B32" s="57"/>
      <c r="C32" s="41">
        <v>327</v>
      </c>
      <c r="D32" s="41">
        <v>614</v>
      </c>
      <c r="E32" s="41">
        <v>77</v>
      </c>
      <c r="F32" s="41">
        <v>224</v>
      </c>
      <c r="G32" s="41">
        <v>381</v>
      </c>
      <c r="H32" s="41">
        <v>435</v>
      </c>
      <c r="I32" s="41">
        <v>303</v>
      </c>
      <c r="J32" s="41">
        <v>555</v>
      </c>
      <c r="K32" s="41">
        <v>25</v>
      </c>
      <c r="L32" s="41">
        <v>137</v>
      </c>
      <c r="M32" s="41">
        <v>467</v>
      </c>
      <c r="N32" s="41">
        <v>622</v>
      </c>
      <c r="O32" s="41">
        <v>47</v>
      </c>
      <c r="P32" s="41">
        <v>301</v>
      </c>
      <c r="Q32" s="41">
        <v>225</v>
      </c>
      <c r="R32" s="41">
        <v>596</v>
      </c>
      <c r="S32" s="41">
        <v>963</v>
      </c>
      <c r="T32" s="42">
        <v>580</v>
      </c>
      <c r="U32" s="42">
        <v>3199</v>
      </c>
      <c r="V32" s="42">
        <v>103</v>
      </c>
      <c r="W32" s="42">
        <v>1827</v>
      </c>
      <c r="X32" s="42">
        <v>892</v>
      </c>
      <c r="Y32" s="42">
        <v>740</v>
      </c>
      <c r="Z32" s="42">
        <v>920</v>
      </c>
      <c r="AA32" s="42">
        <v>1689</v>
      </c>
      <c r="AB32" s="42">
        <v>344</v>
      </c>
      <c r="AC32" s="42">
        <v>235</v>
      </c>
      <c r="AD32" s="42">
        <v>186</v>
      </c>
      <c r="AE32" s="42">
        <v>247</v>
      </c>
      <c r="AG32" s="43" t="s">
        <v>46</v>
      </c>
      <c r="AH32" s="57">
        <v>2009</v>
      </c>
    </row>
    <row r="33" spans="1:34" s="37" customFormat="1" x14ac:dyDescent="0.25">
      <c r="A33" s="43" t="str">
        <f t="shared" si="0"/>
        <v>Number of interruptions - Total,   2010</v>
      </c>
      <c r="B33" s="57"/>
      <c r="C33" s="41">
        <v>403</v>
      </c>
      <c r="D33" s="41">
        <v>678</v>
      </c>
      <c r="E33" s="41">
        <v>124</v>
      </c>
      <c r="F33" s="41">
        <v>248</v>
      </c>
      <c r="G33" s="41">
        <v>272</v>
      </c>
      <c r="H33" s="41">
        <v>503</v>
      </c>
      <c r="I33" s="41">
        <v>165</v>
      </c>
      <c r="J33" s="41">
        <v>524</v>
      </c>
      <c r="K33" s="41">
        <v>32</v>
      </c>
      <c r="L33" s="41">
        <v>157</v>
      </c>
      <c r="M33" s="41">
        <v>533</v>
      </c>
      <c r="N33" s="41">
        <v>650</v>
      </c>
      <c r="O33" s="41">
        <v>38</v>
      </c>
      <c r="P33" s="41">
        <v>352</v>
      </c>
      <c r="Q33" s="41">
        <v>230</v>
      </c>
      <c r="R33" s="41">
        <v>568</v>
      </c>
      <c r="S33" s="41">
        <v>816</v>
      </c>
      <c r="T33" s="42">
        <v>599</v>
      </c>
      <c r="U33" s="42">
        <v>3066</v>
      </c>
      <c r="V33" s="42">
        <v>137</v>
      </c>
      <c r="W33" s="42">
        <v>1365</v>
      </c>
      <c r="X33" s="42">
        <v>874</v>
      </c>
      <c r="Y33" s="42">
        <v>449</v>
      </c>
      <c r="Z33" s="42">
        <v>785</v>
      </c>
      <c r="AA33" s="42">
        <v>1455</v>
      </c>
      <c r="AB33" s="42">
        <v>282</v>
      </c>
      <c r="AC33" s="42">
        <v>180</v>
      </c>
      <c r="AD33" s="42">
        <v>334</v>
      </c>
      <c r="AE33" s="42">
        <v>220</v>
      </c>
      <c r="AG33" s="43" t="s">
        <v>46</v>
      </c>
      <c r="AH33" s="57">
        <v>2010</v>
      </c>
    </row>
    <row r="34" spans="1:34" s="37" customFormat="1" x14ac:dyDescent="0.25">
      <c r="A34" s="43" t="str">
        <f t="shared" si="0"/>
        <v>Number of interruptions - Total,   2011</v>
      </c>
      <c r="B34" s="56"/>
      <c r="C34" s="41">
        <v>422</v>
      </c>
      <c r="D34" s="41">
        <v>858</v>
      </c>
      <c r="E34" s="41">
        <v>106</v>
      </c>
      <c r="F34" s="41">
        <v>316</v>
      </c>
      <c r="G34" s="41">
        <v>332</v>
      </c>
      <c r="H34" s="41">
        <v>500</v>
      </c>
      <c r="I34" s="41">
        <v>137</v>
      </c>
      <c r="J34" s="41">
        <v>518</v>
      </c>
      <c r="K34" s="41">
        <v>39</v>
      </c>
      <c r="L34" s="41">
        <v>205</v>
      </c>
      <c r="M34" s="41">
        <v>601</v>
      </c>
      <c r="N34" s="41">
        <v>565</v>
      </c>
      <c r="O34" s="41">
        <v>30</v>
      </c>
      <c r="P34" s="41">
        <v>382</v>
      </c>
      <c r="Q34" s="41">
        <v>181</v>
      </c>
      <c r="R34" s="41">
        <v>588</v>
      </c>
      <c r="S34" s="41">
        <v>0</v>
      </c>
      <c r="T34" s="42">
        <v>671</v>
      </c>
      <c r="U34" s="42">
        <v>3592</v>
      </c>
      <c r="V34" s="42">
        <v>148</v>
      </c>
      <c r="W34" s="42">
        <v>1328</v>
      </c>
      <c r="X34" s="42">
        <v>1485</v>
      </c>
      <c r="Y34" s="42">
        <v>439</v>
      </c>
      <c r="Z34" s="42">
        <v>815</v>
      </c>
      <c r="AA34" s="42">
        <v>2061</v>
      </c>
      <c r="AB34" s="42">
        <v>333</v>
      </c>
      <c r="AC34" s="42">
        <v>173</v>
      </c>
      <c r="AD34" s="42">
        <v>261</v>
      </c>
      <c r="AE34" s="42">
        <v>232</v>
      </c>
      <c r="AG34" s="43" t="s">
        <v>46</v>
      </c>
      <c r="AH34" s="56">
        <v>2011</v>
      </c>
    </row>
    <row r="35" spans="1:34" s="37" customFormat="1" x14ac:dyDescent="0.25">
      <c r="A35" s="43" t="str">
        <f t="shared" si="0"/>
        <v>Number of interruptions - Total,   2012</v>
      </c>
      <c r="B35" s="56"/>
      <c r="C35" s="41">
        <v>396</v>
      </c>
      <c r="D35" s="41">
        <v>769</v>
      </c>
      <c r="E35" s="41">
        <v>94</v>
      </c>
      <c r="F35" s="41">
        <v>248</v>
      </c>
      <c r="G35" s="41">
        <v>287</v>
      </c>
      <c r="H35" s="41">
        <v>515</v>
      </c>
      <c r="I35" s="41">
        <v>182</v>
      </c>
      <c r="J35" s="41">
        <v>460</v>
      </c>
      <c r="K35" s="41">
        <v>47</v>
      </c>
      <c r="L35" s="41">
        <v>212</v>
      </c>
      <c r="M35" s="41">
        <v>546</v>
      </c>
      <c r="N35" s="41">
        <v>530</v>
      </c>
      <c r="O35" s="41">
        <v>21</v>
      </c>
      <c r="P35" s="41">
        <v>285</v>
      </c>
      <c r="Q35" s="41">
        <v>200</v>
      </c>
      <c r="R35" s="41">
        <v>682</v>
      </c>
      <c r="S35" s="41">
        <v>1321</v>
      </c>
      <c r="T35" s="42">
        <v>682</v>
      </c>
      <c r="U35" s="42">
        <v>3102</v>
      </c>
      <c r="V35" s="42">
        <v>248</v>
      </c>
      <c r="W35" s="42">
        <v>1524</v>
      </c>
      <c r="X35" s="42">
        <v>1346</v>
      </c>
      <c r="Y35" s="42">
        <v>561</v>
      </c>
      <c r="Z35" s="42">
        <v>829</v>
      </c>
      <c r="AA35" s="42">
        <v>2253</v>
      </c>
      <c r="AB35" s="42">
        <v>716</v>
      </c>
      <c r="AC35" s="42">
        <v>216</v>
      </c>
      <c r="AD35" s="42">
        <v>340</v>
      </c>
      <c r="AE35" s="42">
        <v>247</v>
      </c>
      <c r="AG35" s="43" t="s">
        <v>46</v>
      </c>
      <c r="AH35" s="56">
        <v>2012</v>
      </c>
    </row>
    <row r="36" spans="1:34" s="37" customFormat="1" x14ac:dyDescent="0.25">
      <c r="A36" s="43" t="str">
        <f t="shared" si="0"/>
        <v>SAIDI - Class B,   2008</v>
      </c>
      <c r="B36" s="57"/>
      <c r="C36" s="61">
        <v>62.32</v>
      </c>
      <c r="D36" s="61">
        <v>13.29</v>
      </c>
      <c r="E36" s="61">
        <v>99</v>
      </c>
      <c r="F36" s="61">
        <v>50.17</v>
      </c>
      <c r="G36" s="61">
        <v>19.248699999999999</v>
      </c>
      <c r="H36" s="61">
        <v>31.54</v>
      </c>
      <c r="I36" s="61">
        <v>27.76</v>
      </c>
      <c r="J36" s="61">
        <v>107.71</v>
      </c>
      <c r="K36" s="61">
        <v>0</v>
      </c>
      <c r="L36" s="61">
        <v>26.516549999999999</v>
      </c>
      <c r="M36" s="61">
        <v>61.11</v>
      </c>
      <c r="N36" s="61">
        <v>100.8</v>
      </c>
      <c r="O36" s="61">
        <v>4.6669999999999998</v>
      </c>
      <c r="P36" s="61">
        <v>45.85</v>
      </c>
      <c r="Q36" s="61">
        <v>24.14</v>
      </c>
      <c r="R36" s="61">
        <v>22.1</v>
      </c>
      <c r="S36" s="61">
        <v>10.19</v>
      </c>
      <c r="T36" s="61">
        <v>187.24</v>
      </c>
      <c r="U36" s="61">
        <v>36.032919999999997</v>
      </c>
      <c r="V36" s="61">
        <v>14.13</v>
      </c>
      <c r="W36" s="61">
        <v>80.709999999999994</v>
      </c>
      <c r="X36" s="61">
        <v>40.96</v>
      </c>
      <c r="Y36" s="61">
        <v>36.633000000000003</v>
      </c>
      <c r="Z36" s="61">
        <v>39.158160000000002</v>
      </c>
      <c r="AA36" s="61">
        <v>3.8610630000000001</v>
      </c>
      <c r="AB36" s="61">
        <v>2.71</v>
      </c>
      <c r="AC36" s="61">
        <v>9.99</v>
      </c>
      <c r="AD36" s="61">
        <v>0</v>
      </c>
      <c r="AE36" s="61">
        <v>44.46</v>
      </c>
      <c r="AG36" s="43" t="s">
        <v>47</v>
      </c>
      <c r="AH36" s="57">
        <v>2008</v>
      </c>
    </row>
    <row r="37" spans="1:34" s="37" customFormat="1" x14ac:dyDescent="0.25">
      <c r="A37" s="43" t="str">
        <f t="shared" si="0"/>
        <v>SAIDI - Class B,   2009</v>
      </c>
      <c r="B37" s="57"/>
      <c r="C37" s="61">
        <v>82.810299999999998</v>
      </c>
      <c r="D37" s="61">
        <v>8.82</v>
      </c>
      <c r="E37" s="61">
        <v>98.64</v>
      </c>
      <c r="F37" s="61">
        <v>66.239999999999995</v>
      </c>
      <c r="G37" s="61">
        <v>26.985520000000001</v>
      </c>
      <c r="H37" s="61">
        <v>53.25</v>
      </c>
      <c r="I37" s="61">
        <v>21.04</v>
      </c>
      <c r="J37" s="61">
        <v>89</v>
      </c>
      <c r="K37" s="61">
        <v>6.0000000000000001E-3</v>
      </c>
      <c r="L37" s="61">
        <v>11.02754</v>
      </c>
      <c r="M37" s="61">
        <v>65.87</v>
      </c>
      <c r="N37" s="61">
        <v>96.32</v>
      </c>
      <c r="O37" s="61">
        <v>28.63</v>
      </c>
      <c r="P37" s="61">
        <v>30.41</v>
      </c>
      <c r="Q37" s="61">
        <v>10.76</v>
      </c>
      <c r="R37" s="61">
        <v>27.6</v>
      </c>
      <c r="S37" s="61">
        <v>21.19</v>
      </c>
      <c r="T37" s="61">
        <v>163.55000000000001</v>
      </c>
      <c r="U37" s="61">
        <v>46.87</v>
      </c>
      <c r="V37" s="61">
        <v>16.36</v>
      </c>
      <c r="W37" s="61">
        <v>57.71</v>
      </c>
      <c r="X37" s="61">
        <v>45.195999999999998</v>
      </c>
      <c r="Y37" s="61">
        <v>73.895799999999994</v>
      </c>
      <c r="Z37" s="61">
        <v>50.8782</v>
      </c>
      <c r="AA37" s="61">
        <v>4.9400000000000004</v>
      </c>
      <c r="AB37" s="61">
        <v>2.4442819999999998</v>
      </c>
      <c r="AC37" s="61">
        <v>39.840000000000003</v>
      </c>
      <c r="AD37" s="61">
        <v>0.56999999999999995</v>
      </c>
      <c r="AE37" s="61">
        <v>43.45</v>
      </c>
      <c r="AG37" s="43" t="s">
        <v>47</v>
      </c>
      <c r="AH37" s="57">
        <v>2009</v>
      </c>
    </row>
    <row r="38" spans="1:34" s="37" customFormat="1" x14ac:dyDescent="0.25">
      <c r="A38" s="43" t="str">
        <f t="shared" si="0"/>
        <v>SAIDI - Class B,   2010</v>
      </c>
      <c r="B38" s="57"/>
      <c r="C38" s="61">
        <v>64.7</v>
      </c>
      <c r="D38" s="61">
        <v>11.17</v>
      </c>
      <c r="E38" s="61">
        <v>147.80000000000001</v>
      </c>
      <c r="F38" s="61">
        <v>68.64</v>
      </c>
      <c r="G38" s="61">
        <v>12.59933</v>
      </c>
      <c r="H38" s="61">
        <v>73.61</v>
      </c>
      <c r="I38" s="61">
        <v>4.47</v>
      </c>
      <c r="J38" s="61">
        <v>105.5936</v>
      </c>
      <c r="K38" s="61">
        <v>2.7589999999999999</v>
      </c>
      <c r="L38" s="61">
        <v>16.883320000000001</v>
      </c>
      <c r="M38" s="61">
        <v>75.180000000000007</v>
      </c>
      <c r="N38" s="61">
        <v>103.56</v>
      </c>
      <c r="O38" s="61">
        <v>54.38</v>
      </c>
      <c r="P38" s="61">
        <v>61.88</v>
      </c>
      <c r="Q38" s="61">
        <v>14.68</v>
      </c>
      <c r="R38" s="61">
        <v>27.03</v>
      </c>
      <c r="S38" s="61">
        <v>20.72</v>
      </c>
      <c r="T38" s="61">
        <v>168.90299999999999</v>
      </c>
      <c r="U38" s="61">
        <v>41.792540000000002</v>
      </c>
      <c r="V38" s="61">
        <v>29.39</v>
      </c>
      <c r="W38" s="61">
        <v>89.1</v>
      </c>
      <c r="X38" s="61">
        <v>77.373000000000005</v>
      </c>
      <c r="Y38" s="61">
        <v>23.088609999999999</v>
      </c>
      <c r="Z38" s="61">
        <v>38.04</v>
      </c>
      <c r="AA38" s="61">
        <v>9.6269779999999994</v>
      </c>
      <c r="AB38" s="61">
        <v>9.8352310000000003</v>
      </c>
      <c r="AC38" s="61">
        <v>43.28</v>
      </c>
      <c r="AD38" s="61">
        <v>2.94</v>
      </c>
      <c r="AE38" s="61">
        <v>54.18</v>
      </c>
      <c r="AG38" s="43" t="s">
        <v>47</v>
      </c>
      <c r="AH38" s="57">
        <v>2010</v>
      </c>
    </row>
    <row r="39" spans="1:34" s="37" customFormat="1" x14ac:dyDescent="0.25">
      <c r="A39" s="43" t="str">
        <f t="shared" si="0"/>
        <v>SAIDI - Class B,   2011</v>
      </c>
      <c r="B39" s="57"/>
      <c r="C39" s="61">
        <v>62.25</v>
      </c>
      <c r="D39" s="61">
        <v>16.920000000000002</v>
      </c>
      <c r="E39" s="61">
        <v>150.9</v>
      </c>
      <c r="F39" s="61">
        <v>84.81</v>
      </c>
      <c r="G39" s="61">
        <v>17.946400000000001</v>
      </c>
      <c r="H39" s="61">
        <v>76.599999999999994</v>
      </c>
      <c r="I39" s="61">
        <v>16.89</v>
      </c>
      <c r="J39" s="61">
        <v>80.440610000000007</v>
      </c>
      <c r="K39" s="61">
        <v>6.59</v>
      </c>
      <c r="L39" s="61">
        <v>14.74085</v>
      </c>
      <c r="M39" s="61">
        <v>65</v>
      </c>
      <c r="N39" s="61">
        <v>84</v>
      </c>
      <c r="O39" s="61">
        <v>8.9499999999999993</v>
      </c>
      <c r="P39" s="61">
        <v>48.17</v>
      </c>
      <c r="Q39" s="61">
        <v>11.35</v>
      </c>
      <c r="R39" s="61">
        <v>30.73</v>
      </c>
      <c r="S39" s="61">
        <v>0</v>
      </c>
      <c r="T39" s="61">
        <v>114.59</v>
      </c>
      <c r="U39" s="61">
        <v>56.29</v>
      </c>
      <c r="V39" s="61">
        <v>38.840000000000003</v>
      </c>
      <c r="W39" s="61">
        <v>63.59</v>
      </c>
      <c r="X39" s="61">
        <v>71.27</v>
      </c>
      <c r="Y39" s="61">
        <v>20.972000000000001</v>
      </c>
      <c r="Z39" s="61">
        <v>25.7</v>
      </c>
      <c r="AA39" s="61">
        <v>20.39</v>
      </c>
      <c r="AB39" s="61">
        <v>16.729949999999999</v>
      </c>
      <c r="AC39" s="61">
        <v>28.35</v>
      </c>
      <c r="AD39" s="61">
        <v>0.76</v>
      </c>
      <c r="AE39" s="61">
        <v>46.92</v>
      </c>
      <c r="AG39" s="43" t="s">
        <v>47</v>
      </c>
      <c r="AH39" s="57">
        <v>2011</v>
      </c>
    </row>
    <row r="40" spans="1:34" s="37" customFormat="1" x14ac:dyDescent="0.25">
      <c r="A40" s="43" t="str">
        <f t="shared" si="0"/>
        <v>SAIDI - Class B,   2012</v>
      </c>
      <c r="B40" s="57"/>
      <c r="C40" s="61">
        <v>54.3</v>
      </c>
      <c r="D40" s="61">
        <v>13.46</v>
      </c>
      <c r="E40" s="61">
        <v>78.2</v>
      </c>
      <c r="F40" s="61">
        <v>33.86</v>
      </c>
      <c r="G40" s="61">
        <v>20.0139</v>
      </c>
      <c r="H40" s="61">
        <v>116.29</v>
      </c>
      <c r="I40" s="61">
        <v>10.19</v>
      </c>
      <c r="J40" s="61">
        <v>73.355490000000003</v>
      </c>
      <c r="K40" s="61">
        <v>10.234999999999999</v>
      </c>
      <c r="L40" s="61">
        <v>12.27</v>
      </c>
      <c r="M40" s="61">
        <v>70.819999999999993</v>
      </c>
      <c r="N40" s="61">
        <v>72.5</v>
      </c>
      <c r="O40" s="61">
        <v>9.17</v>
      </c>
      <c r="P40" s="61">
        <v>51.72</v>
      </c>
      <c r="Q40" s="61">
        <v>13.52</v>
      </c>
      <c r="R40" s="61">
        <v>46.51</v>
      </c>
      <c r="S40" s="61">
        <v>9.9</v>
      </c>
      <c r="T40" s="61">
        <v>99.864999999999995</v>
      </c>
      <c r="U40" s="61">
        <v>30.359359999999999</v>
      </c>
      <c r="V40" s="61">
        <v>43.2</v>
      </c>
      <c r="W40" s="61">
        <v>71.7</v>
      </c>
      <c r="X40" s="61">
        <v>58.014000000000003</v>
      </c>
      <c r="Y40" s="61">
        <v>15.331</v>
      </c>
      <c r="Z40" s="61">
        <v>28.45017</v>
      </c>
      <c r="AA40" s="61">
        <v>18.425650000000001</v>
      </c>
      <c r="AB40" s="61">
        <v>8.7799999999999994</v>
      </c>
      <c r="AC40" s="61">
        <v>46.32</v>
      </c>
      <c r="AD40" s="61">
        <v>1.3723339999999999</v>
      </c>
      <c r="AE40" s="61">
        <v>44.26</v>
      </c>
      <c r="AG40" s="43" t="s">
        <v>47</v>
      </c>
      <c r="AH40" s="57">
        <v>2012</v>
      </c>
    </row>
    <row r="41" spans="1:34" s="37" customFormat="1" x14ac:dyDescent="0.25">
      <c r="A41" s="43" t="str">
        <f t="shared" si="0"/>
        <v>SAIDI - Class C,   2008</v>
      </c>
      <c r="B41" s="57"/>
      <c r="C41" s="61">
        <v>87.18</v>
      </c>
      <c r="D41" s="61">
        <v>115.82</v>
      </c>
      <c r="E41" s="61">
        <v>152</v>
      </c>
      <c r="F41" s="61">
        <v>106.92</v>
      </c>
      <c r="G41" s="61">
        <v>148.53229999999999</v>
      </c>
      <c r="H41" s="61">
        <v>213.43</v>
      </c>
      <c r="I41" s="61">
        <v>76.209999999999994</v>
      </c>
      <c r="J41" s="61">
        <v>91.56</v>
      </c>
      <c r="K41" s="61">
        <v>54.66</v>
      </c>
      <c r="L41" s="61">
        <v>116.56100000000001</v>
      </c>
      <c r="M41" s="61">
        <v>49</v>
      </c>
      <c r="N41" s="61">
        <v>164.5</v>
      </c>
      <c r="O41" s="61">
        <v>12.268000000000001</v>
      </c>
      <c r="P41" s="61">
        <v>111.69</v>
      </c>
      <c r="Q41" s="61">
        <v>70.540000000000006</v>
      </c>
      <c r="R41" s="61">
        <v>760.98</v>
      </c>
      <c r="S41" s="61">
        <v>34.659999999999997</v>
      </c>
      <c r="T41" s="61">
        <v>315.27</v>
      </c>
      <c r="U41" s="61">
        <v>292.62369999999999</v>
      </c>
      <c r="V41" s="61">
        <v>44.18</v>
      </c>
      <c r="W41" s="61">
        <v>186.4</v>
      </c>
      <c r="X41" s="61">
        <v>253.82</v>
      </c>
      <c r="Y41" s="61">
        <v>781.66899999999998</v>
      </c>
      <c r="Z41" s="61">
        <v>78.640550000000005</v>
      </c>
      <c r="AA41" s="61">
        <v>195.5686</v>
      </c>
      <c r="AB41" s="61">
        <v>77.42</v>
      </c>
      <c r="AC41" s="61">
        <v>102.68</v>
      </c>
      <c r="AD41" s="61">
        <v>0</v>
      </c>
      <c r="AE41" s="61">
        <v>106.06</v>
      </c>
      <c r="AG41" s="43" t="s">
        <v>48</v>
      </c>
      <c r="AH41" s="57">
        <v>2008</v>
      </c>
    </row>
    <row r="42" spans="1:34" s="37" customFormat="1" x14ac:dyDescent="0.25">
      <c r="A42" s="43" t="str">
        <f t="shared" si="0"/>
        <v>SAIDI - Class C,   2009</v>
      </c>
      <c r="B42" s="56"/>
      <c r="C42" s="61">
        <v>118.1322</v>
      </c>
      <c r="D42" s="61">
        <v>59.15</v>
      </c>
      <c r="E42" s="61">
        <v>150.66999999999999</v>
      </c>
      <c r="F42" s="61">
        <v>132.52000000000001</v>
      </c>
      <c r="G42" s="61">
        <v>144.6926</v>
      </c>
      <c r="H42" s="61">
        <v>189.84</v>
      </c>
      <c r="I42" s="61">
        <v>662.08</v>
      </c>
      <c r="J42" s="61">
        <v>248.32</v>
      </c>
      <c r="K42" s="61">
        <v>32.866</v>
      </c>
      <c r="L42" s="61">
        <v>122.2355</v>
      </c>
      <c r="M42" s="61">
        <v>80.290000000000006</v>
      </c>
      <c r="N42" s="61">
        <v>153.56</v>
      </c>
      <c r="O42" s="61">
        <v>87.18</v>
      </c>
      <c r="P42" s="61">
        <v>214.62</v>
      </c>
      <c r="Q42" s="61">
        <v>58.6</v>
      </c>
      <c r="R42" s="61">
        <v>226.74</v>
      </c>
      <c r="S42" s="61">
        <v>40.42</v>
      </c>
      <c r="T42" s="61">
        <v>106.65</v>
      </c>
      <c r="U42" s="61">
        <v>243.82</v>
      </c>
      <c r="V42" s="61">
        <v>19.21</v>
      </c>
      <c r="W42" s="61">
        <v>227.43</v>
      </c>
      <c r="X42" s="61">
        <v>165.03100000000001</v>
      </c>
      <c r="Y42" s="61">
        <v>841.2604</v>
      </c>
      <c r="Z42" s="61">
        <v>78.366429999999994</v>
      </c>
      <c r="AA42" s="61">
        <v>148.5</v>
      </c>
      <c r="AB42" s="61">
        <v>81.717849999999999</v>
      </c>
      <c r="AC42" s="61">
        <v>194.61</v>
      </c>
      <c r="AD42" s="61">
        <v>25.78</v>
      </c>
      <c r="AE42" s="61">
        <v>339.02</v>
      </c>
      <c r="AG42" s="43" t="s">
        <v>48</v>
      </c>
      <c r="AH42" s="56">
        <v>2009</v>
      </c>
    </row>
    <row r="43" spans="1:34" s="37" customFormat="1" x14ac:dyDescent="0.25">
      <c r="A43" s="43" t="str">
        <f t="shared" si="0"/>
        <v>SAIDI - Class C,   2010</v>
      </c>
      <c r="B43" s="56"/>
      <c r="C43" s="61">
        <v>267.67</v>
      </c>
      <c r="D43" s="61">
        <v>61.3</v>
      </c>
      <c r="E43" s="61">
        <v>154.5</v>
      </c>
      <c r="F43" s="61">
        <v>64.36</v>
      </c>
      <c r="G43" s="61">
        <v>65.694959999999995</v>
      </c>
      <c r="H43" s="61">
        <v>238.66</v>
      </c>
      <c r="I43" s="61">
        <v>158.82</v>
      </c>
      <c r="J43" s="61">
        <v>80.471220000000002</v>
      </c>
      <c r="K43" s="61">
        <v>27.231999999999999</v>
      </c>
      <c r="L43" s="61">
        <v>123.0164</v>
      </c>
      <c r="M43" s="61">
        <v>64.930000000000007</v>
      </c>
      <c r="N43" s="61">
        <v>180.23</v>
      </c>
      <c r="O43" s="61">
        <v>24.916</v>
      </c>
      <c r="P43" s="61">
        <v>86.42</v>
      </c>
      <c r="Q43" s="61">
        <v>49.61</v>
      </c>
      <c r="R43" s="61">
        <v>105.27</v>
      </c>
      <c r="S43" s="61">
        <v>40.44</v>
      </c>
      <c r="T43" s="61">
        <v>163.73500000000001</v>
      </c>
      <c r="U43" s="61">
        <v>184.2927</v>
      </c>
      <c r="V43" s="61">
        <v>36.49</v>
      </c>
      <c r="W43" s="61">
        <v>204.16</v>
      </c>
      <c r="X43" s="61">
        <v>132.137</v>
      </c>
      <c r="Y43" s="61">
        <v>439.94330000000002</v>
      </c>
      <c r="Z43" s="61">
        <v>72.84</v>
      </c>
      <c r="AA43" s="61">
        <v>57.152230000000003</v>
      </c>
      <c r="AB43" s="61">
        <v>65.144869999999997</v>
      </c>
      <c r="AC43" s="61">
        <v>83.54</v>
      </c>
      <c r="AD43" s="61">
        <v>37.69</v>
      </c>
      <c r="AE43" s="61">
        <v>225.12</v>
      </c>
      <c r="AG43" s="43" t="s">
        <v>48</v>
      </c>
      <c r="AH43" s="56">
        <v>2010</v>
      </c>
    </row>
    <row r="44" spans="1:34" s="37" customFormat="1" x14ac:dyDescent="0.25">
      <c r="A44" s="43" t="str">
        <f t="shared" si="0"/>
        <v>SAIDI - Class C,   2011</v>
      </c>
      <c r="B44" s="57"/>
      <c r="C44" s="61">
        <v>163.28</v>
      </c>
      <c r="D44" s="61">
        <v>94.62</v>
      </c>
      <c r="E44" s="61">
        <v>137.69999999999999</v>
      </c>
      <c r="F44" s="61">
        <v>106.64</v>
      </c>
      <c r="G44" s="61">
        <v>120.2289</v>
      </c>
      <c r="H44" s="61">
        <v>257.39</v>
      </c>
      <c r="I44" s="61">
        <v>57.823</v>
      </c>
      <c r="J44" s="61">
        <v>182.23869999999999</v>
      </c>
      <c r="K44" s="61">
        <v>38.18</v>
      </c>
      <c r="L44" s="61">
        <v>162.666</v>
      </c>
      <c r="M44" s="61">
        <v>272.10000000000002</v>
      </c>
      <c r="N44" s="61">
        <v>338.92</v>
      </c>
      <c r="O44" s="61">
        <v>105.71</v>
      </c>
      <c r="P44" s="61">
        <v>129.87</v>
      </c>
      <c r="Q44" s="61">
        <v>49.96</v>
      </c>
      <c r="R44" s="61">
        <v>104.08</v>
      </c>
      <c r="S44" s="61">
        <v>0</v>
      </c>
      <c r="T44" s="61">
        <v>132.49</v>
      </c>
      <c r="U44" s="61">
        <v>217.64</v>
      </c>
      <c r="V44" s="61">
        <v>64.81</v>
      </c>
      <c r="W44" s="61">
        <v>228.84</v>
      </c>
      <c r="X44" s="61">
        <v>137.79</v>
      </c>
      <c r="Y44" s="61">
        <v>419.04500000000002</v>
      </c>
      <c r="Z44" s="61">
        <v>102.28</v>
      </c>
      <c r="AA44" s="61">
        <v>102.76</v>
      </c>
      <c r="AB44" s="61">
        <v>65.822370000000006</v>
      </c>
      <c r="AC44" s="61">
        <v>85.92</v>
      </c>
      <c r="AD44" s="61">
        <v>33.978360000000002</v>
      </c>
      <c r="AE44" s="61">
        <v>250.36</v>
      </c>
      <c r="AG44" s="43" t="s">
        <v>48</v>
      </c>
      <c r="AH44" s="57">
        <v>2011</v>
      </c>
    </row>
    <row r="45" spans="1:34" s="37" customFormat="1" x14ac:dyDescent="0.25">
      <c r="A45" s="43" t="str">
        <f t="shared" si="0"/>
        <v>SAIDI - Class C,   2012</v>
      </c>
      <c r="B45" s="57"/>
      <c r="C45" s="61">
        <v>107.3</v>
      </c>
      <c r="D45" s="61">
        <v>130.01</v>
      </c>
      <c r="E45" s="61">
        <v>174.9</v>
      </c>
      <c r="F45" s="61">
        <v>233.47</v>
      </c>
      <c r="G45" s="61">
        <v>68.002099999999999</v>
      </c>
      <c r="H45" s="61">
        <v>278.99</v>
      </c>
      <c r="I45" s="61">
        <v>121.71</v>
      </c>
      <c r="J45" s="61">
        <v>119.3409</v>
      </c>
      <c r="K45" s="61">
        <v>53.396999999999998</v>
      </c>
      <c r="L45" s="61">
        <v>162.35</v>
      </c>
      <c r="M45" s="61">
        <v>45.64</v>
      </c>
      <c r="N45" s="61">
        <v>167.2</v>
      </c>
      <c r="O45" s="61">
        <v>54.29</v>
      </c>
      <c r="P45" s="61">
        <v>106.78</v>
      </c>
      <c r="Q45" s="61">
        <v>37.33</v>
      </c>
      <c r="R45" s="61">
        <v>99.51</v>
      </c>
      <c r="S45" s="61">
        <v>220.6</v>
      </c>
      <c r="T45" s="61">
        <v>220.904</v>
      </c>
      <c r="U45" s="61">
        <v>300.93110000000001</v>
      </c>
      <c r="V45" s="61">
        <v>55.59</v>
      </c>
      <c r="W45" s="61">
        <v>252.83</v>
      </c>
      <c r="X45" s="61">
        <v>180.08</v>
      </c>
      <c r="Y45" s="61">
        <v>419.65</v>
      </c>
      <c r="Z45" s="61">
        <v>220.791</v>
      </c>
      <c r="AA45" s="61">
        <v>77.359889999999993</v>
      </c>
      <c r="AB45" s="61">
        <v>60.24</v>
      </c>
      <c r="AC45" s="61">
        <v>195.58</v>
      </c>
      <c r="AD45" s="61">
        <v>44.50676</v>
      </c>
      <c r="AE45" s="61">
        <v>92.09</v>
      </c>
      <c r="AG45" s="43" t="s">
        <v>48</v>
      </c>
      <c r="AH45" s="57">
        <v>2012</v>
      </c>
    </row>
    <row r="46" spans="1:34" s="37" customFormat="1" x14ac:dyDescent="0.25">
      <c r="A46" s="43" t="str">
        <f t="shared" si="0"/>
        <v>SAIDI - Total,   2008</v>
      </c>
      <c r="B46" s="57"/>
      <c r="C46" s="61">
        <v>149.5</v>
      </c>
      <c r="D46" s="61">
        <v>140.1</v>
      </c>
      <c r="E46" s="61">
        <v>428</v>
      </c>
      <c r="F46" s="61">
        <v>157.09</v>
      </c>
      <c r="G46" s="61">
        <v>167.78100000000001</v>
      </c>
      <c r="H46" s="61">
        <v>258.13</v>
      </c>
      <c r="I46" s="61">
        <v>193.9</v>
      </c>
      <c r="J46" s="61">
        <v>199.27</v>
      </c>
      <c r="K46" s="61">
        <v>54.66</v>
      </c>
      <c r="L46" s="61">
        <v>345.51929999999999</v>
      </c>
      <c r="M46" s="61">
        <v>110.67</v>
      </c>
      <c r="N46" s="61">
        <v>265.3</v>
      </c>
      <c r="O46" s="61">
        <v>16.934999999999999</v>
      </c>
      <c r="P46" s="61">
        <v>172</v>
      </c>
      <c r="Q46" s="61">
        <v>94.67</v>
      </c>
      <c r="R46" s="61">
        <v>783.08</v>
      </c>
      <c r="S46" s="61">
        <v>53.76</v>
      </c>
      <c r="T46" s="61">
        <v>502.51</v>
      </c>
      <c r="U46" s="61">
        <v>358.75740000000002</v>
      </c>
      <c r="V46" s="61">
        <v>58.31</v>
      </c>
      <c r="W46" s="61">
        <v>267.31</v>
      </c>
      <c r="X46" s="61">
        <v>294.77999999999997</v>
      </c>
      <c r="Y46" s="61">
        <v>818.3</v>
      </c>
      <c r="Z46" s="61">
        <v>117.8</v>
      </c>
      <c r="AA46" s="61">
        <v>220.2022</v>
      </c>
      <c r="AB46" s="61">
        <v>80.13</v>
      </c>
      <c r="AC46" s="61">
        <v>497.29</v>
      </c>
      <c r="AD46" s="61">
        <v>0</v>
      </c>
      <c r="AE46" s="61">
        <v>150.52000000000001</v>
      </c>
      <c r="AG46" s="43" t="s">
        <v>49</v>
      </c>
      <c r="AH46" s="57">
        <v>2008</v>
      </c>
    </row>
    <row r="47" spans="1:34" s="37" customFormat="1" x14ac:dyDescent="0.25">
      <c r="A47" s="43" t="str">
        <f t="shared" si="0"/>
        <v>SAIDI - Total,   2009</v>
      </c>
      <c r="B47" s="57"/>
      <c r="C47" s="61">
        <v>200.9425</v>
      </c>
      <c r="D47" s="61">
        <v>68.010000000000005</v>
      </c>
      <c r="E47" s="61">
        <v>273.26</v>
      </c>
      <c r="F47" s="61">
        <v>198.76</v>
      </c>
      <c r="G47" s="61">
        <v>171.6781</v>
      </c>
      <c r="H47" s="61">
        <v>248.82</v>
      </c>
      <c r="I47" s="61">
        <v>683.1</v>
      </c>
      <c r="J47" s="61">
        <v>337.32</v>
      </c>
      <c r="K47" s="61">
        <v>51.43</v>
      </c>
      <c r="L47" s="61">
        <v>201.97579999999999</v>
      </c>
      <c r="M47" s="61">
        <v>146.16</v>
      </c>
      <c r="N47" s="61">
        <v>249.88</v>
      </c>
      <c r="O47" s="61">
        <v>185.4</v>
      </c>
      <c r="P47" s="61">
        <v>342.31</v>
      </c>
      <c r="Q47" s="61">
        <v>69.36</v>
      </c>
      <c r="R47" s="61">
        <v>254.34</v>
      </c>
      <c r="S47" s="61">
        <v>62.85</v>
      </c>
      <c r="T47" s="61">
        <v>274.25</v>
      </c>
      <c r="U47" s="61">
        <v>320.08999999999997</v>
      </c>
      <c r="V47" s="61">
        <v>35.57</v>
      </c>
      <c r="W47" s="61">
        <v>297.13</v>
      </c>
      <c r="X47" s="61">
        <v>217.34299999999999</v>
      </c>
      <c r="Y47" s="61">
        <v>915.15620000000001</v>
      </c>
      <c r="Z47" s="61">
        <v>129.24459999999999</v>
      </c>
      <c r="AA47" s="61">
        <v>172.34</v>
      </c>
      <c r="AB47" s="61">
        <v>88.744140000000002</v>
      </c>
      <c r="AC47" s="61">
        <v>236.99</v>
      </c>
      <c r="AD47" s="61">
        <v>26.3</v>
      </c>
      <c r="AE47" s="61">
        <v>382.47</v>
      </c>
      <c r="AG47" s="43" t="s">
        <v>49</v>
      </c>
      <c r="AH47" s="57">
        <v>2009</v>
      </c>
    </row>
    <row r="48" spans="1:34" s="37" customFormat="1" x14ac:dyDescent="0.25">
      <c r="A48" s="43" t="str">
        <f t="shared" si="0"/>
        <v>SAIDI - Total,   2010</v>
      </c>
      <c r="B48" s="57"/>
      <c r="C48" s="61">
        <v>332.37</v>
      </c>
      <c r="D48" s="61">
        <v>82.68</v>
      </c>
      <c r="E48" s="61">
        <v>302.3</v>
      </c>
      <c r="F48" s="61">
        <v>132.94</v>
      </c>
      <c r="G48" s="61">
        <v>98.10172</v>
      </c>
      <c r="H48" s="61">
        <v>322.73</v>
      </c>
      <c r="I48" s="61">
        <v>163.28</v>
      </c>
      <c r="J48" s="61">
        <v>186.06479999999999</v>
      </c>
      <c r="K48" s="61">
        <v>29.992000000000001</v>
      </c>
      <c r="L48" s="61">
        <v>139.8998</v>
      </c>
      <c r="M48" s="61">
        <v>143.08000000000001</v>
      </c>
      <c r="N48" s="61">
        <v>283.79000000000002</v>
      </c>
      <c r="O48" s="61">
        <v>169.41900000000001</v>
      </c>
      <c r="P48" s="61">
        <v>226.39</v>
      </c>
      <c r="Q48" s="61">
        <v>64.290000000000006</v>
      </c>
      <c r="R48" s="61">
        <v>132.29</v>
      </c>
      <c r="S48" s="61">
        <v>61.16</v>
      </c>
      <c r="T48" s="61">
        <v>341.2</v>
      </c>
      <c r="U48" s="61">
        <v>253.2003</v>
      </c>
      <c r="V48" s="61">
        <v>65.88</v>
      </c>
      <c r="W48" s="61">
        <v>293.26</v>
      </c>
      <c r="X48" s="61">
        <v>214.43600000000001</v>
      </c>
      <c r="Y48" s="61">
        <v>463.03190000000001</v>
      </c>
      <c r="Z48" s="61">
        <v>110.88</v>
      </c>
      <c r="AA48" s="61">
        <v>119.7363</v>
      </c>
      <c r="AB48" s="61">
        <v>74.980099999999993</v>
      </c>
      <c r="AC48" s="61">
        <v>284.02</v>
      </c>
      <c r="AD48" s="61">
        <v>40.628999999999998</v>
      </c>
      <c r="AE48" s="61">
        <v>279.31</v>
      </c>
      <c r="AG48" s="43" t="s">
        <v>49</v>
      </c>
      <c r="AH48" s="57">
        <v>2010</v>
      </c>
    </row>
    <row r="49" spans="1:34" s="37" customFormat="1" x14ac:dyDescent="0.25">
      <c r="A49" s="43" t="str">
        <f t="shared" si="0"/>
        <v>SAIDI - Total,   2011</v>
      </c>
      <c r="B49" s="57"/>
      <c r="C49" s="61">
        <v>225.92</v>
      </c>
      <c r="D49" s="61">
        <v>111.54</v>
      </c>
      <c r="E49" s="61">
        <v>288.7</v>
      </c>
      <c r="F49" s="61">
        <v>191.45</v>
      </c>
      <c r="G49" s="61">
        <v>138.17529999999999</v>
      </c>
      <c r="H49" s="61">
        <v>340.8</v>
      </c>
      <c r="I49" s="61">
        <v>74.712999999999994</v>
      </c>
      <c r="J49" s="61">
        <v>262.67930000000001</v>
      </c>
      <c r="K49" s="61">
        <v>44.77</v>
      </c>
      <c r="L49" s="61">
        <v>177.40690000000001</v>
      </c>
      <c r="M49" s="61">
        <v>337.8</v>
      </c>
      <c r="N49" s="61">
        <v>422.91</v>
      </c>
      <c r="O49" s="61">
        <v>114.66</v>
      </c>
      <c r="P49" s="61">
        <v>236.57</v>
      </c>
      <c r="Q49" s="61">
        <v>61.33</v>
      </c>
      <c r="R49" s="61">
        <v>134.81</v>
      </c>
      <c r="S49" s="61">
        <v>0</v>
      </c>
      <c r="T49" s="61">
        <v>247.08</v>
      </c>
      <c r="U49" s="61">
        <v>306.42</v>
      </c>
      <c r="V49" s="61">
        <v>103.65</v>
      </c>
      <c r="W49" s="61">
        <v>292.43</v>
      </c>
      <c r="X49" s="61">
        <v>209.06</v>
      </c>
      <c r="Y49" s="61">
        <v>440.017</v>
      </c>
      <c r="Z49" s="61">
        <v>127.98</v>
      </c>
      <c r="AA49" s="61">
        <v>123.95</v>
      </c>
      <c r="AB49" s="61">
        <v>82.552319999999995</v>
      </c>
      <c r="AC49" s="61">
        <v>199.34</v>
      </c>
      <c r="AD49" s="61">
        <v>34.73836</v>
      </c>
      <c r="AE49" s="61">
        <v>330.82</v>
      </c>
      <c r="AG49" s="43" t="s">
        <v>49</v>
      </c>
      <c r="AH49" s="57">
        <v>2011</v>
      </c>
    </row>
    <row r="50" spans="1:34" s="37" customFormat="1" x14ac:dyDescent="0.25">
      <c r="A50" s="43" t="str">
        <f t="shared" si="0"/>
        <v>SAIDI - Total,   2012</v>
      </c>
      <c r="B50" s="56"/>
      <c r="C50" s="61">
        <v>161.6</v>
      </c>
      <c r="D50" s="61">
        <v>148.94999999999999</v>
      </c>
      <c r="E50" s="61">
        <v>253</v>
      </c>
      <c r="F50" s="61">
        <v>267.33</v>
      </c>
      <c r="G50" s="61">
        <v>88.016000000000005</v>
      </c>
      <c r="H50" s="61">
        <v>437.6</v>
      </c>
      <c r="I50" s="61">
        <v>131.9</v>
      </c>
      <c r="J50" s="61">
        <v>192.69640000000001</v>
      </c>
      <c r="K50" s="61">
        <v>63.631999999999998</v>
      </c>
      <c r="L50" s="61">
        <v>174.62</v>
      </c>
      <c r="M50" s="61">
        <v>124.05</v>
      </c>
      <c r="N50" s="61">
        <v>239.7</v>
      </c>
      <c r="O50" s="61">
        <v>63.47</v>
      </c>
      <c r="P50" s="61">
        <v>173.7</v>
      </c>
      <c r="Q50" s="61">
        <v>50.85</v>
      </c>
      <c r="R50" s="61">
        <v>146.02000000000001</v>
      </c>
      <c r="S50" s="61">
        <v>230.56</v>
      </c>
      <c r="T50" s="61">
        <v>320.76900000000001</v>
      </c>
      <c r="U50" s="61">
        <v>400.52409999999998</v>
      </c>
      <c r="V50" s="61">
        <v>98.79</v>
      </c>
      <c r="W50" s="61">
        <v>324.52</v>
      </c>
      <c r="X50" s="61">
        <v>238.095</v>
      </c>
      <c r="Y50" s="61">
        <v>434.98099999999999</v>
      </c>
      <c r="Z50" s="61">
        <v>249.24119999999999</v>
      </c>
      <c r="AA50" s="61">
        <v>97.14</v>
      </c>
      <c r="AB50" s="61">
        <v>69.010000000000005</v>
      </c>
      <c r="AC50" s="61">
        <v>274.3</v>
      </c>
      <c r="AD50" s="61">
        <v>45.879100000000001</v>
      </c>
      <c r="AE50" s="61">
        <v>146.19999999999999</v>
      </c>
      <c r="AG50" s="43" t="s">
        <v>49</v>
      </c>
      <c r="AH50" s="56">
        <v>2012</v>
      </c>
    </row>
    <row r="51" spans="1:34" s="37" customFormat="1" x14ac:dyDescent="0.25">
      <c r="A51" s="43" t="str">
        <f t="shared" si="0"/>
        <v>SAIFI - Class B,   2008</v>
      </c>
      <c r="B51" s="56"/>
      <c r="C51" s="62">
        <v>0.3</v>
      </c>
      <c r="D51" s="62">
        <v>0.1</v>
      </c>
      <c r="E51" s="62">
        <v>0.38</v>
      </c>
      <c r="F51" s="62">
        <v>0.15</v>
      </c>
      <c r="G51" s="62">
        <v>0.1082</v>
      </c>
      <c r="H51" s="62">
        <v>0.23</v>
      </c>
      <c r="I51" s="62">
        <v>0.16</v>
      </c>
      <c r="J51" s="62">
        <v>0.31</v>
      </c>
      <c r="K51" s="62">
        <v>0</v>
      </c>
      <c r="L51" s="62">
        <v>0.14534900000000001</v>
      </c>
      <c r="M51" s="62">
        <v>0.28000000000000003</v>
      </c>
      <c r="N51" s="62">
        <v>0.53</v>
      </c>
      <c r="O51" s="62">
        <v>2.9000000000000001E-2</v>
      </c>
      <c r="P51" s="62">
        <v>0.2</v>
      </c>
      <c r="Q51" s="62">
        <v>0.13</v>
      </c>
      <c r="R51" s="62">
        <v>0.16</v>
      </c>
      <c r="S51" s="62">
        <v>0.04</v>
      </c>
      <c r="T51" s="62">
        <v>0.81</v>
      </c>
      <c r="U51" s="62">
        <v>0.196182</v>
      </c>
      <c r="V51" s="62">
        <v>0.13</v>
      </c>
      <c r="W51" s="62">
        <v>0.71</v>
      </c>
      <c r="X51" s="62">
        <v>0.27</v>
      </c>
      <c r="Y51" s="62">
        <v>0.34234999999999999</v>
      </c>
      <c r="Z51" s="62">
        <v>0.286885</v>
      </c>
      <c r="AA51" s="62">
        <v>2.5069000000000001E-2</v>
      </c>
      <c r="AB51" s="62">
        <v>1.9952999999999999E-2</v>
      </c>
      <c r="AC51" s="62">
        <v>4.7E-2</v>
      </c>
      <c r="AD51" s="62">
        <v>0</v>
      </c>
      <c r="AE51" s="62">
        <v>0.23</v>
      </c>
      <c r="AG51" s="43" t="s">
        <v>50</v>
      </c>
      <c r="AH51" s="56">
        <v>2008</v>
      </c>
    </row>
    <row r="52" spans="1:34" s="37" customFormat="1" x14ac:dyDescent="0.25">
      <c r="A52" s="43" t="str">
        <f t="shared" si="0"/>
        <v>SAIFI - Class B,   2009</v>
      </c>
      <c r="B52" s="56"/>
      <c r="C52" s="62">
        <v>0.36250599999999999</v>
      </c>
      <c r="D52" s="62">
        <v>5.4953000000000002E-2</v>
      </c>
      <c r="E52" s="62">
        <v>0.4</v>
      </c>
      <c r="F52" s="62">
        <v>0.26</v>
      </c>
      <c r="G52" s="62">
        <v>0.15029200000000001</v>
      </c>
      <c r="H52" s="62">
        <v>0.38</v>
      </c>
      <c r="I52" s="62">
        <v>0.08</v>
      </c>
      <c r="J52" s="62">
        <v>0.38</v>
      </c>
      <c r="K52" s="62">
        <v>5.9999999999999995E-4</v>
      </c>
      <c r="L52" s="62">
        <v>5.8846000000000002E-2</v>
      </c>
      <c r="M52" s="62">
        <v>0.27</v>
      </c>
      <c r="N52" s="62">
        <v>0.34</v>
      </c>
      <c r="O52" s="62">
        <v>0.21</v>
      </c>
      <c r="P52" s="62">
        <v>0.13</v>
      </c>
      <c r="Q52" s="62">
        <v>7.0000000000000007E-2</v>
      </c>
      <c r="R52" s="62">
        <v>0.185</v>
      </c>
      <c r="S52" s="62">
        <v>0.08</v>
      </c>
      <c r="T52" s="62">
        <v>0.72</v>
      </c>
      <c r="U52" s="62">
        <v>0.21</v>
      </c>
      <c r="V52" s="62">
        <v>0.12</v>
      </c>
      <c r="W52" s="62">
        <v>0.81</v>
      </c>
      <c r="X52" s="62">
        <v>0.24049999999999999</v>
      </c>
      <c r="Y52" s="62">
        <v>0.59954300000000005</v>
      </c>
      <c r="Z52" s="62">
        <v>0.24682200000000001</v>
      </c>
      <c r="AA52" s="62">
        <v>0.03</v>
      </c>
      <c r="AB52" s="62">
        <v>1.8751E-2</v>
      </c>
      <c r="AC52" s="62">
        <v>0.19600000000000001</v>
      </c>
      <c r="AD52" s="62">
        <v>5.0000000000000001E-3</v>
      </c>
      <c r="AE52" s="62">
        <v>0.19189999999999999</v>
      </c>
      <c r="AG52" s="43" t="s">
        <v>50</v>
      </c>
      <c r="AH52" s="56">
        <v>2009</v>
      </c>
    </row>
    <row r="53" spans="1:34" s="37" customFormat="1" x14ac:dyDescent="0.25">
      <c r="A53" s="43" t="str">
        <f t="shared" si="0"/>
        <v>SAIFI - Class B,   2010</v>
      </c>
      <c r="B53" s="57"/>
      <c r="C53" s="62">
        <v>0.35</v>
      </c>
      <c r="D53" s="62">
        <v>0.09</v>
      </c>
      <c r="E53" s="62">
        <v>0.49</v>
      </c>
      <c r="F53" s="62">
        <v>0.28000000000000003</v>
      </c>
      <c r="G53" s="62">
        <v>0.11734799999999999</v>
      </c>
      <c r="H53" s="62">
        <v>0.51</v>
      </c>
      <c r="I53" s="62">
        <v>0.02</v>
      </c>
      <c r="J53" s="62">
        <v>0.38627499999999998</v>
      </c>
      <c r="K53" s="62">
        <v>1.72E-2</v>
      </c>
      <c r="L53" s="62">
        <v>9.8942000000000002E-2</v>
      </c>
      <c r="M53" s="62">
        <v>0.52</v>
      </c>
      <c r="N53" s="62">
        <v>0.41</v>
      </c>
      <c r="O53" s="62">
        <v>0.182</v>
      </c>
      <c r="P53" s="62">
        <v>0.28000000000000003</v>
      </c>
      <c r="Q53" s="62">
        <v>7.0000000000000007E-2</v>
      </c>
      <c r="R53" s="62">
        <v>0.18</v>
      </c>
      <c r="S53" s="62">
        <v>0.08</v>
      </c>
      <c r="T53" s="62">
        <v>0.73919999999999997</v>
      </c>
      <c r="U53" s="62">
        <v>0.21173800000000001</v>
      </c>
      <c r="V53" s="62">
        <v>0.17</v>
      </c>
      <c r="W53" s="62">
        <v>0.54</v>
      </c>
      <c r="X53" s="62">
        <v>0.34849999999999998</v>
      </c>
      <c r="Y53" s="62">
        <v>0.15457399999999999</v>
      </c>
      <c r="Z53" s="62">
        <v>0.2</v>
      </c>
      <c r="AA53" s="62">
        <v>4.6975000000000003E-2</v>
      </c>
      <c r="AB53" s="62">
        <v>7.6164999999999997E-2</v>
      </c>
      <c r="AC53" s="62">
        <v>0.1988</v>
      </c>
      <c r="AD53" s="62">
        <v>0.03</v>
      </c>
      <c r="AE53" s="62">
        <v>0.18</v>
      </c>
      <c r="AG53" s="43" t="s">
        <v>50</v>
      </c>
      <c r="AH53" s="57">
        <v>2010</v>
      </c>
    </row>
    <row r="54" spans="1:34" s="37" customFormat="1" x14ac:dyDescent="0.25">
      <c r="A54" s="43" t="str">
        <f t="shared" si="0"/>
        <v>SAIFI - Class B,   2011</v>
      </c>
      <c r="B54" s="57"/>
      <c r="C54" s="62">
        <v>0.27</v>
      </c>
      <c r="D54" s="62">
        <v>0.117093</v>
      </c>
      <c r="E54" s="62">
        <v>0.79</v>
      </c>
      <c r="F54" s="62">
        <v>0.42</v>
      </c>
      <c r="G54" s="62">
        <v>0.1077</v>
      </c>
      <c r="H54" s="62">
        <v>0.33</v>
      </c>
      <c r="I54" s="62">
        <v>0.10299999999999999</v>
      </c>
      <c r="J54" s="62">
        <v>0.31075599999999998</v>
      </c>
      <c r="K54" s="62">
        <v>0.03</v>
      </c>
      <c r="L54" s="62">
        <v>0.11880400000000001</v>
      </c>
      <c r="M54" s="62">
        <v>0.27200000000000002</v>
      </c>
      <c r="N54" s="62">
        <v>0.53</v>
      </c>
      <c r="O54" s="62">
        <v>0.04</v>
      </c>
      <c r="P54" s="62">
        <v>0.27</v>
      </c>
      <c r="Q54" s="62">
        <v>0.05</v>
      </c>
      <c r="R54" s="62">
        <v>0.23200000000000001</v>
      </c>
      <c r="S54" s="62">
        <v>0</v>
      </c>
      <c r="T54" s="62">
        <v>0.48</v>
      </c>
      <c r="U54" s="62">
        <v>0.27</v>
      </c>
      <c r="V54" s="62">
        <v>0.17</v>
      </c>
      <c r="W54" s="62">
        <v>0.48</v>
      </c>
      <c r="X54" s="62">
        <v>0.42</v>
      </c>
      <c r="Y54" s="62">
        <v>9.5000000000000001E-2</v>
      </c>
      <c r="Z54" s="62">
        <v>0.18</v>
      </c>
      <c r="AA54" s="62">
        <v>0.1</v>
      </c>
      <c r="AB54" s="62">
        <v>0.12565399999999999</v>
      </c>
      <c r="AC54" s="62">
        <v>0.1237</v>
      </c>
      <c r="AD54" s="62">
        <v>5.0000000000000001E-3</v>
      </c>
      <c r="AE54" s="62">
        <v>0.17</v>
      </c>
      <c r="AG54" s="43" t="s">
        <v>50</v>
      </c>
      <c r="AH54" s="57">
        <v>2011</v>
      </c>
    </row>
    <row r="55" spans="1:34" s="37" customFormat="1" x14ac:dyDescent="0.25">
      <c r="A55" s="43" t="str">
        <f t="shared" si="0"/>
        <v>SAIFI - Class B,   2012</v>
      </c>
      <c r="B55" s="57"/>
      <c r="C55" s="62">
        <v>0.25339</v>
      </c>
      <c r="D55" s="62">
        <v>0.09</v>
      </c>
      <c r="E55" s="62">
        <v>0.51</v>
      </c>
      <c r="F55" s="62">
        <v>0.22</v>
      </c>
      <c r="G55" s="62">
        <v>0.135716</v>
      </c>
      <c r="H55" s="62">
        <v>0.55000000000000004</v>
      </c>
      <c r="I55" s="62">
        <v>0.06</v>
      </c>
      <c r="J55" s="62">
        <v>0.25902599999999998</v>
      </c>
      <c r="K55" s="62">
        <v>4.1700000000000001E-2</v>
      </c>
      <c r="L55" s="62">
        <v>0.151</v>
      </c>
      <c r="M55" s="62">
        <v>0.41</v>
      </c>
      <c r="N55" s="62">
        <v>0.32</v>
      </c>
      <c r="O55" s="62">
        <v>0.04</v>
      </c>
      <c r="P55" s="62">
        <v>0.32</v>
      </c>
      <c r="Q55" s="62">
        <v>7.0000000000000007E-2</v>
      </c>
      <c r="R55" s="62">
        <v>0.23799999999999999</v>
      </c>
      <c r="S55" s="62">
        <v>0.04</v>
      </c>
      <c r="T55" s="62">
        <v>0.46429999999999999</v>
      </c>
      <c r="U55" s="62">
        <v>0.136465</v>
      </c>
      <c r="V55" s="62">
        <v>0.25</v>
      </c>
      <c r="W55" s="62">
        <v>0.51</v>
      </c>
      <c r="X55" s="62">
        <v>0.30459999999999998</v>
      </c>
      <c r="Y55" s="62">
        <v>8.4000000000000005E-2</v>
      </c>
      <c r="Z55" s="62">
        <v>0.20760100000000001</v>
      </c>
      <c r="AA55" s="62">
        <v>9.1026999999999997E-2</v>
      </c>
      <c r="AB55" s="62">
        <v>0.1</v>
      </c>
      <c r="AC55" s="62">
        <v>0.1583</v>
      </c>
      <c r="AD55" s="62">
        <v>1.0541E-2</v>
      </c>
      <c r="AE55" s="62">
        <v>0.19</v>
      </c>
      <c r="AG55" s="43" t="s">
        <v>50</v>
      </c>
      <c r="AH55" s="57">
        <v>2012</v>
      </c>
    </row>
    <row r="56" spans="1:34" s="37" customFormat="1" x14ac:dyDescent="0.25">
      <c r="A56" s="43" t="str">
        <f t="shared" si="0"/>
        <v>SAIFI - Class C,   2008</v>
      </c>
      <c r="B56" s="57"/>
      <c r="C56" s="62">
        <v>1.38</v>
      </c>
      <c r="D56" s="62">
        <v>1.37</v>
      </c>
      <c r="E56" s="62">
        <v>1.68</v>
      </c>
      <c r="F56" s="62">
        <v>2.5299999999999998</v>
      </c>
      <c r="G56" s="62">
        <v>2.0886</v>
      </c>
      <c r="H56" s="62">
        <v>3.68</v>
      </c>
      <c r="I56" s="62">
        <v>1.45</v>
      </c>
      <c r="J56" s="62">
        <v>1.1299999999999999</v>
      </c>
      <c r="K56" s="62">
        <v>1.1499999999999999</v>
      </c>
      <c r="L56" s="62">
        <v>1.4201349999999999</v>
      </c>
      <c r="M56" s="62">
        <v>0.96899999999999997</v>
      </c>
      <c r="N56" s="62">
        <v>2.42</v>
      </c>
      <c r="O56" s="62">
        <v>0.155</v>
      </c>
      <c r="P56" s="62">
        <v>1.33</v>
      </c>
      <c r="Q56" s="62">
        <v>1.97</v>
      </c>
      <c r="R56" s="62">
        <v>4.47</v>
      </c>
      <c r="S56" s="62">
        <v>0.59</v>
      </c>
      <c r="T56" s="62">
        <v>2.29</v>
      </c>
      <c r="U56" s="62">
        <v>2.2999999999999998</v>
      </c>
      <c r="V56" s="62">
        <v>1.17</v>
      </c>
      <c r="W56" s="62">
        <v>2.97</v>
      </c>
      <c r="X56" s="62">
        <v>3.48</v>
      </c>
      <c r="Y56" s="62">
        <v>6.0533400000000004</v>
      </c>
      <c r="Z56" s="62">
        <v>1.7377</v>
      </c>
      <c r="AA56" s="62">
        <v>1.4673050000000001</v>
      </c>
      <c r="AB56" s="62">
        <v>1.3909450000000001</v>
      </c>
      <c r="AC56" s="62">
        <v>1.8313999999999999</v>
      </c>
      <c r="AD56" s="62">
        <v>0</v>
      </c>
      <c r="AE56" s="62">
        <v>1.18</v>
      </c>
      <c r="AG56" s="43" t="s">
        <v>51</v>
      </c>
      <c r="AH56" s="57">
        <v>2008</v>
      </c>
    </row>
    <row r="57" spans="1:34" s="37" customFormat="1" x14ac:dyDescent="0.25">
      <c r="A57" s="43" t="str">
        <f t="shared" si="0"/>
        <v>SAIFI - Class C,   2009</v>
      </c>
      <c r="B57" s="57"/>
      <c r="C57" s="62">
        <v>1.3294779999999999</v>
      </c>
      <c r="D57" s="62">
        <v>1.171287</v>
      </c>
      <c r="E57" s="62">
        <v>1.1200000000000001</v>
      </c>
      <c r="F57" s="62">
        <v>4.67</v>
      </c>
      <c r="G57" s="62">
        <v>3.469042</v>
      </c>
      <c r="H57" s="62">
        <v>3.02</v>
      </c>
      <c r="I57" s="62">
        <v>2.86</v>
      </c>
      <c r="J57" s="62">
        <v>1.96</v>
      </c>
      <c r="K57" s="62">
        <v>0.84460000000000002</v>
      </c>
      <c r="L57" s="62">
        <v>2.1603819999999998</v>
      </c>
      <c r="M57" s="62">
        <v>1.06</v>
      </c>
      <c r="N57" s="62">
        <v>1.64</v>
      </c>
      <c r="O57" s="62">
        <v>1.68</v>
      </c>
      <c r="P57" s="62">
        <v>1.53</v>
      </c>
      <c r="Q57" s="62">
        <v>1</v>
      </c>
      <c r="R57" s="62">
        <v>3.0680000000000001</v>
      </c>
      <c r="S57" s="62">
        <v>0.52</v>
      </c>
      <c r="T57" s="62">
        <v>2.08</v>
      </c>
      <c r="U57" s="62">
        <v>2.5499999999999998</v>
      </c>
      <c r="V57" s="62">
        <v>0.77</v>
      </c>
      <c r="W57" s="62">
        <v>3.45</v>
      </c>
      <c r="X57" s="62">
        <v>3.8258000000000001</v>
      </c>
      <c r="Y57" s="62">
        <v>10.282260000000001</v>
      </c>
      <c r="Z57" s="62">
        <v>1.823132</v>
      </c>
      <c r="AA57" s="62">
        <v>1.65</v>
      </c>
      <c r="AB57" s="62">
        <v>1.6221129999999999</v>
      </c>
      <c r="AC57" s="62">
        <v>2.3331</v>
      </c>
      <c r="AD57" s="62">
        <v>0.38300000000000001</v>
      </c>
      <c r="AE57" s="62">
        <v>2.9001000000000001</v>
      </c>
      <c r="AG57" s="43" t="s">
        <v>51</v>
      </c>
      <c r="AH57" s="57">
        <v>2009</v>
      </c>
    </row>
    <row r="58" spans="1:34" s="37" customFormat="1" x14ac:dyDescent="0.25">
      <c r="A58" s="43" t="str">
        <f t="shared" si="0"/>
        <v>SAIFI - Class C,   2010</v>
      </c>
      <c r="B58" s="56"/>
      <c r="C58" s="62">
        <v>1.83</v>
      </c>
      <c r="D58" s="62">
        <v>1.25</v>
      </c>
      <c r="E58" s="62">
        <v>1.75</v>
      </c>
      <c r="F58" s="62">
        <v>2.06</v>
      </c>
      <c r="G58" s="62">
        <v>1.9973209999999999</v>
      </c>
      <c r="H58" s="62">
        <v>2.95</v>
      </c>
      <c r="I58" s="62">
        <v>3.13</v>
      </c>
      <c r="J58" s="62">
        <v>1.0842560000000001</v>
      </c>
      <c r="K58" s="62">
        <v>0.82579999999999998</v>
      </c>
      <c r="L58" s="62">
        <v>2.2640889999999998</v>
      </c>
      <c r="M58" s="62">
        <v>1.31</v>
      </c>
      <c r="N58" s="62">
        <v>2.42</v>
      </c>
      <c r="O58" s="62">
        <v>0.57499999999999996</v>
      </c>
      <c r="P58" s="62">
        <v>1.48</v>
      </c>
      <c r="Q58" s="62">
        <v>1.39</v>
      </c>
      <c r="R58" s="62">
        <v>2.19</v>
      </c>
      <c r="S58" s="62">
        <v>0.49</v>
      </c>
      <c r="T58" s="62">
        <v>2.5198999999999998</v>
      </c>
      <c r="U58" s="62">
        <v>2.2671420000000002</v>
      </c>
      <c r="V58" s="62">
        <v>0.56999999999999995</v>
      </c>
      <c r="W58" s="62">
        <v>2.09</v>
      </c>
      <c r="X58" s="62">
        <v>2.5327999999999999</v>
      </c>
      <c r="Y58" s="62">
        <v>4.0380560000000001</v>
      </c>
      <c r="Z58" s="62">
        <v>1.39</v>
      </c>
      <c r="AA58" s="62">
        <v>0.97126299999999999</v>
      </c>
      <c r="AB58" s="62">
        <v>1.0847519999999999</v>
      </c>
      <c r="AC58" s="62">
        <v>1.7097</v>
      </c>
      <c r="AD58" s="62">
        <v>0.56000000000000005</v>
      </c>
      <c r="AE58" s="62">
        <v>1.84</v>
      </c>
      <c r="AG58" s="43" t="s">
        <v>51</v>
      </c>
      <c r="AH58" s="56">
        <v>2010</v>
      </c>
    </row>
    <row r="59" spans="1:34" s="37" customFormat="1" x14ac:dyDescent="0.25">
      <c r="A59" s="43" t="str">
        <f t="shared" si="0"/>
        <v>SAIFI - Class C,   2011</v>
      </c>
      <c r="B59" s="56"/>
      <c r="C59" s="62">
        <v>1.43</v>
      </c>
      <c r="D59" s="62">
        <v>1.3614390000000001</v>
      </c>
      <c r="E59" s="62">
        <v>1.28</v>
      </c>
      <c r="F59" s="62">
        <v>4.3</v>
      </c>
      <c r="G59" s="62">
        <v>2.8441000000000001</v>
      </c>
      <c r="H59" s="62">
        <v>3.15</v>
      </c>
      <c r="I59" s="62">
        <v>1.514</v>
      </c>
      <c r="J59" s="62">
        <v>1.8224419999999999</v>
      </c>
      <c r="K59" s="62">
        <v>1.1499999999999999</v>
      </c>
      <c r="L59" s="62">
        <v>2.273857</v>
      </c>
      <c r="M59" s="62">
        <v>2.6280000000000001</v>
      </c>
      <c r="N59" s="62">
        <v>2.31</v>
      </c>
      <c r="O59" s="62">
        <v>0.54</v>
      </c>
      <c r="P59" s="62">
        <v>1.37</v>
      </c>
      <c r="Q59" s="62">
        <v>0.76</v>
      </c>
      <c r="R59" s="62">
        <v>2.0920000000000001</v>
      </c>
      <c r="S59" s="62">
        <v>0</v>
      </c>
      <c r="T59" s="62">
        <v>1.77</v>
      </c>
      <c r="U59" s="62">
        <v>2.35</v>
      </c>
      <c r="V59" s="62">
        <v>1.46</v>
      </c>
      <c r="W59" s="62">
        <v>2.99</v>
      </c>
      <c r="X59" s="62">
        <v>2.79</v>
      </c>
      <c r="Y59" s="62">
        <v>4.8310000000000004</v>
      </c>
      <c r="Z59" s="62">
        <v>1.64</v>
      </c>
      <c r="AA59" s="62">
        <v>1.1399999999999999</v>
      </c>
      <c r="AB59" s="62">
        <v>1.1297459999999999</v>
      </c>
      <c r="AC59" s="62">
        <v>1.4381999999999999</v>
      </c>
      <c r="AD59" s="62">
        <v>0.53100000000000003</v>
      </c>
      <c r="AE59" s="62">
        <v>2.4500000000000002</v>
      </c>
      <c r="AG59" s="43" t="s">
        <v>51</v>
      </c>
      <c r="AH59" s="56">
        <v>2011</v>
      </c>
    </row>
    <row r="60" spans="1:34" s="37" customFormat="1" x14ac:dyDescent="0.25">
      <c r="A60" s="43" t="str">
        <f t="shared" si="0"/>
        <v>SAIFI - Class C,   2012</v>
      </c>
      <c r="B60" s="57"/>
      <c r="C60" s="62">
        <v>1.0077100000000001</v>
      </c>
      <c r="D60" s="62">
        <v>1.67</v>
      </c>
      <c r="E60" s="62">
        <v>1.3</v>
      </c>
      <c r="F60" s="62">
        <v>3.5</v>
      </c>
      <c r="G60" s="62">
        <v>2.2041279999999999</v>
      </c>
      <c r="H60" s="62">
        <v>2.86</v>
      </c>
      <c r="I60" s="62">
        <v>2.23</v>
      </c>
      <c r="J60" s="62">
        <v>1.253185</v>
      </c>
      <c r="K60" s="62">
        <v>1.2533000000000001</v>
      </c>
      <c r="L60" s="62">
        <v>2.0880000000000001</v>
      </c>
      <c r="M60" s="62">
        <v>0.71</v>
      </c>
      <c r="N60" s="62">
        <v>1.72</v>
      </c>
      <c r="O60" s="62">
        <v>1.05</v>
      </c>
      <c r="P60" s="62">
        <v>1.06</v>
      </c>
      <c r="Q60" s="62">
        <v>0.88</v>
      </c>
      <c r="R60" s="62">
        <v>2.31</v>
      </c>
      <c r="S60" s="62">
        <v>2.17</v>
      </c>
      <c r="T60" s="62">
        <v>1.9049</v>
      </c>
      <c r="U60" s="62">
        <v>2.495736</v>
      </c>
      <c r="V60" s="62">
        <v>1</v>
      </c>
      <c r="W60" s="62">
        <v>3.48</v>
      </c>
      <c r="X60" s="62">
        <v>2.7355</v>
      </c>
      <c r="Y60" s="62">
        <v>6.2869999999999999</v>
      </c>
      <c r="Z60" s="62">
        <v>2.4085549999999998</v>
      </c>
      <c r="AA60" s="62">
        <v>1.028233</v>
      </c>
      <c r="AB60" s="62">
        <v>0.95</v>
      </c>
      <c r="AC60" s="62">
        <v>2.3803999999999998</v>
      </c>
      <c r="AD60" s="62">
        <v>0.70467599999999997</v>
      </c>
      <c r="AE60" s="62">
        <v>1.68</v>
      </c>
      <c r="AG60" s="43" t="s">
        <v>51</v>
      </c>
      <c r="AH60" s="57">
        <v>2012</v>
      </c>
    </row>
    <row r="61" spans="1:34" s="37" customFormat="1" x14ac:dyDescent="0.25">
      <c r="A61" s="43" t="str">
        <f t="shared" si="0"/>
        <v>SAIFI - Total,   2008</v>
      </c>
      <c r="B61" s="57"/>
      <c r="C61" s="62">
        <v>1.69</v>
      </c>
      <c r="D61" s="62">
        <v>1.82</v>
      </c>
      <c r="E61" s="62">
        <v>6.2</v>
      </c>
      <c r="F61" s="62">
        <v>2.68</v>
      </c>
      <c r="G61" s="62">
        <v>2.1968000000000001</v>
      </c>
      <c r="H61" s="62">
        <v>4</v>
      </c>
      <c r="I61" s="62">
        <v>2.82</v>
      </c>
      <c r="J61" s="62">
        <v>1.47</v>
      </c>
      <c r="K61" s="62">
        <v>1.1499999999999999</v>
      </c>
      <c r="L61" s="62">
        <v>2.4533619999999998</v>
      </c>
      <c r="M61" s="62">
        <v>1.2627999999999999</v>
      </c>
      <c r="N61" s="62">
        <v>2.94</v>
      </c>
      <c r="O61" s="62">
        <v>0.184</v>
      </c>
      <c r="P61" s="62">
        <v>1.63</v>
      </c>
      <c r="Q61" s="62">
        <v>2.1</v>
      </c>
      <c r="R61" s="62">
        <v>4.63</v>
      </c>
      <c r="S61" s="62">
        <v>0.74</v>
      </c>
      <c r="T61" s="62">
        <v>3.1</v>
      </c>
      <c r="U61" s="62">
        <v>2.9300350000000002</v>
      </c>
      <c r="V61" s="62">
        <v>1.29</v>
      </c>
      <c r="W61" s="62">
        <v>3.68</v>
      </c>
      <c r="X61" s="62">
        <v>3.75</v>
      </c>
      <c r="Y61" s="62">
        <v>6.3956900000000001</v>
      </c>
      <c r="Z61" s="62">
        <v>2.02</v>
      </c>
      <c r="AA61" s="62">
        <v>1.662909</v>
      </c>
      <c r="AB61" s="62">
        <v>1.41</v>
      </c>
      <c r="AC61" s="62">
        <v>5.1615000000000002</v>
      </c>
      <c r="AD61" s="62">
        <v>0</v>
      </c>
      <c r="AE61" s="62">
        <v>1.41</v>
      </c>
      <c r="AG61" s="43" t="s">
        <v>52</v>
      </c>
      <c r="AH61" s="57">
        <v>2008</v>
      </c>
    </row>
    <row r="62" spans="1:34" s="37" customFormat="1" x14ac:dyDescent="0.25">
      <c r="A62" s="43" t="str">
        <f t="shared" si="0"/>
        <v>SAIFI - Total,   2009</v>
      </c>
      <c r="B62" s="57"/>
      <c r="C62" s="62">
        <v>1.6919850000000001</v>
      </c>
      <c r="D62" s="62">
        <v>1.23</v>
      </c>
      <c r="E62" s="62">
        <v>2.52</v>
      </c>
      <c r="F62" s="62">
        <v>4.93</v>
      </c>
      <c r="G62" s="62">
        <v>3.6193339999999998</v>
      </c>
      <c r="H62" s="62">
        <v>3.42</v>
      </c>
      <c r="I62" s="62">
        <v>2.94</v>
      </c>
      <c r="J62" s="62">
        <v>2.34</v>
      </c>
      <c r="K62" s="62">
        <v>1.258</v>
      </c>
      <c r="L62" s="62">
        <v>3.1200100000000002</v>
      </c>
      <c r="M62" s="62">
        <v>1.33</v>
      </c>
      <c r="N62" s="62">
        <v>1.98</v>
      </c>
      <c r="O62" s="62">
        <v>2.9</v>
      </c>
      <c r="P62" s="62">
        <v>2.33</v>
      </c>
      <c r="Q62" s="62">
        <v>1.07</v>
      </c>
      <c r="R62" s="62">
        <v>3.2530000000000001</v>
      </c>
      <c r="S62" s="62">
        <v>0.72</v>
      </c>
      <c r="T62" s="62">
        <v>3.02</v>
      </c>
      <c r="U62" s="62">
        <v>2.75</v>
      </c>
      <c r="V62" s="62">
        <v>0.89</v>
      </c>
      <c r="W62" s="62">
        <v>4.7690000000000001</v>
      </c>
      <c r="X62" s="62">
        <v>4.3663999999999996</v>
      </c>
      <c r="Y62" s="62">
        <v>10.88181</v>
      </c>
      <c r="Z62" s="62">
        <v>2.0699540000000001</v>
      </c>
      <c r="AA62" s="62">
        <v>1.89</v>
      </c>
      <c r="AB62" s="62">
        <v>1.6834070000000001</v>
      </c>
      <c r="AC62" s="62">
        <v>3.0842999999999998</v>
      </c>
      <c r="AD62" s="62">
        <v>0.38800000000000001</v>
      </c>
      <c r="AE62" s="62">
        <v>3.09</v>
      </c>
      <c r="AG62" s="43" t="s">
        <v>52</v>
      </c>
      <c r="AH62" s="57">
        <v>2009</v>
      </c>
    </row>
    <row r="63" spans="1:34" s="37" customFormat="1" x14ac:dyDescent="0.25">
      <c r="A63" s="43" t="str">
        <f t="shared" si="0"/>
        <v>SAIFI - Total,   2010</v>
      </c>
      <c r="B63" s="57"/>
      <c r="C63" s="62">
        <v>2.1800000000000002</v>
      </c>
      <c r="D63" s="62">
        <v>1.48</v>
      </c>
      <c r="E63" s="62">
        <v>2.2400000000000002</v>
      </c>
      <c r="F63" s="62">
        <v>2.34</v>
      </c>
      <c r="G63" s="62">
        <v>2.3148430000000002</v>
      </c>
      <c r="H63" s="62">
        <v>3.88</v>
      </c>
      <c r="I63" s="62">
        <v>3.15</v>
      </c>
      <c r="J63" s="62">
        <v>1.470531</v>
      </c>
      <c r="K63" s="62">
        <v>0.84299999999999997</v>
      </c>
      <c r="L63" s="62">
        <v>2.3630309999999999</v>
      </c>
      <c r="M63" s="62">
        <v>2.02</v>
      </c>
      <c r="N63" s="62">
        <v>2.83</v>
      </c>
      <c r="O63" s="62">
        <v>1.756</v>
      </c>
      <c r="P63" s="62">
        <v>2.5939999999999999</v>
      </c>
      <c r="Q63" s="62">
        <v>1.46</v>
      </c>
      <c r="R63" s="62">
        <v>2.37</v>
      </c>
      <c r="S63" s="62">
        <v>0.57999999999999996</v>
      </c>
      <c r="T63" s="62">
        <v>3.78</v>
      </c>
      <c r="U63" s="62">
        <v>2.622566</v>
      </c>
      <c r="V63" s="62">
        <v>0.74</v>
      </c>
      <c r="W63" s="62">
        <v>2.63</v>
      </c>
      <c r="X63" s="62">
        <v>3.1640000000000001</v>
      </c>
      <c r="Y63" s="62">
        <v>4.1926300000000003</v>
      </c>
      <c r="Z63" s="62">
        <v>1.59</v>
      </c>
      <c r="AA63" s="62">
        <v>1.5607610000000001</v>
      </c>
      <c r="AB63" s="62">
        <v>1.160917</v>
      </c>
      <c r="AC63" s="62">
        <v>3.2542</v>
      </c>
      <c r="AD63" s="62">
        <v>0.58299999999999996</v>
      </c>
      <c r="AE63" s="62">
        <v>2.02</v>
      </c>
      <c r="AG63" s="43" t="s">
        <v>52</v>
      </c>
      <c r="AH63" s="57">
        <v>2010</v>
      </c>
    </row>
    <row r="64" spans="1:34" s="37" customFormat="1" x14ac:dyDescent="0.25">
      <c r="A64" s="43" t="str">
        <f t="shared" si="0"/>
        <v>SAIFI - Total,   2011</v>
      </c>
      <c r="B64" s="57"/>
      <c r="C64" s="62">
        <v>1.71</v>
      </c>
      <c r="D64" s="62">
        <v>1.4773510000000001</v>
      </c>
      <c r="E64" s="62">
        <v>2.0699999999999998</v>
      </c>
      <c r="F64" s="62">
        <v>4.72</v>
      </c>
      <c r="G64" s="62">
        <v>2.9518</v>
      </c>
      <c r="H64" s="62">
        <v>3.52</v>
      </c>
      <c r="I64" s="62">
        <v>1.617</v>
      </c>
      <c r="J64" s="62">
        <v>2.133197</v>
      </c>
      <c r="K64" s="62">
        <v>1.18</v>
      </c>
      <c r="L64" s="62">
        <v>2.3926609999999999</v>
      </c>
      <c r="M64" s="62">
        <v>2.9</v>
      </c>
      <c r="N64" s="62">
        <v>2.83</v>
      </c>
      <c r="O64" s="62">
        <v>0.57999999999999996</v>
      </c>
      <c r="P64" s="62">
        <v>1.91</v>
      </c>
      <c r="Q64" s="62">
        <v>0.82</v>
      </c>
      <c r="R64" s="62">
        <v>2.3239999999999998</v>
      </c>
      <c r="S64" s="62">
        <v>0</v>
      </c>
      <c r="T64" s="62">
        <v>2.2599999999999998</v>
      </c>
      <c r="U64" s="62">
        <v>2.9496310000000001</v>
      </c>
      <c r="V64" s="62">
        <v>1.63</v>
      </c>
      <c r="W64" s="62">
        <v>3.47</v>
      </c>
      <c r="X64" s="62">
        <v>3.21</v>
      </c>
      <c r="Y64" s="62">
        <v>4.9260000000000002</v>
      </c>
      <c r="Z64" s="62">
        <v>1.83</v>
      </c>
      <c r="AA64" s="62">
        <v>1.24</v>
      </c>
      <c r="AB64" s="62">
        <v>1.2554000000000001</v>
      </c>
      <c r="AC64" s="62">
        <v>3.2633000000000001</v>
      </c>
      <c r="AD64" s="62">
        <v>0.53600000000000003</v>
      </c>
      <c r="AE64" s="62">
        <v>3.73</v>
      </c>
      <c r="AG64" s="43" t="s">
        <v>52</v>
      </c>
      <c r="AH64" s="57">
        <v>2011</v>
      </c>
    </row>
    <row r="65" spans="1:34" s="37" customFormat="1" x14ac:dyDescent="0.25">
      <c r="A65" s="43" t="str">
        <f t="shared" si="0"/>
        <v>SAIFI - Total,   2012</v>
      </c>
      <c r="B65" s="57"/>
      <c r="C65" s="62">
        <v>1.26111</v>
      </c>
      <c r="D65" s="62">
        <v>2.0699999999999998</v>
      </c>
      <c r="E65" s="62">
        <v>1.81</v>
      </c>
      <c r="F65" s="62">
        <v>3.71</v>
      </c>
      <c r="G65" s="62">
        <v>2.3398400000000001</v>
      </c>
      <c r="H65" s="62">
        <v>4.4800000000000004</v>
      </c>
      <c r="I65" s="62">
        <v>2.29</v>
      </c>
      <c r="J65" s="62">
        <v>1.512211</v>
      </c>
      <c r="K65" s="62">
        <v>1.2949999999999999</v>
      </c>
      <c r="L65" s="62">
        <v>2.2389999999999999</v>
      </c>
      <c r="M65" s="62">
        <v>1.278</v>
      </c>
      <c r="N65" s="62">
        <v>2.04</v>
      </c>
      <c r="O65" s="62">
        <v>1.1000000000000001</v>
      </c>
      <c r="P65" s="62">
        <v>1.45</v>
      </c>
      <c r="Q65" s="62">
        <v>0.95</v>
      </c>
      <c r="R65" s="62">
        <v>2.5489999999999999</v>
      </c>
      <c r="S65" s="62">
        <v>2.2200000000000002</v>
      </c>
      <c r="T65" s="62">
        <v>2.3692000000000002</v>
      </c>
      <c r="U65" s="62">
        <v>3.0447570000000002</v>
      </c>
      <c r="V65" s="62">
        <v>1.25</v>
      </c>
      <c r="W65" s="62">
        <v>3.99</v>
      </c>
      <c r="X65" s="62">
        <v>3.0400999999999998</v>
      </c>
      <c r="Y65" s="62">
        <v>6.3710000000000004</v>
      </c>
      <c r="Z65" s="62">
        <v>2.6161560000000001</v>
      </c>
      <c r="AA65" s="62">
        <v>1.1599999999999999</v>
      </c>
      <c r="AB65" s="62">
        <v>1.05</v>
      </c>
      <c r="AC65" s="62">
        <v>3.5764999999999998</v>
      </c>
      <c r="AD65" s="62">
        <v>0.71521599999999996</v>
      </c>
      <c r="AE65" s="62">
        <v>2.75</v>
      </c>
      <c r="AG65" s="43" t="s">
        <v>52</v>
      </c>
      <c r="AH65" s="57">
        <v>2012</v>
      </c>
    </row>
    <row r="66" spans="1:34" x14ac:dyDescent="0.25"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37"/>
    </row>
    <row r="67" spans="1:34" s="37" customFormat="1" x14ac:dyDescent="0.25">
      <c r="A67" s="38"/>
      <c r="B67" s="56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4" s="37" customFormat="1" x14ac:dyDescent="0.25">
      <c r="A68" s="40"/>
      <c r="B68" s="57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</row>
    <row r="69" spans="1:34" s="37" customFormat="1" x14ac:dyDescent="0.25">
      <c r="A69" s="40"/>
      <c r="B69" s="57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2"/>
      <c r="U69" s="46"/>
      <c r="V69" s="42"/>
      <c r="W69" s="42"/>
      <c r="X69" s="42"/>
      <c r="Y69" s="42"/>
      <c r="Z69" s="42"/>
      <c r="AA69" s="42"/>
      <c r="AB69" s="42"/>
      <c r="AC69" s="42"/>
      <c r="AD69" s="42"/>
      <c r="AE69" s="42"/>
    </row>
    <row r="70" spans="1:34" s="37" customFormat="1" x14ac:dyDescent="0.25">
      <c r="A70" s="40"/>
      <c r="B70" s="57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2"/>
      <c r="U70" s="46"/>
      <c r="V70" s="42"/>
      <c r="W70" s="42"/>
      <c r="X70" s="42"/>
      <c r="Y70" s="42"/>
      <c r="Z70" s="42"/>
      <c r="AA70" s="42"/>
      <c r="AB70" s="42"/>
      <c r="AC70" s="42"/>
      <c r="AD70" s="42"/>
      <c r="AE70" s="42"/>
    </row>
    <row r="71" spans="1:34" s="37" customFormat="1" x14ac:dyDescent="0.25">
      <c r="A71" s="40"/>
      <c r="B71" s="57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2"/>
      <c r="U71" s="46"/>
      <c r="V71" s="42"/>
      <c r="W71" s="42"/>
      <c r="X71" s="42"/>
      <c r="Y71" s="42"/>
      <c r="Z71" s="42"/>
      <c r="AA71" s="42"/>
      <c r="AB71" s="42"/>
      <c r="AC71" s="42"/>
      <c r="AD71" s="42"/>
      <c r="AE71" s="42"/>
    </row>
    <row r="72" spans="1:34" s="37" customFormat="1" x14ac:dyDescent="0.25">
      <c r="A72" s="40"/>
      <c r="B72" s="57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2"/>
      <c r="U72" s="46"/>
      <c r="V72" s="42"/>
      <c r="W72" s="42"/>
      <c r="X72" s="42"/>
      <c r="Y72" s="42"/>
      <c r="Z72" s="42"/>
      <c r="AA72" s="42"/>
      <c r="AB72" s="42"/>
      <c r="AC72" s="42"/>
      <c r="AD72" s="42"/>
      <c r="AE72" s="42"/>
    </row>
    <row r="73" spans="1:34" s="37" customFormat="1" x14ac:dyDescent="0.25">
      <c r="A73" s="40"/>
      <c r="B73" s="57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2"/>
      <c r="U73" s="46"/>
      <c r="V73" s="42"/>
      <c r="W73" s="42"/>
      <c r="X73" s="42"/>
      <c r="Y73" s="42"/>
      <c r="Z73" s="42"/>
      <c r="AA73" s="42"/>
      <c r="AB73" s="42"/>
      <c r="AC73" s="42"/>
      <c r="AD73" s="42"/>
      <c r="AE73" s="42"/>
    </row>
    <row r="74" spans="1:34" x14ac:dyDescent="0.25"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2"/>
      <c r="U74" s="46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37"/>
    </row>
    <row r="75" spans="1:34" x14ac:dyDescent="0.25">
      <c r="U75" s="47"/>
    </row>
    <row r="76" spans="1:34" s="37" customFormat="1" x14ac:dyDescent="0.25">
      <c r="A76" s="38"/>
      <c r="B76" s="56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47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4" s="37" customFormat="1" x14ac:dyDescent="0.25">
      <c r="A77" s="40"/>
      <c r="B77" s="57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2"/>
      <c r="U77" s="46"/>
      <c r="V77" s="42"/>
      <c r="W77" s="42"/>
      <c r="X77" s="42"/>
      <c r="Y77" s="42"/>
      <c r="Z77" s="42"/>
      <c r="AA77" s="42"/>
      <c r="AB77" s="42"/>
      <c r="AC77" s="42"/>
      <c r="AD77" s="42"/>
      <c r="AE77" s="42"/>
    </row>
    <row r="78" spans="1:34" s="37" customFormat="1" x14ac:dyDescent="0.25">
      <c r="A78" s="40"/>
      <c r="B78" s="57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2"/>
      <c r="U78" s="46"/>
      <c r="V78" s="42"/>
      <c r="W78" s="42"/>
      <c r="X78" s="42"/>
      <c r="Y78" s="42"/>
      <c r="Z78" s="42"/>
      <c r="AA78" s="42"/>
      <c r="AB78" s="42"/>
      <c r="AC78" s="42"/>
      <c r="AD78" s="42"/>
      <c r="AE78" s="42"/>
    </row>
    <row r="79" spans="1:34" s="37" customFormat="1" x14ac:dyDescent="0.25">
      <c r="A79" s="40"/>
      <c r="B79" s="57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2"/>
      <c r="U79" s="46"/>
      <c r="V79" s="42"/>
      <c r="W79" s="42"/>
      <c r="X79" s="42"/>
      <c r="Y79" s="42"/>
      <c r="Z79" s="42"/>
      <c r="AA79" s="42"/>
      <c r="AB79" s="42"/>
      <c r="AC79" s="42"/>
      <c r="AD79" s="42"/>
      <c r="AE79" s="42"/>
    </row>
    <row r="80" spans="1:34" s="37" customFormat="1" x14ac:dyDescent="0.25">
      <c r="A80" s="40"/>
      <c r="B80" s="57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2"/>
      <c r="U80" s="46"/>
      <c r="V80" s="42"/>
      <c r="W80" s="42"/>
      <c r="X80" s="42"/>
      <c r="Y80" s="42"/>
      <c r="Z80" s="42"/>
      <c r="AA80" s="42"/>
      <c r="AB80" s="42"/>
      <c r="AC80" s="42"/>
      <c r="AD80" s="42"/>
      <c r="AE80" s="42"/>
    </row>
    <row r="81" spans="1:32" s="37" customFormat="1" x14ac:dyDescent="0.25">
      <c r="A81" s="40"/>
      <c r="B81" s="57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2"/>
      <c r="U81" s="46"/>
      <c r="V81" s="42"/>
      <c r="W81" s="42"/>
      <c r="X81" s="42"/>
      <c r="Y81" s="42"/>
      <c r="Z81" s="42"/>
      <c r="AA81" s="42"/>
      <c r="AB81" s="42"/>
      <c r="AC81" s="42"/>
      <c r="AD81" s="42"/>
      <c r="AE81" s="42"/>
    </row>
    <row r="82" spans="1:32" s="37" customFormat="1" x14ac:dyDescent="0.25">
      <c r="A82" s="40"/>
      <c r="B82" s="57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2"/>
      <c r="U82" s="46"/>
      <c r="V82" s="42"/>
      <c r="W82" s="42"/>
      <c r="X82" s="42"/>
      <c r="Y82" s="42"/>
      <c r="Z82" s="42"/>
      <c r="AA82" s="42"/>
      <c r="AB82" s="42"/>
      <c r="AC82" s="42"/>
      <c r="AD82" s="42"/>
      <c r="AE82" s="42"/>
    </row>
    <row r="83" spans="1:32" x14ac:dyDescent="0.25"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2"/>
      <c r="U83" s="46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37"/>
    </row>
    <row r="85" spans="1:32" s="37" customFormat="1" x14ac:dyDescent="0.25">
      <c r="A85" s="38"/>
      <c r="B85" s="56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s="37" customFormat="1" x14ac:dyDescent="0.25">
      <c r="A86" s="40"/>
      <c r="B86" s="57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</row>
    <row r="87" spans="1:32" s="37" customFormat="1" x14ac:dyDescent="0.25">
      <c r="A87" s="40"/>
      <c r="B87" s="57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pans="1:32" s="37" customFormat="1" x14ac:dyDescent="0.25">
      <c r="A88" s="40"/>
      <c r="B88" s="57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pans="1:32" s="37" customFormat="1" x14ac:dyDescent="0.25">
      <c r="A89" s="40"/>
      <c r="B89" s="57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pans="1:32" s="37" customFormat="1" x14ac:dyDescent="0.25">
      <c r="A90" s="40"/>
      <c r="B90" s="57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pans="1:32" x14ac:dyDescent="0.25"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37"/>
    </row>
    <row r="92" spans="1:32" s="37" customFormat="1" x14ac:dyDescent="0.25">
      <c r="A92" s="38"/>
      <c r="B92" s="56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s="37" customFormat="1" x14ac:dyDescent="0.25">
      <c r="A93" s="40"/>
      <c r="B93" s="57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</row>
    <row r="94" spans="1:32" s="37" customFormat="1" x14ac:dyDescent="0.25">
      <c r="A94" s="40"/>
      <c r="B94" s="57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pans="1:32" s="37" customFormat="1" x14ac:dyDescent="0.25">
      <c r="A95" s="40"/>
      <c r="B95" s="57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pans="1:32" s="37" customFormat="1" x14ac:dyDescent="0.25">
      <c r="A96" s="40"/>
      <c r="B96" s="57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pans="1:32" s="37" customFormat="1" x14ac:dyDescent="0.25">
      <c r="A97" s="40"/>
      <c r="B97" s="57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pans="1:32" s="37" customFormat="1" x14ac:dyDescent="0.25">
      <c r="A98" s="40"/>
      <c r="B98" s="57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pans="1:32" x14ac:dyDescent="0.25"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37"/>
    </row>
  </sheetData>
  <sheetProtection formatColumns="0" formatRows="0"/>
  <pageMargins left="0.70866141732283472" right="0.70866141732283472" top="0.74803149606299213" bottom="0.74803149606299213" header="0.31496062992125984" footer="0.31496062992125984"/>
  <pageSetup paperSize="9" scale="21" fitToHeight="0" orientation="portrait" r:id="rId1"/>
  <headerFooter>
    <oddFooter>&amp;L&amp;F&amp;C&amp;A&amp;R&amp;P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>
    <tabColor rgb="FFD97E55"/>
    <pageSetUpPr fitToPage="1"/>
  </sheetPr>
  <dimension ref="A1:AH103"/>
  <sheetViews>
    <sheetView showGridLines="0" view="pageBreakPreview" zoomScaleNormal="100" zoomScaleSheetLayoutView="100" workbookViewId="0"/>
  </sheetViews>
  <sheetFormatPr defaultRowHeight="15" x14ac:dyDescent="0.25"/>
  <cols>
    <col min="1" max="1" width="51.42578125" style="1" customWidth="1"/>
    <col min="2" max="2" width="12.7109375" style="54" customWidth="1"/>
    <col min="3" max="31" width="11.7109375" style="1" customWidth="1"/>
    <col min="32" max="32" width="4.28515625" style="1" customWidth="1"/>
    <col min="33" max="16384" width="9.140625" style="1"/>
  </cols>
  <sheetData>
    <row r="1" spans="1:34" ht="26.25" x14ac:dyDescent="0.4">
      <c r="A1" s="20" t="s">
        <v>40</v>
      </c>
    </row>
    <row r="2" spans="1:34" x14ac:dyDescent="0.25">
      <c r="A2" s="27" t="s">
        <v>126</v>
      </c>
      <c r="C2" s="25"/>
    </row>
    <row r="3" spans="1:34" ht="18.75" x14ac:dyDescent="0.3">
      <c r="A3" s="36" t="s">
        <v>7</v>
      </c>
      <c r="C3" s="26"/>
    </row>
    <row r="4" spans="1:34" s="37" customFormat="1" ht="26.25" x14ac:dyDescent="0.25">
      <c r="A4" s="38" t="str">
        <f>AG4&amp;",   "&amp;AH4</f>
        <v>Description,   Year</v>
      </c>
      <c r="B4" s="56"/>
      <c r="C4" s="38" t="s">
        <v>8</v>
      </c>
      <c r="D4" s="38" t="s">
        <v>9</v>
      </c>
      <c r="E4" s="38" t="s">
        <v>4</v>
      </c>
      <c r="F4" s="38" t="s">
        <v>10</v>
      </c>
      <c r="G4" s="38" t="s">
        <v>11</v>
      </c>
      <c r="H4" s="38" t="s">
        <v>53</v>
      </c>
      <c r="I4" s="38" t="s">
        <v>12</v>
      </c>
      <c r="J4" s="38" t="s">
        <v>13</v>
      </c>
      <c r="K4" s="38" t="s">
        <v>14</v>
      </c>
      <c r="L4" s="38" t="s">
        <v>15</v>
      </c>
      <c r="M4" s="38" t="s">
        <v>54</v>
      </c>
      <c r="N4" s="38" t="s">
        <v>16</v>
      </c>
      <c r="O4" s="38" t="s">
        <v>17</v>
      </c>
      <c r="P4" s="38" t="s">
        <v>18</v>
      </c>
      <c r="Q4" s="38" t="s">
        <v>19</v>
      </c>
      <c r="R4" s="38" t="s">
        <v>20</v>
      </c>
      <c r="S4" s="38" t="s">
        <v>21</v>
      </c>
      <c r="T4" s="39" t="s">
        <v>22</v>
      </c>
      <c r="U4" s="39" t="s">
        <v>23</v>
      </c>
      <c r="V4" s="39" t="s">
        <v>33</v>
      </c>
      <c r="W4" s="39" t="s">
        <v>24</v>
      </c>
      <c r="X4" s="39" t="s">
        <v>25</v>
      </c>
      <c r="Y4" s="39" t="s">
        <v>26</v>
      </c>
      <c r="Z4" s="39" t="s">
        <v>34</v>
      </c>
      <c r="AA4" s="39" t="s">
        <v>35</v>
      </c>
      <c r="AB4" s="39" t="s">
        <v>27</v>
      </c>
      <c r="AC4" s="39" t="s">
        <v>36</v>
      </c>
      <c r="AD4" s="39" t="s">
        <v>28</v>
      </c>
      <c r="AE4" s="39" t="s">
        <v>29</v>
      </c>
      <c r="AG4" s="38" t="s">
        <v>0</v>
      </c>
      <c r="AH4" s="56" t="s">
        <v>32</v>
      </c>
    </row>
    <row r="5" spans="1:34" s="37" customFormat="1" x14ac:dyDescent="0.25">
      <c r="A5" s="43" t="s">
        <v>75</v>
      </c>
      <c r="B5" s="56"/>
      <c r="C5" s="73" t="s">
        <v>77</v>
      </c>
      <c r="D5" s="73" t="s">
        <v>77</v>
      </c>
      <c r="E5" s="73" t="s">
        <v>76</v>
      </c>
      <c r="F5" s="73" t="s">
        <v>77</v>
      </c>
      <c r="G5" s="73" t="s">
        <v>76</v>
      </c>
      <c r="H5" s="73" t="s">
        <v>77</v>
      </c>
      <c r="I5" s="73" t="s">
        <v>76</v>
      </c>
      <c r="J5" s="73" t="s">
        <v>77</v>
      </c>
      <c r="K5" s="73" t="s">
        <v>77</v>
      </c>
      <c r="L5" s="73" t="s">
        <v>77</v>
      </c>
      <c r="M5" s="73" t="s">
        <v>76</v>
      </c>
      <c r="N5" s="73" t="s">
        <v>76</v>
      </c>
      <c r="O5" s="73" t="s">
        <v>77</v>
      </c>
      <c r="P5" s="73" t="s">
        <v>77</v>
      </c>
      <c r="Q5" s="73" t="s">
        <v>76</v>
      </c>
      <c r="R5" s="73" t="s">
        <v>76</v>
      </c>
      <c r="S5" s="73" t="s">
        <v>78</v>
      </c>
      <c r="T5" s="73" t="s">
        <v>77</v>
      </c>
      <c r="U5" s="73" t="s">
        <v>77</v>
      </c>
      <c r="V5" s="73" t="s">
        <v>76</v>
      </c>
      <c r="W5" s="73" t="s">
        <v>77</v>
      </c>
      <c r="X5" s="73" t="s">
        <v>76</v>
      </c>
      <c r="Y5" s="73" t="s">
        <v>77</v>
      </c>
      <c r="Z5" s="73" t="s">
        <v>77</v>
      </c>
      <c r="AA5" s="73" t="s">
        <v>77</v>
      </c>
      <c r="AB5" s="73" t="s">
        <v>76</v>
      </c>
      <c r="AC5" s="73" t="s">
        <v>76</v>
      </c>
      <c r="AD5" s="73" t="s">
        <v>77</v>
      </c>
      <c r="AE5" s="73" t="s">
        <v>76</v>
      </c>
      <c r="AG5" s="38"/>
      <c r="AH5" s="56"/>
    </row>
    <row r="6" spans="1:34" s="37" customFormat="1" x14ac:dyDescent="0.25">
      <c r="A6" s="43" t="str">
        <f t="shared" ref="A6:A49" si="0">AG6&amp;",   "&amp;AH6</f>
        <v>Class C interruptions restored outside of 3 hours,   2013</v>
      </c>
      <c r="B6" s="56"/>
      <c r="C6" s="41">
        <v>52</v>
      </c>
      <c r="D6" s="41">
        <v>71</v>
      </c>
      <c r="E6" s="41">
        <v>14</v>
      </c>
      <c r="F6" s="41">
        <v>11</v>
      </c>
      <c r="G6" s="41">
        <v>54</v>
      </c>
      <c r="H6" s="41">
        <v>82</v>
      </c>
      <c r="I6" s="41">
        <v>13</v>
      </c>
      <c r="J6" s="41">
        <v>33</v>
      </c>
      <c r="K6" s="41">
        <v>11</v>
      </c>
      <c r="L6" s="41">
        <v>18</v>
      </c>
      <c r="M6" s="41">
        <v>31</v>
      </c>
      <c r="N6" s="41">
        <v>93</v>
      </c>
      <c r="O6" s="41">
        <v>1</v>
      </c>
      <c r="P6" s="41">
        <v>32</v>
      </c>
      <c r="Q6" s="41">
        <v>16</v>
      </c>
      <c r="R6" s="41">
        <v>33</v>
      </c>
      <c r="S6" s="41">
        <v>288</v>
      </c>
      <c r="T6" s="42">
        <v>39</v>
      </c>
      <c r="U6" s="42">
        <v>473</v>
      </c>
      <c r="V6" s="42">
        <v>8</v>
      </c>
      <c r="W6" s="42">
        <v>153</v>
      </c>
      <c r="X6" s="42">
        <v>113</v>
      </c>
      <c r="Y6" s="42">
        <v>96</v>
      </c>
      <c r="Z6" s="42">
        <v>104</v>
      </c>
      <c r="AA6" s="42">
        <v>420</v>
      </c>
      <c r="AB6" s="42">
        <v>144</v>
      </c>
      <c r="AC6" s="42">
        <v>32</v>
      </c>
      <c r="AD6" s="42">
        <v>48</v>
      </c>
      <c r="AE6" s="42">
        <v>40</v>
      </c>
      <c r="AF6" s="37">
        <f>COUNT(C6:AE6)</f>
        <v>29</v>
      </c>
      <c r="AG6" s="43" t="s">
        <v>41</v>
      </c>
      <c r="AH6" s="56">
        <v>2013</v>
      </c>
    </row>
    <row r="7" spans="1:34" s="37" customFormat="1" x14ac:dyDescent="0.25">
      <c r="A7" s="43" t="str">
        <f t="shared" si="0"/>
        <v>Class C interruptions restored outside of 3 hours,   2014</v>
      </c>
      <c r="B7" s="57"/>
      <c r="C7" s="41">
        <v>130</v>
      </c>
      <c r="D7" s="41">
        <v>270</v>
      </c>
      <c r="E7" s="41">
        <v>12</v>
      </c>
      <c r="F7" s="41">
        <v>17</v>
      </c>
      <c r="G7" s="41">
        <v>40</v>
      </c>
      <c r="H7" s="41">
        <v>127</v>
      </c>
      <c r="I7" s="41">
        <v>18</v>
      </c>
      <c r="J7" s="41">
        <v>105</v>
      </c>
      <c r="K7" s="41">
        <v>9</v>
      </c>
      <c r="L7" s="41">
        <v>18</v>
      </c>
      <c r="M7" s="41">
        <v>52</v>
      </c>
      <c r="N7" s="41">
        <v>181</v>
      </c>
      <c r="O7" s="41">
        <v>1</v>
      </c>
      <c r="P7" s="41">
        <v>26</v>
      </c>
      <c r="Q7" s="41">
        <v>28</v>
      </c>
      <c r="R7" s="41">
        <v>65</v>
      </c>
      <c r="S7" s="41">
        <v>470</v>
      </c>
      <c r="T7" s="42">
        <v>76</v>
      </c>
      <c r="U7" s="42">
        <v>706</v>
      </c>
      <c r="V7" s="42">
        <v>12</v>
      </c>
      <c r="W7" s="42">
        <v>249</v>
      </c>
      <c r="X7" s="42">
        <v>99</v>
      </c>
      <c r="Y7" s="42">
        <v>194</v>
      </c>
      <c r="Z7" s="42">
        <v>127</v>
      </c>
      <c r="AA7" s="42">
        <v>599</v>
      </c>
      <c r="AB7" s="42">
        <v>168</v>
      </c>
      <c r="AC7" s="42">
        <v>34</v>
      </c>
      <c r="AD7" s="42">
        <v>163</v>
      </c>
      <c r="AE7" s="42">
        <v>126</v>
      </c>
      <c r="AF7" s="37">
        <f t="shared" ref="AF7:AF49" si="1">COUNT(C7:AE7)</f>
        <v>29</v>
      </c>
      <c r="AG7" s="43" t="s">
        <v>41</v>
      </c>
      <c r="AH7" s="57">
        <v>2014</v>
      </c>
    </row>
    <row r="8" spans="1:34" s="37" customFormat="1" x14ac:dyDescent="0.25">
      <c r="A8" s="43" t="str">
        <f t="shared" si="0"/>
        <v>Class C interruptions restored outside of 3 hours,   2015</v>
      </c>
      <c r="B8" s="57"/>
      <c r="C8" s="41">
        <v>71</v>
      </c>
      <c r="D8" s="41">
        <v>128</v>
      </c>
      <c r="E8" s="41">
        <v>16</v>
      </c>
      <c r="F8" s="41">
        <v>15</v>
      </c>
      <c r="G8" s="41">
        <v>39</v>
      </c>
      <c r="H8" s="41">
        <v>139</v>
      </c>
      <c r="I8" s="41">
        <v>45</v>
      </c>
      <c r="J8" s="41">
        <v>50</v>
      </c>
      <c r="K8" s="41">
        <v>6</v>
      </c>
      <c r="L8" s="41">
        <v>23</v>
      </c>
      <c r="M8" s="41">
        <v>52</v>
      </c>
      <c r="N8" s="41">
        <v>85</v>
      </c>
      <c r="O8" s="41">
        <v>1</v>
      </c>
      <c r="P8" s="41">
        <v>35</v>
      </c>
      <c r="Q8" s="41">
        <v>18</v>
      </c>
      <c r="R8" s="41">
        <v>146</v>
      </c>
      <c r="S8" s="41">
        <v>250</v>
      </c>
      <c r="T8" s="41">
        <v>84</v>
      </c>
      <c r="U8" s="41">
        <v>841</v>
      </c>
      <c r="V8" s="41">
        <v>9</v>
      </c>
      <c r="W8" s="41">
        <v>235</v>
      </c>
      <c r="X8" s="41">
        <v>184</v>
      </c>
      <c r="Y8" s="41">
        <v>223</v>
      </c>
      <c r="Z8" s="41">
        <v>151</v>
      </c>
      <c r="AA8" s="41">
        <v>871</v>
      </c>
      <c r="AB8" s="41">
        <v>255</v>
      </c>
      <c r="AC8" s="41">
        <v>45</v>
      </c>
      <c r="AD8" s="41">
        <v>62</v>
      </c>
      <c r="AE8" s="41">
        <v>78</v>
      </c>
      <c r="AF8" s="37">
        <f t="shared" si="1"/>
        <v>29</v>
      </c>
      <c r="AG8" s="43" t="s">
        <v>41</v>
      </c>
      <c r="AH8" s="57">
        <v>2015</v>
      </c>
    </row>
    <row r="9" spans="1:34" s="37" customFormat="1" x14ac:dyDescent="0.25">
      <c r="A9" s="43" t="str">
        <f t="shared" si="0"/>
        <v>Class C interruptions restored within 3 hours,   2013</v>
      </c>
      <c r="B9" s="57"/>
      <c r="C9" s="41">
        <v>96</v>
      </c>
      <c r="D9" s="41">
        <v>286</v>
      </c>
      <c r="E9" s="41">
        <v>31</v>
      </c>
      <c r="F9" s="41">
        <v>85</v>
      </c>
      <c r="G9" s="41">
        <v>79</v>
      </c>
      <c r="H9" s="41">
        <v>132</v>
      </c>
      <c r="I9" s="41">
        <v>71</v>
      </c>
      <c r="J9" s="41">
        <v>207</v>
      </c>
      <c r="K9" s="41">
        <v>4</v>
      </c>
      <c r="L9" s="41">
        <v>110</v>
      </c>
      <c r="M9" s="41">
        <v>132</v>
      </c>
      <c r="N9" s="41">
        <v>210</v>
      </c>
      <c r="O9" s="41">
        <v>7</v>
      </c>
      <c r="P9" s="41">
        <v>104</v>
      </c>
      <c r="Q9" s="41">
        <v>57</v>
      </c>
      <c r="R9" s="41">
        <v>182</v>
      </c>
      <c r="S9" s="41">
        <v>563</v>
      </c>
      <c r="T9" s="41">
        <v>117</v>
      </c>
      <c r="U9" s="41">
        <v>1409</v>
      </c>
      <c r="V9" s="41">
        <v>84</v>
      </c>
      <c r="W9" s="41">
        <v>537</v>
      </c>
      <c r="X9" s="41">
        <v>385</v>
      </c>
      <c r="Y9" s="41">
        <v>185</v>
      </c>
      <c r="Z9" s="41">
        <v>185</v>
      </c>
      <c r="AA9" s="41">
        <v>724</v>
      </c>
      <c r="AB9" s="41">
        <v>411</v>
      </c>
      <c r="AC9" s="41">
        <v>58</v>
      </c>
      <c r="AD9" s="41">
        <v>168</v>
      </c>
      <c r="AE9" s="41">
        <v>97</v>
      </c>
      <c r="AF9" s="37">
        <f t="shared" si="1"/>
        <v>29</v>
      </c>
      <c r="AG9" s="43" t="s">
        <v>42</v>
      </c>
      <c r="AH9" s="57">
        <v>2013</v>
      </c>
    </row>
    <row r="10" spans="1:34" s="37" customFormat="1" x14ac:dyDescent="0.25">
      <c r="A10" s="43" t="str">
        <f t="shared" si="0"/>
        <v>Class C interruptions restored within 3 hours,   2014</v>
      </c>
      <c r="B10" s="57"/>
      <c r="C10" s="41">
        <v>118</v>
      </c>
      <c r="D10" s="41">
        <v>440</v>
      </c>
      <c r="E10" s="41">
        <v>26</v>
      </c>
      <c r="F10" s="41">
        <v>81</v>
      </c>
      <c r="G10" s="41">
        <v>108</v>
      </c>
      <c r="H10" s="41">
        <v>136</v>
      </c>
      <c r="I10" s="41">
        <v>84</v>
      </c>
      <c r="J10" s="41">
        <v>239</v>
      </c>
      <c r="K10" s="41">
        <v>12</v>
      </c>
      <c r="L10" s="41">
        <v>74</v>
      </c>
      <c r="M10" s="41">
        <v>248</v>
      </c>
      <c r="N10" s="41">
        <v>328</v>
      </c>
      <c r="O10" s="41">
        <v>5</v>
      </c>
      <c r="P10" s="41">
        <v>100</v>
      </c>
      <c r="Q10" s="41">
        <v>68</v>
      </c>
      <c r="R10" s="41">
        <v>263</v>
      </c>
      <c r="S10" s="41">
        <v>643</v>
      </c>
      <c r="T10" s="42">
        <v>147</v>
      </c>
      <c r="U10" s="42">
        <v>1533</v>
      </c>
      <c r="V10" s="42">
        <v>86</v>
      </c>
      <c r="W10" s="42">
        <v>661</v>
      </c>
      <c r="X10" s="42">
        <v>437</v>
      </c>
      <c r="Y10" s="42">
        <v>200</v>
      </c>
      <c r="Z10" s="42">
        <v>193</v>
      </c>
      <c r="AA10" s="42">
        <v>824</v>
      </c>
      <c r="AB10" s="42">
        <v>411</v>
      </c>
      <c r="AC10" s="42">
        <v>95</v>
      </c>
      <c r="AD10" s="42">
        <v>222</v>
      </c>
      <c r="AE10" s="42">
        <v>40</v>
      </c>
      <c r="AF10" s="37">
        <f t="shared" si="1"/>
        <v>29</v>
      </c>
      <c r="AG10" s="43" t="s">
        <v>42</v>
      </c>
      <c r="AH10" s="57">
        <v>2014</v>
      </c>
    </row>
    <row r="11" spans="1:34" s="37" customFormat="1" x14ac:dyDescent="0.25">
      <c r="A11" s="43" t="str">
        <f t="shared" si="0"/>
        <v>Class C interruptions restored within 3 hours,   2015</v>
      </c>
      <c r="B11" s="57"/>
      <c r="C11" s="41">
        <v>100</v>
      </c>
      <c r="D11" s="41">
        <v>360</v>
      </c>
      <c r="E11" s="41">
        <v>32</v>
      </c>
      <c r="F11" s="41">
        <v>69</v>
      </c>
      <c r="G11" s="41">
        <v>132</v>
      </c>
      <c r="H11" s="41">
        <v>223</v>
      </c>
      <c r="I11" s="41">
        <v>77</v>
      </c>
      <c r="J11" s="41">
        <v>239</v>
      </c>
      <c r="K11" s="41">
        <v>19</v>
      </c>
      <c r="L11" s="41">
        <v>97</v>
      </c>
      <c r="M11" s="41">
        <v>223</v>
      </c>
      <c r="N11" s="41">
        <v>226</v>
      </c>
      <c r="O11" s="41">
        <v>8</v>
      </c>
      <c r="P11" s="41">
        <v>109</v>
      </c>
      <c r="Q11" s="41">
        <v>107</v>
      </c>
      <c r="R11" s="41">
        <v>323</v>
      </c>
      <c r="S11" s="41">
        <v>633</v>
      </c>
      <c r="T11" s="42">
        <v>142</v>
      </c>
      <c r="U11" s="42">
        <v>1919</v>
      </c>
      <c r="V11" s="42">
        <v>100</v>
      </c>
      <c r="W11" s="42">
        <v>432</v>
      </c>
      <c r="X11" s="42">
        <v>436</v>
      </c>
      <c r="Y11" s="42">
        <v>178</v>
      </c>
      <c r="Z11" s="42">
        <v>217</v>
      </c>
      <c r="AA11" s="42">
        <v>748</v>
      </c>
      <c r="AB11" s="42">
        <v>401</v>
      </c>
      <c r="AC11" s="42">
        <v>118</v>
      </c>
      <c r="AD11" s="42">
        <v>158</v>
      </c>
      <c r="AE11" s="42">
        <v>143</v>
      </c>
      <c r="AF11" s="37">
        <f t="shared" si="1"/>
        <v>29</v>
      </c>
      <c r="AG11" s="43" t="s">
        <v>42</v>
      </c>
      <c r="AH11" s="57">
        <v>2015</v>
      </c>
    </row>
    <row r="12" spans="1:34" s="37" customFormat="1" x14ac:dyDescent="0.25">
      <c r="A12" s="43" t="str">
        <f t="shared" si="0"/>
        <v>Interruptions per 100 circuit km,   2013</v>
      </c>
      <c r="B12" s="56"/>
      <c r="C12" s="61">
        <v>7.9738249999999997</v>
      </c>
      <c r="D12" s="61">
        <v>12.683479999999999</v>
      </c>
      <c r="E12" s="61">
        <v>13.72456</v>
      </c>
      <c r="F12" s="61">
        <v>15.49494</v>
      </c>
      <c r="G12" s="61">
        <v>10.28572</v>
      </c>
      <c r="H12" s="61">
        <v>11.521520000000001</v>
      </c>
      <c r="I12" s="61">
        <v>5.5407799999999998</v>
      </c>
      <c r="J12" s="61">
        <v>12.955629999999999</v>
      </c>
      <c r="K12" s="61">
        <v>3.1962679999999999</v>
      </c>
      <c r="L12" s="61">
        <v>11.08475</v>
      </c>
      <c r="M12" s="61">
        <v>10.577719999999999</v>
      </c>
      <c r="N12" s="61">
        <v>15.87819</v>
      </c>
      <c r="O12" s="61">
        <v>8.1791630000000008</v>
      </c>
      <c r="P12" s="61">
        <v>9.0989920000000009</v>
      </c>
      <c r="Q12" s="61">
        <v>8.3177590000000006</v>
      </c>
      <c r="R12" s="61">
        <v>10.06706</v>
      </c>
      <c r="S12" s="61">
        <v>11.42427</v>
      </c>
      <c r="T12" s="64">
        <v>15.40715</v>
      </c>
      <c r="U12" s="64">
        <v>13.16858</v>
      </c>
      <c r="V12" s="64">
        <v>15.29637</v>
      </c>
      <c r="W12" s="64">
        <v>26.08277</v>
      </c>
      <c r="X12" s="64">
        <v>14.14256</v>
      </c>
      <c r="Y12" s="64">
        <v>13.690110000000001</v>
      </c>
      <c r="Z12" s="64">
        <v>9.3330500000000001</v>
      </c>
      <c r="AA12" s="64">
        <v>12.04555</v>
      </c>
      <c r="AB12" s="64">
        <v>17.983329999999999</v>
      </c>
      <c r="AC12" s="64">
        <v>9.1502759999999999</v>
      </c>
      <c r="AD12" s="64">
        <v>7.0646370000000003</v>
      </c>
      <c r="AE12" s="64">
        <v>10.47662</v>
      </c>
      <c r="AF12" s="37">
        <f t="shared" si="1"/>
        <v>29</v>
      </c>
      <c r="AG12" s="43" t="s">
        <v>55</v>
      </c>
      <c r="AH12" s="56">
        <v>2013</v>
      </c>
    </row>
    <row r="13" spans="1:34" s="37" customFormat="1" x14ac:dyDescent="0.25">
      <c r="A13" s="43" t="str">
        <f t="shared" si="0"/>
        <v>Interruptions per 100 circuit km,   2014</v>
      </c>
      <c r="B13" s="56"/>
      <c r="C13" s="61">
        <v>10.084440000000001</v>
      </c>
      <c r="D13" s="61">
        <v>12.249829999999999</v>
      </c>
      <c r="E13" s="61">
        <v>11.74996</v>
      </c>
      <c r="F13" s="61">
        <v>14.846030000000001</v>
      </c>
      <c r="G13" s="61">
        <v>7.4469919999999998</v>
      </c>
      <c r="H13" s="61">
        <v>12.080500000000001</v>
      </c>
      <c r="I13" s="61">
        <v>9.2355280000000004</v>
      </c>
      <c r="J13" s="61">
        <v>15.54739</v>
      </c>
      <c r="K13" s="61">
        <v>5.1734660000000003</v>
      </c>
      <c r="L13" s="61">
        <v>7.0547690000000003</v>
      </c>
      <c r="M13" s="61">
        <v>19.114730000000002</v>
      </c>
      <c r="N13" s="61">
        <v>22.662379999999999</v>
      </c>
      <c r="O13" s="61">
        <v>7.8845700000000001</v>
      </c>
      <c r="P13" s="61">
        <v>8.7481589999999994</v>
      </c>
      <c r="Q13" s="61">
        <v>8.709581</v>
      </c>
      <c r="R13" s="61">
        <v>11.54914</v>
      </c>
      <c r="S13" s="61">
        <v>14.2136</v>
      </c>
      <c r="T13" s="64">
        <v>16.810210000000001</v>
      </c>
      <c r="U13" s="64">
        <v>14.719749999999999</v>
      </c>
      <c r="V13" s="64">
        <v>16.547000000000001</v>
      </c>
      <c r="W13" s="64">
        <v>31.477709999999998</v>
      </c>
      <c r="X13" s="64">
        <v>13.86112</v>
      </c>
      <c r="Y13" s="64">
        <v>13.45016</v>
      </c>
      <c r="Z13" s="64">
        <v>9.9583750000000002</v>
      </c>
      <c r="AA13" s="64">
        <v>15.01587</v>
      </c>
      <c r="AB13" s="64">
        <v>18.98434</v>
      </c>
      <c r="AC13" s="64">
        <v>10.24009</v>
      </c>
      <c r="AD13" s="64">
        <v>10.994389999999999</v>
      </c>
      <c r="AE13" s="64">
        <v>11.72373</v>
      </c>
      <c r="AF13" s="37">
        <f t="shared" si="1"/>
        <v>29</v>
      </c>
      <c r="AG13" s="43" t="s">
        <v>55</v>
      </c>
      <c r="AH13" s="56">
        <v>2014</v>
      </c>
    </row>
    <row r="14" spans="1:34" s="37" customFormat="1" x14ac:dyDescent="0.25">
      <c r="A14" s="43" t="str">
        <f t="shared" si="0"/>
        <v>Interruptions per 100 circuit km,   2015</v>
      </c>
      <c r="B14" s="56"/>
      <c r="C14" s="61">
        <v>9.5693780000000004</v>
      </c>
      <c r="D14" s="61">
        <v>13.84427</v>
      </c>
      <c r="E14" s="61">
        <v>14.97894</v>
      </c>
      <c r="F14" s="61">
        <v>11.41554</v>
      </c>
      <c r="G14" s="61">
        <v>8.7360530000000001</v>
      </c>
      <c r="H14" s="61">
        <v>13.707520000000001</v>
      </c>
      <c r="I14" s="61">
        <v>10.904260000000001</v>
      </c>
      <c r="J14" s="61">
        <v>15.13944</v>
      </c>
      <c r="K14" s="61">
        <v>4.0815469999999996</v>
      </c>
      <c r="L14" s="61">
        <v>8.4591340000000006</v>
      </c>
      <c r="M14" s="61">
        <v>17.776119999999999</v>
      </c>
      <c r="N14" s="61">
        <v>15.79663</v>
      </c>
      <c r="O14" s="61">
        <v>9.2819870000000009</v>
      </c>
      <c r="P14" s="61">
        <v>8.6252770000000005</v>
      </c>
      <c r="Q14" s="61">
        <v>15.14405</v>
      </c>
      <c r="R14" s="61">
        <v>14.67582</v>
      </c>
      <c r="S14" s="61">
        <v>13.54726</v>
      </c>
      <c r="T14" s="64">
        <v>14.02365</v>
      </c>
      <c r="U14" s="64">
        <v>16.423120000000001</v>
      </c>
      <c r="V14" s="64">
        <v>18.00948</v>
      </c>
      <c r="W14" s="64">
        <v>33.1629</v>
      </c>
      <c r="X14" s="64">
        <v>15.416930000000001</v>
      </c>
      <c r="Y14" s="64">
        <v>14.42313</v>
      </c>
      <c r="Z14" s="64">
        <v>10.31584</v>
      </c>
      <c r="AA14" s="64">
        <v>15.34543</v>
      </c>
      <c r="AB14" s="64">
        <v>21.481369999999998</v>
      </c>
      <c r="AC14" s="64">
        <v>12.046989999999999</v>
      </c>
      <c r="AD14" s="64">
        <v>8.7326110000000003</v>
      </c>
      <c r="AE14" s="64">
        <v>13.71979</v>
      </c>
      <c r="AF14" s="37">
        <f t="shared" si="1"/>
        <v>29</v>
      </c>
      <c r="AG14" s="43" t="s">
        <v>55</v>
      </c>
      <c r="AH14" s="56">
        <v>2015</v>
      </c>
    </row>
    <row r="15" spans="1:34" s="37" customFormat="1" x14ac:dyDescent="0.25">
      <c r="A15" s="43" t="str">
        <f t="shared" si="0"/>
        <v>Number of interruptions - Class B,   2013</v>
      </c>
      <c r="B15" s="56"/>
      <c r="C15" s="41">
        <v>176</v>
      </c>
      <c r="D15" s="41">
        <v>346</v>
      </c>
      <c r="E15" s="41">
        <v>40</v>
      </c>
      <c r="F15" s="41">
        <v>168</v>
      </c>
      <c r="G15" s="41">
        <v>182</v>
      </c>
      <c r="H15" s="41">
        <v>204</v>
      </c>
      <c r="I15" s="41">
        <v>41</v>
      </c>
      <c r="J15" s="41">
        <v>143</v>
      </c>
      <c r="K15" s="41">
        <v>6</v>
      </c>
      <c r="L15" s="41">
        <v>118</v>
      </c>
      <c r="M15" s="41">
        <v>346</v>
      </c>
      <c r="N15" s="41">
        <v>221</v>
      </c>
      <c r="O15" s="41">
        <v>13</v>
      </c>
      <c r="P15" s="41">
        <v>168</v>
      </c>
      <c r="Q15" s="41">
        <v>71</v>
      </c>
      <c r="R15" s="41">
        <v>366</v>
      </c>
      <c r="S15" s="41">
        <v>391</v>
      </c>
      <c r="T15" s="42">
        <v>520</v>
      </c>
      <c r="U15" s="42">
        <v>1461</v>
      </c>
      <c r="V15" s="42">
        <v>68</v>
      </c>
      <c r="W15" s="42">
        <v>343</v>
      </c>
      <c r="X15" s="42">
        <v>730</v>
      </c>
      <c r="Y15" s="42">
        <v>256</v>
      </c>
      <c r="Z15" s="42">
        <v>456</v>
      </c>
      <c r="AA15" s="42">
        <v>998</v>
      </c>
      <c r="AB15" s="42">
        <v>380</v>
      </c>
      <c r="AC15" s="42">
        <v>91</v>
      </c>
      <c r="AD15" s="42">
        <v>111</v>
      </c>
      <c r="AE15" s="42">
        <v>94</v>
      </c>
      <c r="AF15" s="37">
        <f t="shared" si="1"/>
        <v>29</v>
      </c>
      <c r="AG15" s="43" t="s">
        <v>44</v>
      </c>
      <c r="AH15" s="56">
        <v>2013</v>
      </c>
    </row>
    <row r="16" spans="1:34" s="37" customFormat="1" x14ac:dyDescent="0.25">
      <c r="A16" s="43" t="str">
        <f t="shared" si="0"/>
        <v>Number of interruptions - Class B,   2014</v>
      </c>
      <c r="B16" s="56"/>
      <c r="C16" s="41">
        <v>160</v>
      </c>
      <c r="D16" s="41">
        <v>257</v>
      </c>
      <c r="E16" s="41">
        <v>37</v>
      </c>
      <c r="F16" s="41">
        <v>187</v>
      </c>
      <c r="G16" s="41">
        <v>79</v>
      </c>
      <c r="H16" s="41">
        <v>165</v>
      </c>
      <c r="I16" s="41">
        <v>106</v>
      </c>
      <c r="J16" s="41">
        <v>121</v>
      </c>
      <c r="K16" s="41">
        <v>13</v>
      </c>
      <c r="L16" s="41">
        <v>70</v>
      </c>
      <c r="M16" s="41">
        <v>625</v>
      </c>
      <c r="N16" s="41">
        <v>254</v>
      </c>
      <c r="O16" s="41">
        <v>14</v>
      </c>
      <c r="P16" s="41">
        <v>167</v>
      </c>
      <c r="Q16" s="41">
        <v>66</v>
      </c>
      <c r="R16" s="41">
        <v>348</v>
      </c>
      <c r="S16" s="41">
        <v>424</v>
      </c>
      <c r="T16" s="42">
        <v>541</v>
      </c>
      <c r="U16" s="42">
        <v>1238</v>
      </c>
      <c r="V16" s="42">
        <v>75</v>
      </c>
      <c r="W16" s="42">
        <v>359</v>
      </c>
      <c r="X16" s="42">
        <v>685</v>
      </c>
      <c r="Y16" s="42">
        <v>137</v>
      </c>
      <c r="Z16" s="42">
        <v>558</v>
      </c>
      <c r="AA16" s="42">
        <v>1249</v>
      </c>
      <c r="AB16" s="42">
        <v>406</v>
      </c>
      <c r="AC16" s="42">
        <v>78</v>
      </c>
      <c r="AD16" s="42">
        <v>119</v>
      </c>
      <c r="AE16" s="42">
        <v>97</v>
      </c>
      <c r="AF16" s="37">
        <f t="shared" si="1"/>
        <v>29</v>
      </c>
      <c r="AG16" s="43" t="s">
        <v>44</v>
      </c>
      <c r="AH16" s="56">
        <v>2014</v>
      </c>
    </row>
    <row r="17" spans="1:34" s="37" customFormat="1" x14ac:dyDescent="0.25">
      <c r="A17" s="43" t="str">
        <f t="shared" si="0"/>
        <v>Number of interruptions - Class B,   2015</v>
      </c>
      <c r="B17" s="56"/>
      <c r="C17" s="41">
        <v>222</v>
      </c>
      <c r="D17" s="41">
        <v>317</v>
      </c>
      <c r="E17" s="41">
        <v>48</v>
      </c>
      <c r="F17" s="41">
        <v>138</v>
      </c>
      <c r="G17" s="41">
        <v>102</v>
      </c>
      <c r="H17" s="41">
        <v>175</v>
      </c>
      <c r="I17" s="41">
        <v>123</v>
      </c>
      <c r="J17" s="41">
        <v>167</v>
      </c>
      <c r="K17" s="41">
        <v>2</v>
      </c>
      <c r="L17" s="41">
        <v>84</v>
      </c>
      <c r="M17" s="41">
        <v>596</v>
      </c>
      <c r="N17" s="41">
        <v>223</v>
      </c>
      <c r="O17" s="41">
        <v>18</v>
      </c>
      <c r="P17" s="41">
        <v>162</v>
      </c>
      <c r="Q17" s="41">
        <v>165</v>
      </c>
      <c r="R17" s="41">
        <v>396</v>
      </c>
      <c r="S17" s="41">
        <v>606</v>
      </c>
      <c r="T17" s="42">
        <v>422</v>
      </c>
      <c r="U17" s="42">
        <v>1319</v>
      </c>
      <c r="V17" s="42">
        <v>81</v>
      </c>
      <c r="W17" s="42">
        <v>338</v>
      </c>
      <c r="X17" s="42">
        <v>737</v>
      </c>
      <c r="Y17" s="42">
        <v>171</v>
      </c>
      <c r="Z17" s="42">
        <v>565</v>
      </c>
      <c r="AA17" s="42">
        <v>1161</v>
      </c>
      <c r="AB17" s="42">
        <v>482</v>
      </c>
      <c r="AC17" s="42">
        <v>82</v>
      </c>
      <c r="AD17" s="42">
        <v>183</v>
      </c>
      <c r="AE17" s="42">
        <v>89</v>
      </c>
      <c r="AF17" s="37">
        <f t="shared" si="1"/>
        <v>29</v>
      </c>
      <c r="AG17" s="43" t="s">
        <v>44</v>
      </c>
      <c r="AH17" s="56">
        <v>2015</v>
      </c>
    </row>
    <row r="18" spans="1:34" s="37" customFormat="1" x14ac:dyDescent="0.25">
      <c r="A18" s="43" t="str">
        <f t="shared" si="0"/>
        <v>Number of interruptions - Class C,   2013</v>
      </c>
      <c r="B18" s="56"/>
      <c r="C18" s="41">
        <v>148</v>
      </c>
      <c r="D18" s="41">
        <v>357</v>
      </c>
      <c r="E18" s="41">
        <v>45</v>
      </c>
      <c r="F18" s="41">
        <v>96</v>
      </c>
      <c r="G18" s="41">
        <v>133</v>
      </c>
      <c r="H18" s="41">
        <v>214</v>
      </c>
      <c r="I18" s="41">
        <v>84</v>
      </c>
      <c r="J18" s="41">
        <v>240</v>
      </c>
      <c r="K18" s="41">
        <v>15</v>
      </c>
      <c r="L18" s="41">
        <v>128</v>
      </c>
      <c r="M18" s="41">
        <v>163</v>
      </c>
      <c r="N18" s="41">
        <v>303</v>
      </c>
      <c r="O18" s="41">
        <v>8</v>
      </c>
      <c r="P18" s="41">
        <v>136</v>
      </c>
      <c r="Q18" s="41">
        <v>73</v>
      </c>
      <c r="R18" s="41">
        <v>215</v>
      </c>
      <c r="S18" s="41">
        <v>851</v>
      </c>
      <c r="T18" s="42">
        <v>156</v>
      </c>
      <c r="U18" s="42">
        <v>1882</v>
      </c>
      <c r="V18" s="42">
        <v>92</v>
      </c>
      <c r="W18" s="42">
        <v>690</v>
      </c>
      <c r="X18" s="42">
        <v>498</v>
      </c>
      <c r="Y18" s="42">
        <v>281</v>
      </c>
      <c r="Z18" s="42">
        <v>289</v>
      </c>
      <c r="AA18" s="42">
        <v>1144</v>
      </c>
      <c r="AB18" s="42">
        <v>555</v>
      </c>
      <c r="AC18" s="42">
        <v>90</v>
      </c>
      <c r="AD18" s="42">
        <v>216</v>
      </c>
      <c r="AE18" s="42">
        <v>137</v>
      </c>
      <c r="AF18" s="37">
        <f t="shared" si="1"/>
        <v>29</v>
      </c>
      <c r="AG18" s="43" t="s">
        <v>45</v>
      </c>
      <c r="AH18" s="56">
        <v>2013</v>
      </c>
    </row>
    <row r="19" spans="1:34" s="37" customFormat="1" x14ac:dyDescent="0.25">
      <c r="A19" s="43" t="str">
        <f t="shared" si="0"/>
        <v>Number of interruptions - Class C,   2014</v>
      </c>
      <c r="B19" s="56"/>
      <c r="C19" s="41">
        <v>248</v>
      </c>
      <c r="D19" s="41">
        <v>453</v>
      </c>
      <c r="E19" s="41">
        <v>38</v>
      </c>
      <c r="F19" s="41">
        <v>98</v>
      </c>
      <c r="G19" s="41">
        <v>148</v>
      </c>
      <c r="H19" s="41">
        <v>263</v>
      </c>
      <c r="I19" s="41">
        <v>102</v>
      </c>
      <c r="J19" s="41">
        <v>344</v>
      </c>
      <c r="K19" s="41">
        <v>21</v>
      </c>
      <c r="L19" s="41">
        <v>92</v>
      </c>
      <c r="M19" s="41">
        <v>300</v>
      </c>
      <c r="N19" s="41">
        <v>509</v>
      </c>
      <c r="O19" s="41">
        <v>6</v>
      </c>
      <c r="P19" s="41">
        <v>126</v>
      </c>
      <c r="Q19" s="41">
        <v>96</v>
      </c>
      <c r="R19" s="41">
        <v>328</v>
      </c>
      <c r="S19" s="41">
        <v>1113</v>
      </c>
      <c r="T19" s="42">
        <v>223</v>
      </c>
      <c r="U19" s="42">
        <v>2239</v>
      </c>
      <c r="V19" s="42">
        <v>98</v>
      </c>
      <c r="W19" s="42">
        <v>910</v>
      </c>
      <c r="X19" s="42">
        <v>536</v>
      </c>
      <c r="Y19" s="42">
        <v>394</v>
      </c>
      <c r="Z19" s="42">
        <v>320</v>
      </c>
      <c r="AA19" s="42">
        <v>1423</v>
      </c>
      <c r="AB19" s="42">
        <v>579</v>
      </c>
      <c r="AC19" s="42">
        <v>129</v>
      </c>
      <c r="AD19" s="42">
        <v>385</v>
      </c>
      <c r="AE19" s="42">
        <v>166</v>
      </c>
      <c r="AF19" s="37">
        <f t="shared" si="1"/>
        <v>29</v>
      </c>
      <c r="AG19" s="43" t="s">
        <v>45</v>
      </c>
      <c r="AH19" s="56">
        <v>2014</v>
      </c>
    </row>
    <row r="20" spans="1:34" s="37" customFormat="1" x14ac:dyDescent="0.25">
      <c r="A20" s="43" t="str">
        <f t="shared" si="0"/>
        <v>Number of interruptions - Class C,   2015</v>
      </c>
      <c r="B20" s="56"/>
      <c r="C20" s="41">
        <v>171</v>
      </c>
      <c r="D20" s="41">
        <v>488</v>
      </c>
      <c r="E20" s="41">
        <v>48</v>
      </c>
      <c r="F20" s="41">
        <v>84</v>
      </c>
      <c r="G20" s="41">
        <v>171</v>
      </c>
      <c r="H20" s="41">
        <v>362</v>
      </c>
      <c r="I20" s="41">
        <v>122</v>
      </c>
      <c r="J20" s="41">
        <v>289</v>
      </c>
      <c r="K20" s="41">
        <v>25</v>
      </c>
      <c r="L20" s="41">
        <v>120</v>
      </c>
      <c r="M20" s="41">
        <v>274</v>
      </c>
      <c r="N20" s="41">
        <v>311</v>
      </c>
      <c r="O20" s="41">
        <v>9</v>
      </c>
      <c r="P20" s="41">
        <v>144</v>
      </c>
      <c r="Q20" s="41">
        <v>125</v>
      </c>
      <c r="R20" s="41">
        <v>469</v>
      </c>
      <c r="S20" s="41">
        <v>883</v>
      </c>
      <c r="T20" s="41">
        <v>226</v>
      </c>
      <c r="U20" s="41">
        <v>2760</v>
      </c>
      <c r="V20" s="41">
        <v>109</v>
      </c>
      <c r="W20" s="41">
        <v>667</v>
      </c>
      <c r="X20" s="41">
        <v>620</v>
      </c>
      <c r="Y20" s="41">
        <v>401</v>
      </c>
      <c r="Z20" s="41">
        <v>368</v>
      </c>
      <c r="AA20" s="41">
        <v>1619</v>
      </c>
      <c r="AB20" s="41">
        <v>656</v>
      </c>
      <c r="AC20" s="41">
        <v>163</v>
      </c>
      <c r="AD20" s="41">
        <v>220</v>
      </c>
      <c r="AE20" s="41">
        <v>221</v>
      </c>
      <c r="AF20" s="37">
        <f t="shared" si="1"/>
        <v>29</v>
      </c>
      <c r="AG20" s="43" t="s">
        <v>45</v>
      </c>
      <c r="AH20" s="56">
        <v>2015</v>
      </c>
    </row>
    <row r="21" spans="1:34" s="37" customFormat="1" x14ac:dyDescent="0.25">
      <c r="A21" s="43" t="str">
        <f t="shared" si="0"/>
        <v>Number of interruptions - Total,   2013</v>
      </c>
      <c r="B21" s="56"/>
      <c r="C21" s="41">
        <v>329</v>
      </c>
      <c r="D21" s="41">
        <v>703</v>
      </c>
      <c r="E21" s="41">
        <v>87</v>
      </c>
      <c r="F21" s="41">
        <v>267</v>
      </c>
      <c r="G21" s="41">
        <v>315</v>
      </c>
      <c r="H21" s="41">
        <v>420</v>
      </c>
      <c r="I21" s="41">
        <v>125</v>
      </c>
      <c r="J21" s="41">
        <v>384</v>
      </c>
      <c r="K21" s="41">
        <v>21</v>
      </c>
      <c r="L21" s="41">
        <v>263</v>
      </c>
      <c r="M21" s="41">
        <v>509</v>
      </c>
      <c r="N21" s="41">
        <v>524</v>
      </c>
      <c r="O21" s="41">
        <v>21</v>
      </c>
      <c r="P21" s="41">
        <v>307</v>
      </c>
      <c r="Q21" s="41">
        <v>145</v>
      </c>
      <c r="R21" s="41">
        <v>581</v>
      </c>
      <c r="S21" s="41">
        <v>1246</v>
      </c>
      <c r="T21" s="41">
        <v>677</v>
      </c>
      <c r="U21" s="41">
        <v>3803</v>
      </c>
      <c r="V21" s="41">
        <v>160</v>
      </c>
      <c r="W21" s="41">
        <v>1132</v>
      </c>
      <c r="X21" s="41">
        <v>1229</v>
      </c>
      <c r="Y21" s="41">
        <v>537</v>
      </c>
      <c r="Z21" s="41">
        <v>750</v>
      </c>
      <c r="AA21" s="41">
        <v>2150</v>
      </c>
      <c r="AB21" s="41">
        <v>935</v>
      </c>
      <c r="AC21" s="41">
        <v>190</v>
      </c>
      <c r="AD21" s="41">
        <v>327</v>
      </c>
      <c r="AE21" s="41">
        <v>233</v>
      </c>
      <c r="AF21" s="37">
        <f t="shared" si="1"/>
        <v>29</v>
      </c>
      <c r="AG21" s="43" t="s">
        <v>46</v>
      </c>
      <c r="AH21" s="56">
        <v>2013</v>
      </c>
    </row>
    <row r="22" spans="1:34" s="37" customFormat="1" x14ac:dyDescent="0.25">
      <c r="A22" s="43" t="str">
        <f t="shared" si="0"/>
        <v>Number of interruptions - Total,   2014</v>
      </c>
      <c r="B22" s="56"/>
      <c r="C22" s="41">
        <v>418</v>
      </c>
      <c r="D22" s="41">
        <v>710</v>
      </c>
      <c r="E22" s="41">
        <v>75</v>
      </c>
      <c r="F22" s="41">
        <v>290</v>
      </c>
      <c r="G22" s="41">
        <v>229</v>
      </c>
      <c r="H22" s="41">
        <v>441</v>
      </c>
      <c r="I22" s="41">
        <v>209</v>
      </c>
      <c r="J22" s="41">
        <v>465</v>
      </c>
      <c r="K22" s="41">
        <v>34</v>
      </c>
      <c r="L22" s="41">
        <v>168</v>
      </c>
      <c r="M22" s="41">
        <v>925</v>
      </c>
      <c r="N22" s="41">
        <v>764</v>
      </c>
      <c r="O22" s="41">
        <v>21</v>
      </c>
      <c r="P22" s="41">
        <v>297</v>
      </c>
      <c r="Q22" s="41">
        <v>166</v>
      </c>
      <c r="R22" s="41">
        <v>678</v>
      </c>
      <c r="S22" s="41">
        <v>1543</v>
      </c>
      <c r="T22" s="42">
        <v>764</v>
      </c>
      <c r="U22" s="42">
        <v>4082</v>
      </c>
      <c r="V22" s="42">
        <v>173</v>
      </c>
      <c r="W22" s="42">
        <v>1338</v>
      </c>
      <c r="X22" s="42">
        <v>1221</v>
      </c>
      <c r="Y22" s="42">
        <v>532</v>
      </c>
      <c r="Z22" s="42">
        <v>886</v>
      </c>
      <c r="AA22" s="42">
        <v>2697</v>
      </c>
      <c r="AB22" s="42">
        <v>995</v>
      </c>
      <c r="AC22" s="42">
        <v>215</v>
      </c>
      <c r="AD22" s="42">
        <v>510</v>
      </c>
      <c r="AE22" s="42">
        <v>264</v>
      </c>
      <c r="AF22" s="37">
        <f t="shared" si="1"/>
        <v>29</v>
      </c>
      <c r="AG22" s="43" t="s">
        <v>46</v>
      </c>
      <c r="AH22" s="56">
        <v>2014</v>
      </c>
    </row>
    <row r="23" spans="1:34" s="37" customFormat="1" x14ac:dyDescent="0.25">
      <c r="A23" s="43" t="str">
        <f t="shared" si="0"/>
        <v>Number of interruptions - Total,   2015</v>
      </c>
      <c r="B23" s="56"/>
      <c r="C23" s="41">
        <v>400</v>
      </c>
      <c r="D23" s="41">
        <v>805</v>
      </c>
      <c r="E23" s="41">
        <v>96</v>
      </c>
      <c r="F23" s="41">
        <v>222</v>
      </c>
      <c r="G23" s="41">
        <v>273</v>
      </c>
      <c r="H23" s="41">
        <v>542</v>
      </c>
      <c r="I23" s="41">
        <v>246</v>
      </c>
      <c r="J23" s="41">
        <v>456</v>
      </c>
      <c r="K23" s="41">
        <v>27</v>
      </c>
      <c r="L23" s="41">
        <v>211</v>
      </c>
      <c r="M23" s="41">
        <v>871</v>
      </c>
      <c r="N23" s="41">
        <v>534</v>
      </c>
      <c r="O23" s="41">
        <v>27</v>
      </c>
      <c r="P23" s="41">
        <v>308</v>
      </c>
      <c r="Q23" s="41">
        <v>292</v>
      </c>
      <c r="R23" s="41">
        <v>865</v>
      </c>
      <c r="S23" s="41">
        <v>1491</v>
      </c>
      <c r="T23" s="41">
        <v>649</v>
      </c>
      <c r="U23" s="41">
        <v>4571</v>
      </c>
      <c r="V23" s="41">
        <v>190</v>
      </c>
      <c r="W23" s="41">
        <v>1436</v>
      </c>
      <c r="X23" s="41">
        <v>1358</v>
      </c>
      <c r="Y23" s="41">
        <v>574</v>
      </c>
      <c r="Z23" s="41">
        <v>937</v>
      </c>
      <c r="AA23" s="41">
        <v>2780</v>
      </c>
      <c r="AB23" s="41">
        <v>1138</v>
      </c>
      <c r="AC23" s="41">
        <v>255</v>
      </c>
      <c r="AD23" s="41">
        <v>409</v>
      </c>
      <c r="AE23" s="41">
        <v>310</v>
      </c>
      <c r="AF23" s="37">
        <f t="shared" si="1"/>
        <v>29</v>
      </c>
      <c r="AG23" s="43" t="s">
        <v>46</v>
      </c>
      <c r="AH23" s="56">
        <v>2015</v>
      </c>
    </row>
    <row r="24" spans="1:34" s="37" customFormat="1" x14ac:dyDescent="0.25">
      <c r="A24" s="43" t="str">
        <f t="shared" si="0"/>
        <v>SAIDI - Class B,   2013</v>
      </c>
      <c r="B24" s="57"/>
      <c r="C24" s="61">
        <v>38.316670000000002</v>
      </c>
      <c r="D24" s="61">
        <v>21.81</v>
      </c>
      <c r="E24" s="61">
        <v>72.040000000000006</v>
      </c>
      <c r="F24" s="61">
        <v>82.593720000000005</v>
      </c>
      <c r="G24" s="61">
        <v>42.965000000000003</v>
      </c>
      <c r="H24" s="61">
        <v>90.17</v>
      </c>
      <c r="I24" s="61">
        <v>7.9489999999999998</v>
      </c>
      <c r="J24" s="61">
        <v>48.380029999999998</v>
      </c>
      <c r="K24" s="61">
        <v>8.2539999999999996</v>
      </c>
      <c r="L24" s="61">
        <v>32.059739999999998</v>
      </c>
      <c r="M24" s="61">
        <v>67.462000000000003</v>
      </c>
      <c r="N24" s="61">
        <v>68.451359999999994</v>
      </c>
      <c r="O24" s="61">
        <v>10.24</v>
      </c>
      <c r="P24" s="61">
        <v>36.982239999999997</v>
      </c>
      <c r="Q24" s="61">
        <v>4.8444349999999998</v>
      </c>
      <c r="R24" s="61">
        <v>55.602730000000001</v>
      </c>
      <c r="S24" s="61">
        <v>11.34</v>
      </c>
      <c r="T24" s="64">
        <v>130.52000000000001</v>
      </c>
      <c r="U24" s="64">
        <v>60.015459999999997</v>
      </c>
      <c r="V24" s="64">
        <v>25.24</v>
      </c>
      <c r="W24" s="64">
        <v>83.012500000000003</v>
      </c>
      <c r="X24" s="64">
        <v>81.021000000000001</v>
      </c>
      <c r="Y24" s="64">
        <v>144.39080000000001</v>
      </c>
      <c r="Z24" s="64">
        <v>33.71819</v>
      </c>
      <c r="AA24" s="64">
        <v>20.100000000000001</v>
      </c>
      <c r="AB24" s="64">
        <v>14.71527</v>
      </c>
      <c r="AC24" s="64">
        <v>52.05</v>
      </c>
      <c r="AD24" s="64">
        <v>1.4064719999999999</v>
      </c>
      <c r="AE24" s="64">
        <v>65.599999999999994</v>
      </c>
      <c r="AF24" s="37">
        <f t="shared" si="1"/>
        <v>29</v>
      </c>
      <c r="AG24" s="43" t="s">
        <v>47</v>
      </c>
      <c r="AH24" s="57">
        <v>2013</v>
      </c>
    </row>
    <row r="25" spans="1:34" s="37" customFormat="1" x14ac:dyDescent="0.25">
      <c r="A25" s="43" t="str">
        <f t="shared" si="0"/>
        <v>SAIDI - Class B,   2014</v>
      </c>
      <c r="B25" s="57"/>
      <c r="C25" s="61">
        <v>33.989910000000002</v>
      </c>
      <c r="D25" s="61">
        <v>22.784050000000001</v>
      </c>
      <c r="E25" s="61">
        <v>121.28579999999999</v>
      </c>
      <c r="F25" s="61">
        <v>78.86824</v>
      </c>
      <c r="G25" s="61">
        <v>33.05021</v>
      </c>
      <c r="H25" s="61">
        <v>71.3</v>
      </c>
      <c r="I25" s="61">
        <v>14.494</v>
      </c>
      <c r="J25" s="61">
        <v>56.701129999999999</v>
      </c>
      <c r="K25" s="61">
        <v>9.7040000000000006</v>
      </c>
      <c r="L25" s="61">
        <v>16.456140000000001</v>
      </c>
      <c r="M25" s="61">
        <v>88.35445</v>
      </c>
      <c r="N25" s="61">
        <v>56.7</v>
      </c>
      <c r="O25" s="61">
        <v>1.764815</v>
      </c>
      <c r="P25" s="61">
        <v>53.6</v>
      </c>
      <c r="Q25" s="61">
        <v>7.6874140000000004</v>
      </c>
      <c r="R25" s="61">
        <v>52.1</v>
      </c>
      <c r="S25" s="61">
        <v>10.65</v>
      </c>
      <c r="T25" s="64">
        <v>154.1</v>
      </c>
      <c r="U25" s="64">
        <v>36.050040000000003</v>
      </c>
      <c r="V25" s="64">
        <v>28.555</v>
      </c>
      <c r="W25" s="64">
        <v>83.610590000000002</v>
      </c>
      <c r="X25" s="64">
        <v>66.817999999999998</v>
      </c>
      <c r="Y25" s="64">
        <v>21.805730000000001</v>
      </c>
      <c r="Z25" s="64">
        <v>32.181750000000001</v>
      </c>
      <c r="AA25" s="64">
        <v>23</v>
      </c>
      <c r="AB25" s="64">
        <v>21.984449999999999</v>
      </c>
      <c r="AC25" s="64">
        <v>36.299999999999997</v>
      </c>
      <c r="AD25" s="64">
        <v>1.6662239999999999</v>
      </c>
      <c r="AE25" s="64">
        <v>41.26</v>
      </c>
      <c r="AF25" s="37">
        <f t="shared" si="1"/>
        <v>29</v>
      </c>
      <c r="AG25" s="43" t="s">
        <v>47</v>
      </c>
      <c r="AH25" s="57">
        <v>2014</v>
      </c>
    </row>
    <row r="26" spans="1:34" s="37" customFormat="1" x14ac:dyDescent="0.25">
      <c r="A26" s="43" t="str">
        <f t="shared" si="0"/>
        <v>SAIDI - Class B,   2015</v>
      </c>
      <c r="B26" s="57"/>
      <c r="C26" s="61">
        <v>48.590380000000003</v>
      </c>
      <c r="D26" s="61">
        <v>24.326550000000001</v>
      </c>
      <c r="E26" s="61">
        <v>65.257490000000004</v>
      </c>
      <c r="F26" s="61">
        <v>50.975110000000001</v>
      </c>
      <c r="G26" s="61">
        <v>20.9</v>
      </c>
      <c r="H26" s="61">
        <v>49.22795</v>
      </c>
      <c r="I26" s="61">
        <v>16.18</v>
      </c>
      <c r="J26" s="61">
        <v>66.718379999999996</v>
      </c>
      <c r="K26" s="61">
        <v>0.996</v>
      </c>
      <c r="L26" s="61">
        <v>25.883780000000002</v>
      </c>
      <c r="M26" s="61">
        <v>89.03</v>
      </c>
      <c r="N26" s="61">
        <v>52.03</v>
      </c>
      <c r="O26" s="61">
        <v>2.548</v>
      </c>
      <c r="P26" s="61">
        <v>57.7</v>
      </c>
      <c r="Q26" s="61">
        <v>12.720879999999999</v>
      </c>
      <c r="R26" s="61">
        <v>69.403999999999996</v>
      </c>
      <c r="S26" s="61">
        <v>10.6874</v>
      </c>
      <c r="T26" s="64">
        <v>133.10599999999999</v>
      </c>
      <c r="U26" s="64">
        <v>46.002830000000003</v>
      </c>
      <c r="V26" s="64">
        <v>26.837</v>
      </c>
      <c r="W26" s="64">
        <v>75.073409999999996</v>
      </c>
      <c r="X26" s="64">
        <v>82.831999999999994</v>
      </c>
      <c r="Y26" s="64">
        <v>251.8022</v>
      </c>
      <c r="Z26" s="64">
        <v>34.384070000000001</v>
      </c>
      <c r="AA26" s="64">
        <v>19.972909999999999</v>
      </c>
      <c r="AB26" s="64">
        <v>24.64451</v>
      </c>
      <c r="AC26" s="64">
        <v>28.47</v>
      </c>
      <c r="AD26" s="64">
        <v>3.546872</v>
      </c>
      <c r="AE26" s="64">
        <v>45.22</v>
      </c>
      <c r="AF26" s="37">
        <f t="shared" si="1"/>
        <v>29</v>
      </c>
      <c r="AG26" s="43" t="s">
        <v>47</v>
      </c>
      <c r="AH26" s="57">
        <v>2015</v>
      </c>
    </row>
    <row r="27" spans="1:34" s="37" customFormat="1" x14ac:dyDescent="0.25">
      <c r="A27" s="43" t="str">
        <f t="shared" si="0"/>
        <v>SAIDI - Class C,   2013</v>
      </c>
      <c r="B27" s="57"/>
      <c r="C27" s="61">
        <v>109.95</v>
      </c>
      <c r="D27" s="61">
        <v>53.8</v>
      </c>
      <c r="E27" s="61">
        <v>111.59</v>
      </c>
      <c r="F27" s="61">
        <v>41.254710000000003</v>
      </c>
      <c r="G27" s="61">
        <v>83.582099999999997</v>
      </c>
      <c r="H27" s="61">
        <v>196.99</v>
      </c>
      <c r="I27" s="61">
        <v>50.1</v>
      </c>
      <c r="J27" s="61">
        <v>114.50709999999999</v>
      </c>
      <c r="K27" s="61">
        <v>23.536999999999999</v>
      </c>
      <c r="L27" s="61">
        <v>159.54310000000001</v>
      </c>
      <c r="M27" s="61">
        <v>186.62</v>
      </c>
      <c r="N27" s="61">
        <v>70.928259999999995</v>
      </c>
      <c r="O27" s="61">
        <v>33.4</v>
      </c>
      <c r="P27" s="61">
        <v>93.546449999999993</v>
      </c>
      <c r="Q27" s="61">
        <v>49.884480000000003</v>
      </c>
      <c r="R27" s="61">
        <v>61.357990000000001</v>
      </c>
      <c r="S27" s="61">
        <v>82.44</v>
      </c>
      <c r="T27" s="64">
        <v>122.49</v>
      </c>
      <c r="U27" s="64">
        <v>115.76909999999999</v>
      </c>
      <c r="V27" s="64">
        <v>63.3</v>
      </c>
      <c r="W27" s="64">
        <v>116.5526</v>
      </c>
      <c r="X27" s="64">
        <v>110.376</v>
      </c>
      <c r="Y27" s="64">
        <v>250.91409999999999</v>
      </c>
      <c r="Z27" s="64">
        <v>55.519329999999997</v>
      </c>
      <c r="AA27" s="64">
        <v>75.7</v>
      </c>
      <c r="AB27" s="64">
        <v>60.396680000000003</v>
      </c>
      <c r="AC27" s="64">
        <v>100.03</v>
      </c>
      <c r="AD27" s="64">
        <v>41.883670000000002</v>
      </c>
      <c r="AE27" s="64">
        <v>147.30000000000001</v>
      </c>
      <c r="AF27" s="37">
        <f t="shared" si="1"/>
        <v>29</v>
      </c>
      <c r="AG27" s="43" t="s">
        <v>48</v>
      </c>
      <c r="AH27" s="57">
        <v>2013</v>
      </c>
    </row>
    <row r="28" spans="1:34" s="37" customFormat="1" x14ac:dyDescent="0.25">
      <c r="A28" s="43" t="str">
        <f t="shared" si="0"/>
        <v>SAIDI - Class C,   2014</v>
      </c>
      <c r="B28" s="57"/>
      <c r="C28" s="61">
        <v>824.40710000000001</v>
      </c>
      <c r="D28" s="61">
        <v>71.716309999999993</v>
      </c>
      <c r="E28" s="61">
        <v>50.780769999999997</v>
      </c>
      <c r="F28" s="61">
        <v>84.139009999999999</v>
      </c>
      <c r="G28" s="61">
        <v>92.332560000000001</v>
      </c>
      <c r="H28" s="61">
        <v>213.5</v>
      </c>
      <c r="I28" s="61">
        <v>52.8</v>
      </c>
      <c r="J28" s="61">
        <v>775.19150000000002</v>
      </c>
      <c r="K28" s="61">
        <v>15.398999999999999</v>
      </c>
      <c r="L28" s="61">
        <v>181.52379999999999</v>
      </c>
      <c r="M28" s="61">
        <v>862.91740000000004</v>
      </c>
      <c r="N28" s="61">
        <v>189.5</v>
      </c>
      <c r="O28" s="61">
        <v>20.611519999999999</v>
      </c>
      <c r="P28" s="61">
        <v>75.88</v>
      </c>
      <c r="Q28" s="61">
        <v>87.440380000000005</v>
      </c>
      <c r="R28" s="61">
        <v>103.6</v>
      </c>
      <c r="S28" s="61">
        <v>463.12</v>
      </c>
      <c r="T28" s="64">
        <v>317.3</v>
      </c>
      <c r="U28" s="64">
        <v>190.3603</v>
      </c>
      <c r="V28" s="64">
        <v>42.688000000000002</v>
      </c>
      <c r="W28" s="64">
        <v>186.845</v>
      </c>
      <c r="X28" s="64">
        <v>110.95099999999999</v>
      </c>
      <c r="Y28" s="64">
        <v>478.31970000000001</v>
      </c>
      <c r="Z28" s="64">
        <v>80.638480000000001</v>
      </c>
      <c r="AA28" s="64">
        <v>128</v>
      </c>
      <c r="AB28" s="64">
        <v>69.169619999999995</v>
      </c>
      <c r="AC28" s="64">
        <v>87.1</v>
      </c>
      <c r="AD28" s="64">
        <v>189.10400000000001</v>
      </c>
      <c r="AE28" s="64">
        <v>67.02</v>
      </c>
      <c r="AF28" s="37">
        <f t="shared" si="1"/>
        <v>29</v>
      </c>
      <c r="AG28" s="43" t="s">
        <v>48</v>
      </c>
      <c r="AH28" s="57">
        <v>2014</v>
      </c>
    </row>
    <row r="29" spans="1:34" s="37" customFormat="1" x14ac:dyDescent="0.25">
      <c r="A29" s="43" t="str">
        <f t="shared" si="0"/>
        <v>SAIDI - Class C,   2015</v>
      </c>
      <c r="B29" s="56"/>
      <c r="C29" s="61">
        <v>91.295519999999996</v>
      </c>
      <c r="D29" s="61">
        <v>105.6977</v>
      </c>
      <c r="E29" s="61">
        <v>2681.2979999999998</v>
      </c>
      <c r="F29" s="61">
        <v>90.392290000000003</v>
      </c>
      <c r="G29" s="61">
        <v>99.175600000000003</v>
      </c>
      <c r="H29" s="61">
        <v>206.55619999999999</v>
      </c>
      <c r="I29" s="61">
        <v>123.119</v>
      </c>
      <c r="J29" s="61">
        <v>131.5155</v>
      </c>
      <c r="K29" s="61">
        <v>40.35</v>
      </c>
      <c r="L29" s="61">
        <v>146.97370000000001</v>
      </c>
      <c r="M29" s="61">
        <v>102.42</v>
      </c>
      <c r="N29" s="61">
        <v>77.88</v>
      </c>
      <c r="O29" s="61">
        <v>17.388999999999999</v>
      </c>
      <c r="P29" s="61">
        <v>122.77</v>
      </c>
      <c r="Q29" s="61">
        <v>38.122250000000001</v>
      </c>
      <c r="R29" s="61">
        <v>310.19529999999997</v>
      </c>
      <c r="S29" s="61">
        <v>115.4268</v>
      </c>
      <c r="T29" s="64">
        <v>222.92099999999999</v>
      </c>
      <c r="U29" s="64">
        <v>231.79519999999999</v>
      </c>
      <c r="V29" s="64">
        <v>41.326000000000001</v>
      </c>
      <c r="W29" s="64">
        <v>203.9434</v>
      </c>
      <c r="X29" s="64">
        <v>176.285</v>
      </c>
      <c r="Y29" s="64">
        <v>1585.99</v>
      </c>
      <c r="Z29" s="64">
        <v>85.991110000000006</v>
      </c>
      <c r="AA29" s="64">
        <v>476.2473</v>
      </c>
      <c r="AB29" s="64">
        <v>80.410600000000002</v>
      </c>
      <c r="AC29" s="64">
        <v>172.1</v>
      </c>
      <c r="AD29" s="64">
        <v>35.209789999999998</v>
      </c>
      <c r="AE29" s="64">
        <v>555.16</v>
      </c>
      <c r="AF29" s="37">
        <f t="shared" si="1"/>
        <v>29</v>
      </c>
      <c r="AG29" s="43" t="s">
        <v>48</v>
      </c>
      <c r="AH29" s="56">
        <v>2015</v>
      </c>
    </row>
    <row r="30" spans="1:34" s="37" customFormat="1" x14ac:dyDescent="0.25">
      <c r="A30" s="43" t="str">
        <f t="shared" si="0"/>
        <v>SAIDI - Limit,   2015</v>
      </c>
      <c r="B30" s="56"/>
      <c r="C30" s="61">
        <v>164.22058999999999</v>
      </c>
      <c r="D30" s="61">
        <v>98.29</v>
      </c>
      <c r="E30" s="61"/>
      <c r="F30" s="61">
        <v>197.5487</v>
      </c>
      <c r="G30" s="61"/>
      <c r="H30" s="61">
        <v>302.38</v>
      </c>
      <c r="I30" s="61"/>
      <c r="J30" s="61">
        <v>222.07315</v>
      </c>
      <c r="K30" s="61">
        <v>45.65</v>
      </c>
      <c r="L30" s="61">
        <v>220.05826999999999</v>
      </c>
      <c r="M30" s="61"/>
      <c r="N30" s="61"/>
      <c r="O30" s="61">
        <v>71.5363748796876</v>
      </c>
      <c r="P30" s="61">
        <v>162.53477000000001</v>
      </c>
      <c r="Q30" s="61"/>
      <c r="R30" s="61"/>
      <c r="S30" s="61">
        <v>103.8</v>
      </c>
      <c r="T30" s="64">
        <v>361.07</v>
      </c>
      <c r="U30" s="64">
        <v>210.13</v>
      </c>
      <c r="V30" s="64"/>
      <c r="W30" s="64">
        <v>307.69209999999998</v>
      </c>
      <c r="X30" s="64">
        <v>0</v>
      </c>
      <c r="Y30" s="64">
        <v>579.70000000000005</v>
      </c>
      <c r="Z30" s="64">
        <v>148</v>
      </c>
      <c r="AA30" s="64">
        <v>127.3</v>
      </c>
      <c r="AB30" s="64">
        <v>0</v>
      </c>
      <c r="AC30" s="64"/>
      <c r="AD30" s="64">
        <v>40.74</v>
      </c>
      <c r="AE30" s="64"/>
      <c r="AF30" s="37">
        <f t="shared" si="1"/>
        <v>19</v>
      </c>
      <c r="AG30" s="43" t="s">
        <v>73</v>
      </c>
      <c r="AH30" s="56">
        <v>2015</v>
      </c>
    </row>
    <row r="31" spans="1:34" s="37" customFormat="1" x14ac:dyDescent="0.25">
      <c r="A31" s="43" t="str">
        <f t="shared" si="0"/>
        <v>SAIDI - Normalised,   2013</v>
      </c>
      <c r="B31" s="56"/>
      <c r="C31" s="61">
        <v>148.26669999999999</v>
      </c>
      <c r="D31" s="61">
        <v>75.599999999999994</v>
      </c>
      <c r="E31" s="61">
        <v>183.63</v>
      </c>
      <c r="F31" s="61">
        <v>123.8484</v>
      </c>
      <c r="G31" s="61">
        <v>126.5471</v>
      </c>
      <c r="H31" s="61">
        <v>287.17380000000003</v>
      </c>
      <c r="I31" s="61">
        <v>58.04</v>
      </c>
      <c r="J31" s="61">
        <v>150.3124</v>
      </c>
      <c r="K31" s="61">
        <v>31.79</v>
      </c>
      <c r="L31" s="61">
        <v>191.60290000000001</v>
      </c>
      <c r="M31" s="61">
        <v>137.36000000000001</v>
      </c>
      <c r="N31" s="61">
        <v>34.390500000000003</v>
      </c>
      <c r="O31" s="61">
        <v>43.64</v>
      </c>
      <c r="P31" s="61">
        <v>130.52869999999999</v>
      </c>
      <c r="Q31" s="61">
        <v>54.728920000000002</v>
      </c>
      <c r="R31" s="61">
        <v>116.985</v>
      </c>
      <c r="S31" s="61">
        <v>85.5</v>
      </c>
      <c r="T31" s="64">
        <v>253</v>
      </c>
      <c r="U31" s="64">
        <v>175.78</v>
      </c>
      <c r="V31" s="64">
        <v>88.54</v>
      </c>
      <c r="W31" s="64">
        <v>199.5651</v>
      </c>
      <c r="X31" s="64">
        <v>191.4</v>
      </c>
      <c r="Y31" s="64">
        <v>327.17320000000001</v>
      </c>
      <c r="Z31" s="64">
        <v>89.237530000000007</v>
      </c>
      <c r="AA31" s="64">
        <v>95.8</v>
      </c>
      <c r="AB31" s="64">
        <v>75.111949999999993</v>
      </c>
      <c r="AC31" s="64">
        <v>152.08000000000001</v>
      </c>
      <c r="AD31" s="64">
        <v>43.290141649984598</v>
      </c>
      <c r="AE31" s="64">
        <v>206.27</v>
      </c>
      <c r="AF31" s="37">
        <f t="shared" si="1"/>
        <v>29</v>
      </c>
      <c r="AG31" s="43" t="s">
        <v>56</v>
      </c>
      <c r="AH31" s="56">
        <v>2013</v>
      </c>
    </row>
    <row r="32" spans="1:34" s="37" customFormat="1" x14ac:dyDescent="0.25">
      <c r="A32" s="43" t="str">
        <f t="shared" si="0"/>
        <v>SAIDI - Normalised,   2014</v>
      </c>
      <c r="B32" s="56"/>
      <c r="C32" s="61">
        <v>274.76569999999998</v>
      </c>
      <c r="D32" s="61">
        <v>94.500360000000001</v>
      </c>
      <c r="E32" s="61">
        <v>172.06659999999999</v>
      </c>
      <c r="F32" s="61">
        <v>163.00720000000001</v>
      </c>
      <c r="G32" s="61">
        <v>125.3828</v>
      </c>
      <c r="H32" s="61">
        <v>279.8</v>
      </c>
      <c r="I32" s="61">
        <v>67.293999999999997</v>
      </c>
      <c r="J32" s="61">
        <v>239.51089999999999</v>
      </c>
      <c r="K32" s="61">
        <v>25.1</v>
      </c>
      <c r="L32" s="61">
        <v>186.34119999999999</v>
      </c>
      <c r="M32" s="61">
        <v>206.27099999999999</v>
      </c>
      <c r="N32" s="61">
        <v>246.2</v>
      </c>
      <c r="O32" s="61">
        <v>22.376339999999999</v>
      </c>
      <c r="P32" s="61">
        <v>129.47999999999999</v>
      </c>
      <c r="Q32" s="61">
        <v>81.372399999999999</v>
      </c>
      <c r="R32" s="61">
        <v>147.69999999999999</v>
      </c>
      <c r="S32" s="61">
        <v>106.28</v>
      </c>
      <c r="T32" s="64">
        <v>348.2</v>
      </c>
      <c r="U32" s="64">
        <v>206.95349999999999</v>
      </c>
      <c r="V32" s="64">
        <v>71.243300000000005</v>
      </c>
      <c r="W32" s="64">
        <v>270.45549999999997</v>
      </c>
      <c r="X32" s="64">
        <v>177.77</v>
      </c>
      <c r="Y32" s="64">
        <v>464.90940000000001</v>
      </c>
      <c r="Z32" s="64">
        <v>112.8202</v>
      </c>
      <c r="AA32" s="64">
        <v>141</v>
      </c>
      <c r="AB32" s="64">
        <v>91.154070000000004</v>
      </c>
      <c r="AC32" s="64">
        <v>123.4</v>
      </c>
      <c r="AD32" s="64">
        <v>78.876480000000001</v>
      </c>
      <c r="AE32" s="64">
        <v>108.28</v>
      </c>
      <c r="AF32" s="37">
        <f t="shared" si="1"/>
        <v>29</v>
      </c>
      <c r="AG32" s="43" t="s">
        <v>56</v>
      </c>
      <c r="AH32" s="56">
        <v>2014</v>
      </c>
    </row>
    <row r="33" spans="1:34" s="37" customFormat="1" x14ac:dyDescent="0.25">
      <c r="A33" s="43" t="str">
        <f t="shared" si="0"/>
        <v>SAIDI - Normalised,   2015</v>
      </c>
      <c r="B33" s="57"/>
      <c r="C33" s="61">
        <v>140.28370000000001</v>
      </c>
      <c r="D33" s="61">
        <v>123.58750000000001</v>
      </c>
      <c r="E33" s="61">
        <v>287.59829999999999</v>
      </c>
      <c r="F33" s="61">
        <v>141.3674</v>
      </c>
      <c r="G33" s="61">
        <v>120.1</v>
      </c>
      <c r="H33" s="61">
        <v>255.7842</v>
      </c>
      <c r="I33" s="61">
        <v>149.24</v>
      </c>
      <c r="J33" s="61">
        <v>188.55099999999999</v>
      </c>
      <c r="K33" s="61">
        <v>41.345999999999997</v>
      </c>
      <c r="L33" s="61">
        <v>172.85749999999999</v>
      </c>
      <c r="M33" s="61">
        <v>163.44999999999999</v>
      </c>
      <c r="N33" s="61">
        <v>129.91</v>
      </c>
      <c r="O33" s="61">
        <v>19.937000000000001</v>
      </c>
      <c r="P33" s="61">
        <v>157.7921</v>
      </c>
      <c r="Q33" s="61">
        <v>50.843130000000002</v>
      </c>
      <c r="R33" s="61">
        <v>203.50890000000001</v>
      </c>
      <c r="S33" s="61">
        <v>94.070999999999998</v>
      </c>
      <c r="T33" s="64">
        <v>353.21</v>
      </c>
      <c r="U33" s="64">
        <v>217.6524</v>
      </c>
      <c r="V33" s="64">
        <v>65.624600000000001</v>
      </c>
      <c r="W33" s="64">
        <v>233.54349999999999</v>
      </c>
      <c r="X33" s="64">
        <v>259.11700000000002</v>
      </c>
      <c r="Y33" s="64">
        <v>599.923</v>
      </c>
      <c r="Z33" s="64">
        <v>115.2563</v>
      </c>
      <c r="AA33" s="64">
        <v>155.2704</v>
      </c>
      <c r="AB33" s="64">
        <v>103.1225</v>
      </c>
      <c r="AC33" s="64">
        <v>199.3</v>
      </c>
      <c r="AD33" s="64">
        <v>38.757210000000001</v>
      </c>
      <c r="AE33" s="64">
        <v>152.58000000000001</v>
      </c>
      <c r="AF33" s="37">
        <f t="shared" si="1"/>
        <v>29</v>
      </c>
      <c r="AG33" s="43" t="s">
        <v>56</v>
      </c>
      <c r="AH33" s="57">
        <v>2015</v>
      </c>
    </row>
    <row r="34" spans="1:34" s="37" customFormat="1" x14ac:dyDescent="0.25">
      <c r="A34" s="43" t="str">
        <f t="shared" si="0"/>
        <v>SAIDI - Total,   2013</v>
      </c>
      <c r="B34" s="57"/>
      <c r="C34" s="61">
        <v>155.76669999999999</v>
      </c>
      <c r="D34" s="61">
        <v>75.61</v>
      </c>
      <c r="E34" s="61">
        <v>195.61</v>
      </c>
      <c r="F34" s="61">
        <v>388.91370000000001</v>
      </c>
      <c r="G34" s="61">
        <v>126.5471</v>
      </c>
      <c r="H34" s="61">
        <v>454.15</v>
      </c>
      <c r="I34" s="61">
        <v>58.048999999999999</v>
      </c>
      <c r="J34" s="61">
        <v>182.0034</v>
      </c>
      <c r="K34" s="61">
        <v>31.791</v>
      </c>
      <c r="L34" s="61">
        <v>219.3913</v>
      </c>
      <c r="M34" s="61">
        <v>254.08199999999999</v>
      </c>
      <c r="N34" s="61">
        <v>139.37960000000001</v>
      </c>
      <c r="O34" s="61">
        <v>43.64</v>
      </c>
      <c r="P34" s="61">
        <v>169.93109999999999</v>
      </c>
      <c r="Q34" s="61">
        <v>56.16921</v>
      </c>
      <c r="R34" s="61">
        <v>116.9607</v>
      </c>
      <c r="S34" s="61">
        <v>94.32</v>
      </c>
      <c r="T34" s="64">
        <v>258.85000000000002</v>
      </c>
      <c r="U34" s="64">
        <v>224.50810000000001</v>
      </c>
      <c r="V34" s="64">
        <v>88.54</v>
      </c>
      <c r="W34" s="64">
        <v>218.94489999999999</v>
      </c>
      <c r="X34" s="64">
        <v>194.30699999999999</v>
      </c>
      <c r="Y34" s="64">
        <v>395.30489999999998</v>
      </c>
      <c r="Z34" s="64">
        <v>119.74890000000001</v>
      </c>
      <c r="AA34" s="64">
        <v>96.9</v>
      </c>
      <c r="AB34" s="64">
        <v>75.111949999999993</v>
      </c>
      <c r="AC34" s="64">
        <v>377.43</v>
      </c>
      <c r="AD34" s="64">
        <v>43.290140000000001</v>
      </c>
      <c r="AE34" s="64">
        <v>220.5</v>
      </c>
      <c r="AF34" s="37">
        <f t="shared" si="1"/>
        <v>29</v>
      </c>
      <c r="AG34" s="43" t="s">
        <v>49</v>
      </c>
      <c r="AH34" s="57">
        <v>2013</v>
      </c>
    </row>
    <row r="35" spans="1:34" s="37" customFormat="1" x14ac:dyDescent="0.25">
      <c r="A35" s="43" t="str">
        <f t="shared" si="0"/>
        <v>SAIDI - Total,   2014</v>
      </c>
      <c r="B35" s="56"/>
      <c r="C35" s="61">
        <v>875.23810000000003</v>
      </c>
      <c r="D35" s="61">
        <v>94.500360000000001</v>
      </c>
      <c r="E35" s="61">
        <v>172.06659999999999</v>
      </c>
      <c r="F35" s="61">
        <v>249.97389999999999</v>
      </c>
      <c r="G35" s="61">
        <v>151.61179999999999</v>
      </c>
      <c r="H35" s="61">
        <v>379.3</v>
      </c>
      <c r="I35" s="61">
        <v>67.394000000000005</v>
      </c>
      <c r="J35" s="61">
        <v>831.89260000000002</v>
      </c>
      <c r="K35" s="61">
        <v>25.103000000000002</v>
      </c>
      <c r="L35" s="61">
        <v>228.36369999999999</v>
      </c>
      <c r="M35" s="61">
        <v>951.27179999999998</v>
      </c>
      <c r="N35" s="61">
        <v>246.2</v>
      </c>
      <c r="O35" s="61">
        <v>61.965339999999998</v>
      </c>
      <c r="P35" s="61">
        <v>157.22</v>
      </c>
      <c r="Q35" s="61">
        <v>95.234200000000001</v>
      </c>
      <c r="R35" s="61">
        <v>174.2</v>
      </c>
      <c r="S35" s="61">
        <v>476.89</v>
      </c>
      <c r="T35" s="64">
        <v>471.4</v>
      </c>
      <c r="U35" s="64">
        <v>264.7373</v>
      </c>
      <c r="V35" s="64">
        <v>71.242999999999995</v>
      </c>
      <c r="W35" s="64">
        <v>285.04539999999997</v>
      </c>
      <c r="X35" s="64">
        <v>177.76900000000001</v>
      </c>
      <c r="Y35" s="64">
        <v>512.29780000000005</v>
      </c>
      <c r="Z35" s="64">
        <v>127.6797</v>
      </c>
      <c r="AA35" s="64">
        <v>157.66</v>
      </c>
      <c r="AB35" s="64">
        <v>108.0136</v>
      </c>
      <c r="AC35" s="64">
        <v>494.43</v>
      </c>
      <c r="AD35" s="64">
        <v>218.22309999999999</v>
      </c>
      <c r="AE35" s="64">
        <v>108.9</v>
      </c>
      <c r="AF35" s="37">
        <f t="shared" si="1"/>
        <v>29</v>
      </c>
      <c r="AG35" s="43" t="s">
        <v>49</v>
      </c>
      <c r="AH35" s="56">
        <v>2014</v>
      </c>
    </row>
    <row r="36" spans="1:34" s="37" customFormat="1" x14ac:dyDescent="0.25">
      <c r="A36" s="43" t="str">
        <f t="shared" si="0"/>
        <v>SAIDI - Total,   2015</v>
      </c>
      <c r="B36" s="56"/>
      <c r="C36" s="61">
        <v>161.03489999999999</v>
      </c>
      <c r="D36" s="61">
        <v>130.02430000000001</v>
      </c>
      <c r="E36" s="61">
        <v>2746.556</v>
      </c>
      <c r="F36" s="61">
        <v>141.3674</v>
      </c>
      <c r="G36" s="61">
        <v>120.07559999999999</v>
      </c>
      <c r="H36" s="61">
        <v>368.74520000000001</v>
      </c>
      <c r="I36" s="61">
        <v>158.827</v>
      </c>
      <c r="J36" s="61">
        <v>198.2338</v>
      </c>
      <c r="K36" s="61">
        <v>41.345999999999997</v>
      </c>
      <c r="L36" s="61">
        <v>390.70280000000002</v>
      </c>
      <c r="M36" s="61">
        <v>191.67</v>
      </c>
      <c r="N36" s="61">
        <v>129.91</v>
      </c>
      <c r="O36" s="61">
        <v>19.937000000000001</v>
      </c>
      <c r="P36" s="61">
        <v>210.256</v>
      </c>
      <c r="Q36" s="61">
        <v>51.072600000000001</v>
      </c>
      <c r="R36" s="61">
        <v>379.59930000000003</v>
      </c>
      <c r="S36" s="61">
        <v>126.2638</v>
      </c>
      <c r="T36" s="64">
        <v>357.69799999999998</v>
      </c>
      <c r="U36" s="64">
        <v>322.10180000000003</v>
      </c>
      <c r="V36" s="64">
        <v>68.162999999999997</v>
      </c>
      <c r="W36" s="64">
        <v>299.90679999999998</v>
      </c>
      <c r="X36" s="64">
        <v>295.536</v>
      </c>
      <c r="Y36" s="64">
        <v>1887.816</v>
      </c>
      <c r="Z36" s="64">
        <v>121.3107</v>
      </c>
      <c r="AA36" s="64">
        <v>496.22019999999998</v>
      </c>
      <c r="AB36" s="64">
        <v>106.7923</v>
      </c>
      <c r="AC36" s="64">
        <v>495.22</v>
      </c>
      <c r="AD36" s="64">
        <v>40.065179999999998</v>
      </c>
      <c r="AE36" s="64">
        <v>600.38</v>
      </c>
      <c r="AF36" s="37">
        <f t="shared" si="1"/>
        <v>29</v>
      </c>
      <c r="AG36" s="43" t="s">
        <v>49</v>
      </c>
      <c r="AH36" s="56">
        <v>2015</v>
      </c>
    </row>
    <row r="37" spans="1:34" s="37" customFormat="1" x14ac:dyDescent="0.25">
      <c r="A37" s="43" t="str">
        <f t="shared" si="0"/>
        <v>SAIFI - Class B,   2013</v>
      </c>
      <c r="B37" s="57"/>
      <c r="C37" s="62">
        <v>0.15445700000000001</v>
      </c>
      <c r="D37" s="62">
        <v>0.12</v>
      </c>
      <c r="E37" s="62">
        <v>0.48599999999999999</v>
      </c>
      <c r="F37" s="62">
        <v>0.39268999999999998</v>
      </c>
      <c r="G37" s="62">
        <v>0.17419999999999999</v>
      </c>
      <c r="H37" s="62">
        <v>0.55000000000000004</v>
      </c>
      <c r="I37" s="62">
        <v>2.4E-2</v>
      </c>
      <c r="J37" s="62">
        <v>0.18107799999999999</v>
      </c>
      <c r="K37" s="62">
        <v>2.47E-2</v>
      </c>
      <c r="L37" s="62">
        <v>0.16905000000000001</v>
      </c>
      <c r="M37" s="62">
        <v>0.27339999999999998</v>
      </c>
      <c r="N37" s="62">
        <v>0.29975000000000002</v>
      </c>
      <c r="O37" s="62">
        <v>0.05</v>
      </c>
      <c r="P37" s="62">
        <v>0.33487499999999998</v>
      </c>
      <c r="Q37" s="62">
        <v>8.8707999999999995E-2</v>
      </c>
      <c r="R37" s="62">
        <v>0.26191399999999998</v>
      </c>
      <c r="S37" s="62">
        <v>3.6999999999999998E-2</v>
      </c>
      <c r="T37" s="67">
        <v>0.55000000000000004</v>
      </c>
      <c r="U37" s="67">
        <v>0.22566900000000001</v>
      </c>
      <c r="V37" s="67">
        <v>0.13</v>
      </c>
      <c r="W37" s="67">
        <v>0.54119700000000004</v>
      </c>
      <c r="X37" s="67">
        <v>0.36959999999999998</v>
      </c>
      <c r="Y37" s="67">
        <v>0.64400000000000002</v>
      </c>
      <c r="Z37" s="67">
        <v>0.318936</v>
      </c>
      <c r="AA37" s="67">
        <v>0.14000000000000001</v>
      </c>
      <c r="AB37" s="67">
        <v>0.15331800000000001</v>
      </c>
      <c r="AC37" s="67">
        <v>0.16139999999999999</v>
      </c>
      <c r="AD37" s="67">
        <v>1.2425E-2</v>
      </c>
      <c r="AE37" s="67">
        <v>0.23</v>
      </c>
      <c r="AF37" s="37">
        <f t="shared" si="1"/>
        <v>29</v>
      </c>
      <c r="AG37" s="43" t="s">
        <v>50</v>
      </c>
      <c r="AH37" s="57">
        <v>2013</v>
      </c>
    </row>
    <row r="38" spans="1:34" s="37" customFormat="1" x14ac:dyDescent="0.25">
      <c r="A38" s="43" t="str">
        <f t="shared" si="0"/>
        <v>SAIFI - Class B,   2014</v>
      </c>
      <c r="B38" s="57"/>
      <c r="C38" s="62">
        <v>0.14863100000000001</v>
      </c>
      <c r="D38" s="62">
        <v>0.10456799999999999</v>
      </c>
      <c r="E38" s="62">
        <v>0.40843800000000002</v>
      </c>
      <c r="F38" s="62">
        <v>0.48157699999999998</v>
      </c>
      <c r="G38" s="62">
        <v>0.34334100000000001</v>
      </c>
      <c r="H38" s="62">
        <v>0.42</v>
      </c>
      <c r="I38" s="62">
        <v>5.6000000000000001E-2</v>
      </c>
      <c r="J38" s="62">
        <v>0.19813700000000001</v>
      </c>
      <c r="K38" s="62">
        <v>2.9499999999999998E-2</v>
      </c>
      <c r="L38" s="62">
        <v>0.121421</v>
      </c>
      <c r="M38" s="62">
        <v>0.32731900000000003</v>
      </c>
      <c r="N38" s="62">
        <v>0.26</v>
      </c>
      <c r="O38" s="62">
        <v>0.20555399999999999</v>
      </c>
      <c r="P38" s="62">
        <v>0.28000000000000003</v>
      </c>
      <c r="Q38" s="62">
        <v>3.7782000000000003E-2</v>
      </c>
      <c r="R38" s="62">
        <v>0.22673699999999999</v>
      </c>
      <c r="S38" s="62">
        <v>0.03</v>
      </c>
      <c r="T38" s="67">
        <v>0.57999999999999996</v>
      </c>
      <c r="U38" s="67">
        <v>0.15024399999999999</v>
      </c>
      <c r="V38" s="67">
        <v>0.16</v>
      </c>
      <c r="W38" s="67">
        <v>0.463787</v>
      </c>
      <c r="X38" s="67">
        <v>0.31740000000000002</v>
      </c>
      <c r="Y38" s="67">
        <v>0.14502100000000001</v>
      </c>
      <c r="Z38" s="67">
        <v>0.29225499999999999</v>
      </c>
      <c r="AA38" s="67">
        <v>0.14000000000000001</v>
      </c>
      <c r="AB38" s="67">
        <v>0.20380699999999999</v>
      </c>
      <c r="AC38" s="67">
        <v>0.1409</v>
      </c>
      <c r="AD38" s="67">
        <v>0</v>
      </c>
      <c r="AE38" s="67">
        <v>0.19</v>
      </c>
      <c r="AF38" s="37">
        <f t="shared" si="1"/>
        <v>29</v>
      </c>
      <c r="AG38" s="43" t="s">
        <v>50</v>
      </c>
      <c r="AH38" s="57">
        <v>2014</v>
      </c>
    </row>
    <row r="39" spans="1:34" s="37" customFormat="1" x14ac:dyDescent="0.25">
      <c r="A39" s="43" t="str">
        <f t="shared" si="0"/>
        <v>SAIFI - Class B,   2015</v>
      </c>
      <c r="B39" s="57"/>
      <c r="C39" s="62">
        <v>0.27526600000000001</v>
      </c>
      <c r="D39" s="62">
        <v>0.121629</v>
      </c>
      <c r="E39" s="62">
        <v>0.29092499999999999</v>
      </c>
      <c r="F39" s="62">
        <v>0.27470099999999997</v>
      </c>
      <c r="G39" s="62">
        <v>0.13055900000000001</v>
      </c>
      <c r="H39" s="62">
        <v>0.34229399999999999</v>
      </c>
      <c r="I39" s="62">
        <v>4.7E-2</v>
      </c>
      <c r="J39" s="62">
        <v>0.27610699999999999</v>
      </c>
      <c r="K39" s="62">
        <v>2.3E-3</v>
      </c>
      <c r="L39" s="62">
        <v>0.22172900000000001</v>
      </c>
      <c r="M39" s="62">
        <v>0.315</v>
      </c>
      <c r="N39" s="62">
        <v>0.23</v>
      </c>
      <c r="O39" s="62">
        <v>0.90300000000000002</v>
      </c>
      <c r="P39" s="62">
        <v>0.22339999999999999</v>
      </c>
      <c r="Q39" s="62">
        <v>6.2765000000000001E-2</v>
      </c>
      <c r="R39" s="62">
        <v>0.25358700000000001</v>
      </c>
      <c r="S39" s="62">
        <v>3.6954000000000001E-2</v>
      </c>
      <c r="T39" s="67">
        <v>0.50460000000000005</v>
      </c>
      <c r="U39" s="67">
        <v>0.195767</v>
      </c>
      <c r="V39" s="67">
        <v>0.159</v>
      </c>
      <c r="W39" s="67">
        <v>0.42354700000000001</v>
      </c>
      <c r="X39" s="67">
        <v>0.34939999999999999</v>
      </c>
      <c r="Y39" s="67">
        <v>0.96322399999999997</v>
      </c>
      <c r="Z39" s="67">
        <v>0.249441</v>
      </c>
      <c r="AA39" s="67">
        <v>9.9487000000000006E-2</v>
      </c>
      <c r="AB39" s="67">
        <v>0.15717800000000001</v>
      </c>
      <c r="AC39" s="67">
        <v>0.10050000000000001</v>
      </c>
      <c r="AD39" s="67">
        <v>2.4389000000000001E-2</v>
      </c>
      <c r="AE39" s="67">
        <v>0.191</v>
      </c>
      <c r="AF39" s="37">
        <f t="shared" si="1"/>
        <v>29</v>
      </c>
      <c r="AG39" s="43" t="s">
        <v>50</v>
      </c>
      <c r="AH39" s="57">
        <v>2015</v>
      </c>
    </row>
    <row r="40" spans="1:34" s="37" customFormat="1" x14ac:dyDescent="0.25">
      <c r="A40" s="43" t="str">
        <f t="shared" si="0"/>
        <v>SAIFI - Class C,   2013</v>
      </c>
      <c r="B40" s="57"/>
      <c r="C40" s="62">
        <v>1.1434820000000001</v>
      </c>
      <c r="D40" s="62">
        <v>0.93</v>
      </c>
      <c r="E40" s="62">
        <v>1.24</v>
      </c>
      <c r="F40" s="62">
        <v>2.3035459999999999</v>
      </c>
      <c r="G40" s="62">
        <v>1.6238999999999999</v>
      </c>
      <c r="H40" s="62">
        <v>3.27</v>
      </c>
      <c r="I40" s="62">
        <v>0.90900000000000003</v>
      </c>
      <c r="J40" s="62">
        <v>1.5971249999999999</v>
      </c>
      <c r="K40" s="62">
        <v>0.30990000000000001</v>
      </c>
      <c r="L40" s="62">
        <v>2.126503</v>
      </c>
      <c r="M40" s="62">
        <v>1.5223</v>
      </c>
      <c r="N40" s="62">
        <v>1.06498</v>
      </c>
      <c r="O40" s="62">
        <v>0.51</v>
      </c>
      <c r="P40" s="62">
        <v>1.154782</v>
      </c>
      <c r="Q40" s="62">
        <v>1.321852</v>
      </c>
      <c r="R40" s="62">
        <v>1.566951</v>
      </c>
      <c r="S40" s="62">
        <v>0.93300000000000005</v>
      </c>
      <c r="T40" s="67">
        <v>1.75</v>
      </c>
      <c r="U40" s="67">
        <v>1.634873</v>
      </c>
      <c r="V40" s="67">
        <v>1.29</v>
      </c>
      <c r="W40" s="67">
        <v>1.7761720000000001</v>
      </c>
      <c r="X40" s="67">
        <v>2.2166999999999999</v>
      </c>
      <c r="Y40" s="67">
        <v>4.0270000000000001</v>
      </c>
      <c r="Z40" s="67">
        <v>1.318103</v>
      </c>
      <c r="AA40" s="67">
        <v>0.87</v>
      </c>
      <c r="AB40" s="67">
        <v>1.284348</v>
      </c>
      <c r="AC40" s="67">
        <v>1.3396999999999999</v>
      </c>
      <c r="AD40" s="67">
        <v>0.56086400000000003</v>
      </c>
      <c r="AE40" s="67">
        <v>2.89</v>
      </c>
      <c r="AF40" s="37">
        <f t="shared" si="1"/>
        <v>29</v>
      </c>
      <c r="AG40" s="43" t="s">
        <v>51</v>
      </c>
      <c r="AH40" s="57">
        <v>2013</v>
      </c>
    </row>
    <row r="41" spans="1:34" s="37" customFormat="1" x14ac:dyDescent="0.25">
      <c r="A41" s="43" t="str">
        <f t="shared" si="0"/>
        <v>SAIFI - Class C,   2014</v>
      </c>
      <c r="B41" s="57"/>
      <c r="C41" s="62">
        <v>2.0481280000000002</v>
      </c>
      <c r="D41" s="62">
        <v>1.106169</v>
      </c>
      <c r="E41" s="62">
        <v>1.181818</v>
      </c>
      <c r="F41" s="62">
        <v>2.833834</v>
      </c>
      <c r="G41" s="62">
        <v>2.3900670000000002</v>
      </c>
      <c r="H41" s="62">
        <v>2.25</v>
      </c>
      <c r="I41" s="62">
        <v>1.1970000000000001</v>
      </c>
      <c r="J41" s="62">
        <v>2.6937489999999999</v>
      </c>
      <c r="K41" s="62">
        <v>0.49170000000000003</v>
      </c>
      <c r="L41" s="62">
        <v>1.6506730000000001</v>
      </c>
      <c r="M41" s="62">
        <v>2.6153629999999999</v>
      </c>
      <c r="N41" s="62">
        <v>1.39</v>
      </c>
      <c r="O41" s="62">
        <v>0.29302400000000001</v>
      </c>
      <c r="P41" s="62">
        <v>1.06</v>
      </c>
      <c r="Q41" s="62">
        <v>1.6052310000000001</v>
      </c>
      <c r="R41" s="62">
        <v>2.1</v>
      </c>
      <c r="S41" s="62">
        <v>1.29</v>
      </c>
      <c r="T41" s="67">
        <v>2.44</v>
      </c>
      <c r="U41" s="67">
        <v>2.1389749999999998</v>
      </c>
      <c r="V41" s="67">
        <v>1.1839999999999999</v>
      </c>
      <c r="W41" s="67">
        <v>3.6667939999999999</v>
      </c>
      <c r="X41" s="67">
        <v>2.5482</v>
      </c>
      <c r="Y41" s="67">
        <v>5.3406539999999998</v>
      </c>
      <c r="Z41" s="67">
        <v>1.474315</v>
      </c>
      <c r="AA41" s="67">
        <v>1.31</v>
      </c>
      <c r="AB41" s="67">
        <v>1.1631020000000001</v>
      </c>
      <c r="AC41" s="67">
        <v>1.7302</v>
      </c>
      <c r="AD41" s="67">
        <v>1.095383</v>
      </c>
      <c r="AE41" s="67">
        <v>1.51</v>
      </c>
      <c r="AF41" s="37">
        <f t="shared" si="1"/>
        <v>29</v>
      </c>
      <c r="AG41" s="43" t="s">
        <v>51</v>
      </c>
      <c r="AH41" s="57">
        <v>2014</v>
      </c>
    </row>
    <row r="42" spans="1:34" s="37" customFormat="1" x14ac:dyDescent="0.25">
      <c r="A42" s="43" t="str">
        <f t="shared" si="0"/>
        <v>SAIFI - Class C,   2015</v>
      </c>
      <c r="B42" s="57"/>
      <c r="C42" s="62">
        <v>0.87136400000000003</v>
      </c>
      <c r="D42" s="62">
        <v>1.2462660000000001</v>
      </c>
      <c r="E42" s="62">
        <v>2.8215370000000002</v>
      </c>
      <c r="F42" s="62">
        <v>2.1262629999999998</v>
      </c>
      <c r="G42" s="62">
        <v>2.4521000000000002</v>
      </c>
      <c r="H42" s="62">
        <v>3.6333859999999998</v>
      </c>
      <c r="I42" s="62">
        <v>2.198</v>
      </c>
      <c r="J42" s="62">
        <v>1.7754970000000001</v>
      </c>
      <c r="K42" s="62">
        <v>0.78990000000000005</v>
      </c>
      <c r="L42" s="62">
        <v>1.75973</v>
      </c>
      <c r="M42" s="62">
        <v>1.159</v>
      </c>
      <c r="N42" s="62">
        <v>1.18</v>
      </c>
      <c r="O42" s="62">
        <v>0.66900000000000004</v>
      </c>
      <c r="P42" s="62">
        <v>1.179</v>
      </c>
      <c r="Q42" s="62">
        <v>1.0316620000000001</v>
      </c>
      <c r="R42" s="62">
        <v>3.3335940000000002</v>
      </c>
      <c r="S42" s="62">
        <v>1.1369940000000001</v>
      </c>
      <c r="T42" s="67">
        <v>2.7669999999999999</v>
      </c>
      <c r="U42" s="67">
        <v>2.0959910000000002</v>
      </c>
      <c r="V42" s="67">
        <v>0.70499999999999996</v>
      </c>
      <c r="W42" s="67">
        <v>3.638754</v>
      </c>
      <c r="X42" s="67">
        <v>2.6951000000000001</v>
      </c>
      <c r="Y42" s="67">
        <v>5.4216189999999997</v>
      </c>
      <c r="Z42" s="67">
        <v>1.7227330000000001</v>
      </c>
      <c r="AA42" s="67">
        <v>1.7727809999999999</v>
      </c>
      <c r="AB42" s="67">
        <v>1.370215</v>
      </c>
      <c r="AC42" s="67">
        <v>2.1004</v>
      </c>
      <c r="AD42" s="67">
        <v>0.561755</v>
      </c>
      <c r="AE42" s="67">
        <v>3.1488</v>
      </c>
      <c r="AF42" s="37">
        <f t="shared" si="1"/>
        <v>29</v>
      </c>
      <c r="AG42" s="43" t="s">
        <v>51</v>
      </c>
      <c r="AH42" s="57">
        <v>2015</v>
      </c>
    </row>
    <row r="43" spans="1:34" s="37" customFormat="1" x14ac:dyDescent="0.25">
      <c r="A43" s="43" t="str">
        <f t="shared" si="0"/>
        <v>SAIFI - Limit,   2015</v>
      </c>
      <c r="B43" s="57"/>
      <c r="C43" s="62">
        <v>1.6936688</v>
      </c>
      <c r="D43" s="62">
        <v>1.67</v>
      </c>
      <c r="E43" s="62"/>
      <c r="F43" s="62">
        <v>4.2537849999999997</v>
      </c>
      <c r="G43" s="62"/>
      <c r="H43" s="62">
        <v>4.26</v>
      </c>
      <c r="I43" s="62"/>
      <c r="J43" s="62">
        <v>1.9965761</v>
      </c>
      <c r="K43" s="62">
        <v>1.1299999999999999</v>
      </c>
      <c r="L43" s="62">
        <v>2.3962327000000001</v>
      </c>
      <c r="M43" s="62"/>
      <c r="N43" s="62"/>
      <c r="O43" s="62">
        <v>1.1256480916054901</v>
      </c>
      <c r="P43" s="62">
        <v>1.7439861999999999</v>
      </c>
      <c r="Q43" s="62"/>
      <c r="R43" s="62"/>
      <c r="S43" s="62">
        <v>1.36</v>
      </c>
      <c r="T43" s="67">
        <v>3.11</v>
      </c>
      <c r="U43" s="67">
        <v>2.798</v>
      </c>
      <c r="V43" s="67"/>
      <c r="W43" s="67">
        <v>4.1547000000000001</v>
      </c>
      <c r="X43" s="67">
        <v>0</v>
      </c>
      <c r="Y43" s="67">
        <v>7.66</v>
      </c>
      <c r="Z43" s="67">
        <v>2.7250000000000001</v>
      </c>
      <c r="AA43" s="67">
        <v>1.86</v>
      </c>
      <c r="AB43" s="67">
        <v>0</v>
      </c>
      <c r="AC43" s="67"/>
      <c r="AD43" s="67">
        <v>0.60199999999999998</v>
      </c>
      <c r="AE43" s="67"/>
      <c r="AF43" s="37">
        <f t="shared" si="1"/>
        <v>19</v>
      </c>
      <c r="AG43" s="43" t="s">
        <v>74</v>
      </c>
      <c r="AH43" s="56">
        <v>2015</v>
      </c>
    </row>
    <row r="44" spans="1:34" s="37" customFormat="1" x14ac:dyDescent="0.25">
      <c r="A44" s="43" t="str">
        <f t="shared" si="0"/>
        <v>SAIFI - Normalised,   2013</v>
      </c>
      <c r="B44" s="56"/>
      <c r="C44" s="62">
        <v>1.297938</v>
      </c>
      <c r="D44" s="62">
        <v>1.05</v>
      </c>
      <c r="E44" s="62">
        <v>1.726</v>
      </c>
      <c r="F44" s="62">
        <v>2.6962359999999999</v>
      </c>
      <c r="G44" s="62">
        <v>1.7982</v>
      </c>
      <c r="H44" s="62">
        <v>3.8157519999999998</v>
      </c>
      <c r="I44" s="62">
        <v>0.93</v>
      </c>
      <c r="J44" s="62">
        <v>1.4770840000000001</v>
      </c>
      <c r="K44" s="62">
        <v>0.33460000000000001</v>
      </c>
      <c r="L44" s="62">
        <v>2.295553</v>
      </c>
      <c r="M44" s="62">
        <v>1.31</v>
      </c>
      <c r="N44" s="62">
        <v>0.22622</v>
      </c>
      <c r="O44" s="62">
        <v>0.56000000000000005</v>
      </c>
      <c r="P44" s="62">
        <v>1.489657</v>
      </c>
      <c r="Q44" s="62">
        <v>1.410561</v>
      </c>
      <c r="R44" s="62">
        <v>1.8292660000000001</v>
      </c>
      <c r="S44" s="62">
        <v>0.97099999999999997</v>
      </c>
      <c r="T44" s="67">
        <v>2.2999999999999998</v>
      </c>
      <c r="U44" s="67">
        <v>1.86</v>
      </c>
      <c r="V44" s="67">
        <v>1.421</v>
      </c>
      <c r="W44" s="67">
        <v>2.3173689999999998</v>
      </c>
      <c r="X44" s="67">
        <v>2.59</v>
      </c>
      <c r="Y44" s="67">
        <v>4.6710000000000003</v>
      </c>
      <c r="Z44" s="67">
        <v>1.6370389999999999</v>
      </c>
      <c r="AA44" s="67">
        <v>1.01</v>
      </c>
      <c r="AB44" s="67">
        <v>1.4376660000000001</v>
      </c>
      <c r="AC44" s="67">
        <v>1.5011000000000001</v>
      </c>
      <c r="AD44" s="67">
        <v>0.57299999999999995</v>
      </c>
      <c r="AE44" s="67">
        <v>2.7254999999999998</v>
      </c>
      <c r="AF44" s="37">
        <f t="shared" si="1"/>
        <v>29</v>
      </c>
      <c r="AG44" s="43" t="s">
        <v>57</v>
      </c>
      <c r="AH44" s="56">
        <v>2013</v>
      </c>
    </row>
    <row r="45" spans="1:34" s="37" customFormat="1" x14ac:dyDescent="0.25">
      <c r="A45" s="43" t="str">
        <f t="shared" si="0"/>
        <v>SAIFI - Normalised,   2014</v>
      </c>
      <c r="B45" s="56"/>
      <c r="C45" s="62">
        <v>1.9990239999999999</v>
      </c>
      <c r="D45" s="62">
        <v>1.210737</v>
      </c>
      <c r="E45" s="62">
        <v>1.590257</v>
      </c>
      <c r="F45" s="62">
        <v>3.3154110000000001</v>
      </c>
      <c r="G45" s="62">
        <v>2.733409</v>
      </c>
      <c r="H45" s="62">
        <v>2.67</v>
      </c>
      <c r="I45" s="62">
        <v>1.2529999999999999</v>
      </c>
      <c r="J45" s="62">
        <v>2.4978699999999998</v>
      </c>
      <c r="K45" s="62">
        <v>0.52</v>
      </c>
      <c r="L45" s="62">
        <v>1.7720929999999999</v>
      </c>
      <c r="M45" s="62">
        <v>2.0499999999999998</v>
      </c>
      <c r="N45" s="62">
        <v>1.65</v>
      </c>
      <c r="O45" s="62">
        <v>0.49857899999999999</v>
      </c>
      <c r="P45" s="62">
        <v>1.34</v>
      </c>
      <c r="Q45" s="62">
        <v>1.308697</v>
      </c>
      <c r="R45" s="62">
        <v>2.3199999999999998</v>
      </c>
      <c r="S45" s="62">
        <v>1.2250000000000001</v>
      </c>
      <c r="T45" s="67">
        <v>2.95</v>
      </c>
      <c r="U45" s="67">
        <v>2.2892190000000001</v>
      </c>
      <c r="V45" s="67">
        <v>1.2012510000000001</v>
      </c>
      <c r="W45" s="67">
        <v>4.1305810000000003</v>
      </c>
      <c r="X45" s="67">
        <v>2.87</v>
      </c>
      <c r="Y45" s="67">
        <v>5.4856749999999996</v>
      </c>
      <c r="Z45" s="67">
        <v>1.76657</v>
      </c>
      <c r="AA45" s="67">
        <v>1.45</v>
      </c>
      <c r="AB45" s="67">
        <v>1.366908</v>
      </c>
      <c r="AC45" s="67">
        <v>1.8711</v>
      </c>
      <c r="AD45" s="67">
        <v>1.1067119999999999</v>
      </c>
      <c r="AE45" s="67">
        <v>1.71</v>
      </c>
      <c r="AF45" s="37">
        <f t="shared" si="1"/>
        <v>29</v>
      </c>
      <c r="AG45" s="43" t="s">
        <v>57</v>
      </c>
      <c r="AH45" s="56">
        <v>2014</v>
      </c>
    </row>
    <row r="46" spans="1:34" s="37" customFormat="1" x14ac:dyDescent="0.25">
      <c r="A46" s="43" t="str">
        <f t="shared" si="0"/>
        <v>SAIFI - Normalised,   2015</v>
      </c>
      <c r="B46" s="57"/>
      <c r="C46" s="62">
        <v>1.156612</v>
      </c>
      <c r="D46" s="62">
        <v>1.3678950000000001</v>
      </c>
      <c r="E46" s="62">
        <v>3.0663629999999999</v>
      </c>
      <c r="F46" s="62">
        <v>2.4009640000000001</v>
      </c>
      <c r="G46" s="62">
        <v>2.58</v>
      </c>
      <c r="H46" s="62">
        <v>3.9756800000000001</v>
      </c>
      <c r="I46" s="62">
        <v>2.63</v>
      </c>
      <c r="J46" s="62">
        <v>1.8405590000000001</v>
      </c>
      <c r="K46" s="62">
        <v>0.79220000000000002</v>
      </c>
      <c r="L46" s="62">
        <v>1.9814590000000001</v>
      </c>
      <c r="M46" s="62">
        <v>1.4047000000000001</v>
      </c>
      <c r="N46" s="62">
        <v>1.41</v>
      </c>
      <c r="O46" s="62">
        <v>1.5720000000000001</v>
      </c>
      <c r="P46" s="62">
        <v>1.398914</v>
      </c>
      <c r="Q46" s="62">
        <v>1.094427</v>
      </c>
      <c r="R46" s="62">
        <v>3.55</v>
      </c>
      <c r="S46" s="62">
        <v>1.0900000000000001</v>
      </c>
      <c r="T46" s="67">
        <v>3.27</v>
      </c>
      <c r="U46" s="67">
        <v>2.2917589999999999</v>
      </c>
      <c r="V46" s="67">
        <v>0.8639</v>
      </c>
      <c r="W46" s="67">
        <v>3.7429199999999998</v>
      </c>
      <c r="X46" s="67">
        <v>3.04</v>
      </c>
      <c r="Y46" s="67">
        <v>6.3494640000000002</v>
      </c>
      <c r="Z46" s="67">
        <v>1.9721740000000001</v>
      </c>
      <c r="AA46" s="67">
        <v>1.839129</v>
      </c>
      <c r="AB46" s="67">
        <v>1.527393</v>
      </c>
      <c r="AC46" s="67">
        <v>2.2000000000000002</v>
      </c>
      <c r="AD46" s="67">
        <v>0.586144</v>
      </c>
      <c r="AE46" s="67">
        <v>2.14</v>
      </c>
      <c r="AF46" s="37">
        <f t="shared" si="1"/>
        <v>29</v>
      </c>
      <c r="AG46" s="43" t="s">
        <v>57</v>
      </c>
      <c r="AH46" s="57">
        <v>2015</v>
      </c>
    </row>
    <row r="47" spans="1:34" s="37" customFormat="1" x14ac:dyDescent="0.25">
      <c r="A47" s="43" t="str">
        <f t="shared" si="0"/>
        <v>SAIFI - Total,   2013</v>
      </c>
      <c r="B47" s="57"/>
      <c r="C47" s="62">
        <v>1.552924</v>
      </c>
      <c r="D47" s="62">
        <v>1.05</v>
      </c>
      <c r="E47" s="62">
        <v>2.41</v>
      </c>
      <c r="F47" s="62">
        <v>4.141</v>
      </c>
      <c r="G47" s="62">
        <v>1.7981</v>
      </c>
      <c r="H47" s="62">
        <v>4.83</v>
      </c>
      <c r="I47" s="62">
        <v>0.93300000000000005</v>
      </c>
      <c r="J47" s="62">
        <v>2.2812640000000002</v>
      </c>
      <c r="K47" s="62">
        <v>0.33460000000000001</v>
      </c>
      <c r="L47" s="62">
        <v>3.011012</v>
      </c>
      <c r="M47" s="62">
        <v>1.7957000000000001</v>
      </c>
      <c r="N47" s="62">
        <v>1.36473</v>
      </c>
      <c r="O47" s="62">
        <v>0.56000000000000005</v>
      </c>
      <c r="P47" s="62">
        <v>1.9364790000000001</v>
      </c>
      <c r="Q47" s="62">
        <v>1.50658</v>
      </c>
      <c r="R47" s="62">
        <v>1.828865</v>
      </c>
      <c r="S47" s="62">
        <v>0.97299999999999998</v>
      </c>
      <c r="T47" s="67">
        <v>2.52</v>
      </c>
      <c r="U47" s="67">
        <v>2.286222</v>
      </c>
      <c r="V47" s="67">
        <v>1.42</v>
      </c>
      <c r="W47" s="67">
        <v>2.6400570000000001</v>
      </c>
      <c r="X47" s="67">
        <v>3.0001000000000002</v>
      </c>
      <c r="Y47" s="67">
        <v>4.6710000000000003</v>
      </c>
      <c r="Z47" s="67">
        <v>1.9347129999999999</v>
      </c>
      <c r="AA47" s="67">
        <v>1.03</v>
      </c>
      <c r="AB47" s="67">
        <v>1.4376660000000001</v>
      </c>
      <c r="AC47" s="67">
        <v>2.0587</v>
      </c>
      <c r="AD47" s="67">
        <v>0.57328900000000005</v>
      </c>
      <c r="AE47" s="67">
        <v>3.47</v>
      </c>
      <c r="AF47" s="37">
        <f t="shared" si="1"/>
        <v>29</v>
      </c>
      <c r="AG47" s="43" t="s">
        <v>52</v>
      </c>
      <c r="AH47" s="57">
        <v>2013</v>
      </c>
    </row>
    <row r="48" spans="1:34" s="37" customFormat="1" x14ac:dyDescent="0.25">
      <c r="A48" s="43" t="str">
        <f t="shared" si="0"/>
        <v>SAIFI - Total,   2014</v>
      </c>
      <c r="B48" s="57"/>
      <c r="C48" s="62">
        <v>2.4494370000000001</v>
      </c>
      <c r="D48" s="62">
        <v>1.210737</v>
      </c>
      <c r="E48" s="62">
        <v>1.590257</v>
      </c>
      <c r="F48" s="62">
        <v>6.4626409999999996</v>
      </c>
      <c r="G48" s="62">
        <v>2.9805700000000002</v>
      </c>
      <c r="H48" s="62">
        <v>5.17</v>
      </c>
      <c r="I48" s="62">
        <v>1.2829999999999999</v>
      </c>
      <c r="J48" s="62">
        <v>2.891886</v>
      </c>
      <c r="K48" s="62">
        <v>0.5212</v>
      </c>
      <c r="L48" s="62">
        <v>2.1148639999999999</v>
      </c>
      <c r="M48" s="62">
        <v>2.942682</v>
      </c>
      <c r="N48" s="62">
        <v>1.65</v>
      </c>
      <c r="O48" s="62">
        <v>1.499125</v>
      </c>
      <c r="P48" s="62">
        <v>2.0699999999999998</v>
      </c>
      <c r="Q48" s="62">
        <v>1.6433359999999999</v>
      </c>
      <c r="R48" s="62">
        <v>2.7167370000000002</v>
      </c>
      <c r="S48" s="62">
        <v>1.325</v>
      </c>
      <c r="T48" s="67">
        <v>3.02</v>
      </c>
      <c r="U48" s="67">
        <v>2.6305450000000001</v>
      </c>
      <c r="V48" s="67">
        <v>1.3440000000000001</v>
      </c>
      <c r="W48" s="67">
        <v>4.6561440000000003</v>
      </c>
      <c r="X48" s="67">
        <v>2.8656000000000001</v>
      </c>
      <c r="Y48" s="67">
        <v>5.6945870000000003</v>
      </c>
      <c r="Z48" s="67">
        <v>2.1514380000000002</v>
      </c>
      <c r="AA48" s="67">
        <v>1.59</v>
      </c>
      <c r="AB48" s="67">
        <v>1.646841</v>
      </c>
      <c r="AC48" s="67">
        <v>2.5851000000000002</v>
      </c>
      <c r="AD48" s="67">
        <v>1.5763560000000001</v>
      </c>
      <c r="AE48" s="67">
        <v>1.76</v>
      </c>
      <c r="AF48" s="37">
        <f t="shared" si="1"/>
        <v>29</v>
      </c>
      <c r="AG48" s="43" t="s">
        <v>52</v>
      </c>
      <c r="AH48" s="57">
        <v>2014</v>
      </c>
    </row>
    <row r="49" spans="1:34" s="37" customFormat="1" x14ac:dyDescent="0.25">
      <c r="A49" s="43" t="str">
        <f t="shared" si="0"/>
        <v>SAIFI - Total,   2015</v>
      </c>
      <c r="B49" s="57"/>
      <c r="C49" s="62">
        <v>1.439441</v>
      </c>
      <c r="D49" s="62">
        <v>1.3678950000000001</v>
      </c>
      <c r="E49" s="62">
        <v>3.1124619999999998</v>
      </c>
      <c r="F49" s="62">
        <v>2.4009640000000001</v>
      </c>
      <c r="G49" s="62">
        <v>2.582659</v>
      </c>
      <c r="H49" s="62">
        <v>5.0168699999999999</v>
      </c>
      <c r="I49" s="62">
        <v>2.6280000000000001</v>
      </c>
      <c r="J49" s="62">
        <v>2.0516040000000002</v>
      </c>
      <c r="K49" s="62">
        <v>0.79220000000000002</v>
      </c>
      <c r="L49" s="62">
        <v>3.3082750000000001</v>
      </c>
      <c r="M49" s="62">
        <v>1.478</v>
      </c>
      <c r="N49" s="62">
        <v>1.41</v>
      </c>
      <c r="O49" s="62">
        <v>1.5720000000000001</v>
      </c>
      <c r="P49" s="62">
        <v>1.841</v>
      </c>
      <c r="Q49" s="62">
        <v>1.0960259999999999</v>
      </c>
      <c r="R49" s="62">
        <v>3.5871810000000002</v>
      </c>
      <c r="S49" s="62">
        <v>1.175821</v>
      </c>
      <c r="T49" s="67">
        <v>3.3860000000000001</v>
      </c>
      <c r="U49" s="67">
        <v>2.5490080000000002</v>
      </c>
      <c r="V49" s="67">
        <v>0.86399999999999999</v>
      </c>
      <c r="W49" s="67">
        <v>4.4997639999999999</v>
      </c>
      <c r="X49" s="67">
        <v>3.4563999999999999</v>
      </c>
      <c r="Y49" s="67">
        <v>7.3823889999999999</v>
      </c>
      <c r="Z49" s="67">
        <v>2.0223149999999999</v>
      </c>
      <c r="AA49" s="67">
        <v>1.8722669999999999</v>
      </c>
      <c r="AB49" s="67">
        <v>1.5495300000000001</v>
      </c>
      <c r="AC49" s="67">
        <v>3.4026000000000001</v>
      </c>
      <c r="AD49" s="67">
        <v>0.72423700000000002</v>
      </c>
      <c r="AE49" s="67">
        <v>3.3397999999999999</v>
      </c>
      <c r="AF49" s="37">
        <f t="shared" si="1"/>
        <v>29</v>
      </c>
      <c r="AG49" s="43" t="s">
        <v>52</v>
      </c>
      <c r="AH49" s="57">
        <v>2015</v>
      </c>
    </row>
    <row r="50" spans="1:34" s="37" customFormat="1" x14ac:dyDescent="0.25">
      <c r="A50" s="40"/>
      <c r="B50" s="57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</row>
    <row r="51" spans="1:34" s="37" customForma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4" s="37" customForma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4" s="37" customForma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4" s="37" customForma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</row>
    <row r="55" spans="1:34" s="37" customForma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</row>
    <row r="56" spans="1:34" s="37" customForma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</row>
    <row r="57" spans="1:34" s="37" customForma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4" s="37" customForma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4" s="37" customForma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4" s="37" customForma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4" s="37" customForma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4" s="37" customForma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4" s="37" customForma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4" s="37" customForma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2" s="37" customForma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2" s="37" customForma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2" s="37" customForma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2" x14ac:dyDescent="0.25">
      <c r="B68" s="1"/>
      <c r="AF68" s="37"/>
    </row>
    <row r="69" spans="1:32" s="37" customForma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s="37" customForma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2" s="37" customForma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2" s="37" customForma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2" s="37" customForma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2" s="37" customForma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2" s="37" customForma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2" x14ac:dyDescent="0.25">
      <c r="B76" s="1"/>
      <c r="AF76" s="37"/>
    </row>
    <row r="77" spans="1:32" x14ac:dyDescent="0.25">
      <c r="B77" s="1"/>
    </row>
    <row r="78" spans="1:32" s="37" customForma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s="37" customForma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2" s="37" customForma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2" s="37" customForma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2" s="37" customForma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2" s="37" customForma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2" s="37" customForma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2" x14ac:dyDescent="0.25">
      <c r="B85" s="1"/>
      <c r="AF85" s="37"/>
    </row>
    <row r="86" spans="1:32" x14ac:dyDescent="0.25">
      <c r="B86" s="1"/>
    </row>
    <row r="87" spans="1:32" s="37" customForma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s="37" customForma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2" s="37" customForma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2" s="37" customForma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2" s="37" customForma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2" s="37" customForma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2" x14ac:dyDescent="0.25">
      <c r="B93" s="1"/>
      <c r="AF93" s="37"/>
    </row>
    <row r="94" spans="1:32" s="37" customForma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s="37" customForma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2" s="37" customForma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2" s="37" customForma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2" s="37" customForma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2" s="37" customForma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2" s="37" customForma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2" x14ac:dyDescent="0.25">
      <c r="B101" s="1"/>
      <c r="AF101" s="37"/>
    </row>
    <row r="102" spans="1:32" x14ac:dyDescent="0.25">
      <c r="B102" s="1"/>
    </row>
    <row r="103" spans="1:32" x14ac:dyDescent="0.25">
      <c r="B103" s="1"/>
    </row>
  </sheetData>
  <sheetProtection formatColumns="0" formatRows="0"/>
  <pageMargins left="0.70866141732283472" right="0.70866141732283472" top="0.74803149606299213" bottom="0.74803149606299213" header="0.31496062992125984" footer="0.31496062992125984"/>
  <pageSetup paperSize="9" scale="21" fitToHeight="0" orientation="portrait" r:id="rId1"/>
  <headerFooter>
    <oddFooter>&amp;L&amp;F&amp;C&amp;A&amp;R&amp;P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rgb="FF3E8A92"/>
    <pageSetUpPr fitToPage="1"/>
  </sheetPr>
  <dimension ref="A1:AH74"/>
  <sheetViews>
    <sheetView showGridLines="0" view="pageBreakPreview" zoomScaleNormal="100" zoomScaleSheetLayoutView="100" workbookViewId="0"/>
  </sheetViews>
  <sheetFormatPr defaultColWidth="8.85546875" defaultRowHeight="15" x14ac:dyDescent="0.25"/>
  <cols>
    <col min="1" max="1" width="40.85546875" style="1" customWidth="1"/>
    <col min="2" max="2" width="21.140625" style="1" customWidth="1"/>
    <col min="3" max="34" width="11.140625" style="1" customWidth="1"/>
    <col min="35" max="35" width="4.28515625" style="1" customWidth="1"/>
    <col min="36" max="47" width="11.7109375" style="1" customWidth="1"/>
    <col min="48" max="16384" width="8.85546875" style="1"/>
  </cols>
  <sheetData>
    <row r="1" spans="1:18" ht="26.25" x14ac:dyDescent="0.4">
      <c r="A1" s="20" t="s">
        <v>31</v>
      </c>
      <c r="B1" s="20"/>
      <c r="C1" s="20"/>
      <c r="O1" s="35"/>
    </row>
    <row r="3" spans="1:18" x14ac:dyDescent="0.25">
      <c r="A3" s="45" t="s">
        <v>30</v>
      </c>
      <c r="B3" s="59" t="s">
        <v>26</v>
      </c>
    </row>
    <row r="4" spans="1:18" x14ac:dyDescent="0.25">
      <c r="A4" s="49" t="s">
        <v>75</v>
      </c>
      <c r="B4" s="55" t="str">
        <f>HLOOKUP(B3,'2013-2015 ID'!C4:AE5,2,FALSE)</f>
        <v>DPP</v>
      </c>
    </row>
    <row r="5" spans="1:18" x14ac:dyDescent="0.25">
      <c r="A5" s="45"/>
      <c r="B5" s="55"/>
    </row>
    <row r="7" spans="1:18" ht="21" x14ac:dyDescent="0.35">
      <c r="B7" s="44"/>
      <c r="C7" s="44"/>
      <c r="D7" s="39">
        <v>2003</v>
      </c>
      <c r="E7" s="39">
        <v>2004</v>
      </c>
      <c r="F7" s="39">
        <v>2005</v>
      </c>
      <c r="G7" s="39">
        <v>2006</v>
      </c>
      <c r="H7" s="39">
        <v>2007</v>
      </c>
      <c r="I7" s="39">
        <v>2008</v>
      </c>
      <c r="J7" s="39">
        <v>2009</v>
      </c>
      <c r="K7" s="39">
        <v>2010</v>
      </c>
      <c r="L7" s="39">
        <v>2011</v>
      </c>
      <c r="M7" s="39">
        <v>2012</v>
      </c>
      <c r="N7" s="39">
        <v>2013</v>
      </c>
      <c r="O7" s="39">
        <v>2014</v>
      </c>
      <c r="P7" s="39">
        <v>2015</v>
      </c>
    </row>
    <row r="8" spans="1:18" ht="18.75" x14ac:dyDescent="0.3">
      <c r="A8" s="36" t="s">
        <v>101</v>
      </c>
    </row>
    <row r="9" spans="1:18" x14ac:dyDescent="0.25">
      <c r="A9" s="49" t="s">
        <v>47</v>
      </c>
      <c r="B9" s="49"/>
      <c r="C9" s="49"/>
      <c r="D9" s="70">
        <f>IF($B$3="Wellington Electricity","",INDEX('2003-2007 ID'!$A$5:$M$145,MATCH('EDB Select + Calculations'!$B$3&amp;",   "&amp;'EDB Select + Calculations'!D$7,'2003-2007 ID'!$O$5:$O$145,0),MATCH('EDB Select + Calculations'!$A9,'2003-2007 ID'!$A$5:$M$5,0)))</f>
        <v>37</v>
      </c>
      <c r="E9" s="70">
        <f>IF($B$3="Wellington Electricity","",INDEX('2003-2007 ID'!$A$5:$M$145,MATCH('EDB Select + Calculations'!$B$3&amp;",   "&amp;'EDB Select + Calculations'!E$7,'2003-2007 ID'!$O$5:$O$145,0),MATCH('EDB Select + Calculations'!$A9,'2003-2007 ID'!$A$5:$M$5,0)))</f>
        <v>39.5</v>
      </c>
      <c r="F9" s="70">
        <f>IF($B$3="Wellington Electricity","",INDEX('2003-2007 ID'!$A$5:$M$145,MATCH('EDB Select + Calculations'!$B$3&amp;",   "&amp;'EDB Select + Calculations'!F$7,'2003-2007 ID'!$O$5:$O$145,0),MATCH('EDB Select + Calculations'!$A9,'2003-2007 ID'!$A$5:$M$5,0)))</f>
        <v>39.4</v>
      </c>
      <c r="G9" s="70">
        <f>IF($B$3="Wellington Electricity","",INDEX('2003-2007 ID'!$A$5:$M$145,MATCH('EDB Select + Calculations'!$B$3&amp;",   "&amp;'EDB Select + Calculations'!G$7,'2003-2007 ID'!$O$5:$O$145,0),MATCH('EDB Select + Calculations'!$A9,'2003-2007 ID'!$A$5:$M$5,0)))</f>
        <v>22.3</v>
      </c>
      <c r="H9" s="70">
        <f>IF($B$3="Wellington Electricity","",INDEX('2003-2007 ID'!$A$5:$M$145,MATCH('EDB Select + Calculations'!$B$3&amp;",   "&amp;'EDB Select + Calculations'!H$7,'2003-2007 ID'!$O$5:$O$145,0),MATCH('EDB Select + Calculations'!$A9,'2003-2007 ID'!$A$5:$M$5,0)))</f>
        <v>18.2</v>
      </c>
      <c r="I9" s="70">
        <f>IF($B$3="Wellington Electricity","",INDEX('2008-2012 ID'!$A$6:$AE$65,MATCH('EDB Select + Calculations'!$A9&amp;",   "&amp;'EDB Select + Calculations'!I$7,'2008-2012 ID'!$A$6:$A$65,0),MATCH('EDB Select + Calculations'!$B$3,'2008-2012 ID'!$A$4:$AE$4,0)))</f>
        <v>36.633000000000003</v>
      </c>
      <c r="J9" s="70">
        <f>INDEX('2008-2012 ID'!$A$6:$AE$65,MATCH('EDB Select + Calculations'!$A9&amp;",   "&amp;'EDB Select + Calculations'!J$7,'2008-2012 ID'!$A$6:$A$65,0),MATCH('EDB Select + Calculations'!$B$3,'2008-2012 ID'!$A$4:$AE$4,0))</f>
        <v>73.895799999999994</v>
      </c>
      <c r="K9" s="70">
        <f>INDEX('2008-2012 ID'!$A$6:$AE$65,MATCH('EDB Select + Calculations'!$A9&amp;",   "&amp;'EDB Select + Calculations'!K$7,'2008-2012 ID'!$A$6:$A$65,0),MATCH('EDB Select + Calculations'!$B$3,'2008-2012 ID'!$A$4:$AE$4,0))</f>
        <v>23.088609999999999</v>
      </c>
      <c r="L9" s="70">
        <f>INDEX('2008-2012 ID'!$A$6:$AE$65,MATCH('EDB Select + Calculations'!$A9&amp;",   "&amp;'EDB Select + Calculations'!L$7,'2008-2012 ID'!$A$6:$A$65,0),MATCH('EDB Select + Calculations'!$B$3,'2008-2012 ID'!$A$4:$AE$4,0))</f>
        <v>20.972000000000001</v>
      </c>
      <c r="M9" s="70">
        <f>INDEX('2008-2012 ID'!$A$6:$AE$65,MATCH('EDB Select + Calculations'!$A9&amp;",   "&amp;'EDB Select + Calculations'!M$7,'2008-2012 ID'!$A$6:$A$65,0),MATCH('EDB Select + Calculations'!$B$3,'2008-2012 ID'!$A$4:$AE$4,0))</f>
        <v>15.331</v>
      </c>
      <c r="N9" s="70">
        <f>INDEX('2013-2015 ID'!$A$6:$AE$50,MATCH('EDB Select + Calculations'!$A9&amp;",   "&amp;'EDB Select + Calculations'!N$7,'2013-2015 ID'!$A$6:$A$50,0),MATCH('EDB Select + Calculations'!$B$3,'2013-2015 ID'!$A$4:$AE$4,0))</f>
        <v>144.39080000000001</v>
      </c>
      <c r="O9" s="70">
        <f>INDEX('2013-2015 ID'!$A$6:$AE$50,MATCH('EDB Select + Calculations'!$A9&amp;",   "&amp;'EDB Select + Calculations'!O$7,'2013-2015 ID'!$A$6:$A$50,0),MATCH('EDB Select + Calculations'!$B$3,'2013-2015 ID'!$A$4:$AE$4,0))</f>
        <v>21.805730000000001</v>
      </c>
      <c r="P9" s="70">
        <f>INDEX('2013-2015 ID'!$A$6:$AE$50,MATCH('EDB Select + Calculations'!$A9&amp;",   "&amp;'EDB Select + Calculations'!P$7,'2013-2015 ID'!$A$6:$A$50,0),MATCH('EDB Select + Calculations'!$B$3,'2013-2015 ID'!$A$4:$AE$4,0))</f>
        <v>251.8022</v>
      </c>
      <c r="R9" s="48"/>
    </row>
    <row r="10" spans="1:18" x14ac:dyDescent="0.25">
      <c r="A10" s="49" t="s">
        <v>48</v>
      </c>
      <c r="B10" s="45"/>
      <c r="C10" s="45"/>
      <c r="D10" s="70">
        <f>IF($B$3="Wellington Electricity","",INDEX('2003-2007 ID'!$A$5:$M$145,MATCH('EDB Select + Calculations'!$B$3&amp;",   "&amp;'EDB Select + Calculations'!D$7,'2003-2007 ID'!$O$5:$O$145,0),MATCH('EDB Select + Calculations'!$A10,'2003-2007 ID'!$A$5:$M$5,0)))</f>
        <v>382.89999389600001</v>
      </c>
      <c r="E10" s="70">
        <f>IF($B$3="Wellington Electricity","",INDEX('2003-2007 ID'!$A$5:$M$145,MATCH('EDB Select + Calculations'!$B$3&amp;",   "&amp;'EDB Select + Calculations'!E$7,'2003-2007 ID'!$O$5:$O$145,0),MATCH('EDB Select + Calculations'!$A10,'2003-2007 ID'!$A$5:$M$5,0)))</f>
        <v>311.89999999999998</v>
      </c>
      <c r="F10" s="70">
        <f>IF($B$3="Wellington Electricity","",INDEX('2003-2007 ID'!$A$5:$M$145,MATCH('EDB Select + Calculations'!$B$3&amp;",   "&amp;'EDB Select + Calculations'!F$7,'2003-2007 ID'!$O$5:$O$145,0),MATCH('EDB Select + Calculations'!$A10,'2003-2007 ID'!$A$5:$M$5,0)))</f>
        <v>343.1</v>
      </c>
      <c r="G10" s="70">
        <f>IF($B$3="Wellington Electricity","",INDEX('2003-2007 ID'!$A$5:$M$145,MATCH('EDB Select + Calculations'!$B$3&amp;",   "&amp;'EDB Select + Calculations'!G$7,'2003-2007 ID'!$O$5:$O$145,0),MATCH('EDB Select + Calculations'!$A10,'2003-2007 ID'!$A$5:$M$5,0)))</f>
        <v>499.8</v>
      </c>
      <c r="H10" s="70">
        <f>IF($B$3="Wellington Electricity","",INDEX('2003-2007 ID'!$A$5:$M$145,MATCH('EDB Select + Calculations'!$B$3&amp;",   "&amp;'EDB Select + Calculations'!H$7,'2003-2007 ID'!$O$5:$O$145,0),MATCH('EDB Select + Calculations'!$A10,'2003-2007 ID'!$A$5:$M$5,0)))</f>
        <v>398.9</v>
      </c>
      <c r="I10" s="70">
        <f>IF($B$3="Wellington Electricity","",INDEX('2008-2012 ID'!$A$6:$AE$65,MATCH('EDB Select + Calculations'!$A10&amp;",   "&amp;'EDB Select + Calculations'!I$7,'2008-2012 ID'!$A$6:$A$65,0),MATCH('EDB Select + Calculations'!$B$3,'2008-2012 ID'!$A$4:$AE$4,0)))</f>
        <v>781.66899999999998</v>
      </c>
      <c r="J10" s="70">
        <f>INDEX('2008-2012 ID'!$A$6:$AE$65,MATCH('EDB Select + Calculations'!$A10&amp;",   "&amp;'EDB Select + Calculations'!J$7,'2008-2012 ID'!$A$6:$A$65,0),MATCH('EDB Select + Calculations'!$B$3,'2008-2012 ID'!$A$4:$AE$4,0))</f>
        <v>841.2604</v>
      </c>
      <c r="K10" s="70">
        <f>INDEX('2008-2012 ID'!$A$6:$AE$65,MATCH('EDB Select + Calculations'!$A10&amp;",   "&amp;'EDB Select + Calculations'!K$7,'2008-2012 ID'!$A$6:$A$65,0),MATCH('EDB Select + Calculations'!$B$3,'2008-2012 ID'!$A$4:$AE$4,0))</f>
        <v>439.94330000000002</v>
      </c>
      <c r="L10" s="70">
        <f>INDEX('2008-2012 ID'!$A$6:$AE$65,MATCH('EDB Select + Calculations'!$A10&amp;",   "&amp;'EDB Select + Calculations'!L$7,'2008-2012 ID'!$A$6:$A$65,0),MATCH('EDB Select + Calculations'!$B$3,'2008-2012 ID'!$A$4:$AE$4,0))</f>
        <v>419.04500000000002</v>
      </c>
      <c r="M10" s="70">
        <f>INDEX('2008-2012 ID'!$A$6:$AE$65,MATCH('EDB Select + Calculations'!$A10&amp;",   "&amp;'EDB Select + Calculations'!M$7,'2008-2012 ID'!$A$6:$A$65,0),MATCH('EDB Select + Calculations'!$B$3,'2008-2012 ID'!$A$4:$AE$4,0))</f>
        <v>419.65</v>
      </c>
      <c r="N10" s="70">
        <f>INDEX('2013-2015 ID'!$A$6:$AE$50,MATCH('EDB Select + Calculations'!$A10&amp;",   "&amp;'EDB Select + Calculations'!N$7,'2013-2015 ID'!$A$6:$A$50,0),MATCH('EDB Select + Calculations'!$B$3,'2013-2015 ID'!$A$4:$AE$4,0))</f>
        <v>250.91409999999999</v>
      </c>
      <c r="O10" s="70">
        <f>INDEX('2013-2015 ID'!$A$6:$AE$50,MATCH('EDB Select + Calculations'!$A10&amp;",   "&amp;'EDB Select + Calculations'!O$7,'2013-2015 ID'!$A$6:$A$50,0),MATCH('EDB Select + Calculations'!$B$3,'2013-2015 ID'!$A$4:$AE$4,0))</f>
        <v>478.31970000000001</v>
      </c>
      <c r="P10" s="70">
        <f>INDEX('2013-2015 ID'!$A$6:$AE$50,MATCH('EDB Select + Calculations'!$A10&amp;",   "&amp;'EDB Select + Calculations'!P$7,'2013-2015 ID'!$A$6:$A$50,0),MATCH('EDB Select + Calculations'!$B$3,'2013-2015 ID'!$A$4:$AE$4,0))</f>
        <v>1585.99</v>
      </c>
    </row>
    <row r="11" spans="1:18" x14ac:dyDescent="0.25">
      <c r="A11" s="49" t="s">
        <v>65</v>
      </c>
      <c r="B11" s="49" t="s">
        <v>81</v>
      </c>
      <c r="C11" s="53"/>
      <c r="D11" s="70"/>
      <c r="E11" s="70"/>
      <c r="F11" s="70" t="str">
        <f>IF(OR($B$3="Vector Lines",$B$3="Wellington Electricity")=TRUE,INDEX('2005-2014 ZD'!$A$5:$F$82,MATCH('EDB Select + Calculations'!$B$3&amp;",   "&amp;'EDB Select + Calculations'!F$7,'2005-2014 ZD'!$I$5:$I$82,0),MATCH('EDB Select + Calculations'!$A11,'2005-2014 ZD'!$A$5:$H$5,0)),"")</f>
        <v/>
      </c>
      <c r="G11" s="70" t="str">
        <f>IF(OR($B$3="Vector Lines",$B$3="Wellington Electricity")=TRUE,INDEX('2005-2014 ZD'!$A$5:$F$82,MATCH('EDB Select + Calculations'!$B$3&amp;",   "&amp;'EDB Select + Calculations'!G$7,'2005-2014 ZD'!$I$5:$I$82,0),MATCH('EDB Select + Calculations'!$A11,'2005-2014 ZD'!$A$5:$H$5,0)),"")</f>
        <v/>
      </c>
      <c r="H11" s="70" t="str">
        <f>IF(OR($B$3="Vector Lines",$B$3="Wellington Electricity")=TRUE,INDEX('2005-2014 ZD'!$A$5:$F$82,MATCH('EDB Select + Calculations'!$B$3&amp;",   "&amp;'EDB Select + Calculations'!H$7,'2005-2014 ZD'!$I$5:$I$82,0),MATCH('EDB Select + Calculations'!$A11,'2005-2014 ZD'!$A$5:$H$5,0)),"")</f>
        <v/>
      </c>
      <c r="I11" s="70" t="str">
        <f>IF(OR($B$3="Vector Lines",$B$3="Wellington Electricity")=TRUE,INDEX('2005-2014 ZD'!$A$5:$F$82,MATCH('EDB Select + Calculations'!$B$3&amp;",   "&amp;'EDB Select + Calculations'!I$7,'2005-2014 ZD'!$I$5:$I$82,0),MATCH('EDB Select + Calculations'!$A11,'2005-2014 ZD'!$A$5:$H$5,0)),"")</f>
        <v/>
      </c>
      <c r="J11" s="70" t="str">
        <f>IF(OR($B$3="Vector Lines",$B$3="Wellington Electricity")=TRUE,INDEX('2005-2014 ZD'!$A$5:$F$82,MATCH('EDB Select + Calculations'!$B$3&amp;",   "&amp;'EDB Select + Calculations'!J$7,'2005-2014 ZD'!$I$5:$I$82,0),MATCH('EDB Select + Calculations'!$A11,'2005-2014 ZD'!$A$5:$H$5,0)),"")</f>
        <v/>
      </c>
      <c r="K11" s="70"/>
      <c r="L11" s="70"/>
      <c r="M11" s="70"/>
      <c r="N11" s="70"/>
      <c r="O11" s="70"/>
      <c r="P11" s="70"/>
    </row>
    <row r="12" spans="1:18" x14ac:dyDescent="0.25">
      <c r="A12" s="49" t="s">
        <v>56</v>
      </c>
      <c r="B12" s="45"/>
      <c r="C12" s="45"/>
      <c r="D12" s="70"/>
      <c r="E12" s="70"/>
      <c r="F12" s="70"/>
      <c r="G12" s="70"/>
      <c r="H12" s="70"/>
      <c r="I12" s="70"/>
      <c r="J12" s="70"/>
      <c r="K12" s="70"/>
      <c r="L12" s="70">
        <f>IF($B$4="DPP",INDEX('2005-2014 ZD'!$A$5:$F$82,MATCH('EDB Select + Calculations'!$B$3&amp;",   "&amp;'EDB Select + Calculations'!L$7,'2005-2014 ZD'!$I$5:$I$82,0),MATCH('EDB Select + Calculations'!$A12,'2005-2014 ZD'!$A$5:$H$5,0)),"")</f>
        <v>440.012</v>
      </c>
      <c r="M12" s="70">
        <f>IF($B$4="DPP",INDEX('2005-2014 ZD'!$A$5:$F$82,MATCH('EDB Select + Calculations'!$B$3&amp;",   "&amp;'EDB Select + Calculations'!M$7,'2005-2014 ZD'!$I$5:$I$82,0),MATCH('EDB Select + Calculations'!$A12,'2005-2014 ZD'!$A$5:$H$5,0)),"")</f>
        <v>436.48</v>
      </c>
      <c r="N12" s="70">
        <f>INDEX('2013-2015 ID'!$A$6:$AE$50,MATCH('EDB Select + Calculations'!$A12&amp;",   "&amp;'EDB Select + Calculations'!N$7,'2013-2015 ID'!$A$6:$A$50,0),MATCH('EDB Select + Calculations'!$B$3,'2013-2015 ID'!$A$4:$AE$4,0))</f>
        <v>327.17320000000001</v>
      </c>
      <c r="O12" s="70">
        <f>INDEX('2013-2015 ID'!$A$6:$AE$50,MATCH('EDB Select + Calculations'!$A12&amp;",   "&amp;'EDB Select + Calculations'!O$7,'2013-2015 ID'!$A$6:$A$50,0),MATCH('EDB Select + Calculations'!$B$3,'2013-2015 ID'!$A$4:$AE$4,0))</f>
        <v>464.90940000000001</v>
      </c>
      <c r="P12" s="70">
        <f>INDEX('2013-2015 ID'!$A$6:$AE$50,MATCH('EDB Select + Calculations'!$A12&amp;",   "&amp;'EDB Select + Calculations'!P$7,'2013-2015 ID'!$A$6:$A$50,0),MATCH('EDB Select + Calculations'!$B$3,'2013-2015 ID'!$A$4:$AE$4,0))</f>
        <v>599.923</v>
      </c>
    </row>
    <row r="13" spans="1:18" x14ac:dyDescent="0.25">
      <c r="A13" s="49" t="s">
        <v>73</v>
      </c>
      <c r="B13" s="53" t="s">
        <v>99</v>
      </c>
      <c r="C13" s="53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>
        <f>INDEX('2013-2015 ID'!$A$6:$AE$50,MATCH('EDB Select + Calculations'!$A13&amp;",   "&amp;'EDB Select + Calculations'!P$7,'2013-2015 ID'!$A$6:$A$50,0),MATCH('EDB Select + Calculations'!$B$3,'2013-2015 ID'!$A$4:$AE$4,0))</f>
        <v>579.70000000000005</v>
      </c>
    </row>
    <row r="15" spans="1:18" ht="18.75" x14ac:dyDescent="0.3">
      <c r="A15" s="36" t="s">
        <v>100</v>
      </c>
    </row>
    <row r="16" spans="1:18" x14ac:dyDescent="0.25">
      <c r="A16" s="49" t="s">
        <v>50</v>
      </c>
      <c r="B16" s="53"/>
      <c r="C16" s="53"/>
      <c r="D16" s="69">
        <f>IF($B$3="Wellington Electricity","",INDEX('2003-2007 ID'!$A$5:$M$145,MATCH('EDB Select + Calculations'!$B$3&amp;",   "&amp;'EDB Select + Calculations'!D$7,'2003-2007 ID'!$O$5:$O$145,0),MATCH('EDB Select + Calculations'!$A16,'2003-2007 ID'!$A$5:$M$5,0)))</f>
        <v>0.30000001199999998</v>
      </c>
      <c r="E16" s="69">
        <f>IF($B$3="Wellington Electricity","",INDEX('2003-2007 ID'!$A$5:$M$145,MATCH('EDB Select + Calculations'!$B$3&amp;",   "&amp;'EDB Select + Calculations'!E$7,'2003-2007 ID'!$O$5:$O$145,0),MATCH('EDB Select + Calculations'!$A16,'2003-2007 ID'!$A$5:$M$5,0)))</f>
        <v>0.3</v>
      </c>
      <c r="F16" s="69">
        <f>IF($B$3="Wellington Electricity","",INDEX('2003-2007 ID'!$A$5:$M$145,MATCH('EDB Select + Calculations'!$B$3&amp;",   "&amp;'EDB Select + Calculations'!F$7,'2003-2007 ID'!$O$5:$O$145,0),MATCH('EDB Select + Calculations'!$A16,'2003-2007 ID'!$A$5:$M$5,0)))</f>
        <v>0.3</v>
      </c>
      <c r="G16" s="69">
        <f>IF($B$3="Wellington Electricity","",INDEX('2003-2007 ID'!$A$5:$M$145,MATCH('EDB Select + Calculations'!$B$3&amp;",   "&amp;'EDB Select + Calculations'!G$7,'2003-2007 ID'!$O$5:$O$145,0),MATCH('EDB Select + Calculations'!$A16,'2003-2007 ID'!$A$5:$M$5,0)))</f>
        <v>0.1</v>
      </c>
      <c r="H16" s="69">
        <f>IF($B$3="Wellington Electricity","",INDEX('2003-2007 ID'!$A$5:$M$145,MATCH('EDB Select + Calculations'!$B$3&amp;",   "&amp;'EDB Select + Calculations'!H$7,'2003-2007 ID'!$O$5:$O$145,0),MATCH('EDB Select + Calculations'!$A16,'2003-2007 ID'!$A$5:$M$5,0)))</f>
        <v>0.1</v>
      </c>
      <c r="I16" s="69">
        <f>IF($B$3="Wellington Electricity","",INDEX('2008-2012 ID'!$A$6:$AE$65,MATCH('EDB Select + Calculations'!$A16&amp;",   "&amp;'EDB Select + Calculations'!I$7,'2008-2012 ID'!$A$6:$A$65,0),MATCH('EDB Select + Calculations'!$B$3,'2008-2012 ID'!$A$4:$AE$4,0)))</f>
        <v>0.34234999999999999</v>
      </c>
      <c r="J16" s="69">
        <f>INDEX('2008-2012 ID'!$A$6:$AE$65,MATCH('EDB Select + Calculations'!$A16&amp;",   "&amp;'EDB Select + Calculations'!J$7,'2008-2012 ID'!$A$6:$A$65,0),MATCH('EDB Select + Calculations'!$B$3,'2008-2012 ID'!$A$4:$AE$4,0))</f>
        <v>0.59954300000000005</v>
      </c>
      <c r="K16" s="69">
        <f>INDEX('2008-2012 ID'!$A$6:$AE$65,MATCH('EDB Select + Calculations'!$A16&amp;",   "&amp;'EDB Select + Calculations'!K$7,'2008-2012 ID'!$A$6:$A$65,0),MATCH('EDB Select + Calculations'!$B$3,'2008-2012 ID'!$A$4:$AE$4,0))</f>
        <v>0.15457399999999999</v>
      </c>
      <c r="L16" s="69">
        <f>INDEX('2008-2012 ID'!$A$6:$AE$65,MATCH('EDB Select + Calculations'!$A16&amp;",   "&amp;'EDB Select + Calculations'!L$7,'2008-2012 ID'!$A$6:$A$65,0),MATCH('EDB Select + Calculations'!$B$3,'2008-2012 ID'!$A$4:$AE$4,0))</f>
        <v>9.5000000000000001E-2</v>
      </c>
      <c r="M16" s="69">
        <f>INDEX('2008-2012 ID'!$A$6:$AE$65,MATCH('EDB Select + Calculations'!$A16&amp;",   "&amp;'EDB Select + Calculations'!M$7,'2008-2012 ID'!$A$6:$A$65,0),MATCH('EDB Select + Calculations'!$B$3,'2008-2012 ID'!$A$4:$AE$4,0))</f>
        <v>8.4000000000000005E-2</v>
      </c>
      <c r="N16" s="69">
        <f>INDEX('2013-2015 ID'!$A$6:$AE$50,MATCH('EDB Select + Calculations'!$A16&amp;",   "&amp;'EDB Select + Calculations'!N$7,'2013-2015 ID'!$A$6:$A$50,0),MATCH('EDB Select + Calculations'!$B$3,'2013-2015 ID'!$A$4:$AE$4,0))</f>
        <v>0.64400000000000002</v>
      </c>
      <c r="O16" s="69">
        <f>INDEX('2013-2015 ID'!$A$6:$AE$50,MATCH('EDB Select + Calculations'!$A16&amp;",   "&amp;'EDB Select + Calculations'!O$7,'2013-2015 ID'!$A$6:$A$50,0),MATCH('EDB Select + Calculations'!$B$3,'2013-2015 ID'!$A$4:$AE$4,0))</f>
        <v>0.14502100000000001</v>
      </c>
      <c r="P16" s="69">
        <f>INDEX('2013-2015 ID'!$A$6:$AE$50,MATCH('EDB Select + Calculations'!$A16&amp;",   "&amp;'EDB Select + Calculations'!P$7,'2013-2015 ID'!$A$6:$A$50,0),MATCH('EDB Select + Calculations'!$B$3,'2013-2015 ID'!$A$4:$AE$4,0))</f>
        <v>0.96322399999999997</v>
      </c>
    </row>
    <row r="17" spans="1:16" x14ac:dyDescent="0.25">
      <c r="A17" s="49" t="s">
        <v>51</v>
      </c>
      <c r="B17" s="53"/>
      <c r="C17" s="53"/>
      <c r="D17" s="69">
        <f>IF($B$3="Wellington Electricity","",INDEX('2003-2007 ID'!$A$5:$M$145,MATCH('EDB Select + Calculations'!$B$3&amp;",   "&amp;'EDB Select + Calculations'!D$7,'2003-2007 ID'!$O$5:$O$145,0),MATCH('EDB Select + Calculations'!$A17,'2003-2007 ID'!$A$5:$M$5,0)))</f>
        <v>6.0999999049999998</v>
      </c>
      <c r="E17" s="69">
        <f>IF($B$3="Wellington Electricity","",INDEX('2003-2007 ID'!$A$5:$M$145,MATCH('EDB Select + Calculations'!$B$3&amp;",   "&amp;'EDB Select + Calculations'!E$7,'2003-2007 ID'!$O$5:$O$145,0),MATCH('EDB Select + Calculations'!$A17,'2003-2007 ID'!$A$5:$M$5,0)))</f>
        <v>4.2</v>
      </c>
      <c r="F17" s="69">
        <f>IF($B$3="Wellington Electricity","",INDEX('2003-2007 ID'!$A$5:$M$145,MATCH('EDB Select + Calculations'!$B$3&amp;",   "&amp;'EDB Select + Calculations'!F$7,'2003-2007 ID'!$O$5:$O$145,0),MATCH('EDB Select + Calculations'!$A17,'2003-2007 ID'!$A$5:$M$5,0)))</f>
        <v>4.3</v>
      </c>
      <c r="G17" s="69">
        <f>IF($B$3="Wellington Electricity","",INDEX('2003-2007 ID'!$A$5:$M$145,MATCH('EDB Select + Calculations'!$B$3&amp;",   "&amp;'EDB Select + Calculations'!G$7,'2003-2007 ID'!$O$5:$O$145,0),MATCH('EDB Select + Calculations'!$A17,'2003-2007 ID'!$A$5:$M$5,0)))</f>
        <v>5.4</v>
      </c>
      <c r="H17" s="69">
        <f>IF($B$3="Wellington Electricity","",INDEX('2003-2007 ID'!$A$5:$M$145,MATCH('EDB Select + Calculations'!$B$3&amp;",   "&amp;'EDB Select + Calculations'!H$7,'2003-2007 ID'!$O$5:$O$145,0),MATCH('EDB Select + Calculations'!$A17,'2003-2007 ID'!$A$5:$M$5,0)))</f>
        <v>5.4</v>
      </c>
      <c r="I17" s="69">
        <f>IF($B$3="Wellington Electricity","",INDEX('2008-2012 ID'!$A$6:$AE$65,MATCH('EDB Select + Calculations'!$A17&amp;",   "&amp;'EDB Select + Calculations'!I$7,'2008-2012 ID'!$A$6:$A$65,0),MATCH('EDB Select + Calculations'!$B$3,'2008-2012 ID'!$A$4:$AE$4,0)))</f>
        <v>6.0533400000000004</v>
      </c>
      <c r="J17" s="69">
        <f>INDEX('2008-2012 ID'!$A$6:$AE$65,MATCH('EDB Select + Calculations'!$A17&amp;",   "&amp;'EDB Select + Calculations'!J$7,'2008-2012 ID'!$A$6:$A$65,0),MATCH('EDB Select + Calculations'!$B$3,'2008-2012 ID'!$A$4:$AE$4,0))</f>
        <v>10.282260000000001</v>
      </c>
      <c r="K17" s="69">
        <f>INDEX('2008-2012 ID'!$A$6:$AE$65,MATCH('EDB Select + Calculations'!$A17&amp;",   "&amp;'EDB Select + Calculations'!K$7,'2008-2012 ID'!$A$6:$A$65,0),MATCH('EDB Select + Calculations'!$B$3,'2008-2012 ID'!$A$4:$AE$4,0))</f>
        <v>4.0380560000000001</v>
      </c>
      <c r="L17" s="69">
        <f>INDEX('2008-2012 ID'!$A$6:$AE$65,MATCH('EDB Select + Calculations'!$A17&amp;",   "&amp;'EDB Select + Calculations'!L$7,'2008-2012 ID'!$A$6:$A$65,0),MATCH('EDB Select + Calculations'!$B$3,'2008-2012 ID'!$A$4:$AE$4,0))</f>
        <v>4.8310000000000004</v>
      </c>
      <c r="M17" s="69">
        <f>INDEX('2008-2012 ID'!$A$6:$AE$65,MATCH('EDB Select + Calculations'!$A17&amp;",   "&amp;'EDB Select + Calculations'!M$7,'2008-2012 ID'!$A$6:$A$65,0),MATCH('EDB Select + Calculations'!$B$3,'2008-2012 ID'!$A$4:$AE$4,0))</f>
        <v>6.2869999999999999</v>
      </c>
      <c r="N17" s="69">
        <f>INDEX('2013-2015 ID'!$A$6:$AE$50,MATCH('EDB Select + Calculations'!$A17&amp;",   "&amp;'EDB Select + Calculations'!N$7,'2013-2015 ID'!$A$6:$A$50,0),MATCH('EDB Select + Calculations'!$B$3,'2013-2015 ID'!$A$4:$AE$4,0))</f>
        <v>4.0270000000000001</v>
      </c>
      <c r="O17" s="69">
        <f>INDEX('2013-2015 ID'!$A$6:$AE$50,MATCH('EDB Select + Calculations'!$A17&amp;",   "&amp;'EDB Select + Calculations'!O$7,'2013-2015 ID'!$A$6:$A$50,0),MATCH('EDB Select + Calculations'!$B$3,'2013-2015 ID'!$A$4:$AE$4,0))</f>
        <v>5.3406539999999998</v>
      </c>
      <c r="P17" s="69">
        <f>INDEX('2013-2015 ID'!$A$6:$AE$50,MATCH('EDB Select + Calculations'!$A17&amp;",   "&amp;'EDB Select + Calculations'!P$7,'2013-2015 ID'!$A$6:$A$50,0),MATCH('EDB Select + Calculations'!$B$3,'2013-2015 ID'!$A$4:$AE$4,0))</f>
        <v>5.4216189999999997</v>
      </c>
    </row>
    <row r="18" spans="1:16" x14ac:dyDescent="0.25">
      <c r="A18" s="49" t="s">
        <v>69</v>
      </c>
      <c r="B18" s="49" t="s">
        <v>81</v>
      </c>
      <c r="C18" s="53"/>
      <c r="D18" s="69"/>
      <c r="E18" s="69"/>
      <c r="F18" s="70" t="str">
        <f>IF(OR($B$3="Vector Lines",$B$3="Wellington Electricity")=TRUE,INDEX('2005-2014 ZD'!$A$5:$F$82,MATCH('EDB Select + Calculations'!$B$3&amp;",   "&amp;'EDB Select + Calculations'!F$7,'2005-2014 ZD'!$I$5:$I$82,0),MATCH('EDB Select + Calculations'!$A18,'2005-2014 ZD'!$A$5:$H$5,0)),"")</f>
        <v/>
      </c>
      <c r="G18" s="70" t="str">
        <f>IF(OR($B$3="Vector Lines",$B$3="Wellington Electricity")=TRUE,INDEX('2005-2014 ZD'!$A$5:$F$82,MATCH('EDB Select + Calculations'!$B$3&amp;",   "&amp;'EDB Select + Calculations'!G$7,'2005-2014 ZD'!$I$5:$I$82,0),MATCH('EDB Select + Calculations'!$A18,'2005-2014 ZD'!$A$5:$H$5,0)),"")</f>
        <v/>
      </c>
      <c r="H18" s="70" t="str">
        <f>IF(OR($B$3="Vector Lines",$B$3="Wellington Electricity")=TRUE,INDEX('2005-2014 ZD'!$A$5:$F$82,MATCH('EDB Select + Calculations'!$B$3&amp;",   "&amp;'EDB Select + Calculations'!H$7,'2005-2014 ZD'!$I$5:$I$82,0),MATCH('EDB Select + Calculations'!$A18,'2005-2014 ZD'!$A$5:$H$5,0)),"")</f>
        <v/>
      </c>
      <c r="I18" s="70" t="str">
        <f>IF(OR($B$3="Vector Lines",$B$3="Wellington Electricity")=TRUE,INDEX('2005-2014 ZD'!$A$5:$F$82,MATCH('EDB Select + Calculations'!$B$3&amp;",   "&amp;'EDB Select + Calculations'!I$7,'2005-2014 ZD'!$I$5:$I$82,0),MATCH('EDB Select + Calculations'!$A18,'2005-2014 ZD'!$A$5:$H$5,0)),"")</f>
        <v/>
      </c>
      <c r="J18" s="70" t="str">
        <f>IF(OR($B$3="Vector Lines",$B$3="Wellington Electricity")=TRUE,INDEX('2005-2014 ZD'!$A$5:$F$82,MATCH('EDB Select + Calculations'!$B$3&amp;",   "&amp;'EDB Select + Calculations'!J$7,'2005-2014 ZD'!$I$5:$I$82,0),MATCH('EDB Select + Calculations'!$A18,'2005-2014 ZD'!$A$5:$H$5,0)),"")</f>
        <v/>
      </c>
      <c r="K18" s="69"/>
      <c r="L18" s="69"/>
      <c r="M18" s="69"/>
      <c r="N18" s="69"/>
      <c r="O18" s="69"/>
      <c r="P18" s="69"/>
    </row>
    <row r="19" spans="1:16" x14ac:dyDescent="0.25">
      <c r="A19" s="49" t="s">
        <v>57</v>
      </c>
      <c r="B19" s="45"/>
      <c r="C19" s="45"/>
      <c r="D19" s="60"/>
      <c r="E19" s="60"/>
      <c r="F19" s="69"/>
      <c r="G19" s="69"/>
      <c r="H19" s="69"/>
      <c r="I19" s="69"/>
      <c r="J19" s="69"/>
      <c r="K19" s="69"/>
      <c r="L19" s="69">
        <f>IF($B$4="DPP",INDEX('2005-2014 ZD'!$A$5:$F$82,MATCH('EDB Select + Calculations'!$B$3&amp;",   "&amp;'EDB Select + Calculations'!L$7,'2005-2014 ZD'!$I$5:$I$82,0),MATCH('EDB Select + Calculations'!$A19,'2005-2014 ZD'!$A$5:$H$5,0)),"")</f>
        <v>4.9260000000000002</v>
      </c>
      <c r="M19" s="69">
        <f>IF($B$4="DPP",INDEX('2005-2014 ZD'!$A$5:$F$82,MATCH('EDB Select + Calculations'!$B$3&amp;",   "&amp;'EDB Select + Calculations'!M$7,'2005-2014 ZD'!$I$5:$I$82,0),MATCH('EDB Select + Calculations'!$A19,'2005-2014 ZD'!$A$5:$H$5,0)),"")</f>
        <v>6.3849999999999998</v>
      </c>
      <c r="N19" s="69">
        <f>INDEX('2013-2015 ID'!$A$6:$AE$50,MATCH('EDB Select + Calculations'!$A19&amp;",   "&amp;'EDB Select + Calculations'!N$7,'2013-2015 ID'!$A$6:$A$50,0),MATCH('EDB Select + Calculations'!$B$3,'2013-2015 ID'!$A$4:$AE$4,0))</f>
        <v>4.6710000000000003</v>
      </c>
      <c r="O19" s="69">
        <f>INDEX('2013-2015 ID'!$A$6:$AE$50,MATCH('EDB Select + Calculations'!$A19&amp;",   "&amp;'EDB Select + Calculations'!O$7,'2013-2015 ID'!$A$6:$A$50,0),MATCH('EDB Select + Calculations'!$B$3,'2013-2015 ID'!$A$4:$AE$4,0))</f>
        <v>5.4856749999999996</v>
      </c>
      <c r="P19" s="69">
        <f>INDEX('2013-2015 ID'!$A$6:$AE$50,MATCH('EDB Select + Calculations'!$A19&amp;",   "&amp;'EDB Select + Calculations'!P$7,'2013-2015 ID'!$A$6:$A$50,0),MATCH('EDB Select + Calculations'!$B$3,'2013-2015 ID'!$A$4:$AE$4,0))</f>
        <v>6.3494640000000002</v>
      </c>
    </row>
    <row r="20" spans="1:16" x14ac:dyDescent="0.25">
      <c r="A20" s="49" t="s">
        <v>74</v>
      </c>
      <c r="B20" s="53" t="s">
        <v>99</v>
      </c>
      <c r="C20" s="53"/>
      <c r="D20" s="60"/>
      <c r="E20" s="60"/>
      <c r="F20" s="60"/>
      <c r="G20" s="60"/>
      <c r="H20" s="60"/>
      <c r="I20" s="60"/>
      <c r="J20" s="60"/>
      <c r="K20" s="60"/>
      <c r="L20" s="69"/>
      <c r="M20" s="69"/>
      <c r="N20" s="69"/>
      <c r="O20" s="69"/>
      <c r="P20" s="69">
        <f>INDEX('2013-2015 ID'!$A$6:$AE$50,MATCH('EDB Select + Calculations'!$A20&amp;",   "&amp;'EDB Select + Calculations'!P$7,'2013-2015 ID'!$A$6:$A$50,0),MATCH('EDB Select + Calculations'!$B$3,'2013-2015 ID'!$A$4:$AE$4,0))</f>
        <v>7.66</v>
      </c>
    </row>
    <row r="22" spans="1:16" ht="18.75" x14ac:dyDescent="0.3">
      <c r="A22" s="36" t="s">
        <v>59</v>
      </c>
    </row>
    <row r="23" spans="1:16" x14ac:dyDescent="0.25">
      <c r="A23" s="49" t="s">
        <v>60</v>
      </c>
      <c r="B23" s="49"/>
      <c r="C23" s="49"/>
      <c r="D23" s="71">
        <f>IF($B$3="Wellington Electricity","",INDEX('2003-2007 ID'!$A$5:$M$145,MATCH('EDB Select + Calculations'!$B$3&amp;",   "&amp;'EDB Select + Calculations'!D$7,'2003-2007 ID'!$O$5:$O$145,0),MATCH('EDB Select + Calculations'!$A23,'2003-2007 ID'!$A$5:$M$5,0)))</f>
        <v>144</v>
      </c>
      <c r="E23" s="71">
        <f>IF($B$3="Wellington Electricity","",INDEX('2003-2007 ID'!$A$5:$M$145,MATCH('EDB Select + Calculations'!$B$3&amp;",   "&amp;'EDB Select + Calculations'!E$7,'2003-2007 ID'!$O$5:$O$145,0),MATCH('EDB Select + Calculations'!$A23,'2003-2007 ID'!$A$5:$M$5,0)))</f>
        <v>169</v>
      </c>
      <c r="F23" s="71">
        <f>IF($B$3="Wellington Electricity","",INDEX('2003-2007 ID'!$A$5:$M$145,MATCH('EDB Select + Calculations'!$B$3&amp;",   "&amp;'EDB Select + Calculations'!F$7,'2003-2007 ID'!$O$5:$O$145,0),MATCH('EDB Select + Calculations'!$A23,'2003-2007 ID'!$A$5:$M$5,0)))</f>
        <v>147</v>
      </c>
      <c r="G23" s="71">
        <f>IF($B$3="Wellington Electricity","",INDEX('2003-2007 ID'!$A$5:$M$145,MATCH('EDB Select + Calculations'!$B$3&amp;",   "&amp;'EDB Select + Calculations'!G$7,'2003-2007 ID'!$O$5:$O$145,0),MATCH('EDB Select + Calculations'!$A23,'2003-2007 ID'!$A$5:$M$5,0)))</f>
        <v>159</v>
      </c>
      <c r="H23" s="71">
        <f>IF($B$3="Wellington Electricity","",INDEX('2003-2007 ID'!$A$5:$M$145,MATCH('EDB Select + Calculations'!$B$3&amp;",   "&amp;'EDB Select + Calculations'!H$7,'2003-2007 ID'!$O$5:$O$145,0),MATCH('EDB Select + Calculations'!$A23,'2003-2007 ID'!$A$5:$M$5,0)))</f>
        <v>168</v>
      </c>
      <c r="I23" s="71">
        <f>IF($B$3="Wellington Electricity","",INDEX('2008-2012 ID'!$A$6:$AE$65,MATCH('EDB Select + Calculations'!$A23&amp;",   "&amp;'EDB Select + Calculations'!I$7,'2008-2012 ID'!$A$6:$A$65,0),MATCH('EDB Select + Calculations'!$B$3,'2008-2012 ID'!$A$4:$AE$4,0)))</f>
        <v>264</v>
      </c>
      <c r="J23" s="71">
        <f>INDEX('2008-2012 ID'!$A$6:$AE$65,MATCH('EDB Select + Calculations'!$A23&amp;",   "&amp;'EDB Select + Calculations'!J$7,'2008-2012 ID'!$A$6:$A$65,0),MATCH('EDB Select + Calculations'!$B$3,'2008-2012 ID'!$A$4:$AE$4,0))</f>
        <v>293</v>
      </c>
      <c r="K23" s="71">
        <f>INDEX('2008-2012 ID'!$A$6:$AE$65,MATCH('EDB Select + Calculations'!$A23&amp;",   "&amp;'EDB Select + Calculations'!K$7,'2008-2012 ID'!$A$6:$A$65,0),MATCH('EDB Select + Calculations'!$B$3,'2008-2012 ID'!$A$4:$AE$4,0))</f>
        <v>159</v>
      </c>
      <c r="L23" s="71">
        <f>INDEX('2008-2012 ID'!$A$6:$AE$65,MATCH('EDB Select + Calculations'!$A23&amp;",   "&amp;'EDB Select + Calculations'!L$7,'2008-2012 ID'!$A$6:$A$65,0),MATCH('EDB Select + Calculations'!$B$3,'2008-2012 ID'!$A$4:$AE$4,0))</f>
        <v>131</v>
      </c>
      <c r="M23" s="71">
        <f>INDEX('2008-2012 ID'!$A$6:$AE$65,MATCH('EDB Select + Calculations'!$A23&amp;",   "&amp;'EDB Select + Calculations'!M$7,'2008-2012 ID'!$A$6:$A$65,0),MATCH('EDB Select + Calculations'!$B$3,'2008-2012 ID'!$A$4:$AE$4,0))</f>
        <v>167</v>
      </c>
      <c r="N23" s="71">
        <f>INDEX('2013-2015 ID'!$A$6:$AE$50,MATCH('EDB Select + Calculations'!$A23&amp;",   "&amp;'EDB Select + Calculations'!N$7,'2013-2015 ID'!$A$6:$A$50,0),MATCH('EDB Select + Calculations'!$B$3,'2013-2015 ID'!$A$4:$AE$4,0))</f>
        <v>256</v>
      </c>
      <c r="O23" s="71">
        <f>INDEX('2013-2015 ID'!$A$6:$AE$50,MATCH('EDB Select + Calculations'!$A23&amp;",   "&amp;'EDB Select + Calculations'!O$7,'2013-2015 ID'!$A$6:$A$50,0),MATCH('EDB Select + Calculations'!$B$3,'2013-2015 ID'!$A$4:$AE$4,0))</f>
        <v>137</v>
      </c>
      <c r="P23" s="71">
        <f>INDEX('2013-2015 ID'!$A$6:$AE$50,MATCH('EDB Select + Calculations'!$A23&amp;",   "&amp;'EDB Select + Calculations'!P$7,'2013-2015 ID'!$A$6:$A$50,0),MATCH('EDB Select + Calculations'!$B$3,'2013-2015 ID'!$A$4:$AE$4,0))</f>
        <v>171</v>
      </c>
    </row>
    <row r="24" spans="1:16" x14ac:dyDescent="0.25">
      <c r="A24" s="49" t="s">
        <v>61</v>
      </c>
      <c r="B24" s="45"/>
      <c r="C24" s="45"/>
      <c r="D24" s="71">
        <f>IF($B$3="Wellington Electricity","",INDEX('2003-2007 ID'!$A$5:$M$145,MATCH('EDB Select + Calculations'!$B$3&amp;",   "&amp;'EDB Select + Calculations'!D$7,'2003-2007 ID'!$O$5:$O$145,0),MATCH('EDB Select + Calculations'!$A24,'2003-2007 ID'!$A$5:$M$5,0)))</f>
        <v>249</v>
      </c>
      <c r="E24" s="71">
        <f>IF($B$3="Wellington Electricity","",INDEX('2003-2007 ID'!$A$5:$M$145,MATCH('EDB Select + Calculations'!$B$3&amp;",   "&amp;'EDB Select + Calculations'!E$7,'2003-2007 ID'!$O$5:$O$145,0),MATCH('EDB Select + Calculations'!$A24,'2003-2007 ID'!$A$5:$M$5,0)))</f>
        <v>219</v>
      </c>
      <c r="F24" s="71">
        <f>IF($B$3="Wellington Electricity","",INDEX('2003-2007 ID'!$A$5:$M$145,MATCH('EDB Select + Calculations'!$B$3&amp;",   "&amp;'EDB Select + Calculations'!F$7,'2003-2007 ID'!$O$5:$O$145,0),MATCH('EDB Select + Calculations'!$A24,'2003-2007 ID'!$A$5:$M$5,0)))</f>
        <v>220</v>
      </c>
      <c r="G24" s="71">
        <f>IF($B$3="Wellington Electricity","",INDEX('2003-2007 ID'!$A$5:$M$145,MATCH('EDB Select + Calculations'!$B$3&amp;",   "&amp;'EDB Select + Calculations'!G$7,'2003-2007 ID'!$O$5:$O$145,0),MATCH('EDB Select + Calculations'!$A24,'2003-2007 ID'!$A$5:$M$5,0)))</f>
        <v>368</v>
      </c>
      <c r="H24" s="71">
        <f>IF($B$3="Wellington Electricity","",INDEX('2003-2007 ID'!$A$5:$M$145,MATCH('EDB Select + Calculations'!$B$3&amp;",   "&amp;'EDB Select + Calculations'!H$7,'2003-2007 ID'!$O$5:$O$145,0),MATCH('EDB Select + Calculations'!$A24,'2003-2007 ID'!$A$5:$M$5,0)))</f>
        <v>330</v>
      </c>
      <c r="I24" s="71">
        <f>IF($B$3="Wellington Electricity","",INDEX('2008-2012 ID'!$A$6:$AE$65,MATCH('EDB Select + Calculations'!$A24&amp;",   "&amp;'EDB Select + Calculations'!I$7,'2008-2012 ID'!$A$6:$A$65,0),MATCH('EDB Select + Calculations'!$B$3,'2008-2012 ID'!$A$4:$AE$4,0)))</f>
        <v>335</v>
      </c>
      <c r="J24" s="71">
        <f>INDEX('2008-2012 ID'!$A$6:$AE$65,MATCH('EDB Select + Calculations'!$A24&amp;",   "&amp;'EDB Select + Calculations'!J$7,'2008-2012 ID'!$A$6:$A$65,0),MATCH('EDB Select + Calculations'!$B$3,'2008-2012 ID'!$A$4:$AE$4,0))</f>
        <v>443</v>
      </c>
      <c r="K24" s="71">
        <f>INDEX('2008-2012 ID'!$A$6:$AE$65,MATCH('EDB Select + Calculations'!$A24&amp;",   "&amp;'EDB Select + Calculations'!K$7,'2008-2012 ID'!$A$6:$A$65,0),MATCH('EDB Select + Calculations'!$B$3,'2008-2012 ID'!$A$4:$AE$4,0))</f>
        <v>288</v>
      </c>
      <c r="L24" s="71">
        <f>INDEX('2008-2012 ID'!$A$6:$AE$65,MATCH('EDB Select + Calculations'!$A24&amp;",   "&amp;'EDB Select + Calculations'!L$7,'2008-2012 ID'!$A$6:$A$65,0),MATCH('EDB Select + Calculations'!$B$3,'2008-2012 ID'!$A$4:$AE$4,0))</f>
        <v>308</v>
      </c>
      <c r="M24" s="71">
        <f>INDEX('2008-2012 ID'!$A$6:$AE$65,MATCH('EDB Select + Calculations'!$A24&amp;",   "&amp;'EDB Select + Calculations'!M$7,'2008-2012 ID'!$A$6:$A$65,0),MATCH('EDB Select + Calculations'!$B$3,'2008-2012 ID'!$A$4:$AE$4,0))</f>
        <v>394</v>
      </c>
      <c r="N24" s="71">
        <f>INDEX('2013-2015 ID'!$A$6:$AE$50,MATCH('EDB Select + Calculations'!$A24&amp;",   "&amp;'EDB Select + Calculations'!N$7,'2013-2015 ID'!$A$6:$A$50,0),MATCH('EDB Select + Calculations'!$B$3,'2013-2015 ID'!$A$4:$AE$4,0))</f>
        <v>281</v>
      </c>
      <c r="O24" s="71">
        <f>INDEX('2013-2015 ID'!$A$6:$AE$50,MATCH('EDB Select + Calculations'!$A24&amp;",   "&amp;'EDB Select + Calculations'!O$7,'2013-2015 ID'!$A$6:$A$50,0),MATCH('EDB Select + Calculations'!$B$3,'2013-2015 ID'!$A$4:$AE$4,0))</f>
        <v>394</v>
      </c>
      <c r="P24" s="71">
        <f>INDEX('2013-2015 ID'!$A$6:$AE$50,MATCH('EDB Select + Calculations'!$A24&amp;",   "&amp;'EDB Select + Calculations'!P$7,'2013-2015 ID'!$A$6:$A$50,0),MATCH('EDB Select + Calculations'!$B$3,'2013-2015 ID'!$A$4:$AE$4,0))</f>
        <v>401</v>
      </c>
    </row>
    <row r="25" spans="1:16" x14ac:dyDescent="0.25">
      <c r="A25" s="49" t="s">
        <v>80</v>
      </c>
      <c r="B25" s="49" t="s">
        <v>81</v>
      </c>
      <c r="C25" s="53"/>
      <c r="D25" s="71"/>
      <c r="E25" s="71"/>
      <c r="F25" s="71" t="str">
        <f>IF(OR($B$3="Vector Lines",$B$3="Wellington Electricity")=TRUE,INDEX('2005-2014 ZD'!$A$5:$G$82,MATCH('EDB Select + Calculations'!$B$3&amp;",   "&amp;'EDB Select + Calculations'!F$7,'2005-2014 ZD'!$I$5:$I$82,0),MATCH('EDB Select + Calculations'!$A25,'2005-2014 ZD'!$A$5:$H$5,0)),"")</f>
        <v/>
      </c>
      <c r="G25" s="71" t="str">
        <f>IF(OR($B$3="Vector Lines",$B$3="Wellington Electricity")=TRUE,INDEX('2005-2014 ZD'!$A$5:$G$82,MATCH('EDB Select + Calculations'!$B$3&amp;",   "&amp;'EDB Select + Calculations'!G$7,'2005-2014 ZD'!$I$5:$I$82,0),MATCH('EDB Select + Calculations'!$A25,'2005-2014 ZD'!$A$5:$H$5,0)),"")</f>
        <v/>
      </c>
      <c r="H25" s="71" t="str">
        <f>IF(OR($B$3="Vector Lines",$B$3="Wellington Electricity")=TRUE,INDEX('2005-2014 ZD'!$A$5:$G$82,MATCH('EDB Select + Calculations'!$B$3&amp;",   "&amp;'EDB Select + Calculations'!H$7,'2005-2014 ZD'!$I$5:$I$82,0),MATCH('EDB Select + Calculations'!$A25,'2005-2014 ZD'!$A$5:$H$5,0)),"")</f>
        <v/>
      </c>
      <c r="I25" s="71" t="str">
        <f>IF(OR($B$3="Vector Lines",$B$3="Wellington Electricity")=TRUE,INDEX('2005-2014 ZD'!$A$5:$G$82,MATCH('EDB Select + Calculations'!$B$3&amp;",   "&amp;'EDB Select + Calculations'!I$7,'2005-2014 ZD'!$I$5:$I$82,0),MATCH('EDB Select + Calculations'!$A25,'2005-2014 ZD'!$A$5:$H$5,0)),"")</f>
        <v/>
      </c>
      <c r="J25" s="71" t="str">
        <f>IF(OR($B$3="Vector Lines",$B$3="Wellington Electricity")=TRUE,INDEX('2005-2014 ZD'!$A$5:$G$82,MATCH('EDB Select + Calculations'!$B$3&amp;",   "&amp;'EDB Select + Calculations'!J$7,'2005-2014 ZD'!$I$5:$I$82,0),MATCH('EDB Select + Calculations'!$A25,'2005-2014 ZD'!$A$5:$H$5,0)),"")</f>
        <v/>
      </c>
      <c r="K25" s="71"/>
      <c r="L25" s="71"/>
      <c r="M25" s="71"/>
      <c r="N25" s="71"/>
      <c r="O25" s="71"/>
      <c r="P25" s="71"/>
    </row>
    <row r="27" spans="1:16" ht="18.75" x14ac:dyDescent="0.3">
      <c r="A27" s="36" t="s">
        <v>64</v>
      </c>
    </row>
    <row r="28" spans="1:16" x14ac:dyDescent="0.25">
      <c r="A28" s="49" t="s">
        <v>65</v>
      </c>
      <c r="B28" s="53"/>
      <c r="C28" s="53"/>
      <c r="D28" s="50">
        <f>IF(OR($B$3="Vector Lines",$B$3="Wellington Electricity")=TRUE,"",D9+D10)</f>
        <v>419.89999389600001</v>
      </c>
      <c r="E28" s="70">
        <f>IF(OR($B$3="Vector Lines",$B$3="Wellington Electricity")=TRUE,"",E9+E10)</f>
        <v>351.4</v>
      </c>
      <c r="F28" s="70">
        <f>IF(OR($B$3="Vector Lines",$B$3="Wellington Electricity")=TRUE,F11,F9+F10)</f>
        <v>382.5</v>
      </c>
      <c r="G28" s="70">
        <f>IF(OR($B$3="Vector Lines",$B$3="Wellington Electricity")=TRUE,G11,G9+G10)</f>
        <v>522.1</v>
      </c>
      <c r="H28" s="70">
        <f>IF(OR($B$3="Vector Lines",$B$3="Wellington Electricity")=TRUE,H11,H9+H10)</f>
        <v>417.09999999999997</v>
      </c>
      <c r="I28" s="70">
        <f>IF(OR($B$3="Vector Lines",$B$3="Wellington Electricity")=TRUE,I11,I9+I10)</f>
        <v>818.30200000000002</v>
      </c>
      <c r="J28" s="70">
        <f>IF(OR($B$3="Vector Lines",$B$3="Wellington Electricity")=TRUE,J11,J9+J10)</f>
        <v>915.15620000000001</v>
      </c>
      <c r="K28" s="70">
        <f t="shared" ref="K28:P28" si="0">K9+K10</f>
        <v>463.03191000000004</v>
      </c>
      <c r="L28" s="70">
        <f t="shared" si="0"/>
        <v>440.017</v>
      </c>
      <c r="M28" s="70">
        <f t="shared" si="0"/>
        <v>434.98099999999999</v>
      </c>
      <c r="N28" s="70">
        <f t="shared" si="0"/>
        <v>395.30489999999998</v>
      </c>
      <c r="O28" s="70">
        <f t="shared" si="0"/>
        <v>500.12542999999999</v>
      </c>
      <c r="P28" s="70">
        <f t="shared" si="0"/>
        <v>1837.7922000000001</v>
      </c>
    </row>
    <row r="29" spans="1:16" x14ac:dyDescent="0.25">
      <c r="A29" s="49" t="s">
        <v>66</v>
      </c>
      <c r="B29" s="53"/>
      <c r="C29" s="70">
        <f>AVERAGE(D28:K28)</f>
        <v>536.18626298699996</v>
      </c>
    </row>
    <row r="30" spans="1:16" x14ac:dyDescent="0.25">
      <c r="A30" s="49" t="s">
        <v>67</v>
      </c>
      <c r="B30" s="53"/>
      <c r="C30" s="70">
        <f>AVERAGE(L28:P28)</f>
        <v>721.64410600000008</v>
      </c>
    </row>
    <row r="31" spans="1:16" x14ac:dyDescent="0.25">
      <c r="A31" s="49" t="s">
        <v>68</v>
      </c>
      <c r="B31" s="53"/>
      <c r="C31" s="72">
        <f>C30/C29-1</f>
        <v>0.34588324210293431</v>
      </c>
    </row>
    <row r="32" spans="1:16" x14ac:dyDescent="0.25">
      <c r="A32" s="53"/>
      <c r="B32" s="53"/>
      <c r="C32" s="50"/>
    </row>
    <row r="33" spans="1:16" x14ac:dyDescent="0.25">
      <c r="A33" s="49" t="s">
        <v>69</v>
      </c>
      <c r="B33" s="53"/>
      <c r="C33" s="69">
        <f>IF(OR($B$3="Vector Lines",$B$3="Wellington Electricity")=TRUE,"",D16+D17)</f>
        <v>6.3999999169999997</v>
      </c>
      <c r="D33" s="50"/>
      <c r="E33" s="69">
        <f>IF(OR($B$3="Vector Lines",$B$3="Wellington Electricity")=TRUE,"",E16+E17)</f>
        <v>4.5</v>
      </c>
      <c r="F33" s="69">
        <f>IF(OR($B$3="Vector Lines",$B$3="Wellington Electricity")=TRUE,F18,F16+F17)</f>
        <v>4.5999999999999996</v>
      </c>
      <c r="G33" s="69">
        <f>IF(OR($B$3="Vector Lines",$B$3="Wellington Electricity")=TRUE,G18,G16+G17)</f>
        <v>5.5</v>
      </c>
      <c r="H33" s="69">
        <f>IF(OR($B$3="Vector Lines",$B$3="Wellington Electricity")=TRUE,H18,H16+H17)</f>
        <v>5.5</v>
      </c>
      <c r="I33" s="69">
        <f>IF(OR($B$3="Vector Lines",$B$3="Wellington Electricity")=TRUE,I18,I16+I17)</f>
        <v>6.3956900000000001</v>
      </c>
      <c r="J33" s="69">
        <f>IF(OR($B$3="Vector Lines",$B$3="Wellington Electricity")=TRUE,J18,J16+J17)</f>
        <v>10.881803000000001</v>
      </c>
      <c r="K33" s="69">
        <f t="shared" ref="K33:P33" si="1">K16+K17</f>
        <v>4.1926300000000003</v>
      </c>
      <c r="L33" s="69">
        <f t="shared" si="1"/>
        <v>4.9260000000000002</v>
      </c>
      <c r="M33" s="69">
        <f t="shared" si="1"/>
        <v>6.3709999999999996</v>
      </c>
      <c r="N33" s="69">
        <f t="shared" si="1"/>
        <v>4.6710000000000003</v>
      </c>
      <c r="O33" s="69">
        <f t="shared" si="1"/>
        <v>5.4856749999999996</v>
      </c>
      <c r="P33" s="69">
        <f t="shared" si="1"/>
        <v>6.384843</v>
      </c>
    </row>
    <row r="34" spans="1:16" x14ac:dyDescent="0.25">
      <c r="A34" s="49" t="s">
        <v>70</v>
      </c>
      <c r="B34" s="53"/>
      <c r="C34" s="69">
        <f>AVERAGE(C33:K33)</f>
        <v>5.9962653646250006</v>
      </c>
    </row>
    <row r="35" spans="1:16" x14ac:dyDescent="0.25">
      <c r="A35" s="49" t="s">
        <v>71</v>
      </c>
      <c r="B35" s="53"/>
      <c r="C35" s="69">
        <f>AVERAGE(L33:P33)</f>
        <v>5.5677035999999998</v>
      </c>
    </row>
    <row r="36" spans="1:16" x14ac:dyDescent="0.25">
      <c r="A36" s="49" t="s">
        <v>72</v>
      </c>
      <c r="B36" s="53"/>
      <c r="C36" s="72">
        <f>C35/C34-1</f>
        <v>-7.1471447403462673E-2</v>
      </c>
    </row>
    <row r="37" spans="1:16" x14ac:dyDescent="0.25">
      <c r="A37" s="53"/>
      <c r="B37" s="53"/>
      <c r="C37" s="53"/>
    </row>
    <row r="38" spans="1:16" x14ac:dyDescent="0.25">
      <c r="A38" s="49" t="s">
        <v>79</v>
      </c>
      <c r="B38" s="53"/>
      <c r="C38" s="53"/>
      <c r="D38" s="50">
        <f>IF(OR($B$3="Vector Lines",$B$3="Wellington Electricity")=TRUE,"",D23+D24)</f>
        <v>393</v>
      </c>
      <c r="E38" s="71">
        <f>IF(OR($B$3="Vector Lines",$B$3="Wellington Electricity")=TRUE,"",E23+E24)</f>
        <v>388</v>
      </c>
      <c r="F38" s="71">
        <f>IF(OR($B$3="Vector Lines",$B$3="Wellington Electricity")=TRUE,F25,F23+F24)</f>
        <v>367</v>
      </c>
      <c r="G38" s="71">
        <f>IF(OR($B$3="Vector Lines",$B$3="Wellington Electricity")=TRUE,G25,G23+G24)</f>
        <v>527</v>
      </c>
      <c r="H38" s="71">
        <f>IF(OR($B$3="Vector Lines",$B$3="Wellington Electricity")=TRUE,H25,H23+H24)</f>
        <v>498</v>
      </c>
      <c r="I38" s="71">
        <f>IF(OR($B$3="Vector Lines",$B$3="Wellington Electricity")=TRUE,I25,I23+I24)</f>
        <v>599</v>
      </c>
      <c r="J38" s="71">
        <f>IF(OR($B$3="Vector Lines",$B$3="Wellington Electricity")=TRUE,J25,J23+J24)</f>
        <v>736</v>
      </c>
      <c r="K38" s="71">
        <f t="shared" ref="K38:P38" si="2">K23+K24</f>
        <v>447</v>
      </c>
      <c r="L38" s="71">
        <f t="shared" si="2"/>
        <v>439</v>
      </c>
      <c r="M38" s="71">
        <f t="shared" si="2"/>
        <v>561</v>
      </c>
      <c r="N38" s="71">
        <f t="shared" si="2"/>
        <v>537</v>
      </c>
      <c r="O38" s="71">
        <f t="shared" si="2"/>
        <v>531</v>
      </c>
      <c r="P38" s="71">
        <f t="shared" si="2"/>
        <v>572</v>
      </c>
    </row>
    <row r="39" spans="1:16" x14ac:dyDescent="0.25">
      <c r="A39" s="49" t="s">
        <v>84</v>
      </c>
      <c r="B39" s="53"/>
      <c r="C39" s="71">
        <f>AVERAGE(D38:K38)</f>
        <v>494.375</v>
      </c>
    </row>
    <row r="40" spans="1:16" x14ac:dyDescent="0.25">
      <c r="A40" s="49" t="s">
        <v>82</v>
      </c>
      <c r="B40" s="53"/>
      <c r="C40" s="71">
        <f>AVERAGE(L38:P38)</f>
        <v>528</v>
      </c>
    </row>
    <row r="41" spans="1:16" x14ac:dyDescent="0.25">
      <c r="A41" s="49" t="s">
        <v>83</v>
      </c>
      <c r="B41" s="53"/>
      <c r="C41" s="72">
        <f>C40/C39-1</f>
        <v>6.8015170670037817E-2</v>
      </c>
    </row>
    <row r="42" spans="1:16" x14ac:dyDescent="0.25">
      <c r="A42" s="49"/>
      <c r="B42" s="53"/>
      <c r="C42" s="72"/>
    </row>
    <row r="43" spans="1:16" x14ac:dyDescent="0.25">
      <c r="A43" s="49" t="s">
        <v>114</v>
      </c>
      <c r="B43" s="53"/>
      <c r="C43" s="72">
        <f>IF($B$4="DPP",AVERAGE(L12:P12)/P13-1,"N/A")</f>
        <v>-0.21735463170605496</v>
      </c>
    </row>
    <row r="44" spans="1:16" x14ac:dyDescent="0.25">
      <c r="A44" s="49" t="s">
        <v>115</v>
      </c>
      <c r="B44" s="53"/>
      <c r="C44" s="72">
        <f>IF($B$4="DPP",AVERAGE(L19:P19)/P20-1,"N/A")</f>
        <v>-0.27370394255874675</v>
      </c>
    </row>
    <row r="45" spans="1:16" x14ac:dyDescent="0.25">
      <c r="A45" s="49"/>
      <c r="B45" s="49"/>
      <c r="C45" s="50"/>
    </row>
    <row r="46" spans="1:16" x14ac:dyDescent="0.25">
      <c r="A46" s="49" t="s">
        <v>102</v>
      </c>
      <c r="B46" s="53"/>
      <c r="C46" s="50"/>
      <c r="D46" s="50"/>
      <c r="E46" s="50"/>
      <c r="F46" s="50"/>
      <c r="G46" s="50"/>
      <c r="H46" s="50"/>
      <c r="I46" s="50"/>
      <c r="J46" s="50"/>
      <c r="K46" s="50"/>
      <c r="L46" s="50" t="b">
        <f>IF($B$4="DPP",IF(L12&gt;$P$13,TRUE,FALSE),"N/A")</f>
        <v>0</v>
      </c>
      <c r="M46" s="50" t="b">
        <f>IF($B$4="DPP",IF(M12&gt;$P$13,TRUE,FALSE),"N/A")</f>
        <v>0</v>
      </c>
      <c r="N46" s="50" t="b">
        <f>IF($B$4="DPP",IF(N12&gt;$P$13,TRUE,FALSE),"N/A")</f>
        <v>0</v>
      </c>
      <c r="O46" s="50" t="b">
        <f>IF($B$4="DPP",IF(O12&gt;$P$13,TRUE,FALSE),"N/A")</f>
        <v>0</v>
      </c>
      <c r="P46" s="50" t="b">
        <f>IF($B$4="DPP",IF(P12&gt;$P$13,TRUE,FALSE),"N/A")</f>
        <v>1</v>
      </c>
    </row>
    <row r="47" spans="1:16" x14ac:dyDescent="0.25">
      <c r="A47" s="49" t="s">
        <v>103</v>
      </c>
      <c r="B47" s="53"/>
      <c r="C47" s="50"/>
      <c r="D47" s="50"/>
      <c r="E47" s="50"/>
      <c r="F47" s="50"/>
      <c r="G47" s="50"/>
      <c r="H47" s="50"/>
      <c r="I47" s="50"/>
      <c r="J47" s="50"/>
      <c r="K47" s="50"/>
      <c r="L47" s="50" t="b">
        <f>IF($B$4="DPP",IF(L19&gt;$P$20,TRUE,FALSE),"N/A")</f>
        <v>0</v>
      </c>
      <c r="M47" s="50" t="b">
        <f>IF($B$4="DPP",IF(M19&gt;$P$20,TRUE,FALSE),"N/A")</f>
        <v>0</v>
      </c>
      <c r="N47" s="50" t="b">
        <f>IF($B$4="DPP",IF(N19&gt;$P$20,TRUE,FALSE),"N/A")</f>
        <v>0</v>
      </c>
      <c r="O47" s="50" t="b">
        <f>IF($B$4="DPP",IF(O19&gt;$P$20,TRUE,FALSE),"N/A")</f>
        <v>0</v>
      </c>
      <c r="P47" s="50" t="b">
        <f>IF($B$4="DPP",IF(P19&gt;$P$20,TRUE,FALSE),"N/A")</f>
        <v>0</v>
      </c>
    </row>
    <row r="48" spans="1:16" x14ac:dyDescent="0.25">
      <c r="A48" s="49" t="s">
        <v>87</v>
      </c>
      <c r="B48" s="53"/>
      <c r="C48" s="50"/>
      <c r="D48" s="50"/>
      <c r="E48" s="50"/>
      <c r="F48" s="50"/>
      <c r="G48" s="50"/>
      <c r="H48" s="50"/>
      <c r="I48" s="50"/>
      <c r="J48" s="50"/>
      <c r="K48" s="50"/>
      <c r="L48" s="50" t="b">
        <f>IF($B$4="DPP",OR(L12&gt;$P$13,L19&gt;$P$20),"N/A")</f>
        <v>0</v>
      </c>
      <c r="M48" s="50" t="b">
        <f>IF($B$4="DPP",OR(M12&gt;$P$13,M19&gt;$P$20),"N/A")</f>
        <v>0</v>
      </c>
      <c r="N48" s="50" t="b">
        <f>IF($B$4="DPP",OR(N12&gt;$P$13,N19&gt;$P$20),"N/A")</f>
        <v>0</v>
      </c>
      <c r="O48" s="50" t="b">
        <f>IF($B$4="DPP",OR(O12&gt;$P$13,O19&gt;$P$20),"N/A")</f>
        <v>0</v>
      </c>
      <c r="P48" s="50" t="b">
        <f>IF($B$4="DPP",OR(P12&gt;$P$13,P19&gt;$P$20),"N/A")</f>
        <v>1</v>
      </c>
    </row>
    <row r="49" spans="1:34" x14ac:dyDescent="0.25">
      <c r="A49" s="49" t="s">
        <v>88</v>
      </c>
      <c r="B49" s="53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 t="b">
        <f>IF($B$4="DPP",AND(COUNTIF(K48:M48,TRUE)&gt;1,M48=TRUE),"N/A")</f>
        <v>0</v>
      </c>
      <c r="N49" s="50" t="b">
        <f t="shared" ref="N49:P49" si="3">IF($B$4="DPP",AND(COUNTIF(L48:N48,TRUE)&gt;1,N48=TRUE),"N/A")</f>
        <v>0</v>
      </c>
      <c r="O49" s="50" t="b">
        <f t="shared" si="3"/>
        <v>0</v>
      </c>
      <c r="P49" s="50" t="b">
        <f t="shared" si="3"/>
        <v>0</v>
      </c>
    </row>
    <row r="50" spans="1:34" x14ac:dyDescent="0.25">
      <c r="A50" s="49"/>
      <c r="B50" s="53"/>
      <c r="C50" s="50"/>
    </row>
    <row r="51" spans="1:34" x14ac:dyDescent="0.25">
      <c r="A51" s="49" t="s">
        <v>85</v>
      </c>
      <c r="B51" s="53"/>
      <c r="C51" s="50">
        <f>IF($B$4="DPP",COUNTIF(L46:P46,"=TRUE"),"N/A")</f>
        <v>1</v>
      </c>
    </row>
    <row r="52" spans="1:34" x14ac:dyDescent="0.25">
      <c r="A52" s="49" t="s">
        <v>86</v>
      </c>
      <c r="B52" s="53"/>
      <c r="C52" s="50">
        <f>IF($B$4="DPP",COUNTIF(L47:P47,"=TRUE"),"N/A")</f>
        <v>0</v>
      </c>
    </row>
    <row r="53" spans="1:34" x14ac:dyDescent="0.25">
      <c r="A53" s="49" t="s">
        <v>89</v>
      </c>
      <c r="B53" s="53"/>
      <c r="C53" s="50">
        <f>IF($B$4="DPP",COUNTIF(M49:P49,TRUE),"N/A")</f>
        <v>0</v>
      </c>
    </row>
    <row r="55" spans="1:34" ht="18.75" x14ac:dyDescent="0.3">
      <c r="A55" s="36" t="s">
        <v>104</v>
      </c>
    </row>
    <row r="56" spans="1:34" ht="26.25" x14ac:dyDescent="0.25">
      <c r="B56" s="54" t="s">
        <v>94</v>
      </c>
      <c r="C56" s="77" t="s">
        <v>8</v>
      </c>
      <c r="D56" s="77" t="s">
        <v>9</v>
      </c>
      <c r="E56" s="77" t="s">
        <v>4</v>
      </c>
      <c r="F56" s="77" t="s">
        <v>10</v>
      </c>
      <c r="G56" s="77" t="s">
        <v>11</v>
      </c>
      <c r="H56" s="77" t="s">
        <v>53</v>
      </c>
      <c r="I56" s="77" t="s">
        <v>12</v>
      </c>
      <c r="J56" s="77" t="s">
        <v>13</v>
      </c>
      <c r="K56" s="77" t="s">
        <v>14</v>
      </c>
      <c r="L56" s="77" t="s">
        <v>15</v>
      </c>
      <c r="M56" s="77" t="s">
        <v>54</v>
      </c>
      <c r="N56" s="77" t="s">
        <v>16</v>
      </c>
      <c r="O56" s="77" t="s">
        <v>17</v>
      </c>
      <c r="P56" s="77" t="s">
        <v>18</v>
      </c>
      <c r="Q56" s="77" t="s">
        <v>19</v>
      </c>
      <c r="R56" s="77" t="s">
        <v>20</v>
      </c>
      <c r="S56" s="77" t="s">
        <v>21</v>
      </c>
      <c r="T56" s="78" t="s">
        <v>22</v>
      </c>
      <c r="U56" s="78" t="s">
        <v>23</v>
      </c>
      <c r="V56" s="78" t="s">
        <v>33</v>
      </c>
      <c r="W56" s="78" t="s">
        <v>24</v>
      </c>
      <c r="X56" s="78" t="s">
        <v>25</v>
      </c>
      <c r="Y56" s="78" t="s">
        <v>26</v>
      </c>
      <c r="Z56" s="78" t="s">
        <v>34</v>
      </c>
      <c r="AA56" s="78" t="s">
        <v>35</v>
      </c>
      <c r="AB56" s="78" t="s">
        <v>27</v>
      </c>
      <c r="AC56" s="78" t="s">
        <v>36</v>
      </c>
      <c r="AD56" s="78" t="s">
        <v>28</v>
      </c>
      <c r="AE56" s="78" t="s">
        <v>29</v>
      </c>
      <c r="AF56" s="78" t="s">
        <v>107</v>
      </c>
      <c r="AG56" s="78" t="s">
        <v>105</v>
      </c>
      <c r="AH56" s="78" t="s">
        <v>106</v>
      </c>
    </row>
    <row r="57" spans="1:34" x14ac:dyDescent="0.25">
      <c r="A57" s="49" t="s">
        <v>66</v>
      </c>
      <c r="B57" s="70">
        <f>C29</f>
        <v>536.18626298699996</v>
      </c>
      <c r="C57" s="70">
        <f t="dataTable" ref="C57:AE62" dt2D="0" dtr="1" r1="B3" ca="1"/>
        <v>270.4765625</v>
      </c>
      <c r="D57" s="70">
        <v>89.331249809249996</v>
      </c>
      <c r="E57" s="70">
        <v>237.57624999999999</v>
      </c>
      <c r="F57" s="70">
        <v>202.99874999999997</v>
      </c>
      <c r="G57" s="70">
        <v>104.63167657425001</v>
      </c>
      <c r="H57" s="70">
        <v>295.34625116349997</v>
      </c>
      <c r="I57" s="70">
        <v>169.8449999595</v>
      </c>
      <c r="J57" s="70">
        <v>428.45560227112503</v>
      </c>
      <c r="K57" s="70">
        <v>32.327874952374998</v>
      </c>
      <c r="L57" s="70">
        <v>167.78003875000002</v>
      </c>
      <c r="M57" s="70">
        <v>131.09097557224999</v>
      </c>
      <c r="N57" s="70">
        <v>240.30875076299998</v>
      </c>
      <c r="O57" s="70">
        <v>59.162624694750001</v>
      </c>
      <c r="P57" s="70">
        <v>144.61624994274999</v>
      </c>
      <c r="Q57" s="70">
        <v>130.17749985687502</v>
      </c>
      <c r="R57" s="70">
        <v>226.91124973287498</v>
      </c>
      <c r="S57" s="70">
        <v>70.89</v>
      </c>
      <c r="T57" s="70">
        <v>340.83100000000002</v>
      </c>
      <c r="U57" s="70">
        <v>255.36523347275005</v>
      </c>
      <c r="V57" s="70">
        <v>76.694999847375016</v>
      </c>
      <c r="W57" s="70">
        <v>338.88874885550001</v>
      </c>
      <c r="X57" s="70">
        <v>186.80212533387501</v>
      </c>
      <c r="Y57" s="70">
        <v>536.18626298699996</v>
      </c>
      <c r="Z57" s="70">
        <v>135.31541778612501</v>
      </c>
      <c r="AA57" s="70">
        <v>142.54653466666667</v>
      </c>
      <c r="AB57" s="70">
        <v>81.849029195875005</v>
      </c>
      <c r="AC57" s="70">
        <v>184.58374897000002</v>
      </c>
      <c r="AD57" s="70">
        <v>35.660161986666665</v>
      </c>
      <c r="AE57" s="70">
        <v>211.74125005725</v>
      </c>
      <c r="AF57" s="70">
        <f>AVERAGE(C57:AE57)</f>
        <v>190.63417654143393</v>
      </c>
      <c r="AG57" s="70">
        <f>AVERAGE(C57,D57,F57,H57,J57,K57,L57,O57,P57,S57,T57,U57,W57,Y57,Z57,AA57,AD57)</f>
        <v>208.59873904932107</v>
      </c>
      <c r="AH57" s="70">
        <f>AVERAGE(E57,G57,I57,M57,N57,Q57,R57,V57,X57,AB57,AC57,AE57)</f>
        <v>165.18437965526041</v>
      </c>
    </row>
    <row r="58" spans="1:34" x14ac:dyDescent="0.25">
      <c r="A58" s="49" t="s">
        <v>67</v>
      </c>
      <c r="B58" s="70">
        <f>C30</f>
        <v>721.64410600000008</v>
      </c>
      <c r="C58" s="70">
        <v>306.73591599999997</v>
      </c>
      <c r="D58" s="70">
        <v>111.02892200000001</v>
      </c>
      <c r="E58" s="70">
        <v>728.79041199999995</v>
      </c>
      <c r="F58" s="70">
        <v>177.40061599999999</v>
      </c>
      <c r="G58" s="70">
        <v>119.639354</v>
      </c>
      <c r="H58" s="70">
        <v>311.40282999999999</v>
      </c>
      <c r="I58" s="70">
        <v>94.251000000000005</v>
      </c>
      <c r="J58" s="70">
        <v>329.67786799999999</v>
      </c>
      <c r="K58" s="70">
        <v>41.328400000000002</v>
      </c>
      <c r="L58" s="70">
        <v>182.89342199999999</v>
      </c>
      <c r="M58" s="70">
        <v>370.07277000000005</v>
      </c>
      <c r="N58" s="70">
        <v>235.62192400000004</v>
      </c>
      <c r="O58" s="70">
        <v>52.814667</v>
      </c>
      <c r="P58" s="70">
        <v>155.403738</v>
      </c>
      <c r="Q58" s="70">
        <v>62.571967799999996</v>
      </c>
      <c r="R58" s="70">
        <v>186.61800399999998</v>
      </c>
      <c r="S58" s="70">
        <v>184.83283999999998</v>
      </c>
      <c r="T58" s="70">
        <v>329.65719999999999</v>
      </c>
      <c r="U58" s="70">
        <v>257.04267800000002</v>
      </c>
      <c r="V58" s="70">
        <v>86.077200000000005</v>
      </c>
      <c r="W58" s="70">
        <v>273.1995</v>
      </c>
      <c r="X58" s="70">
        <v>215.08739999999997</v>
      </c>
      <c r="Y58" s="70">
        <v>721.64410600000008</v>
      </c>
      <c r="Z58" s="70">
        <v>139.93082000000001</v>
      </c>
      <c r="AA58" s="70">
        <v>192.39115000000001</v>
      </c>
      <c r="AB58" s="70">
        <v>84.578690000000009</v>
      </c>
      <c r="AC58" s="70">
        <v>166.44400000000002</v>
      </c>
      <c r="AD58" s="70">
        <v>70.686896399999995</v>
      </c>
      <c r="AE58" s="70">
        <v>271.03800000000001</v>
      </c>
      <c r="AF58" s="70">
        <f t="shared" ref="AF58:AF60" si="4">AVERAGE(C58:AE58)</f>
        <v>222.71938935172412</v>
      </c>
      <c r="AG58" s="70">
        <f t="shared" ref="AG58:AG60" si="5">AVERAGE(C58,D58,F58,H58,J58,K58,L58,O58,P58,S58,T58,U58,W58,Y58,Z58,AA58,AD58)</f>
        <v>225.76891584705885</v>
      </c>
      <c r="AH58" s="70">
        <f t="shared" ref="AH58:AH60" si="6">AVERAGE(E58,G58,I58,M58,N58,Q58,R58,V58,X58,AB58,AC58,AE58)</f>
        <v>218.39922681666664</v>
      </c>
    </row>
    <row r="59" spans="1:34" x14ac:dyDescent="0.25">
      <c r="A59" s="49" t="s">
        <v>70</v>
      </c>
      <c r="B59" s="69">
        <f>C34</f>
        <v>5.9962653646250006</v>
      </c>
      <c r="C59" s="69">
        <v>1.5064979971250001</v>
      </c>
      <c r="D59" s="69">
        <v>1.4745300025000001</v>
      </c>
      <c r="E59" s="69">
        <v>1.7775000091249999</v>
      </c>
      <c r="F59" s="69">
        <v>4.5425000107500004</v>
      </c>
      <c r="G59" s="69">
        <v>2.5238503694999994</v>
      </c>
      <c r="H59" s="69">
        <v>3.0374999935</v>
      </c>
      <c r="I59" s="69">
        <v>1.9544999989999998</v>
      </c>
      <c r="J59" s="69">
        <v>1.8325663731249999</v>
      </c>
      <c r="K59" s="69">
        <v>0.85602499975000002</v>
      </c>
      <c r="L59" s="69">
        <v>1.8522178752499998</v>
      </c>
      <c r="M59" s="69">
        <v>1.4577375035000002</v>
      </c>
      <c r="N59" s="69">
        <v>2.4200000015000001</v>
      </c>
      <c r="O59" s="69">
        <v>0.845124997125</v>
      </c>
      <c r="P59" s="69">
        <v>1.4924999937499999</v>
      </c>
      <c r="Q59" s="69">
        <v>1.4487500013750001</v>
      </c>
      <c r="R59" s="69">
        <v>2.9641249907499998</v>
      </c>
      <c r="S59" s="69">
        <v>0.68624999812500009</v>
      </c>
      <c r="T59" s="69">
        <v>2.8661375000000002</v>
      </c>
      <c r="U59" s="69">
        <v>2.7565577581249996</v>
      </c>
      <c r="V59" s="69">
        <v>0.9987500011249999</v>
      </c>
      <c r="W59" s="69">
        <v>3.9162500053750002</v>
      </c>
      <c r="X59" s="69">
        <v>3.3209500034999997</v>
      </c>
      <c r="Y59" s="69">
        <v>5.9962653646250006</v>
      </c>
      <c r="Z59" s="69">
        <v>2.2093173715000001</v>
      </c>
      <c r="AA59" s="69">
        <v>1.5647063333333333</v>
      </c>
      <c r="AB59" s="69">
        <v>1.58408487125</v>
      </c>
      <c r="AC59" s="69">
        <v>2.7932500015000001</v>
      </c>
      <c r="AD59" s="69">
        <v>0.52866926000000003</v>
      </c>
      <c r="AE59" s="69">
        <v>2.1839999996250001</v>
      </c>
      <c r="AF59" s="69">
        <f t="shared" si="4"/>
        <v>2.1859004684727013</v>
      </c>
      <c r="AG59" s="69">
        <f t="shared" si="5"/>
        <v>2.2331538725857847</v>
      </c>
      <c r="AH59" s="69">
        <f t="shared" si="6"/>
        <v>2.1189581459791662</v>
      </c>
    </row>
    <row r="60" spans="1:34" x14ac:dyDescent="0.25">
      <c r="A60" s="49" t="s">
        <v>71</v>
      </c>
      <c r="B60" s="69">
        <f>C35</f>
        <v>5.5677035999999998</v>
      </c>
      <c r="C60" s="69">
        <v>1.5204856000000002</v>
      </c>
      <c r="D60" s="69">
        <v>1.3734328</v>
      </c>
      <c r="E60" s="69">
        <v>2.0617436000000002</v>
      </c>
      <c r="F60" s="69">
        <v>3.3705221999999999</v>
      </c>
      <c r="G60" s="69">
        <v>2.4811622</v>
      </c>
      <c r="H60" s="69">
        <v>3.471136</v>
      </c>
      <c r="I60" s="69">
        <v>1.6676000000000002</v>
      </c>
      <c r="J60" s="69">
        <v>2.0734203999999998</v>
      </c>
      <c r="K60" s="69">
        <v>0.8246</v>
      </c>
      <c r="L60" s="69">
        <v>2.1361534</v>
      </c>
      <c r="M60" s="69">
        <v>2.0464764000000004</v>
      </c>
      <c r="N60" s="69">
        <v>1.8609459999999998</v>
      </c>
      <c r="O60" s="69">
        <v>0.86011560000000009</v>
      </c>
      <c r="P60" s="69">
        <v>1.4504114000000001</v>
      </c>
      <c r="Q60" s="69">
        <v>1.1816</v>
      </c>
      <c r="R60" s="69">
        <v>2.5229565999999997</v>
      </c>
      <c r="S60" s="69">
        <v>1.1347896</v>
      </c>
      <c r="T60" s="69">
        <v>2.6421599999999996</v>
      </c>
      <c r="U60" s="69">
        <v>2.3387439999999997</v>
      </c>
      <c r="V60" s="69">
        <v>1.3016000000000001</v>
      </c>
      <c r="W60" s="69">
        <v>3.5940501999999994</v>
      </c>
      <c r="X60" s="69">
        <v>2.9493</v>
      </c>
      <c r="Y60" s="69">
        <v>5.5677035999999998</v>
      </c>
      <c r="Z60" s="69">
        <v>1.9623878000000001</v>
      </c>
      <c r="AA60" s="69">
        <v>1.3383056</v>
      </c>
      <c r="AB60" s="69">
        <v>1.3274736</v>
      </c>
      <c r="AC60" s="69">
        <v>1.9347400000000001</v>
      </c>
      <c r="AD60" s="69">
        <v>0.70120660000000001</v>
      </c>
      <c r="AE60" s="69">
        <v>2.52996</v>
      </c>
      <c r="AF60" s="69">
        <f t="shared" si="4"/>
        <v>2.0767304551724135</v>
      </c>
      <c r="AG60" s="69">
        <f t="shared" si="5"/>
        <v>2.1388014588235293</v>
      </c>
      <c r="AH60" s="69">
        <f t="shared" si="6"/>
        <v>1.9887965333333335</v>
      </c>
    </row>
    <row r="61" spans="1:34" x14ac:dyDescent="0.25">
      <c r="A61" s="49" t="s">
        <v>84</v>
      </c>
      <c r="B61" s="71">
        <f>C39</f>
        <v>494.375</v>
      </c>
      <c r="C61" s="71">
        <v>227</v>
      </c>
      <c r="D61" s="71">
        <v>709.25</v>
      </c>
      <c r="E61" s="71">
        <v>78.875</v>
      </c>
      <c r="F61" s="71">
        <v>231.5</v>
      </c>
      <c r="G61" s="71">
        <v>247</v>
      </c>
      <c r="H61" s="71">
        <v>374.375</v>
      </c>
      <c r="I61" s="71">
        <v>217</v>
      </c>
      <c r="J61" s="71">
        <v>481.625</v>
      </c>
      <c r="K61" s="71">
        <v>24.25</v>
      </c>
      <c r="L61" s="71">
        <v>150.125</v>
      </c>
      <c r="M61" s="71">
        <v>372.75</v>
      </c>
      <c r="N61" s="71">
        <v>594.25</v>
      </c>
      <c r="O61" s="71">
        <v>30.875</v>
      </c>
      <c r="P61" s="71">
        <v>267.875</v>
      </c>
      <c r="Q61" s="71">
        <v>228.75</v>
      </c>
      <c r="R61" s="71">
        <v>530.5</v>
      </c>
      <c r="S61" s="71">
        <v>818.375</v>
      </c>
      <c r="T61" s="71">
        <v>469.75</v>
      </c>
      <c r="U61" s="71">
        <v>2747.625</v>
      </c>
      <c r="V61" s="71">
        <v>129.875</v>
      </c>
      <c r="W61" s="71">
        <v>1069.75</v>
      </c>
      <c r="X61" s="71">
        <v>694.5</v>
      </c>
      <c r="Y61" s="71">
        <v>494.375</v>
      </c>
      <c r="Z61" s="71">
        <v>882.625</v>
      </c>
      <c r="AA61" s="71">
        <v>1594.1666666666667</v>
      </c>
      <c r="AB61" s="71">
        <v>296.25</v>
      </c>
      <c r="AC61" s="71">
        <v>185.375</v>
      </c>
      <c r="AD61" s="71">
        <v>252.16666666666666</v>
      </c>
      <c r="AE61" s="71">
        <v>210.125</v>
      </c>
      <c r="AF61" s="71">
        <f>SUM(C61:AE61)</f>
        <v>14610.958333333332</v>
      </c>
      <c r="AG61" s="71">
        <f>SUM(C61,D61,F61,H61,J61,K61,L61,O61,P61,S61,T61,U61,W61,Y61,Z61,AA61,AD61)</f>
        <v>10825.708333333332</v>
      </c>
      <c r="AH61" s="71">
        <f>SUM(E61,G61,I61,M61,N61,Q61,R61,V61,X61,AB61,AC61,AE61)</f>
        <v>3785.25</v>
      </c>
    </row>
    <row r="62" spans="1:34" x14ac:dyDescent="0.25">
      <c r="A62" s="49" t="s">
        <v>82</v>
      </c>
      <c r="B62" s="71">
        <f>C40</f>
        <v>528</v>
      </c>
      <c r="C62" s="71">
        <v>386.8</v>
      </c>
      <c r="D62" s="71">
        <v>766.4</v>
      </c>
      <c r="E62" s="71">
        <v>91</v>
      </c>
      <c r="F62" s="71">
        <v>262.8</v>
      </c>
      <c r="G62" s="71">
        <v>286.8</v>
      </c>
      <c r="H62" s="71">
        <v>476.8</v>
      </c>
      <c r="I62" s="71">
        <v>178</v>
      </c>
      <c r="J62" s="71">
        <v>456.4</v>
      </c>
      <c r="K62" s="71">
        <v>33.6</v>
      </c>
      <c r="L62" s="71">
        <v>192.8</v>
      </c>
      <c r="M62" s="71">
        <v>690</v>
      </c>
      <c r="N62" s="71">
        <v>583.20000000000005</v>
      </c>
      <c r="O62" s="71">
        <v>23.8</v>
      </c>
      <c r="P62" s="71">
        <v>312.2</v>
      </c>
      <c r="Q62" s="71">
        <v>195.4</v>
      </c>
      <c r="R62" s="71">
        <v>678.2</v>
      </c>
      <c r="S62" s="71">
        <v>1116</v>
      </c>
      <c r="T62" s="71">
        <v>688</v>
      </c>
      <c r="U62" s="71">
        <v>3494.2</v>
      </c>
      <c r="V62" s="71">
        <v>183.8</v>
      </c>
      <c r="W62" s="71">
        <v>1196.8</v>
      </c>
      <c r="X62" s="71">
        <v>1327.4</v>
      </c>
      <c r="Y62" s="71">
        <v>528</v>
      </c>
      <c r="Z62" s="71">
        <v>826</v>
      </c>
      <c r="AA62" s="71">
        <v>2378.6</v>
      </c>
      <c r="AB62" s="71">
        <v>821.4</v>
      </c>
      <c r="AC62" s="71">
        <v>200.8</v>
      </c>
      <c r="AD62" s="71">
        <v>366.4</v>
      </c>
      <c r="AE62" s="71">
        <v>254.6</v>
      </c>
      <c r="AF62" s="71">
        <f>SUM(C62:AE62)</f>
        <v>18996.199999999997</v>
      </c>
      <c r="AG62" s="71">
        <f>SUM(C62,D62,F62,H62,J62,K62,L62,O62,P62,S62,T62,U62,W62,Y62,Z62,AA62,AD62)</f>
        <v>13505.599999999999</v>
      </c>
      <c r="AH62" s="71">
        <f>SUM(E62,G62,I62,M62,N62,Q62,R62,V62,X62,AB62,AC62,AE62)</f>
        <v>5490.6000000000013</v>
      </c>
    </row>
    <row r="64" spans="1:34" ht="18.75" x14ac:dyDescent="0.3">
      <c r="A64" s="36" t="s">
        <v>90</v>
      </c>
    </row>
    <row r="66" spans="1:34" ht="26.25" x14ac:dyDescent="0.25">
      <c r="B66" s="54" t="s">
        <v>94</v>
      </c>
      <c r="C66" s="77" t="s">
        <v>8</v>
      </c>
      <c r="D66" s="77" t="s">
        <v>9</v>
      </c>
      <c r="E66" s="77" t="s">
        <v>4</v>
      </c>
      <c r="F66" s="77" t="s">
        <v>10</v>
      </c>
      <c r="G66" s="77" t="s">
        <v>11</v>
      </c>
      <c r="H66" s="77" t="s">
        <v>53</v>
      </c>
      <c r="I66" s="77" t="s">
        <v>12</v>
      </c>
      <c r="J66" s="77" t="s">
        <v>13</v>
      </c>
      <c r="K66" s="77" t="s">
        <v>14</v>
      </c>
      <c r="L66" s="77" t="s">
        <v>15</v>
      </c>
      <c r="M66" s="77" t="s">
        <v>54</v>
      </c>
      <c r="N66" s="77" t="s">
        <v>16</v>
      </c>
      <c r="O66" s="77" t="s">
        <v>17</v>
      </c>
      <c r="P66" s="77" t="s">
        <v>18</v>
      </c>
      <c r="Q66" s="77" t="s">
        <v>19</v>
      </c>
      <c r="R66" s="77" t="s">
        <v>20</v>
      </c>
      <c r="S66" s="77" t="s">
        <v>21</v>
      </c>
      <c r="T66" s="78" t="s">
        <v>22</v>
      </c>
      <c r="U66" s="78" t="s">
        <v>23</v>
      </c>
      <c r="V66" s="78" t="s">
        <v>33</v>
      </c>
      <c r="W66" s="78" t="s">
        <v>24</v>
      </c>
      <c r="X66" s="78" t="s">
        <v>25</v>
      </c>
      <c r="Y66" s="78" t="s">
        <v>26</v>
      </c>
      <c r="Z66" s="78" t="s">
        <v>34</v>
      </c>
      <c r="AA66" s="78" t="s">
        <v>35</v>
      </c>
      <c r="AB66" s="78" t="s">
        <v>27</v>
      </c>
      <c r="AC66" s="78" t="s">
        <v>36</v>
      </c>
      <c r="AD66" s="78" t="s">
        <v>28</v>
      </c>
      <c r="AE66" s="78" t="s">
        <v>29</v>
      </c>
      <c r="AF66" s="78" t="s">
        <v>107</v>
      </c>
      <c r="AG66" s="78" t="s">
        <v>105</v>
      </c>
      <c r="AH66" s="78" t="s">
        <v>106</v>
      </c>
    </row>
    <row r="67" spans="1:34" x14ac:dyDescent="0.25">
      <c r="A67" s="79" t="s">
        <v>110</v>
      </c>
      <c r="B67" s="72">
        <f>C31</f>
        <v>0.34588324210293431</v>
      </c>
      <c r="C67" s="72">
        <f t="dataTable" ref="C67:AE74" dt2D="0" dtr="1" r1="B3" ca="1"/>
        <v>0.13405728453828591</v>
      </c>
      <c r="D67" s="72">
        <v>0.24289005512719553</v>
      </c>
      <c r="E67" s="72">
        <v>2.0676063453312357</v>
      </c>
      <c r="F67" s="72">
        <v>-0.12609995874358826</v>
      </c>
      <c r="G67" s="72">
        <v>0.1434334029341493</v>
      </c>
      <c r="H67" s="72">
        <v>5.4365270502828578E-2</v>
      </c>
      <c r="I67" s="72">
        <v>-0.44507639304969582</v>
      </c>
      <c r="J67" s="72">
        <v>-0.23054368701805161</v>
      </c>
      <c r="K67" s="72">
        <v>0.27841375472048369</v>
      </c>
      <c r="L67" s="72">
        <v>9.0078553817236839E-2</v>
      </c>
      <c r="M67" s="72">
        <v>1.8230224726341802</v>
      </c>
      <c r="N67" s="72">
        <v>-1.9503354530864492E-2</v>
      </c>
      <c r="O67" s="72">
        <v>-0.10729675580659814</v>
      </c>
      <c r="P67" s="72">
        <v>7.4593885967313645E-2</v>
      </c>
      <c r="Q67" s="72">
        <v>-0.51933346493214738</v>
      </c>
      <c r="R67" s="72">
        <v>-0.17757271082993509</v>
      </c>
      <c r="S67" s="72">
        <v>1.6073189448441245</v>
      </c>
      <c r="T67" s="72">
        <v>-3.2783989719245121E-2</v>
      </c>
      <c r="U67" s="72">
        <v>6.5688054103456572E-3</v>
      </c>
      <c r="V67" s="72">
        <v>0.12233131457455904</v>
      </c>
      <c r="W67" s="72">
        <v>-0.1938372078664361</v>
      </c>
      <c r="X67" s="72">
        <v>0.15141837714945772</v>
      </c>
      <c r="Y67" s="72">
        <v>0.34588324210293431</v>
      </c>
      <c r="Z67" s="72">
        <v>3.4108472555359093E-2</v>
      </c>
      <c r="AA67" s="72">
        <v>0.34967258551665847</v>
      </c>
      <c r="AB67" s="72">
        <v>3.3349947225306487E-2</v>
      </c>
      <c r="AC67" s="72">
        <v>-9.8273813763248508E-2</v>
      </c>
      <c r="AD67" s="72">
        <v>0.98223710891806459</v>
      </c>
      <c r="AE67" s="72">
        <v>0.28004344891095867</v>
      </c>
      <c r="AF67" s="72">
        <f>AF58/AF57-1</f>
        <v>0.1683077682732117</v>
      </c>
      <c r="AG67" s="72">
        <f t="shared" ref="AG67:AH67" si="7">AG58/AG57-1</f>
        <v>8.2311987483673521E-2</v>
      </c>
      <c r="AH67" s="72">
        <f t="shared" si="7"/>
        <v>0.32215423318152436</v>
      </c>
    </row>
    <row r="68" spans="1:34" x14ac:dyDescent="0.25">
      <c r="A68" s="79" t="s">
        <v>111</v>
      </c>
      <c r="B68" s="72">
        <f>C36</f>
        <v>-7.1471447403462673E-2</v>
      </c>
      <c r="C68" s="72">
        <v>9.2848466454611422E-3</v>
      </c>
      <c r="D68" s="72">
        <v>-6.8562323132519754E-2</v>
      </c>
      <c r="E68" s="72">
        <v>0.15991200529721694</v>
      </c>
      <c r="F68" s="72">
        <v>-0.25800281958755533</v>
      </c>
      <c r="G68" s="72">
        <v>-1.6913906630865894E-2</v>
      </c>
      <c r="H68" s="72">
        <v>0.14276082549068159</v>
      </c>
      <c r="I68" s="72">
        <v>-0.14678945978346847</v>
      </c>
      <c r="J68" s="72">
        <v>0.13142990639093832</v>
      </c>
      <c r="K68" s="72">
        <v>-3.671037616795958E-2</v>
      </c>
      <c r="L68" s="72">
        <v>0.15329488422720061</v>
      </c>
      <c r="M68" s="72">
        <v>0.40387168134622953</v>
      </c>
      <c r="N68" s="72">
        <v>-0.23101405006342113</v>
      </c>
      <c r="O68" s="72">
        <v>1.7737734567071284E-2</v>
      </c>
      <c r="P68" s="72">
        <v>-2.820006293216093E-2</v>
      </c>
      <c r="Q68" s="72">
        <v>-0.18440034589918874</v>
      </c>
      <c r="R68" s="72">
        <v>-0.14883596073941985</v>
      </c>
      <c r="S68" s="72">
        <v>0.65360962200439765</v>
      </c>
      <c r="T68" s="72">
        <v>-7.8146111273447505E-2</v>
      </c>
      <c r="U68" s="72">
        <v>-0.1515708339117825</v>
      </c>
      <c r="V68" s="72">
        <v>0.30322903482740182</v>
      </c>
      <c r="W68" s="72">
        <v>-8.227253237990062E-2</v>
      </c>
      <c r="X68" s="72">
        <v>-0.11191074936638978</v>
      </c>
      <c r="Y68" s="72">
        <v>-7.1471447403462673E-2</v>
      </c>
      <c r="Z68" s="72">
        <v>-0.11176736067229165</v>
      </c>
      <c r="AA68" s="72">
        <v>-0.14469215629173438</v>
      </c>
      <c r="AB68" s="72">
        <v>-0.16199338552328213</v>
      </c>
      <c r="AC68" s="72">
        <v>-0.30735165167420475</v>
      </c>
      <c r="AD68" s="72">
        <v>0.32636158947467453</v>
      </c>
      <c r="AE68" s="72">
        <v>0.15840659360549547</v>
      </c>
      <c r="AF68" s="72">
        <f>AF60/AF59-1</f>
        <v>-4.9942810697398921E-2</v>
      </c>
      <c r="AG68" s="72">
        <f t="shared" ref="AG68:AH68" si="8">AG60/AG59-1</f>
        <v>-4.2250744527963957E-2</v>
      </c>
      <c r="AH68" s="72">
        <f t="shared" si="8"/>
        <v>-6.1427174903299187E-2</v>
      </c>
    </row>
    <row r="69" spans="1:34" x14ac:dyDescent="0.25">
      <c r="A69" s="79" t="s">
        <v>112</v>
      </c>
      <c r="B69" s="72">
        <f>C41</f>
        <v>6.8015170670037817E-2</v>
      </c>
      <c r="C69" s="72">
        <v>0.70396475770925115</v>
      </c>
      <c r="D69" s="72">
        <v>8.0578075431794183E-2</v>
      </c>
      <c r="E69" s="72">
        <v>0.15372424722662448</v>
      </c>
      <c r="F69" s="72">
        <v>0.13520518358531319</v>
      </c>
      <c r="G69" s="72">
        <v>0.16113360323886639</v>
      </c>
      <c r="H69" s="72">
        <v>0.2735893155258764</v>
      </c>
      <c r="I69" s="72">
        <v>-0.17972350230414746</v>
      </c>
      <c r="J69" s="72">
        <v>-5.2374772904230538E-2</v>
      </c>
      <c r="K69" s="72">
        <v>0.38556701030927831</v>
      </c>
      <c r="L69" s="72">
        <v>0.28426311407160698</v>
      </c>
      <c r="M69" s="72">
        <v>0.85110663983903412</v>
      </c>
      <c r="N69" s="72">
        <v>-1.8594867480016708E-2</v>
      </c>
      <c r="O69" s="72">
        <v>-0.22914979757085019</v>
      </c>
      <c r="P69" s="72">
        <v>0.16546896873541761</v>
      </c>
      <c r="Q69" s="72">
        <v>-0.1457923497267759</v>
      </c>
      <c r="R69" s="72">
        <v>0.27841658812441095</v>
      </c>
      <c r="S69" s="72">
        <v>0.36367802046738973</v>
      </c>
      <c r="T69" s="72">
        <v>0.46460883448642898</v>
      </c>
      <c r="U69" s="72">
        <v>0.27171648241663249</v>
      </c>
      <c r="V69" s="72">
        <v>0.41520692974013484</v>
      </c>
      <c r="W69" s="72">
        <v>0.11876606683804614</v>
      </c>
      <c r="X69" s="72">
        <v>0.91130309575234003</v>
      </c>
      <c r="Y69" s="72">
        <v>6.8015170670037817E-2</v>
      </c>
      <c r="Z69" s="72">
        <v>-6.4155218807534387E-2</v>
      </c>
      <c r="AA69" s="72">
        <v>0.49206481965499194</v>
      </c>
      <c r="AB69" s="72">
        <v>1.7726582278481011</v>
      </c>
      <c r="AC69" s="72">
        <v>8.320971004720179E-2</v>
      </c>
      <c r="AD69" s="72">
        <v>0.4530072703238599</v>
      </c>
      <c r="AE69" s="72">
        <v>0.21165972635336106</v>
      </c>
      <c r="AF69" s="72">
        <f>AF62/AF61-1</f>
        <v>0.30013374664563974</v>
      </c>
      <c r="AG69" s="72">
        <f t="shared" ref="AG69:AH69" si="9">AG62/AG61-1</f>
        <v>0.24754885169176766</v>
      </c>
      <c r="AH69" s="72">
        <f t="shared" si="9"/>
        <v>0.45052506439469031</v>
      </c>
    </row>
    <row r="70" spans="1:34" x14ac:dyDescent="0.25">
      <c r="A70" s="49" t="s">
        <v>114</v>
      </c>
      <c r="B70" s="72">
        <f>C43</f>
        <v>-0.21735463170605496</v>
      </c>
      <c r="C70" s="72">
        <v>0.15796293473309264</v>
      </c>
      <c r="D70" s="72">
        <v>3.1923825007630358E-2</v>
      </c>
      <c r="E70" s="72" t="str">
        <v>N/A</v>
      </c>
      <c r="F70" s="72">
        <v>-0.21266155413829613</v>
      </c>
      <c r="G70" s="72" t="str">
        <v>N/A</v>
      </c>
      <c r="H70" s="72">
        <v>2.4472902771347282E-2</v>
      </c>
      <c r="I70" s="72" t="str">
        <v>N/A</v>
      </c>
      <c r="J70" s="72">
        <v>-0.14388482227590327</v>
      </c>
      <c r="K70" s="72">
        <v>-9.4690941336254109E-2</v>
      </c>
      <c r="L70" s="72">
        <v>-0.17944489675393716</v>
      </c>
      <c r="M70" s="72" t="str">
        <v>N/A</v>
      </c>
      <c r="N70" s="72" t="str">
        <v>N/A</v>
      </c>
      <c r="O70" s="72">
        <v>-0.44600691882063859</v>
      </c>
      <c r="P70" s="72">
        <v>-7.068581744078517E-2</v>
      </c>
      <c r="Q70" s="72" t="str">
        <v>N/A</v>
      </c>
      <c r="R70" s="72" t="str">
        <v>N/A</v>
      </c>
      <c r="S70" s="72" t="str">
        <v>N/A</v>
      </c>
      <c r="T70" s="72">
        <v>-0.18125276123743317</v>
      </c>
      <c r="U70" s="72">
        <v>1.2912600770951244E-3</v>
      </c>
      <c r="V70" s="72" t="str">
        <v>N/A</v>
      </c>
      <c r="W70" s="72">
        <v>-0.16798865729734358</v>
      </c>
      <c r="X70" s="72" t="str">
        <v>N/A</v>
      </c>
      <c r="Y70" s="72">
        <v>-0.21735463170605496</v>
      </c>
      <c r="Z70" s="72">
        <v>-0.18187700905405424</v>
      </c>
      <c r="AA70" s="72">
        <v>-5.4953723456402259E-2</v>
      </c>
      <c r="AB70" s="72" t="str">
        <v>N/A</v>
      </c>
      <c r="AC70" s="72" t="str">
        <v>N/A</v>
      </c>
      <c r="AD70" s="72">
        <v>0.18576967835043967</v>
      </c>
      <c r="AE70" s="72" t="str">
        <v>N/A</v>
      </c>
      <c r="AF70" s="50"/>
      <c r="AG70" s="50"/>
      <c r="AH70" s="50"/>
    </row>
    <row r="71" spans="1:34" x14ac:dyDescent="0.25">
      <c r="A71" s="49" t="s">
        <v>115</v>
      </c>
      <c r="B71" s="72">
        <f>C44</f>
        <v>-0.27370394255874675</v>
      </c>
      <c r="C71" s="72">
        <v>-0.12347393776162141</v>
      </c>
      <c r="D71" s="72">
        <v>-0.18435744191616765</v>
      </c>
      <c r="E71" s="72" t="str">
        <v>N/A</v>
      </c>
      <c r="F71" s="72">
        <v>-0.20885179058179937</v>
      </c>
      <c r="G71" s="72" t="str">
        <v>N/A</v>
      </c>
      <c r="H71" s="72">
        <v>-0.18513844694835679</v>
      </c>
      <c r="I71" s="72" t="str">
        <v>N/A</v>
      </c>
      <c r="J71" s="72">
        <v>-8.4292778021333725E-2</v>
      </c>
      <c r="K71" s="72">
        <v>-0.27010796106194679</v>
      </c>
      <c r="L71" s="72">
        <v>-0.10854317445880779</v>
      </c>
      <c r="M71" s="72" t="str">
        <v>N/A</v>
      </c>
      <c r="N71" s="72" t="str">
        <v>N/A</v>
      </c>
      <c r="O71" s="72">
        <v>-0.31463760499104343</v>
      </c>
      <c r="P71" s="72">
        <v>-0.16910135871487986</v>
      </c>
      <c r="Q71" s="72" t="str">
        <v>N/A</v>
      </c>
      <c r="R71" s="72" t="str">
        <v>N/A</v>
      </c>
      <c r="S71" s="72" t="str">
        <v>N/A</v>
      </c>
      <c r="T71" s="72">
        <v>-0.15825931318327979</v>
      </c>
      <c r="U71" s="72">
        <v>-0.16812213366690487</v>
      </c>
      <c r="V71" s="72" t="str">
        <v>N/A</v>
      </c>
      <c r="W71" s="72">
        <v>-0.14116072303656102</v>
      </c>
      <c r="X71" s="72" t="str">
        <v>N/A</v>
      </c>
      <c r="Y71" s="72">
        <v>-0.27370394255874675</v>
      </c>
      <c r="Z71" s="72">
        <v>-0.27924066055045871</v>
      </c>
      <c r="AA71" s="72">
        <v>-0.28409395161290318</v>
      </c>
      <c r="AB71" s="72" t="str">
        <v>N/A</v>
      </c>
      <c r="AC71" s="72" t="str">
        <v>N/A</v>
      </c>
      <c r="AD71" s="72">
        <v>0.16879471760797338</v>
      </c>
      <c r="AE71" s="72" t="str">
        <v>N/A</v>
      </c>
      <c r="AF71" s="50"/>
      <c r="AG71" s="50"/>
      <c r="AH71" s="50"/>
    </row>
    <row r="72" spans="1:34" ht="30" x14ac:dyDescent="0.25">
      <c r="A72" s="79" t="s">
        <v>91</v>
      </c>
      <c r="B72" s="50">
        <f>C51</f>
        <v>1</v>
      </c>
      <c r="C72" s="50">
        <v>2</v>
      </c>
      <c r="D72" s="50">
        <v>3</v>
      </c>
      <c r="E72" s="50" t="str">
        <v>N/A</v>
      </c>
      <c r="F72" s="50">
        <v>0</v>
      </c>
      <c r="G72" s="50" t="str">
        <v>N/A</v>
      </c>
      <c r="H72" s="50">
        <v>2</v>
      </c>
      <c r="I72" s="50" t="str">
        <v>N/A</v>
      </c>
      <c r="J72" s="50">
        <v>1</v>
      </c>
      <c r="K72" s="50">
        <v>1</v>
      </c>
      <c r="L72" s="50">
        <v>0</v>
      </c>
      <c r="M72" s="50" t="str">
        <v>N/A</v>
      </c>
      <c r="N72" s="50" t="str">
        <v>N/A</v>
      </c>
      <c r="O72" s="50">
        <v>0</v>
      </c>
      <c r="P72" s="50">
        <v>1</v>
      </c>
      <c r="Q72" s="50" t="str">
        <v>N/A</v>
      </c>
      <c r="R72" s="50" t="str">
        <v>N/A</v>
      </c>
      <c r="S72" s="50" t="str">
        <v>N/A</v>
      </c>
      <c r="T72" s="50">
        <v>0</v>
      </c>
      <c r="U72" s="50">
        <v>2</v>
      </c>
      <c r="V72" s="50" t="str">
        <v>N/A</v>
      </c>
      <c r="W72" s="50">
        <v>1</v>
      </c>
      <c r="X72" s="50" t="str">
        <v>N/A</v>
      </c>
      <c r="Y72" s="50">
        <v>1</v>
      </c>
      <c r="Z72" s="50">
        <v>1</v>
      </c>
      <c r="AA72" s="50">
        <v>2</v>
      </c>
      <c r="AB72" s="50" t="str">
        <v>N/A</v>
      </c>
      <c r="AC72" s="50" t="str">
        <v>N/A</v>
      </c>
      <c r="AD72" s="50">
        <v>3</v>
      </c>
      <c r="AE72" s="50" t="str">
        <v>N/A</v>
      </c>
      <c r="AF72" s="50"/>
      <c r="AG72" s="50"/>
      <c r="AH72" s="50"/>
    </row>
    <row r="73" spans="1:34" ht="30" x14ac:dyDescent="0.25">
      <c r="A73" s="79" t="s">
        <v>92</v>
      </c>
      <c r="B73" s="50">
        <f>C52</f>
        <v>0</v>
      </c>
      <c r="C73" s="50">
        <v>2</v>
      </c>
      <c r="D73" s="50">
        <v>1</v>
      </c>
      <c r="E73" s="50" t="str">
        <v>N/A</v>
      </c>
      <c r="F73" s="50">
        <v>1</v>
      </c>
      <c r="G73" s="50" t="str">
        <v>N/A</v>
      </c>
      <c r="H73" s="50">
        <v>0</v>
      </c>
      <c r="I73" s="50" t="str">
        <v>N/A</v>
      </c>
      <c r="J73" s="50">
        <v>1</v>
      </c>
      <c r="K73" s="50">
        <v>2</v>
      </c>
      <c r="L73" s="50">
        <v>0</v>
      </c>
      <c r="M73" s="50" t="str">
        <v>N/A</v>
      </c>
      <c r="N73" s="50" t="str">
        <v>N/A</v>
      </c>
      <c r="O73" s="50">
        <v>1</v>
      </c>
      <c r="P73" s="50">
        <v>0</v>
      </c>
      <c r="Q73" s="50" t="str">
        <v>N/A</v>
      </c>
      <c r="R73" s="50" t="str">
        <v>N/A</v>
      </c>
      <c r="S73" s="50" t="str">
        <v>N/A</v>
      </c>
      <c r="T73" s="50">
        <v>1</v>
      </c>
      <c r="U73" s="50">
        <v>0</v>
      </c>
      <c r="V73" s="50" t="str">
        <v>N/A</v>
      </c>
      <c r="W73" s="50">
        <v>0</v>
      </c>
      <c r="X73" s="50" t="str">
        <v>N/A</v>
      </c>
      <c r="Y73" s="50">
        <v>0</v>
      </c>
      <c r="Z73" s="50">
        <v>0</v>
      </c>
      <c r="AA73" s="50">
        <v>0</v>
      </c>
      <c r="AB73" s="50" t="str">
        <v>N/A</v>
      </c>
      <c r="AC73" s="50" t="str">
        <v>N/A</v>
      </c>
      <c r="AD73" s="50">
        <v>2</v>
      </c>
      <c r="AE73" s="50" t="str">
        <v>N/A</v>
      </c>
      <c r="AF73" s="50"/>
      <c r="AG73" s="50"/>
      <c r="AH73" s="50"/>
    </row>
    <row r="74" spans="1:34" ht="30" x14ac:dyDescent="0.25">
      <c r="A74" s="79" t="s">
        <v>93</v>
      </c>
      <c r="B74" s="50">
        <f>C53</f>
        <v>0</v>
      </c>
      <c r="C74" s="50">
        <v>0</v>
      </c>
      <c r="D74" s="50">
        <v>1</v>
      </c>
      <c r="E74" s="50" t="str">
        <v>N/A</v>
      </c>
      <c r="F74" s="50">
        <v>0</v>
      </c>
      <c r="G74" s="50" t="str">
        <v>N/A</v>
      </c>
      <c r="H74" s="50">
        <v>1</v>
      </c>
      <c r="I74" s="50" t="str">
        <v>N/A</v>
      </c>
      <c r="J74" s="50">
        <v>0</v>
      </c>
      <c r="K74" s="50">
        <v>1</v>
      </c>
      <c r="L74" s="50">
        <v>0</v>
      </c>
      <c r="M74" s="50" t="str">
        <v>N/A</v>
      </c>
      <c r="N74" s="50" t="str">
        <v>N/A</v>
      </c>
      <c r="O74" s="50">
        <v>0</v>
      </c>
      <c r="P74" s="50">
        <v>0</v>
      </c>
      <c r="Q74" s="50" t="str">
        <v>N/A</v>
      </c>
      <c r="R74" s="50" t="str">
        <v>N/A</v>
      </c>
      <c r="S74" s="50" t="str">
        <v>N/A</v>
      </c>
      <c r="T74" s="50">
        <v>0</v>
      </c>
      <c r="U74" s="50">
        <v>0</v>
      </c>
      <c r="V74" s="50" t="str">
        <v>N/A</v>
      </c>
      <c r="W74" s="50">
        <v>0</v>
      </c>
      <c r="X74" s="50" t="str">
        <v>N/A</v>
      </c>
      <c r="Y74" s="50">
        <v>0</v>
      </c>
      <c r="Z74" s="50">
        <v>0</v>
      </c>
      <c r="AA74" s="50">
        <v>1</v>
      </c>
      <c r="AB74" s="50" t="str">
        <v>N/A</v>
      </c>
      <c r="AC74" s="50" t="str">
        <v>N/A</v>
      </c>
      <c r="AD74" s="50">
        <v>2</v>
      </c>
      <c r="AE74" s="50" t="str">
        <v>N/A</v>
      </c>
      <c r="AF74" s="50"/>
      <c r="AG74" s="50"/>
      <c r="AH74" s="50"/>
    </row>
  </sheetData>
  <sheetProtection formatColumns="0" formatRows="0"/>
  <pageMargins left="0.70866141732283472" right="0.70866141732283472" top="0.74803149606299213" bottom="0.74803149606299213" header="0.31496062992125984" footer="0.31496062992125984"/>
  <pageSetup paperSize="9" scale="20" fitToHeight="0" orientation="portrait" r:id="rId1"/>
  <headerFooter>
    <oddFooter>&amp;L&amp;F&amp;C&amp;A&amp;R&amp;P</oddFoot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'2013-2015 ID'!$C$4:$AE$4</xm:f>
          </x14:formula1>
          <xm:sqref>B3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2" tint="0.79998168889431442"/>
  </sheetPr>
  <dimension ref="A1:AX64"/>
  <sheetViews>
    <sheetView showGridLines="0" view="pageBreakPreview" zoomScaleNormal="100" zoomScaleSheetLayoutView="100" workbookViewId="0"/>
  </sheetViews>
  <sheetFormatPr defaultColWidth="8.85546875" defaultRowHeight="12.75" x14ac:dyDescent="0.2"/>
  <cols>
    <col min="1" max="1" width="8.85546875" style="52"/>
    <col min="2" max="2" width="5.140625" style="52" customWidth="1"/>
    <col min="3" max="3" width="18" style="52" customWidth="1"/>
    <col min="4" max="4" width="8.5703125" style="52" customWidth="1"/>
    <col min="5" max="5" width="5.140625" style="52" customWidth="1"/>
    <col min="6" max="6" width="18" style="52" customWidth="1"/>
    <col min="7" max="9" width="11.85546875" style="52" customWidth="1"/>
    <col min="10" max="11" width="5.140625" style="52" customWidth="1"/>
    <col min="12" max="12" width="18" style="52" customWidth="1"/>
    <col min="13" max="13" width="8.5703125" style="52" customWidth="1"/>
    <col min="14" max="14" width="5.140625" style="52" customWidth="1"/>
    <col min="15" max="15" width="18" style="52" customWidth="1"/>
    <col min="16" max="18" width="11.85546875" style="52" customWidth="1"/>
    <col min="19" max="20" width="5.140625" style="52" customWidth="1"/>
    <col min="21" max="21" width="18" style="52" customWidth="1"/>
    <col min="22" max="22" width="8.5703125" style="52" customWidth="1"/>
    <col min="23" max="23" width="5.140625" style="52" customWidth="1"/>
    <col min="24" max="24" width="18" style="52" customWidth="1"/>
    <col min="25" max="27" width="11.85546875" style="52" customWidth="1"/>
    <col min="28" max="29" width="5.140625" style="52" customWidth="1"/>
    <col min="30" max="30" width="18" style="52" customWidth="1"/>
    <col min="31" max="31" width="8.5703125" style="52" customWidth="1"/>
    <col min="32" max="32" width="5.140625" style="52" customWidth="1"/>
    <col min="33" max="33" width="18" style="52" customWidth="1"/>
    <col min="34" max="36" width="11.85546875" style="52" customWidth="1"/>
    <col min="37" max="38" width="5.140625" style="52" customWidth="1"/>
    <col min="39" max="39" width="18" style="52" customWidth="1"/>
    <col min="40" max="40" width="8.5703125" style="52" customWidth="1"/>
    <col min="41" max="41" width="5.140625" style="52" customWidth="1"/>
    <col min="42" max="42" width="18" style="52" customWidth="1"/>
    <col min="43" max="43" width="8.5703125" style="52" customWidth="1"/>
    <col min="44" max="45" width="5.140625" style="52" customWidth="1"/>
    <col min="46" max="46" width="17.85546875" style="52" customWidth="1"/>
    <col min="47" max="47" width="8.5703125" style="52" customWidth="1"/>
    <col min="48" max="48" width="5.140625" style="52" customWidth="1"/>
    <col min="49" max="49" width="17.85546875" style="52" customWidth="1"/>
    <col min="50" max="50" width="8.5703125" style="52" customWidth="1"/>
    <col min="51" max="51" width="2.42578125" style="52" customWidth="1"/>
    <col min="52" max="53" width="10" style="52" customWidth="1"/>
    <col min="54" max="54" width="4.140625" style="52" customWidth="1"/>
    <col min="55" max="55" width="5" style="52" customWidth="1"/>
    <col min="56" max="57" width="10" style="52" customWidth="1"/>
    <col min="58" max="58" width="5" style="52" customWidth="1"/>
    <col min="59" max="62" width="10" style="52" customWidth="1"/>
    <col min="63" max="63" width="4.140625" style="52" customWidth="1"/>
    <col min="64" max="64" width="5" style="52" customWidth="1"/>
    <col min="65" max="66" width="10" style="52" customWidth="1"/>
    <col min="67" max="67" width="5" style="52" customWidth="1"/>
    <col min="68" max="69" width="10" style="52" customWidth="1"/>
    <col min="70" max="70" width="4.140625" style="52" customWidth="1"/>
    <col min="71" max="16384" width="8.85546875" style="52"/>
  </cols>
  <sheetData>
    <row r="1" spans="1:50" ht="26.25" x14ac:dyDescent="0.2">
      <c r="A1" s="51" t="s">
        <v>113</v>
      </c>
      <c r="B1" s="51"/>
      <c r="C1" s="51"/>
      <c r="D1" s="51"/>
      <c r="E1" s="51"/>
    </row>
    <row r="3" spans="1:50" s="83" customFormat="1" ht="25.5" x14ac:dyDescent="0.2">
      <c r="C3" s="83" t="s">
        <v>67</v>
      </c>
      <c r="F3" s="83" t="s">
        <v>67</v>
      </c>
      <c r="L3" s="83" t="s">
        <v>110</v>
      </c>
      <c r="O3" s="83" t="s">
        <v>110</v>
      </c>
      <c r="U3" s="83" t="s">
        <v>71</v>
      </c>
      <c r="X3" s="83" t="s">
        <v>71</v>
      </c>
      <c r="AD3" s="83" t="s">
        <v>111</v>
      </c>
      <c r="AG3" s="83" t="s">
        <v>111</v>
      </c>
      <c r="AM3" s="83" t="str">
        <f>'EDB Select + Calculations'!A70</f>
        <v>Normalised SAIDI relative to limit,   2011-2015</v>
      </c>
      <c r="AT3" s="83" t="str">
        <f>'EDB Select + Calculations'!A71</f>
        <v>Normalised SAIFI relative to limit,   2011-2015</v>
      </c>
    </row>
    <row r="4" spans="1:50" x14ac:dyDescent="0.2">
      <c r="B4" s="52">
        <f>RANK(D4,D$4:D$19,1)</f>
        <v>12</v>
      </c>
      <c r="C4" s="52" t="s">
        <v>8</v>
      </c>
      <c r="D4" s="82">
        <f>INDEX('EDB Select + Calculations'!$A$56:$AJ$62,MATCH(C$3,'EDB Select + Calculations'!$A$56:$A$62,0),MATCH($C4,'EDB Select + Calculations'!$A$56:$AJ$56,0))</f>
        <v>306.73591599999997</v>
      </c>
      <c r="E4" s="52">
        <v>1</v>
      </c>
      <c r="F4" s="52" t="str">
        <f t="shared" ref="F4:F19" si="0">VLOOKUP(E4,B$4:C$20,2,FALSE)</f>
        <v>Electricity Invercargill</v>
      </c>
      <c r="G4" s="82">
        <f>INDEX('EDB Select + Calculations'!$A$56:$AJ$62,MATCH(F$3,'EDB Select + Calculations'!$A$56:$A$62,0),MATCH($F4,'EDB Select + Calculations'!$A$56:$AJ$56,0))</f>
        <v>41.328400000000002</v>
      </c>
      <c r="K4" s="52">
        <f t="shared" ref="K4:K19" si="1">RANK(M4,M$4:M$19,0)</f>
        <v>6</v>
      </c>
      <c r="L4" s="52" t="s">
        <v>8</v>
      </c>
      <c r="M4" s="82">
        <f>INDEX('EDB Select + Calculations'!$A$66:$AJ$74,MATCH(L$3,'EDB Select + Calculations'!$A$66:$A$74,0),MATCH($L4,'EDB Select + Calculations'!$A$66:$AJ$66,0))*100</f>
        <v>13.405728453828591</v>
      </c>
      <c r="N4" s="52">
        <v>1</v>
      </c>
      <c r="O4" s="52" t="str">
        <f t="shared" ref="O4:O19" si="2">VLOOKUP(N4,K$4:L$20,2,FALSE)</f>
        <v>Wellington Electricity</v>
      </c>
      <c r="P4" s="82">
        <f>INDEX('EDB Select + Calculations'!$A$66:$AJ$74,MATCH(O$3,'EDB Select + Calculations'!$A$66:$A$74,0),MATCH($O4,'EDB Select + Calculations'!$A$66:$AJ$66,0))*100</f>
        <v>98.223710891806462</v>
      </c>
      <c r="T4" s="52">
        <f t="shared" ref="T4:T19" si="3">RANK(V4,V$4:V$19,1)</f>
        <v>7</v>
      </c>
      <c r="U4" s="52" t="s">
        <v>8</v>
      </c>
      <c r="V4" s="58">
        <f>INDEX('EDB Select + Calculations'!$A$56:$AJ$62,MATCH(U$3,'EDB Select + Calculations'!$A$56:$A$62,0),MATCH($U4,'EDB Select + Calculations'!$A$56:$AJ$56,0))</f>
        <v>1.5204856000000002</v>
      </c>
      <c r="W4" s="52">
        <v>1</v>
      </c>
      <c r="X4" s="52" t="str">
        <f t="shared" ref="X4:X19" si="4">VLOOKUP(W4,T$4:U$20,2,FALSE)</f>
        <v>Wellington Electricity</v>
      </c>
      <c r="Y4" s="58">
        <f>INDEX('EDB Select + Calculations'!$A$56:$AJ$62,MATCH(X$3,'EDB Select + Calculations'!$A$56:$A$62,0),MATCH($X4,'EDB Select + Calculations'!$A$56:$AJ$56,0))</f>
        <v>0.70120660000000001</v>
      </c>
      <c r="AC4" s="52">
        <f t="shared" ref="AC4:AC19" si="5">RANK(AE4,AE$4:AE$19,0)</f>
        <v>6</v>
      </c>
      <c r="AD4" s="52" t="s">
        <v>8</v>
      </c>
      <c r="AE4" s="82">
        <f>INDEX('EDB Select + Calculations'!$A$66:$AJ$74,MATCH(AD$3,'EDB Select + Calculations'!$A$66:$A$74,0),MATCH($AD4,'EDB Select + Calculations'!$A$66:$AJ$66,0))*100</f>
        <v>0.92848466454611422</v>
      </c>
      <c r="AF4" s="52">
        <v>1</v>
      </c>
      <c r="AG4" s="52" t="str">
        <f t="shared" ref="AG4:AG19" si="6">VLOOKUP(AF4,AC$4:AD$20,2,FALSE)</f>
        <v>Wellington Electricity</v>
      </c>
      <c r="AH4" s="82">
        <f>INDEX('EDB Select + Calculations'!$A$66:$AJ$74,MATCH(AG$3,'EDB Select + Calculations'!$A$66:$A$74,0),MATCH($AG4,'EDB Select + Calculations'!$A$66:$AJ$66,0))*100</f>
        <v>32.63615894746745</v>
      </c>
      <c r="AI4" s="58"/>
      <c r="AL4" s="52">
        <f t="shared" ref="AL4:AL19" si="7">RANK(AN4,AN$4:AN$19,0)</f>
        <v>2</v>
      </c>
      <c r="AM4" s="52" t="s">
        <v>8</v>
      </c>
      <c r="AN4" s="82">
        <f>INDEX('EDB Select + Calculations'!$A$66:$AJ$74,MATCH(AM$3,'EDB Select + Calculations'!$A$66:$A$74,0),MATCH($AM4,'EDB Select + Calculations'!$A$66:$AJ$66,0))*100</f>
        <v>15.796293473309264</v>
      </c>
      <c r="AO4" s="52">
        <v>1</v>
      </c>
      <c r="AP4" s="52" t="str">
        <f t="shared" ref="AP4:AP19" si="8">VLOOKUP(AO4,AL$4:AM$19,2,FALSE)</f>
        <v>Wellington Electricity</v>
      </c>
      <c r="AQ4" s="82">
        <f>INDEX('EDB Select + Calculations'!$A$66:$AJ$74,MATCH(AM$3,'EDB Select + Calculations'!$A$66:$A$74,0),MATCH($AP4,'EDB Select + Calculations'!$A$66:$AJ$66,0))*100</f>
        <v>18.576967835043966</v>
      </c>
      <c r="AS4" s="52">
        <f t="shared" ref="AS4:AS19" si="9">RANK(AU4,AU$4:AU$19,0)</f>
        <v>4</v>
      </c>
      <c r="AT4" s="52" t="s">
        <v>8</v>
      </c>
      <c r="AU4" s="82">
        <f>INDEX('EDB Select + Calculations'!$A$66:$AJ$74,MATCH(AT$3,'EDB Select + Calculations'!$A$66:$A$74,0),MATCH($AT4,'EDB Select + Calculations'!$A$66:$AJ$66,0))*100</f>
        <v>-12.347393776162141</v>
      </c>
      <c r="AV4" s="52">
        <v>1</v>
      </c>
      <c r="AW4" s="52" t="str">
        <f t="shared" ref="AW4:AW19" si="10">VLOOKUP(AV4,AS$4:AT$19,2,FALSE)</f>
        <v>Wellington Electricity</v>
      </c>
      <c r="AX4" s="82">
        <f>INDEX('EDB Select + Calculations'!$A$66:$AJ$74,MATCH(AT$3,'EDB Select + Calculations'!$A$66:$A$74,0),MATCH($AW4,'EDB Select + Calculations'!$A$66:$AJ$66,0))*100</f>
        <v>16.879471760797337</v>
      </c>
    </row>
    <row r="5" spans="1:50" x14ac:dyDescent="0.2">
      <c r="B5" s="52">
        <f t="shared" ref="B5:B19" si="11">RANK(D5,D$4:D$19,1)</f>
        <v>4</v>
      </c>
      <c r="C5" s="52" t="s">
        <v>9</v>
      </c>
      <c r="D5" s="82">
        <f>INDEX('EDB Select + Calculations'!$A$56:$AJ$62,MATCH(C$3,'EDB Select + Calculations'!$A$56:$A$62,0),MATCH($C5,'EDB Select + Calculations'!$A$56:$AJ$56,0))</f>
        <v>111.02892200000001</v>
      </c>
      <c r="E5" s="52">
        <v>2</v>
      </c>
      <c r="F5" s="52" t="str">
        <f t="shared" si="0"/>
        <v>Nelson Electricity</v>
      </c>
      <c r="G5" s="82">
        <f>INDEX('EDB Select + Calculations'!$A$56:$AJ$62,MATCH(F$3,'EDB Select + Calculations'!$A$56:$A$62,0),MATCH($F5,'EDB Select + Calculations'!$A$56:$AJ$56,0))</f>
        <v>52.814667</v>
      </c>
      <c r="K5" s="52">
        <f t="shared" si="1"/>
        <v>5</v>
      </c>
      <c r="L5" s="52" t="s">
        <v>9</v>
      </c>
      <c r="M5" s="82">
        <f>INDEX('EDB Select + Calculations'!$A$66:$AJ$74,MATCH(L$3,'EDB Select + Calculations'!$A$66:$A$74,0),MATCH($L5,'EDB Select + Calculations'!$A$66:$AJ$66,0))*100</f>
        <v>24.289005512719552</v>
      </c>
      <c r="N5" s="52">
        <v>2</v>
      </c>
      <c r="O5" s="52" t="str">
        <f t="shared" si="2"/>
        <v>Vector Lines</v>
      </c>
      <c r="P5" s="82">
        <f>INDEX('EDB Select + Calculations'!$A$66:$AJ$74,MATCH(O$3,'EDB Select + Calculations'!$A$66:$A$74,0),MATCH($O5,'EDB Select + Calculations'!$A$66:$AJ$66,0))*100</f>
        <v>34.96725855166585</v>
      </c>
      <c r="T5" s="52">
        <f t="shared" si="3"/>
        <v>5</v>
      </c>
      <c r="U5" s="52" t="s">
        <v>9</v>
      </c>
      <c r="V5" s="58">
        <f>INDEX('EDB Select + Calculations'!$A$56:$AJ$62,MATCH(U$3,'EDB Select + Calculations'!$A$56:$A$62,0),MATCH($U5,'EDB Select + Calculations'!$A$56:$AJ$56,0))</f>
        <v>1.3734328</v>
      </c>
      <c r="W5" s="52">
        <v>2</v>
      </c>
      <c r="X5" s="52" t="str">
        <f t="shared" si="4"/>
        <v>Electricity Invercargill</v>
      </c>
      <c r="Y5" s="58">
        <f>INDEX('EDB Select + Calculations'!$A$56:$AJ$62,MATCH(X$3,'EDB Select + Calculations'!$A$56:$A$62,0),MATCH($X5,'EDB Select + Calculations'!$A$56:$AJ$56,0))</f>
        <v>0.8246</v>
      </c>
      <c r="AC5" s="52">
        <f t="shared" si="5"/>
        <v>9</v>
      </c>
      <c r="AD5" s="52" t="s">
        <v>9</v>
      </c>
      <c r="AE5" s="82">
        <f>INDEX('EDB Select + Calculations'!$A$66:$AJ$74,MATCH(AD$3,'EDB Select + Calculations'!$A$66:$A$74,0),MATCH($AD5,'EDB Select + Calculations'!$A$66:$AJ$66,0))*100</f>
        <v>-6.8562323132519758</v>
      </c>
      <c r="AF5" s="52">
        <v>2</v>
      </c>
      <c r="AG5" s="52" t="str">
        <f t="shared" si="6"/>
        <v>Horizon Energy</v>
      </c>
      <c r="AH5" s="82">
        <f>INDEX('EDB Select + Calculations'!$A$66:$AJ$74,MATCH(AG$3,'EDB Select + Calculations'!$A$66:$A$74,0),MATCH($AG5,'EDB Select + Calculations'!$A$66:$AJ$66,0))*100</f>
        <v>15.329488422720061</v>
      </c>
      <c r="AI5" s="58"/>
      <c r="AL5" s="52">
        <f t="shared" si="7"/>
        <v>3</v>
      </c>
      <c r="AM5" s="52" t="s">
        <v>9</v>
      </c>
      <c r="AN5" s="82">
        <f>INDEX('EDB Select + Calculations'!$A$66:$AJ$74,MATCH(AM$3,'EDB Select + Calculations'!$A$66:$A$74,0),MATCH($AM5,'EDB Select + Calculations'!$A$66:$AJ$66,0))*100</f>
        <v>3.1923825007630358</v>
      </c>
      <c r="AO5" s="52">
        <v>2</v>
      </c>
      <c r="AP5" s="52" t="str">
        <f t="shared" si="8"/>
        <v>Alpine Energy</v>
      </c>
      <c r="AQ5" s="82">
        <f>INDEX('EDB Select + Calculations'!$A$66:$AJ$74,MATCH(AM$3,'EDB Select + Calculations'!$A$66:$A$74,0),MATCH($AP5,'EDB Select + Calculations'!$A$66:$AJ$66,0))*100</f>
        <v>15.796293473309264</v>
      </c>
      <c r="AS5" s="52">
        <f t="shared" si="9"/>
        <v>9</v>
      </c>
      <c r="AT5" s="52" t="s">
        <v>9</v>
      </c>
      <c r="AU5" s="82">
        <f>INDEX('EDB Select + Calculations'!$A$66:$AJ$74,MATCH(AT$3,'EDB Select + Calculations'!$A$66:$A$74,0),MATCH($AT5,'EDB Select + Calculations'!$A$66:$AJ$66,0))*100</f>
        <v>-18.435744191616767</v>
      </c>
      <c r="AV5" s="52">
        <v>2</v>
      </c>
      <c r="AW5" s="52" t="str">
        <f t="shared" si="10"/>
        <v>Electricity Ashburton</v>
      </c>
      <c r="AX5" s="82">
        <f>INDEX('EDB Select + Calculations'!$A$66:$AJ$74,MATCH(AT$3,'EDB Select + Calculations'!$A$66:$A$74,0),MATCH($AW5,'EDB Select + Calculations'!$A$66:$AJ$66,0))*100</f>
        <v>-8.4292778021333721</v>
      </c>
    </row>
    <row r="6" spans="1:50" x14ac:dyDescent="0.2">
      <c r="B6" s="52">
        <f t="shared" si="11"/>
        <v>7</v>
      </c>
      <c r="C6" s="52" t="s">
        <v>10</v>
      </c>
      <c r="D6" s="82">
        <f>INDEX('EDB Select + Calculations'!$A$56:$AJ$62,MATCH(C$3,'EDB Select + Calculations'!$A$56:$A$62,0),MATCH($C6,'EDB Select + Calculations'!$A$56:$AJ$56,0))</f>
        <v>177.40061599999999</v>
      </c>
      <c r="E6" s="52">
        <v>3</v>
      </c>
      <c r="F6" s="52" t="str">
        <f t="shared" si="0"/>
        <v>Wellington Electricity</v>
      </c>
      <c r="G6" s="82">
        <f>INDEX('EDB Select + Calculations'!$A$56:$AJ$62,MATCH(F$3,'EDB Select + Calculations'!$A$56:$A$62,0),MATCH($F6,'EDB Select + Calculations'!$A$56:$AJ$56,0))</f>
        <v>70.686896399999995</v>
      </c>
      <c r="K6" s="52">
        <f t="shared" si="1"/>
        <v>14</v>
      </c>
      <c r="L6" s="52" t="s">
        <v>10</v>
      </c>
      <c r="M6" s="82">
        <f>INDEX('EDB Select + Calculations'!$A$66:$AJ$74,MATCH(L$3,'EDB Select + Calculations'!$A$66:$A$74,0),MATCH($L6,'EDB Select + Calculations'!$A$66:$AJ$66,0))*100</f>
        <v>-12.609995874358827</v>
      </c>
      <c r="N6" s="52">
        <v>3</v>
      </c>
      <c r="O6" s="52" t="str">
        <f t="shared" si="2"/>
        <v>Top Energy</v>
      </c>
      <c r="P6" s="82">
        <f>INDEX('EDB Select + Calculations'!$A$66:$AJ$74,MATCH(O$3,'EDB Select + Calculations'!$A$66:$A$74,0),MATCH($O6,'EDB Select + Calculations'!$A$66:$AJ$66,0))*100</f>
        <v>34.588324210293429</v>
      </c>
      <c r="T6" s="52">
        <f t="shared" si="3"/>
        <v>13</v>
      </c>
      <c r="U6" s="52" t="s">
        <v>10</v>
      </c>
      <c r="V6" s="58">
        <f>INDEX('EDB Select + Calculations'!$A$56:$AJ$62,MATCH(U$3,'EDB Select + Calculations'!$A$56:$A$62,0),MATCH($U6,'EDB Select + Calculations'!$A$56:$AJ$56,0))</f>
        <v>3.3705221999999999</v>
      </c>
      <c r="W6" s="52">
        <v>3</v>
      </c>
      <c r="X6" s="52" t="str">
        <f t="shared" si="4"/>
        <v>Nelson Electricity</v>
      </c>
      <c r="Y6" s="58">
        <f>INDEX('EDB Select + Calculations'!$A$56:$AJ$62,MATCH(X$3,'EDB Select + Calculations'!$A$56:$A$62,0),MATCH($X6,'EDB Select + Calculations'!$A$56:$AJ$56,0))</f>
        <v>0.86011560000000009</v>
      </c>
      <c r="AC6" s="52">
        <f t="shared" si="5"/>
        <v>16</v>
      </c>
      <c r="AD6" s="52" t="s">
        <v>10</v>
      </c>
      <c r="AE6" s="82">
        <f>INDEX('EDB Select + Calculations'!$A$66:$AJ$74,MATCH(AD$3,'EDB Select + Calculations'!$A$66:$A$74,0),MATCH($AD6,'EDB Select + Calculations'!$A$66:$AJ$66,0))*100</f>
        <v>-25.800281958755534</v>
      </c>
      <c r="AF6" s="52">
        <v>3</v>
      </c>
      <c r="AG6" s="52" t="str">
        <f t="shared" si="6"/>
        <v>Eastland Network</v>
      </c>
      <c r="AH6" s="82">
        <f>INDEX('EDB Select + Calculations'!$A$66:$AJ$74,MATCH(AG$3,'EDB Select + Calculations'!$A$66:$A$74,0),MATCH($AG6,'EDB Select + Calculations'!$A$66:$AJ$66,0))*100</f>
        <v>14.276082549068159</v>
      </c>
      <c r="AI6" s="80"/>
      <c r="AL6" s="52">
        <f t="shared" si="7"/>
        <v>14</v>
      </c>
      <c r="AM6" s="52" t="s">
        <v>10</v>
      </c>
      <c r="AN6" s="82">
        <f>INDEX('EDB Select + Calculations'!$A$66:$AJ$74,MATCH(AM$3,'EDB Select + Calculations'!$A$66:$A$74,0),MATCH($AM6,'EDB Select + Calculations'!$A$66:$AJ$66,0))*100</f>
        <v>-21.266155413829612</v>
      </c>
      <c r="AO6" s="52">
        <v>3</v>
      </c>
      <c r="AP6" s="52" t="str">
        <f t="shared" si="8"/>
        <v>Aurora Energy</v>
      </c>
      <c r="AQ6" s="82">
        <f>INDEX('EDB Select + Calculations'!$A$66:$AJ$74,MATCH(AM$3,'EDB Select + Calculations'!$A$66:$A$74,0),MATCH($AP6,'EDB Select + Calculations'!$A$66:$AJ$66,0))*100</f>
        <v>3.1923825007630358</v>
      </c>
      <c r="AS6" s="52">
        <f t="shared" si="9"/>
        <v>11</v>
      </c>
      <c r="AT6" s="52" t="s">
        <v>10</v>
      </c>
      <c r="AU6" s="82">
        <f>INDEX('EDB Select + Calculations'!$A$66:$AJ$74,MATCH(AT$3,'EDB Select + Calculations'!$A$66:$A$74,0),MATCH($AT6,'EDB Select + Calculations'!$A$66:$AJ$66,0))*100</f>
        <v>-20.885179058179936</v>
      </c>
      <c r="AV6" s="52">
        <v>3</v>
      </c>
      <c r="AW6" s="52" t="str">
        <f t="shared" si="10"/>
        <v>Horizon Energy</v>
      </c>
      <c r="AX6" s="82">
        <f>INDEX('EDB Select + Calculations'!$A$66:$AJ$74,MATCH(AT$3,'EDB Select + Calculations'!$A$66:$A$74,0),MATCH($AW6,'EDB Select + Calculations'!$A$66:$AJ$66,0))*100</f>
        <v>-10.854317445880779</v>
      </c>
    </row>
    <row r="7" spans="1:50" x14ac:dyDescent="0.2">
      <c r="B7" s="52">
        <f t="shared" si="11"/>
        <v>13</v>
      </c>
      <c r="C7" s="52" t="s">
        <v>53</v>
      </c>
      <c r="D7" s="82">
        <f>INDEX('EDB Select + Calculations'!$A$56:$AJ$62,MATCH(C$3,'EDB Select + Calculations'!$A$56:$A$62,0),MATCH($C7,'EDB Select + Calculations'!$A$56:$AJ$56,0))</f>
        <v>311.40282999999999</v>
      </c>
      <c r="E7" s="52">
        <v>4</v>
      </c>
      <c r="F7" s="52" t="str">
        <f t="shared" si="0"/>
        <v>Aurora Energy</v>
      </c>
      <c r="G7" s="82">
        <f>INDEX('EDB Select + Calculations'!$A$56:$AJ$62,MATCH(F$3,'EDB Select + Calculations'!$A$56:$A$62,0),MATCH($F7,'EDB Select + Calculations'!$A$56:$AJ$56,0))</f>
        <v>111.02892200000001</v>
      </c>
      <c r="K7" s="52">
        <f t="shared" si="1"/>
        <v>9</v>
      </c>
      <c r="L7" s="52" t="s">
        <v>53</v>
      </c>
      <c r="M7" s="82">
        <f>INDEX('EDB Select + Calculations'!$A$66:$AJ$74,MATCH(L$3,'EDB Select + Calculations'!$A$66:$A$74,0),MATCH($L7,'EDB Select + Calculations'!$A$66:$AJ$66,0))*100</f>
        <v>5.4365270502828578</v>
      </c>
      <c r="N7" s="52">
        <v>4</v>
      </c>
      <c r="O7" s="52" t="str">
        <f t="shared" si="2"/>
        <v>Electricity Invercargill</v>
      </c>
      <c r="P7" s="82">
        <f>INDEX('EDB Select + Calculations'!$A$66:$AJ$74,MATCH(O$3,'EDB Select + Calculations'!$A$66:$A$74,0),MATCH($O7,'EDB Select + Calculations'!$A$66:$AJ$66,0))*100</f>
        <v>27.841375472048369</v>
      </c>
      <c r="T7" s="52">
        <f t="shared" si="3"/>
        <v>14</v>
      </c>
      <c r="U7" s="52" t="s">
        <v>53</v>
      </c>
      <c r="V7" s="58">
        <f>INDEX('EDB Select + Calculations'!$A$56:$AJ$62,MATCH(U$3,'EDB Select + Calculations'!$A$56:$A$62,0),MATCH($U7,'EDB Select + Calculations'!$A$56:$AJ$56,0))</f>
        <v>3.471136</v>
      </c>
      <c r="W7" s="52">
        <v>4</v>
      </c>
      <c r="X7" s="52" t="str">
        <f t="shared" si="4"/>
        <v>Vector Lines</v>
      </c>
      <c r="Y7" s="58">
        <f>INDEX('EDB Select + Calculations'!$A$56:$AJ$62,MATCH(X$3,'EDB Select + Calculations'!$A$56:$A$62,0),MATCH($X7,'EDB Select + Calculations'!$A$56:$AJ$56,0))</f>
        <v>1.3383056</v>
      </c>
      <c r="AC7" s="52">
        <f t="shared" si="5"/>
        <v>3</v>
      </c>
      <c r="AD7" s="52" t="s">
        <v>53</v>
      </c>
      <c r="AE7" s="82">
        <f>INDEX('EDB Select + Calculations'!$A$66:$AJ$74,MATCH(AD$3,'EDB Select + Calculations'!$A$66:$A$74,0),MATCH($AD7,'EDB Select + Calculations'!$A$66:$AJ$66,0))*100</f>
        <v>14.276082549068159</v>
      </c>
      <c r="AF7" s="52">
        <v>4</v>
      </c>
      <c r="AG7" s="52" t="str">
        <f t="shared" si="6"/>
        <v>Electricity Ashburton</v>
      </c>
      <c r="AH7" s="82">
        <f>INDEX('EDB Select + Calculations'!$A$66:$AJ$74,MATCH(AG$3,'EDB Select + Calculations'!$A$66:$A$74,0),MATCH($AG7,'EDB Select + Calculations'!$A$66:$AJ$66,0))*100</f>
        <v>13.142990639093831</v>
      </c>
      <c r="AI7" s="58"/>
      <c r="AL7" s="52">
        <f t="shared" si="7"/>
        <v>4</v>
      </c>
      <c r="AM7" s="52" t="s">
        <v>53</v>
      </c>
      <c r="AN7" s="82">
        <f>INDEX('EDB Select + Calculations'!$A$66:$AJ$74,MATCH(AM$3,'EDB Select + Calculations'!$A$66:$A$74,0),MATCH($AM7,'EDB Select + Calculations'!$A$66:$AJ$66,0))*100</f>
        <v>2.4472902771347282</v>
      </c>
      <c r="AO7" s="52">
        <v>4</v>
      </c>
      <c r="AP7" s="52" t="str">
        <f t="shared" si="8"/>
        <v>Eastland Network</v>
      </c>
      <c r="AQ7" s="82">
        <f>INDEX('EDB Select + Calculations'!$A$66:$AJ$74,MATCH(AM$3,'EDB Select + Calculations'!$A$66:$A$74,0),MATCH($AP7,'EDB Select + Calculations'!$A$66:$AJ$66,0))*100</f>
        <v>2.4472902771347282</v>
      </c>
      <c r="AS7" s="52">
        <f t="shared" si="9"/>
        <v>10</v>
      </c>
      <c r="AT7" s="52" t="s">
        <v>53</v>
      </c>
      <c r="AU7" s="82">
        <f>INDEX('EDB Select + Calculations'!$A$66:$AJ$74,MATCH(AT$3,'EDB Select + Calculations'!$A$66:$A$74,0),MATCH($AT7,'EDB Select + Calculations'!$A$66:$AJ$66,0))*100</f>
        <v>-18.513844694835679</v>
      </c>
      <c r="AV7" s="52">
        <v>4</v>
      </c>
      <c r="AW7" s="52" t="str">
        <f t="shared" si="10"/>
        <v>Alpine Energy</v>
      </c>
      <c r="AX7" s="82">
        <f>INDEX('EDB Select + Calculations'!$A$66:$AJ$74,MATCH(AT$3,'EDB Select + Calculations'!$A$66:$A$74,0),MATCH($AW7,'EDB Select + Calculations'!$A$66:$AJ$66,0))*100</f>
        <v>-12.347393776162141</v>
      </c>
    </row>
    <row r="8" spans="1:50" x14ac:dyDescent="0.2">
      <c r="B8" s="52">
        <f t="shared" si="11"/>
        <v>15</v>
      </c>
      <c r="C8" s="52" t="s">
        <v>13</v>
      </c>
      <c r="D8" s="82">
        <f>INDEX('EDB Select + Calculations'!$A$56:$AJ$62,MATCH(C$3,'EDB Select + Calculations'!$A$56:$A$62,0),MATCH($C8,'EDB Select + Calculations'!$A$56:$AJ$56,0))</f>
        <v>329.67786799999999</v>
      </c>
      <c r="E8" s="52">
        <v>5</v>
      </c>
      <c r="F8" s="52" t="str">
        <f t="shared" si="0"/>
        <v>Unison Networks</v>
      </c>
      <c r="G8" s="82">
        <f>INDEX('EDB Select + Calculations'!$A$56:$AJ$62,MATCH(F$3,'EDB Select + Calculations'!$A$56:$A$62,0),MATCH($F8,'EDB Select + Calculations'!$A$56:$AJ$56,0))</f>
        <v>139.93082000000001</v>
      </c>
      <c r="K8" s="52">
        <f t="shared" si="1"/>
        <v>16</v>
      </c>
      <c r="L8" s="52" t="s">
        <v>13</v>
      </c>
      <c r="M8" s="82">
        <f>INDEX('EDB Select + Calculations'!$A$66:$AJ$74,MATCH(L$3,'EDB Select + Calculations'!$A$66:$A$74,0),MATCH($L8,'EDB Select + Calculations'!$A$66:$AJ$66,0))*100</f>
        <v>-23.05436870180516</v>
      </c>
      <c r="N8" s="52">
        <v>5</v>
      </c>
      <c r="O8" s="52" t="str">
        <f t="shared" si="2"/>
        <v>Aurora Energy</v>
      </c>
      <c r="P8" s="82">
        <f>INDEX('EDB Select + Calculations'!$A$66:$AJ$74,MATCH(O$3,'EDB Select + Calculations'!$A$66:$A$74,0),MATCH($O8,'EDB Select + Calculations'!$A$66:$AJ$66,0))*100</f>
        <v>24.289005512719552</v>
      </c>
      <c r="T8" s="52">
        <f t="shared" si="3"/>
        <v>9</v>
      </c>
      <c r="U8" s="52" t="s">
        <v>13</v>
      </c>
      <c r="V8" s="58">
        <f>INDEX('EDB Select + Calculations'!$A$56:$AJ$62,MATCH(U$3,'EDB Select + Calculations'!$A$56:$A$62,0),MATCH($U8,'EDB Select + Calculations'!$A$56:$AJ$56,0))</f>
        <v>2.0734203999999998</v>
      </c>
      <c r="W8" s="52">
        <v>5</v>
      </c>
      <c r="X8" s="52" t="str">
        <f t="shared" si="4"/>
        <v>Aurora Energy</v>
      </c>
      <c r="Y8" s="58">
        <f>INDEX('EDB Select + Calculations'!$A$56:$AJ$62,MATCH(X$3,'EDB Select + Calculations'!$A$56:$A$62,0),MATCH($X8,'EDB Select + Calculations'!$A$56:$AJ$56,0))</f>
        <v>1.3734328</v>
      </c>
      <c r="AC8" s="52">
        <f t="shared" si="5"/>
        <v>4</v>
      </c>
      <c r="AD8" s="52" t="s">
        <v>13</v>
      </c>
      <c r="AE8" s="82">
        <f>INDEX('EDB Select + Calculations'!$A$66:$AJ$74,MATCH(AD$3,'EDB Select + Calculations'!$A$66:$A$74,0),MATCH($AD8,'EDB Select + Calculations'!$A$66:$AJ$66,0))*100</f>
        <v>13.142990639093831</v>
      </c>
      <c r="AF8" s="52">
        <v>5</v>
      </c>
      <c r="AG8" s="52" t="str">
        <f t="shared" si="6"/>
        <v>Nelson Electricity</v>
      </c>
      <c r="AH8" s="82">
        <f>INDEX('EDB Select + Calculations'!$A$66:$AJ$74,MATCH(AG$3,'EDB Select + Calculations'!$A$66:$A$74,0),MATCH($AG8,'EDB Select + Calculations'!$A$66:$AJ$66,0))*100</f>
        <v>1.7737734567071284</v>
      </c>
      <c r="AI8" s="80"/>
      <c r="AL8" s="52">
        <f t="shared" si="7"/>
        <v>9</v>
      </c>
      <c r="AM8" s="52" t="s">
        <v>13</v>
      </c>
      <c r="AN8" s="82">
        <f>INDEX('EDB Select + Calculations'!$A$66:$AJ$74,MATCH(AM$3,'EDB Select + Calculations'!$A$66:$A$74,0),MATCH($AM8,'EDB Select + Calculations'!$A$66:$AJ$66,0))*100</f>
        <v>-14.388482227590327</v>
      </c>
      <c r="AO8" s="52">
        <v>5</v>
      </c>
      <c r="AP8" s="52" t="str">
        <f t="shared" si="8"/>
        <v>Powerco</v>
      </c>
      <c r="AQ8" s="82">
        <f>INDEX('EDB Select + Calculations'!$A$66:$AJ$74,MATCH(AM$3,'EDB Select + Calculations'!$A$66:$A$74,0),MATCH($AP8,'EDB Select + Calculations'!$A$66:$AJ$66,0))*100</f>
        <v>0.12912600770951244</v>
      </c>
      <c r="AS8" s="52">
        <f t="shared" si="9"/>
        <v>2</v>
      </c>
      <c r="AT8" s="52" t="s">
        <v>13</v>
      </c>
      <c r="AU8" s="82">
        <f>INDEX('EDB Select + Calculations'!$A$66:$AJ$74,MATCH(AT$3,'EDB Select + Calculations'!$A$66:$A$74,0),MATCH($AT8,'EDB Select + Calculations'!$A$66:$AJ$66,0))*100</f>
        <v>-8.4292778021333721</v>
      </c>
      <c r="AV8" s="52">
        <v>5</v>
      </c>
      <c r="AW8" s="52" t="str">
        <f t="shared" si="10"/>
        <v>The Lines Company</v>
      </c>
      <c r="AX8" s="82">
        <f>INDEX('EDB Select + Calculations'!$A$66:$AJ$74,MATCH(AT$3,'EDB Select + Calculations'!$A$66:$A$74,0),MATCH($AW8,'EDB Select + Calculations'!$A$66:$AJ$66,0))*100</f>
        <v>-14.116072303656102</v>
      </c>
    </row>
    <row r="9" spans="1:50" x14ac:dyDescent="0.2">
      <c r="B9" s="52">
        <f t="shared" si="11"/>
        <v>1</v>
      </c>
      <c r="C9" s="52" t="s">
        <v>14</v>
      </c>
      <c r="D9" s="82">
        <f>INDEX('EDB Select + Calculations'!$A$56:$AJ$62,MATCH(C$3,'EDB Select + Calculations'!$A$56:$A$62,0),MATCH($C9,'EDB Select + Calculations'!$A$56:$AJ$56,0))</f>
        <v>41.328400000000002</v>
      </c>
      <c r="E9" s="52">
        <v>6</v>
      </c>
      <c r="F9" s="52" t="str">
        <f t="shared" si="0"/>
        <v>Network Tasman</v>
      </c>
      <c r="G9" s="82">
        <f>INDEX('EDB Select + Calculations'!$A$56:$AJ$62,MATCH(F$3,'EDB Select + Calculations'!$A$56:$A$62,0),MATCH($F9,'EDB Select + Calculations'!$A$56:$AJ$56,0))</f>
        <v>155.403738</v>
      </c>
      <c r="K9" s="52">
        <f t="shared" si="1"/>
        <v>4</v>
      </c>
      <c r="L9" s="52" t="s">
        <v>14</v>
      </c>
      <c r="M9" s="82">
        <f>INDEX('EDB Select + Calculations'!$A$66:$AJ$74,MATCH(L$3,'EDB Select + Calculations'!$A$66:$A$74,0),MATCH($L9,'EDB Select + Calculations'!$A$66:$AJ$66,0))*100</f>
        <v>27.841375472048369</v>
      </c>
      <c r="N9" s="52">
        <v>6</v>
      </c>
      <c r="O9" s="52" t="str">
        <f t="shared" si="2"/>
        <v>Alpine Energy</v>
      </c>
      <c r="P9" s="82">
        <f>INDEX('EDB Select + Calculations'!$A$66:$AJ$74,MATCH(O$3,'EDB Select + Calculations'!$A$66:$A$74,0),MATCH($O9,'EDB Select + Calculations'!$A$66:$AJ$66,0))*100</f>
        <v>13.405728453828591</v>
      </c>
      <c r="T9" s="52">
        <f t="shared" si="3"/>
        <v>2</v>
      </c>
      <c r="U9" s="52" t="s">
        <v>14</v>
      </c>
      <c r="V9" s="58">
        <f>INDEX('EDB Select + Calculations'!$A$56:$AJ$62,MATCH(U$3,'EDB Select + Calculations'!$A$56:$A$62,0),MATCH($U9,'EDB Select + Calculations'!$A$56:$AJ$56,0))</f>
        <v>0.8246</v>
      </c>
      <c r="W9" s="52">
        <v>6</v>
      </c>
      <c r="X9" s="52" t="str">
        <f t="shared" si="4"/>
        <v>Network Tasman</v>
      </c>
      <c r="Y9" s="58">
        <f>INDEX('EDB Select + Calculations'!$A$56:$AJ$62,MATCH(X$3,'EDB Select + Calculations'!$A$56:$A$62,0),MATCH($X9,'EDB Select + Calculations'!$A$56:$AJ$56,0))</f>
        <v>1.4504114000000001</v>
      </c>
      <c r="AC9" s="52">
        <f t="shared" si="5"/>
        <v>8</v>
      </c>
      <c r="AD9" s="52" t="s">
        <v>14</v>
      </c>
      <c r="AE9" s="82">
        <f>INDEX('EDB Select + Calculations'!$A$66:$AJ$74,MATCH(AD$3,'EDB Select + Calculations'!$A$66:$A$74,0),MATCH($AD9,'EDB Select + Calculations'!$A$66:$AJ$66,0))*100</f>
        <v>-3.671037616795958</v>
      </c>
      <c r="AF9" s="52">
        <v>6</v>
      </c>
      <c r="AG9" s="52" t="str">
        <f t="shared" si="6"/>
        <v>Alpine Energy</v>
      </c>
      <c r="AH9" s="82">
        <f>INDEX('EDB Select + Calculations'!$A$66:$AJ$74,MATCH(AG$3,'EDB Select + Calculations'!$A$66:$A$74,0),MATCH($AG9,'EDB Select + Calculations'!$A$66:$AJ$66,0))*100</f>
        <v>0.92848466454611422</v>
      </c>
      <c r="AI9" s="58"/>
      <c r="AL9" s="52">
        <f t="shared" si="7"/>
        <v>8</v>
      </c>
      <c r="AM9" s="52" t="s">
        <v>14</v>
      </c>
      <c r="AN9" s="82">
        <f>INDEX('EDB Select + Calculations'!$A$66:$AJ$74,MATCH(AM$3,'EDB Select + Calculations'!$A$66:$A$74,0),MATCH($AM9,'EDB Select + Calculations'!$A$66:$AJ$66,0))*100</f>
        <v>-9.4690941336254113</v>
      </c>
      <c r="AO9" s="52">
        <v>6</v>
      </c>
      <c r="AP9" s="52" t="str">
        <f t="shared" si="8"/>
        <v>Vector Lines</v>
      </c>
      <c r="AQ9" s="82">
        <f>INDEX('EDB Select + Calculations'!$A$66:$AJ$74,MATCH(AM$3,'EDB Select + Calculations'!$A$66:$A$74,0),MATCH($AP9,'EDB Select + Calculations'!$A$66:$AJ$66,0))*100</f>
        <v>-5.4953723456402255</v>
      </c>
      <c r="AS9" s="52">
        <f t="shared" si="9"/>
        <v>12</v>
      </c>
      <c r="AT9" s="52" t="s">
        <v>14</v>
      </c>
      <c r="AU9" s="82">
        <f>INDEX('EDB Select + Calculations'!$A$66:$AJ$74,MATCH(AT$3,'EDB Select + Calculations'!$A$66:$A$74,0),MATCH($AT9,'EDB Select + Calculations'!$A$66:$AJ$66,0))*100</f>
        <v>-27.010796106194679</v>
      </c>
      <c r="AV9" s="52">
        <v>6</v>
      </c>
      <c r="AW9" s="52" t="str">
        <f t="shared" si="10"/>
        <v>OtagoNet</v>
      </c>
      <c r="AX9" s="82">
        <f>INDEX('EDB Select + Calculations'!$A$66:$AJ$74,MATCH(AT$3,'EDB Select + Calculations'!$A$66:$A$74,0),MATCH($AW9,'EDB Select + Calculations'!$A$66:$AJ$66,0))*100</f>
        <v>-15.82593131832798</v>
      </c>
    </row>
    <row r="10" spans="1:50" x14ac:dyDescent="0.2">
      <c r="B10" s="52">
        <f t="shared" si="11"/>
        <v>8</v>
      </c>
      <c r="C10" s="52" t="s">
        <v>15</v>
      </c>
      <c r="D10" s="82">
        <f>INDEX('EDB Select + Calculations'!$A$56:$AJ$62,MATCH(C$3,'EDB Select + Calculations'!$A$56:$A$62,0),MATCH($C10,'EDB Select + Calculations'!$A$56:$AJ$56,0))</f>
        <v>182.89342199999999</v>
      </c>
      <c r="E10" s="52">
        <v>7</v>
      </c>
      <c r="F10" s="52" t="str">
        <f t="shared" si="0"/>
        <v>Centralines</v>
      </c>
      <c r="G10" s="82">
        <f>INDEX('EDB Select + Calculations'!$A$56:$AJ$62,MATCH(F$3,'EDB Select + Calculations'!$A$56:$A$62,0),MATCH($F10,'EDB Select + Calculations'!$A$56:$AJ$56,0))</f>
        <v>177.40061599999999</v>
      </c>
      <c r="K10" s="52">
        <f t="shared" si="1"/>
        <v>7</v>
      </c>
      <c r="L10" s="52" t="s">
        <v>15</v>
      </c>
      <c r="M10" s="82">
        <f>INDEX('EDB Select + Calculations'!$A$66:$AJ$74,MATCH(L$3,'EDB Select + Calculations'!$A$66:$A$74,0),MATCH($L10,'EDB Select + Calculations'!$A$66:$AJ$66,0))*100</f>
        <v>9.0078553817236831</v>
      </c>
      <c r="N10" s="52">
        <v>7</v>
      </c>
      <c r="O10" s="52" t="str">
        <f t="shared" si="2"/>
        <v>Horizon Energy</v>
      </c>
      <c r="P10" s="82">
        <f>INDEX('EDB Select + Calculations'!$A$66:$AJ$74,MATCH(O$3,'EDB Select + Calculations'!$A$66:$A$74,0),MATCH($O10,'EDB Select + Calculations'!$A$66:$AJ$66,0))*100</f>
        <v>9.0078553817236831</v>
      </c>
      <c r="T10" s="52">
        <f t="shared" si="3"/>
        <v>10</v>
      </c>
      <c r="U10" s="52" t="s">
        <v>15</v>
      </c>
      <c r="V10" s="58">
        <f>INDEX('EDB Select + Calculations'!$A$56:$AJ$62,MATCH(U$3,'EDB Select + Calculations'!$A$56:$A$62,0),MATCH($U10,'EDB Select + Calculations'!$A$56:$AJ$56,0))</f>
        <v>2.1361534</v>
      </c>
      <c r="W10" s="52">
        <v>7</v>
      </c>
      <c r="X10" s="52" t="str">
        <f t="shared" si="4"/>
        <v>Alpine Energy</v>
      </c>
      <c r="Y10" s="58">
        <f>INDEX('EDB Select + Calculations'!$A$56:$AJ$62,MATCH(X$3,'EDB Select + Calculations'!$A$56:$A$62,0),MATCH($X10,'EDB Select + Calculations'!$A$56:$AJ$56,0))</f>
        <v>1.5204856000000002</v>
      </c>
      <c r="AC10" s="52">
        <f t="shared" si="5"/>
        <v>2</v>
      </c>
      <c r="AD10" s="52" t="s">
        <v>15</v>
      </c>
      <c r="AE10" s="82">
        <f>INDEX('EDB Select + Calculations'!$A$66:$AJ$74,MATCH(AD$3,'EDB Select + Calculations'!$A$66:$A$74,0),MATCH($AD10,'EDB Select + Calculations'!$A$66:$AJ$66,0))*100</f>
        <v>15.329488422720061</v>
      </c>
      <c r="AF10" s="52">
        <v>7</v>
      </c>
      <c r="AG10" s="52" t="str">
        <f t="shared" si="6"/>
        <v>Network Tasman</v>
      </c>
      <c r="AH10" s="82">
        <f>INDEX('EDB Select + Calculations'!$A$66:$AJ$74,MATCH(AG$3,'EDB Select + Calculations'!$A$66:$A$74,0),MATCH($AG10,'EDB Select + Calculations'!$A$66:$AJ$66,0))*100</f>
        <v>-2.820006293216093</v>
      </c>
      <c r="AI10" s="58"/>
      <c r="AL10" s="52">
        <f t="shared" si="7"/>
        <v>11</v>
      </c>
      <c r="AM10" s="52" t="s">
        <v>15</v>
      </c>
      <c r="AN10" s="82">
        <f>INDEX('EDB Select + Calculations'!$A$66:$AJ$74,MATCH(AM$3,'EDB Select + Calculations'!$A$66:$A$74,0),MATCH($AM10,'EDB Select + Calculations'!$A$66:$AJ$66,0))*100</f>
        <v>-17.944489675393715</v>
      </c>
      <c r="AO10" s="52">
        <v>7</v>
      </c>
      <c r="AP10" s="52" t="str">
        <f t="shared" si="8"/>
        <v>Network Tasman</v>
      </c>
      <c r="AQ10" s="82">
        <f>INDEX('EDB Select + Calculations'!$A$66:$AJ$74,MATCH(AM$3,'EDB Select + Calculations'!$A$66:$A$74,0),MATCH($AP10,'EDB Select + Calculations'!$A$66:$AJ$66,0))*100</f>
        <v>-7.068581744078517</v>
      </c>
      <c r="AS10" s="52">
        <f t="shared" si="9"/>
        <v>3</v>
      </c>
      <c r="AT10" s="52" t="s">
        <v>15</v>
      </c>
      <c r="AU10" s="82">
        <f>INDEX('EDB Select + Calculations'!$A$66:$AJ$74,MATCH(AT$3,'EDB Select + Calculations'!$A$66:$A$74,0),MATCH($AT10,'EDB Select + Calculations'!$A$66:$AJ$66,0))*100</f>
        <v>-10.854317445880779</v>
      </c>
      <c r="AV10" s="52">
        <v>7</v>
      </c>
      <c r="AW10" s="52" t="str">
        <f t="shared" si="10"/>
        <v>Powerco</v>
      </c>
      <c r="AX10" s="82">
        <f>INDEX('EDB Select + Calculations'!$A$66:$AJ$74,MATCH(AT$3,'EDB Select + Calculations'!$A$66:$A$74,0),MATCH($AW10,'EDB Select + Calculations'!$A$66:$AJ$66,0))*100</f>
        <v>-16.812213366690486</v>
      </c>
    </row>
    <row r="11" spans="1:50" x14ac:dyDescent="0.2">
      <c r="B11" s="52">
        <f t="shared" si="11"/>
        <v>2</v>
      </c>
      <c r="C11" s="52" t="s">
        <v>17</v>
      </c>
      <c r="D11" s="82">
        <f>INDEX('EDB Select + Calculations'!$A$56:$AJ$62,MATCH(C$3,'EDB Select + Calculations'!$A$56:$A$62,0),MATCH($C11,'EDB Select + Calculations'!$A$56:$AJ$56,0))</f>
        <v>52.814667</v>
      </c>
      <c r="E11" s="52">
        <v>8</v>
      </c>
      <c r="F11" s="52" t="str">
        <f t="shared" si="0"/>
        <v>Horizon Energy</v>
      </c>
      <c r="G11" s="82">
        <f>INDEX('EDB Select + Calculations'!$A$56:$AJ$62,MATCH(F$3,'EDB Select + Calculations'!$A$56:$A$62,0),MATCH($F11,'EDB Select + Calculations'!$A$56:$AJ$56,0))</f>
        <v>182.89342199999999</v>
      </c>
      <c r="K11" s="52">
        <f t="shared" si="1"/>
        <v>13</v>
      </c>
      <c r="L11" s="52" t="s">
        <v>17</v>
      </c>
      <c r="M11" s="82">
        <f>INDEX('EDB Select + Calculations'!$A$66:$AJ$74,MATCH(L$3,'EDB Select + Calculations'!$A$66:$A$74,0),MATCH($L11,'EDB Select + Calculations'!$A$66:$AJ$66,0))*100</f>
        <v>-10.729675580659814</v>
      </c>
      <c r="N11" s="52">
        <v>8</v>
      </c>
      <c r="O11" s="52" t="str">
        <f t="shared" si="2"/>
        <v>Network Tasman</v>
      </c>
      <c r="P11" s="82">
        <f>INDEX('EDB Select + Calculations'!$A$66:$AJ$74,MATCH(O$3,'EDB Select + Calculations'!$A$66:$A$74,0),MATCH($O11,'EDB Select + Calculations'!$A$66:$AJ$66,0))*100</f>
        <v>7.4593885967313645</v>
      </c>
      <c r="T11" s="52">
        <f t="shared" si="3"/>
        <v>3</v>
      </c>
      <c r="U11" s="52" t="s">
        <v>17</v>
      </c>
      <c r="V11" s="58">
        <f>INDEX('EDB Select + Calculations'!$A$56:$AJ$62,MATCH(U$3,'EDB Select + Calculations'!$A$56:$A$62,0),MATCH($U11,'EDB Select + Calculations'!$A$56:$AJ$56,0))</f>
        <v>0.86011560000000009</v>
      </c>
      <c r="W11" s="52">
        <v>8</v>
      </c>
      <c r="X11" s="52" t="str">
        <f t="shared" si="4"/>
        <v>Unison Networks</v>
      </c>
      <c r="Y11" s="58">
        <f>INDEX('EDB Select + Calculations'!$A$56:$AJ$62,MATCH(X$3,'EDB Select + Calculations'!$A$56:$A$62,0),MATCH($X11,'EDB Select + Calculations'!$A$56:$AJ$56,0))</f>
        <v>1.9623878000000001</v>
      </c>
      <c r="AC11" s="52">
        <f t="shared" si="5"/>
        <v>5</v>
      </c>
      <c r="AD11" s="52" t="s">
        <v>17</v>
      </c>
      <c r="AE11" s="82">
        <f>INDEX('EDB Select + Calculations'!$A$66:$AJ$74,MATCH(AD$3,'EDB Select + Calculations'!$A$66:$A$74,0),MATCH($AD11,'EDB Select + Calculations'!$A$66:$AJ$66,0))*100</f>
        <v>1.7737734567071284</v>
      </c>
      <c r="AF11" s="52">
        <v>8</v>
      </c>
      <c r="AG11" s="52" t="str">
        <f t="shared" si="6"/>
        <v>Electricity Invercargill</v>
      </c>
      <c r="AH11" s="82">
        <f>INDEX('EDB Select + Calculations'!$A$66:$AJ$74,MATCH(AG$3,'EDB Select + Calculations'!$A$66:$A$74,0),MATCH($AG11,'EDB Select + Calculations'!$A$66:$AJ$66,0))*100</f>
        <v>-3.671037616795958</v>
      </c>
      <c r="AI11" s="80"/>
      <c r="AL11" s="52">
        <f t="shared" si="7"/>
        <v>16</v>
      </c>
      <c r="AM11" s="52" t="s">
        <v>17</v>
      </c>
      <c r="AN11" s="82">
        <f>INDEX('EDB Select + Calculations'!$A$66:$AJ$74,MATCH(AM$3,'EDB Select + Calculations'!$A$66:$A$74,0),MATCH($AM11,'EDB Select + Calculations'!$A$66:$AJ$66,0))*100</f>
        <v>-44.600691882063856</v>
      </c>
      <c r="AO11" s="52">
        <v>8</v>
      </c>
      <c r="AP11" s="52" t="str">
        <f t="shared" si="8"/>
        <v>Electricity Invercargill</v>
      </c>
      <c r="AQ11" s="82">
        <f>INDEX('EDB Select + Calculations'!$A$66:$AJ$74,MATCH(AM$3,'EDB Select + Calculations'!$A$66:$A$74,0),MATCH($AP11,'EDB Select + Calculations'!$A$66:$AJ$66,0))*100</f>
        <v>-9.4690941336254113</v>
      </c>
      <c r="AS11" s="52">
        <f t="shared" si="9"/>
        <v>16</v>
      </c>
      <c r="AT11" s="52" t="s">
        <v>17</v>
      </c>
      <c r="AU11" s="82">
        <f>INDEX('EDB Select + Calculations'!$A$66:$AJ$74,MATCH(AT$3,'EDB Select + Calculations'!$A$66:$A$74,0),MATCH($AT11,'EDB Select + Calculations'!$A$66:$AJ$66,0))*100</f>
        <v>-31.463760499104342</v>
      </c>
      <c r="AV11" s="52">
        <v>8</v>
      </c>
      <c r="AW11" s="52" t="str">
        <f t="shared" si="10"/>
        <v>Network Tasman</v>
      </c>
      <c r="AX11" s="82">
        <f>INDEX('EDB Select + Calculations'!$A$66:$AJ$74,MATCH(AT$3,'EDB Select + Calculations'!$A$66:$A$74,0),MATCH($AW11,'EDB Select + Calculations'!$A$66:$AJ$66,0))*100</f>
        <v>-16.910135871487984</v>
      </c>
    </row>
    <row r="12" spans="1:50" x14ac:dyDescent="0.2">
      <c r="B12" s="52">
        <f t="shared" si="11"/>
        <v>6</v>
      </c>
      <c r="C12" s="52" t="s">
        <v>18</v>
      </c>
      <c r="D12" s="82">
        <f>INDEX('EDB Select + Calculations'!$A$56:$AJ$62,MATCH(C$3,'EDB Select + Calculations'!$A$56:$A$62,0),MATCH($C12,'EDB Select + Calculations'!$A$56:$AJ$56,0))</f>
        <v>155.403738</v>
      </c>
      <c r="E12" s="52">
        <v>9</v>
      </c>
      <c r="F12" s="52" t="str">
        <f t="shared" si="0"/>
        <v>Vector Lines</v>
      </c>
      <c r="G12" s="82">
        <f>INDEX('EDB Select + Calculations'!$A$56:$AJ$62,MATCH(F$3,'EDB Select + Calculations'!$A$56:$A$62,0),MATCH($F12,'EDB Select + Calculations'!$A$56:$AJ$56,0))</f>
        <v>192.39115000000001</v>
      </c>
      <c r="K12" s="52">
        <f t="shared" si="1"/>
        <v>8</v>
      </c>
      <c r="L12" s="52" t="s">
        <v>18</v>
      </c>
      <c r="M12" s="82">
        <f>INDEX('EDB Select + Calculations'!$A$66:$AJ$74,MATCH(L$3,'EDB Select + Calculations'!$A$66:$A$74,0),MATCH($L12,'EDB Select + Calculations'!$A$66:$AJ$66,0))*100</f>
        <v>7.4593885967313645</v>
      </c>
      <c r="N12" s="52">
        <v>9</v>
      </c>
      <c r="O12" s="52" t="str">
        <f t="shared" si="2"/>
        <v>Eastland Network</v>
      </c>
      <c r="P12" s="82">
        <f>INDEX('EDB Select + Calculations'!$A$66:$AJ$74,MATCH(O$3,'EDB Select + Calculations'!$A$66:$A$74,0),MATCH($O12,'EDB Select + Calculations'!$A$66:$AJ$66,0))*100</f>
        <v>5.4365270502828578</v>
      </c>
      <c r="T12" s="52">
        <f t="shared" si="3"/>
        <v>6</v>
      </c>
      <c r="U12" s="52" t="s">
        <v>18</v>
      </c>
      <c r="V12" s="58">
        <f>INDEX('EDB Select + Calculations'!$A$56:$AJ$62,MATCH(U$3,'EDB Select + Calculations'!$A$56:$A$62,0),MATCH($U12,'EDB Select + Calculations'!$A$56:$AJ$56,0))</f>
        <v>1.4504114000000001</v>
      </c>
      <c r="W12" s="52">
        <v>9</v>
      </c>
      <c r="X12" s="52" t="str">
        <f t="shared" si="4"/>
        <v>Electricity Ashburton</v>
      </c>
      <c r="Y12" s="58">
        <f>INDEX('EDB Select + Calculations'!$A$56:$AJ$62,MATCH(X$3,'EDB Select + Calculations'!$A$56:$A$62,0),MATCH($X12,'EDB Select + Calculations'!$A$56:$AJ$56,0))</f>
        <v>2.0734203999999998</v>
      </c>
      <c r="AC12" s="52">
        <f t="shared" si="5"/>
        <v>7</v>
      </c>
      <c r="AD12" s="52" t="s">
        <v>18</v>
      </c>
      <c r="AE12" s="82">
        <f>INDEX('EDB Select + Calculations'!$A$66:$AJ$74,MATCH(AD$3,'EDB Select + Calculations'!$A$66:$A$74,0),MATCH($AD12,'EDB Select + Calculations'!$A$66:$AJ$66,0))*100</f>
        <v>-2.820006293216093</v>
      </c>
      <c r="AF12" s="52">
        <v>9</v>
      </c>
      <c r="AG12" s="52" t="str">
        <f t="shared" si="6"/>
        <v>Aurora Energy</v>
      </c>
      <c r="AH12" s="82">
        <f>INDEX('EDB Select + Calculations'!$A$66:$AJ$74,MATCH(AG$3,'EDB Select + Calculations'!$A$66:$A$74,0),MATCH($AG12,'EDB Select + Calculations'!$A$66:$AJ$66,0))*100</f>
        <v>-6.8562323132519758</v>
      </c>
      <c r="AI12" s="58"/>
      <c r="AL12" s="52">
        <f t="shared" si="7"/>
        <v>7</v>
      </c>
      <c r="AM12" s="52" t="s">
        <v>18</v>
      </c>
      <c r="AN12" s="82">
        <f>INDEX('EDB Select + Calculations'!$A$66:$AJ$74,MATCH(AM$3,'EDB Select + Calculations'!$A$66:$A$74,0),MATCH($AM12,'EDB Select + Calculations'!$A$66:$AJ$66,0))*100</f>
        <v>-7.068581744078517</v>
      </c>
      <c r="AO12" s="52">
        <v>9</v>
      </c>
      <c r="AP12" s="52" t="str">
        <f t="shared" si="8"/>
        <v>Electricity Ashburton</v>
      </c>
      <c r="AQ12" s="82">
        <f>INDEX('EDB Select + Calculations'!$A$66:$AJ$74,MATCH(AM$3,'EDB Select + Calculations'!$A$66:$A$74,0),MATCH($AP12,'EDB Select + Calculations'!$A$66:$AJ$66,0))*100</f>
        <v>-14.388482227590327</v>
      </c>
      <c r="AS12" s="52">
        <f t="shared" si="9"/>
        <v>8</v>
      </c>
      <c r="AT12" s="52" t="s">
        <v>18</v>
      </c>
      <c r="AU12" s="82">
        <f>INDEX('EDB Select + Calculations'!$A$66:$AJ$74,MATCH(AT$3,'EDB Select + Calculations'!$A$66:$A$74,0),MATCH($AT12,'EDB Select + Calculations'!$A$66:$AJ$66,0))*100</f>
        <v>-16.910135871487984</v>
      </c>
      <c r="AV12" s="52">
        <v>9</v>
      </c>
      <c r="AW12" s="52" t="str">
        <f t="shared" si="10"/>
        <v>Aurora Energy</v>
      </c>
      <c r="AX12" s="82">
        <f>INDEX('EDB Select + Calculations'!$A$66:$AJ$74,MATCH(AT$3,'EDB Select + Calculations'!$A$66:$A$74,0),MATCH($AW12,'EDB Select + Calculations'!$A$66:$AJ$66,0))*100</f>
        <v>-18.435744191616767</v>
      </c>
    </row>
    <row r="13" spans="1:50" x14ac:dyDescent="0.2">
      <c r="B13" s="52">
        <f t="shared" si="11"/>
        <v>14</v>
      </c>
      <c r="C13" s="52" t="s">
        <v>22</v>
      </c>
      <c r="D13" s="82">
        <f>INDEX('EDB Select + Calculations'!$A$56:$AJ$62,MATCH(C$3,'EDB Select + Calculations'!$A$56:$A$62,0),MATCH($C13,'EDB Select + Calculations'!$A$56:$AJ$56,0))</f>
        <v>329.65719999999999</v>
      </c>
      <c r="E13" s="52">
        <v>10</v>
      </c>
      <c r="F13" s="52" t="str">
        <f t="shared" si="0"/>
        <v>Powerco</v>
      </c>
      <c r="G13" s="82">
        <f>INDEX('EDB Select + Calculations'!$A$56:$AJ$62,MATCH(F$3,'EDB Select + Calculations'!$A$56:$A$62,0),MATCH($F13,'EDB Select + Calculations'!$A$56:$AJ$56,0))</f>
        <v>257.04267800000002</v>
      </c>
      <c r="K13" s="52">
        <f t="shared" si="1"/>
        <v>12</v>
      </c>
      <c r="L13" s="52" t="s">
        <v>22</v>
      </c>
      <c r="M13" s="82">
        <f>INDEX('EDB Select + Calculations'!$A$66:$AJ$74,MATCH(L$3,'EDB Select + Calculations'!$A$66:$A$74,0),MATCH($L13,'EDB Select + Calculations'!$A$66:$AJ$66,0))*100</f>
        <v>-3.2783989719245121</v>
      </c>
      <c r="N13" s="52">
        <v>10</v>
      </c>
      <c r="O13" s="52" t="str">
        <f t="shared" si="2"/>
        <v>Unison Networks</v>
      </c>
      <c r="P13" s="82">
        <f>INDEX('EDB Select + Calculations'!$A$66:$AJ$74,MATCH(O$3,'EDB Select + Calculations'!$A$66:$A$74,0),MATCH($O13,'EDB Select + Calculations'!$A$66:$AJ$66,0))*100</f>
        <v>3.4108472555359093</v>
      </c>
      <c r="T13" s="52">
        <f t="shared" si="3"/>
        <v>12</v>
      </c>
      <c r="U13" s="52" t="s">
        <v>22</v>
      </c>
      <c r="V13" s="58">
        <f>INDEX('EDB Select + Calculations'!$A$56:$AJ$62,MATCH(U$3,'EDB Select + Calculations'!$A$56:$A$62,0),MATCH($U13,'EDB Select + Calculations'!$A$56:$AJ$56,0))</f>
        <v>2.6421599999999996</v>
      </c>
      <c r="W13" s="52">
        <v>10</v>
      </c>
      <c r="X13" s="52" t="str">
        <f t="shared" si="4"/>
        <v>Horizon Energy</v>
      </c>
      <c r="Y13" s="58">
        <f>INDEX('EDB Select + Calculations'!$A$56:$AJ$62,MATCH(X$3,'EDB Select + Calculations'!$A$56:$A$62,0),MATCH($X13,'EDB Select + Calculations'!$A$56:$AJ$56,0))</f>
        <v>2.1361534</v>
      </c>
      <c r="AC13" s="52">
        <f t="shared" si="5"/>
        <v>11</v>
      </c>
      <c r="AD13" s="52" t="s">
        <v>22</v>
      </c>
      <c r="AE13" s="82">
        <f>INDEX('EDB Select + Calculations'!$A$66:$AJ$74,MATCH(AD$3,'EDB Select + Calculations'!$A$66:$A$74,0),MATCH($AD13,'EDB Select + Calculations'!$A$66:$AJ$66,0))*100</f>
        <v>-7.8146111273447509</v>
      </c>
      <c r="AF13" s="52">
        <v>10</v>
      </c>
      <c r="AG13" s="52" t="str">
        <f t="shared" si="6"/>
        <v>Top Energy</v>
      </c>
      <c r="AH13" s="82">
        <f>INDEX('EDB Select + Calculations'!$A$66:$AJ$74,MATCH(AG$3,'EDB Select + Calculations'!$A$66:$A$74,0),MATCH($AG13,'EDB Select + Calculations'!$A$66:$AJ$66,0))*100</f>
        <v>-7.1471447403462669</v>
      </c>
      <c r="AI13" s="80"/>
      <c r="AL13" s="52">
        <f t="shared" si="7"/>
        <v>12</v>
      </c>
      <c r="AM13" s="52" t="s">
        <v>22</v>
      </c>
      <c r="AN13" s="82">
        <f>INDEX('EDB Select + Calculations'!$A$66:$AJ$74,MATCH(AM$3,'EDB Select + Calculations'!$A$66:$A$74,0),MATCH($AM13,'EDB Select + Calculations'!$A$66:$AJ$66,0))*100</f>
        <v>-18.125276123743316</v>
      </c>
      <c r="AO13" s="52">
        <v>10</v>
      </c>
      <c r="AP13" s="52" t="str">
        <f t="shared" si="8"/>
        <v>The Lines Company</v>
      </c>
      <c r="AQ13" s="82">
        <f>INDEX('EDB Select + Calculations'!$A$66:$AJ$74,MATCH(AM$3,'EDB Select + Calculations'!$A$66:$A$74,0),MATCH($AP13,'EDB Select + Calculations'!$A$66:$AJ$66,0))*100</f>
        <v>-16.798865729734359</v>
      </c>
      <c r="AS13" s="52">
        <f t="shared" si="9"/>
        <v>6</v>
      </c>
      <c r="AT13" s="52" t="s">
        <v>22</v>
      </c>
      <c r="AU13" s="82">
        <f>INDEX('EDB Select + Calculations'!$A$66:$AJ$74,MATCH(AT$3,'EDB Select + Calculations'!$A$66:$A$74,0),MATCH($AT13,'EDB Select + Calculations'!$A$66:$AJ$66,0))*100</f>
        <v>-15.82593131832798</v>
      </c>
      <c r="AV13" s="52">
        <v>10</v>
      </c>
      <c r="AW13" s="52" t="str">
        <f t="shared" si="10"/>
        <v>Eastland Network</v>
      </c>
      <c r="AX13" s="82">
        <f>INDEX('EDB Select + Calculations'!$A$66:$AJ$74,MATCH(AT$3,'EDB Select + Calculations'!$A$66:$A$74,0),MATCH($AW13,'EDB Select + Calculations'!$A$66:$AJ$66,0))*100</f>
        <v>-18.513844694835679</v>
      </c>
    </row>
    <row r="14" spans="1:50" x14ac:dyDescent="0.2">
      <c r="B14" s="52">
        <f t="shared" si="11"/>
        <v>10</v>
      </c>
      <c r="C14" s="52" t="s">
        <v>23</v>
      </c>
      <c r="D14" s="82">
        <f>INDEX('EDB Select + Calculations'!$A$56:$AJ$62,MATCH(C$3,'EDB Select + Calculations'!$A$56:$A$62,0),MATCH($C14,'EDB Select + Calculations'!$A$56:$AJ$56,0))</f>
        <v>257.04267800000002</v>
      </c>
      <c r="E14" s="52">
        <v>11</v>
      </c>
      <c r="F14" s="52" t="str">
        <f t="shared" si="0"/>
        <v>The Lines Company</v>
      </c>
      <c r="G14" s="82">
        <f>INDEX('EDB Select + Calculations'!$A$56:$AJ$62,MATCH(F$3,'EDB Select + Calculations'!$A$56:$A$62,0),MATCH($F14,'EDB Select + Calculations'!$A$56:$AJ$56,0))</f>
        <v>273.1995</v>
      </c>
      <c r="K14" s="52">
        <f t="shared" si="1"/>
        <v>11</v>
      </c>
      <c r="L14" s="52" t="s">
        <v>23</v>
      </c>
      <c r="M14" s="82">
        <f>INDEX('EDB Select + Calculations'!$A$66:$AJ$74,MATCH(L$3,'EDB Select + Calculations'!$A$66:$A$74,0),MATCH($L14,'EDB Select + Calculations'!$A$66:$AJ$66,0))*100</f>
        <v>0.65688054103456572</v>
      </c>
      <c r="N14" s="52">
        <v>11</v>
      </c>
      <c r="O14" s="52" t="str">
        <f t="shared" si="2"/>
        <v>Powerco</v>
      </c>
      <c r="P14" s="82">
        <f>INDEX('EDB Select + Calculations'!$A$66:$AJ$74,MATCH(O$3,'EDB Select + Calculations'!$A$66:$A$74,0),MATCH($O14,'EDB Select + Calculations'!$A$66:$AJ$66,0))*100</f>
        <v>0.65688054103456572</v>
      </c>
      <c r="T14" s="52">
        <f t="shared" si="3"/>
        <v>11</v>
      </c>
      <c r="U14" s="52" t="s">
        <v>23</v>
      </c>
      <c r="V14" s="58">
        <f>INDEX('EDB Select + Calculations'!$A$56:$AJ$62,MATCH(U$3,'EDB Select + Calculations'!$A$56:$A$62,0),MATCH($U14,'EDB Select + Calculations'!$A$56:$AJ$56,0))</f>
        <v>2.3387439999999997</v>
      </c>
      <c r="W14" s="52">
        <v>11</v>
      </c>
      <c r="X14" s="52" t="str">
        <f t="shared" si="4"/>
        <v>Powerco</v>
      </c>
      <c r="Y14" s="58">
        <f>INDEX('EDB Select + Calculations'!$A$56:$AJ$62,MATCH(X$3,'EDB Select + Calculations'!$A$56:$A$62,0),MATCH($X14,'EDB Select + Calculations'!$A$56:$AJ$56,0))</f>
        <v>2.3387439999999997</v>
      </c>
      <c r="AC14" s="52">
        <f t="shared" si="5"/>
        <v>15</v>
      </c>
      <c r="AD14" s="52" t="s">
        <v>23</v>
      </c>
      <c r="AE14" s="82">
        <f>INDEX('EDB Select + Calculations'!$A$66:$AJ$74,MATCH(AD$3,'EDB Select + Calculations'!$A$66:$A$74,0),MATCH($AD14,'EDB Select + Calculations'!$A$66:$AJ$66,0))*100</f>
        <v>-15.157083391178251</v>
      </c>
      <c r="AF14" s="52">
        <v>11</v>
      </c>
      <c r="AG14" s="52" t="str">
        <f t="shared" si="6"/>
        <v>OtagoNet</v>
      </c>
      <c r="AH14" s="82">
        <f>INDEX('EDB Select + Calculations'!$A$66:$AJ$74,MATCH(AG$3,'EDB Select + Calculations'!$A$66:$A$74,0),MATCH($AG14,'EDB Select + Calculations'!$A$66:$AJ$66,0))*100</f>
        <v>-7.8146111273447509</v>
      </c>
      <c r="AI14" s="58"/>
      <c r="AL14" s="52">
        <f t="shared" si="7"/>
        <v>5</v>
      </c>
      <c r="AM14" s="52" t="s">
        <v>23</v>
      </c>
      <c r="AN14" s="82">
        <f>INDEX('EDB Select + Calculations'!$A$66:$AJ$74,MATCH(AM$3,'EDB Select + Calculations'!$A$66:$A$74,0),MATCH($AM14,'EDB Select + Calculations'!$A$66:$AJ$66,0))*100</f>
        <v>0.12912600770951244</v>
      </c>
      <c r="AO14" s="52">
        <v>11</v>
      </c>
      <c r="AP14" s="52" t="str">
        <f t="shared" si="8"/>
        <v>Horizon Energy</v>
      </c>
      <c r="AQ14" s="82">
        <f>INDEX('EDB Select + Calculations'!$A$66:$AJ$74,MATCH(AM$3,'EDB Select + Calculations'!$A$66:$A$74,0),MATCH($AP14,'EDB Select + Calculations'!$A$66:$AJ$66,0))*100</f>
        <v>-17.944489675393715</v>
      </c>
      <c r="AS14" s="52">
        <f t="shared" si="9"/>
        <v>7</v>
      </c>
      <c r="AT14" s="52" t="s">
        <v>23</v>
      </c>
      <c r="AU14" s="82">
        <f>INDEX('EDB Select + Calculations'!$A$66:$AJ$74,MATCH(AT$3,'EDB Select + Calculations'!$A$66:$A$74,0),MATCH($AT14,'EDB Select + Calculations'!$A$66:$AJ$66,0))*100</f>
        <v>-16.812213366690486</v>
      </c>
      <c r="AV14" s="52">
        <v>11</v>
      </c>
      <c r="AW14" s="52" t="str">
        <f t="shared" si="10"/>
        <v>Centralines</v>
      </c>
      <c r="AX14" s="82">
        <f>INDEX('EDB Select + Calculations'!$A$66:$AJ$74,MATCH(AT$3,'EDB Select + Calculations'!$A$66:$A$74,0),MATCH($AW14,'EDB Select + Calculations'!$A$66:$AJ$66,0))*100</f>
        <v>-20.885179058179936</v>
      </c>
    </row>
    <row r="15" spans="1:50" x14ac:dyDescent="0.2">
      <c r="B15" s="52">
        <f t="shared" si="11"/>
        <v>11</v>
      </c>
      <c r="C15" s="52" t="s">
        <v>24</v>
      </c>
      <c r="D15" s="82">
        <f>INDEX('EDB Select + Calculations'!$A$56:$AJ$62,MATCH(C$3,'EDB Select + Calculations'!$A$56:$A$62,0),MATCH($C15,'EDB Select + Calculations'!$A$56:$AJ$56,0))</f>
        <v>273.1995</v>
      </c>
      <c r="E15" s="52">
        <v>12</v>
      </c>
      <c r="F15" s="52" t="str">
        <f t="shared" si="0"/>
        <v>Alpine Energy</v>
      </c>
      <c r="G15" s="82">
        <f>INDEX('EDB Select + Calculations'!$A$56:$AJ$62,MATCH(F$3,'EDB Select + Calculations'!$A$56:$A$62,0),MATCH($F15,'EDB Select + Calculations'!$A$56:$AJ$56,0))</f>
        <v>306.73591599999997</v>
      </c>
      <c r="K15" s="52">
        <f t="shared" si="1"/>
        <v>15</v>
      </c>
      <c r="L15" s="52" t="s">
        <v>24</v>
      </c>
      <c r="M15" s="82">
        <f>INDEX('EDB Select + Calculations'!$A$66:$AJ$74,MATCH(L$3,'EDB Select + Calculations'!$A$66:$A$74,0),MATCH($L15,'EDB Select + Calculations'!$A$66:$AJ$66,0))*100</f>
        <v>-19.383720786643611</v>
      </c>
      <c r="N15" s="52">
        <v>12</v>
      </c>
      <c r="O15" s="52" t="str">
        <f t="shared" si="2"/>
        <v>OtagoNet</v>
      </c>
      <c r="P15" s="82">
        <f>INDEX('EDB Select + Calculations'!$A$66:$AJ$74,MATCH(O$3,'EDB Select + Calculations'!$A$66:$A$74,0),MATCH($O15,'EDB Select + Calculations'!$A$66:$AJ$66,0))*100</f>
        <v>-3.2783989719245121</v>
      </c>
      <c r="T15" s="52">
        <f t="shared" si="3"/>
        <v>15</v>
      </c>
      <c r="U15" s="52" t="s">
        <v>24</v>
      </c>
      <c r="V15" s="58">
        <f>INDEX('EDB Select + Calculations'!$A$56:$AJ$62,MATCH(U$3,'EDB Select + Calculations'!$A$56:$A$62,0),MATCH($U15,'EDB Select + Calculations'!$A$56:$AJ$56,0))</f>
        <v>3.5940501999999994</v>
      </c>
      <c r="W15" s="52">
        <v>12</v>
      </c>
      <c r="X15" s="52" t="str">
        <f t="shared" si="4"/>
        <v>OtagoNet</v>
      </c>
      <c r="Y15" s="58">
        <f>INDEX('EDB Select + Calculations'!$A$56:$AJ$62,MATCH(X$3,'EDB Select + Calculations'!$A$56:$A$62,0),MATCH($X15,'EDB Select + Calculations'!$A$56:$AJ$56,0))</f>
        <v>2.6421599999999996</v>
      </c>
      <c r="AC15" s="52">
        <f t="shared" si="5"/>
        <v>12</v>
      </c>
      <c r="AD15" s="52" t="s">
        <v>24</v>
      </c>
      <c r="AE15" s="82">
        <f>INDEX('EDB Select + Calculations'!$A$66:$AJ$74,MATCH(AD$3,'EDB Select + Calculations'!$A$66:$A$74,0),MATCH($AD15,'EDB Select + Calculations'!$A$66:$AJ$66,0))*100</f>
        <v>-8.2272532379900625</v>
      </c>
      <c r="AF15" s="52">
        <v>12</v>
      </c>
      <c r="AG15" s="52" t="str">
        <f t="shared" si="6"/>
        <v>The Lines Company</v>
      </c>
      <c r="AH15" s="82">
        <f>INDEX('EDB Select + Calculations'!$A$66:$AJ$74,MATCH(AG$3,'EDB Select + Calculations'!$A$66:$A$74,0),MATCH($AG15,'EDB Select + Calculations'!$A$66:$AJ$66,0))*100</f>
        <v>-8.2272532379900625</v>
      </c>
      <c r="AI15" s="58"/>
      <c r="AL15" s="52">
        <f t="shared" si="7"/>
        <v>10</v>
      </c>
      <c r="AM15" s="52" t="s">
        <v>24</v>
      </c>
      <c r="AN15" s="82">
        <f>INDEX('EDB Select + Calculations'!$A$66:$AJ$74,MATCH(AM$3,'EDB Select + Calculations'!$A$66:$A$74,0),MATCH($AM15,'EDB Select + Calculations'!$A$66:$AJ$66,0))*100</f>
        <v>-16.798865729734359</v>
      </c>
      <c r="AO15" s="52">
        <v>12</v>
      </c>
      <c r="AP15" s="52" t="str">
        <f t="shared" si="8"/>
        <v>OtagoNet</v>
      </c>
      <c r="AQ15" s="82">
        <f>INDEX('EDB Select + Calculations'!$A$66:$AJ$74,MATCH(AM$3,'EDB Select + Calculations'!$A$66:$A$74,0),MATCH($AP15,'EDB Select + Calculations'!$A$66:$AJ$66,0))*100</f>
        <v>-18.125276123743316</v>
      </c>
      <c r="AS15" s="52">
        <f t="shared" si="9"/>
        <v>5</v>
      </c>
      <c r="AT15" s="52" t="s">
        <v>24</v>
      </c>
      <c r="AU15" s="82">
        <f>INDEX('EDB Select + Calculations'!$A$66:$AJ$74,MATCH(AT$3,'EDB Select + Calculations'!$A$66:$A$74,0),MATCH($AT15,'EDB Select + Calculations'!$A$66:$AJ$66,0))*100</f>
        <v>-14.116072303656102</v>
      </c>
      <c r="AV15" s="52">
        <v>12</v>
      </c>
      <c r="AW15" s="52" t="str">
        <f t="shared" si="10"/>
        <v>Electricity Invercargill</v>
      </c>
      <c r="AX15" s="82">
        <f>INDEX('EDB Select + Calculations'!$A$66:$AJ$74,MATCH(AT$3,'EDB Select + Calculations'!$A$66:$A$74,0),MATCH($AW15,'EDB Select + Calculations'!$A$66:$AJ$66,0))*100</f>
        <v>-27.010796106194679</v>
      </c>
    </row>
    <row r="16" spans="1:50" x14ac:dyDescent="0.2">
      <c r="B16" s="52">
        <f t="shared" si="11"/>
        <v>16</v>
      </c>
      <c r="C16" s="52" t="s">
        <v>26</v>
      </c>
      <c r="D16" s="82">
        <f>INDEX('EDB Select + Calculations'!$A$56:$AJ$62,MATCH(C$3,'EDB Select + Calculations'!$A$56:$A$62,0),MATCH($C16,'EDB Select + Calculations'!$A$56:$AJ$56,0))</f>
        <v>721.64410600000008</v>
      </c>
      <c r="E16" s="52">
        <v>13</v>
      </c>
      <c r="F16" s="52" t="str">
        <f t="shared" si="0"/>
        <v>Eastland Network</v>
      </c>
      <c r="G16" s="82">
        <f>INDEX('EDB Select + Calculations'!$A$56:$AJ$62,MATCH(F$3,'EDB Select + Calculations'!$A$56:$A$62,0),MATCH($F16,'EDB Select + Calculations'!$A$56:$AJ$56,0))</f>
        <v>311.40282999999999</v>
      </c>
      <c r="K16" s="52">
        <f t="shared" si="1"/>
        <v>3</v>
      </c>
      <c r="L16" s="52" t="s">
        <v>26</v>
      </c>
      <c r="M16" s="82">
        <f>INDEX('EDB Select + Calculations'!$A$66:$AJ$74,MATCH(L$3,'EDB Select + Calculations'!$A$66:$A$74,0),MATCH($L16,'EDB Select + Calculations'!$A$66:$AJ$66,0))*100</f>
        <v>34.588324210293429</v>
      </c>
      <c r="N16" s="52">
        <v>13</v>
      </c>
      <c r="O16" s="52" t="str">
        <f t="shared" si="2"/>
        <v>Nelson Electricity</v>
      </c>
      <c r="P16" s="82">
        <f>INDEX('EDB Select + Calculations'!$A$66:$AJ$74,MATCH(O$3,'EDB Select + Calculations'!$A$66:$A$74,0),MATCH($O16,'EDB Select + Calculations'!$A$66:$AJ$66,0))*100</f>
        <v>-10.729675580659814</v>
      </c>
      <c r="T16" s="52">
        <f t="shared" si="3"/>
        <v>16</v>
      </c>
      <c r="U16" s="52" t="s">
        <v>26</v>
      </c>
      <c r="V16" s="58">
        <f>INDEX('EDB Select + Calculations'!$A$56:$AJ$62,MATCH(U$3,'EDB Select + Calculations'!$A$56:$A$62,0),MATCH($U16,'EDB Select + Calculations'!$A$56:$AJ$56,0))</f>
        <v>5.5677035999999998</v>
      </c>
      <c r="W16" s="52">
        <v>13</v>
      </c>
      <c r="X16" s="52" t="str">
        <f t="shared" si="4"/>
        <v>Centralines</v>
      </c>
      <c r="Y16" s="58">
        <f>INDEX('EDB Select + Calculations'!$A$56:$AJ$62,MATCH(X$3,'EDB Select + Calculations'!$A$56:$A$62,0),MATCH($X16,'EDB Select + Calculations'!$A$56:$AJ$56,0))</f>
        <v>3.3705221999999999</v>
      </c>
      <c r="AC16" s="52">
        <f t="shared" si="5"/>
        <v>10</v>
      </c>
      <c r="AD16" s="52" t="s">
        <v>26</v>
      </c>
      <c r="AE16" s="82">
        <f>INDEX('EDB Select + Calculations'!$A$66:$AJ$74,MATCH(AD$3,'EDB Select + Calculations'!$A$66:$A$74,0),MATCH($AD16,'EDB Select + Calculations'!$A$66:$AJ$66,0))*100</f>
        <v>-7.1471447403462669</v>
      </c>
      <c r="AF16" s="52">
        <v>13</v>
      </c>
      <c r="AG16" s="52" t="str">
        <f t="shared" si="6"/>
        <v>Unison Networks</v>
      </c>
      <c r="AH16" s="82">
        <f>INDEX('EDB Select + Calculations'!$A$66:$AJ$74,MATCH(AG$3,'EDB Select + Calculations'!$A$66:$A$74,0),MATCH($AG16,'EDB Select + Calculations'!$A$66:$AJ$66,0))*100</f>
        <v>-11.176736067229164</v>
      </c>
      <c r="AI16" s="80"/>
      <c r="AL16" s="52">
        <f t="shared" si="7"/>
        <v>15</v>
      </c>
      <c r="AM16" s="52" t="s">
        <v>26</v>
      </c>
      <c r="AN16" s="82">
        <f>INDEX('EDB Select + Calculations'!$A$66:$AJ$74,MATCH(AM$3,'EDB Select + Calculations'!$A$66:$A$74,0),MATCH($AM16,'EDB Select + Calculations'!$A$66:$AJ$66,0))*100</f>
        <v>-21.735463170605495</v>
      </c>
      <c r="AO16" s="52">
        <v>13</v>
      </c>
      <c r="AP16" s="52" t="str">
        <f t="shared" si="8"/>
        <v>Unison Networks</v>
      </c>
      <c r="AQ16" s="82">
        <f>INDEX('EDB Select + Calculations'!$A$66:$AJ$74,MATCH(AM$3,'EDB Select + Calculations'!$A$66:$A$74,0),MATCH($AP16,'EDB Select + Calculations'!$A$66:$AJ$66,0))*100</f>
        <v>-18.187700905405425</v>
      </c>
      <c r="AS16" s="52">
        <f t="shared" si="9"/>
        <v>13</v>
      </c>
      <c r="AT16" s="52" t="s">
        <v>26</v>
      </c>
      <c r="AU16" s="82">
        <f>INDEX('EDB Select + Calculations'!$A$66:$AJ$74,MATCH(AT$3,'EDB Select + Calculations'!$A$66:$A$74,0),MATCH($AT16,'EDB Select + Calculations'!$A$66:$AJ$66,0))*100</f>
        <v>-27.370394255874675</v>
      </c>
      <c r="AV16" s="52">
        <v>13</v>
      </c>
      <c r="AW16" s="52" t="str">
        <f t="shared" si="10"/>
        <v>Top Energy</v>
      </c>
      <c r="AX16" s="82">
        <f>INDEX('EDB Select + Calculations'!$A$66:$AJ$74,MATCH(AT$3,'EDB Select + Calculations'!$A$66:$A$74,0),MATCH($AW16,'EDB Select + Calculations'!$A$66:$AJ$66,0))*100</f>
        <v>-27.370394255874675</v>
      </c>
    </row>
    <row r="17" spans="2:50" x14ac:dyDescent="0.2">
      <c r="B17" s="52">
        <f t="shared" si="11"/>
        <v>5</v>
      </c>
      <c r="C17" s="52" t="s">
        <v>34</v>
      </c>
      <c r="D17" s="82">
        <f>INDEX('EDB Select + Calculations'!$A$56:$AJ$62,MATCH(C$3,'EDB Select + Calculations'!$A$56:$A$62,0),MATCH($C17,'EDB Select + Calculations'!$A$56:$AJ$56,0))</f>
        <v>139.93082000000001</v>
      </c>
      <c r="E17" s="52">
        <v>14</v>
      </c>
      <c r="F17" s="52" t="str">
        <f t="shared" si="0"/>
        <v>OtagoNet</v>
      </c>
      <c r="G17" s="82">
        <f>INDEX('EDB Select + Calculations'!$A$56:$AJ$62,MATCH(F$3,'EDB Select + Calculations'!$A$56:$A$62,0),MATCH($F17,'EDB Select + Calculations'!$A$56:$AJ$56,0))</f>
        <v>329.65719999999999</v>
      </c>
      <c r="K17" s="52">
        <f t="shared" si="1"/>
        <v>10</v>
      </c>
      <c r="L17" s="52" t="s">
        <v>34</v>
      </c>
      <c r="M17" s="82">
        <f>INDEX('EDB Select + Calculations'!$A$66:$AJ$74,MATCH(L$3,'EDB Select + Calculations'!$A$66:$A$74,0),MATCH($L17,'EDB Select + Calculations'!$A$66:$AJ$66,0))*100</f>
        <v>3.4108472555359093</v>
      </c>
      <c r="N17" s="52">
        <v>14</v>
      </c>
      <c r="O17" s="52" t="str">
        <f t="shared" si="2"/>
        <v>Centralines</v>
      </c>
      <c r="P17" s="82">
        <f>INDEX('EDB Select + Calculations'!$A$66:$AJ$74,MATCH(O$3,'EDB Select + Calculations'!$A$66:$A$74,0),MATCH($O17,'EDB Select + Calculations'!$A$66:$AJ$66,0))*100</f>
        <v>-12.609995874358827</v>
      </c>
      <c r="T17" s="52">
        <f t="shared" si="3"/>
        <v>8</v>
      </c>
      <c r="U17" s="52" t="s">
        <v>34</v>
      </c>
      <c r="V17" s="58">
        <f>INDEX('EDB Select + Calculations'!$A$56:$AJ$62,MATCH(U$3,'EDB Select + Calculations'!$A$56:$A$62,0),MATCH($U17,'EDB Select + Calculations'!$A$56:$AJ$56,0))</f>
        <v>1.9623878000000001</v>
      </c>
      <c r="W17" s="52">
        <v>14</v>
      </c>
      <c r="X17" s="52" t="str">
        <f t="shared" si="4"/>
        <v>Eastland Network</v>
      </c>
      <c r="Y17" s="58">
        <f>INDEX('EDB Select + Calculations'!$A$56:$AJ$62,MATCH(X$3,'EDB Select + Calculations'!$A$56:$A$62,0),MATCH($X17,'EDB Select + Calculations'!$A$56:$AJ$56,0))</f>
        <v>3.471136</v>
      </c>
      <c r="AC17" s="52">
        <f t="shared" si="5"/>
        <v>13</v>
      </c>
      <c r="AD17" s="52" t="s">
        <v>34</v>
      </c>
      <c r="AE17" s="82">
        <f>INDEX('EDB Select + Calculations'!$A$66:$AJ$74,MATCH(AD$3,'EDB Select + Calculations'!$A$66:$A$74,0),MATCH($AD17,'EDB Select + Calculations'!$A$66:$AJ$66,0))*100</f>
        <v>-11.176736067229164</v>
      </c>
      <c r="AF17" s="52">
        <v>14</v>
      </c>
      <c r="AG17" s="52" t="str">
        <f t="shared" si="6"/>
        <v>Vector Lines</v>
      </c>
      <c r="AH17" s="82">
        <f>INDEX('EDB Select + Calculations'!$A$66:$AJ$74,MATCH(AG$3,'EDB Select + Calculations'!$A$66:$A$74,0),MATCH($AG17,'EDB Select + Calculations'!$A$66:$AJ$66,0))*100</f>
        <v>-14.469215629173437</v>
      </c>
      <c r="AI17" s="58"/>
      <c r="AL17" s="52">
        <f t="shared" si="7"/>
        <v>13</v>
      </c>
      <c r="AM17" s="52" t="s">
        <v>34</v>
      </c>
      <c r="AN17" s="82">
        <f>INDEX('EDB Select + Calculations'!$A$66:$AJ$74,MATCH(AM$3,'EDB Select + Calculations'!$A$66:$A$74,0),MATCH($AM17,'EDB Select + Calculations'!$A$66:$AJ$66,0))*100</f>
        <v>-18.187700905405425</v>
      </c>
      <c r="AO17" s="52">
        <v>14</v>
      </c>
      <c r="AP17" s="52" t="str">
        <f t="shared" si="8"/>
        <v>Centralines</v>
      </c>
      <c r="AQ17" s="82">
        <f>INDEX('EDB Select + Calculations'!$A$66:$AJ$74,MATCH(AM$3,'EDB Select + Calculations'!$A$66:$A$74,0),MATCH($AP17,'EDB Select + Calculations'!$A$66:$AJ$66,0))*100</f>
        <v>-21.266155413829612</v>
      </c>
      <c r="AS17" s="52">
        <f t="shared" si="9"/>
        <v>14</v>
      </c>
      <c r="AT17" s="52" t="s">
        <v>34</v>
      </c>
      <c r="AU17" s="82">
        <f>INDEX('EDB Select + Calculations'!$A$66:$AJ$74,MATCH(AT$3,'EDB Select + Calculations'!$A$66:$A$74,0),MATCH($AT17,'EDB Select + Calculations'!$A$66:$AJ$66,0))*100</f>
        <v>-27.92406605504587</v>
      </c>
      <c r="AV17" s="52">
        <v>14</v>
      </c>
      <c r="AW17" s="52" t="str">
        <f t="shared" si="10"/>
        <v>Unison Networks</v>
      </c>
      <c r="AX17" s="82">
        <f>INDEX('EDB Select + Calculations'!$A$66:$AJ$74,MATCH(AT$3,'EDB Select + Calculations'!$A$66:$A$74,0),MATCH($AW17,'EDB Select + Calculations'!$A$66:$AJ$66,0))*100</f>
        <v>-27.92406605504587</v>
      </c>
    </row>
    <row r="18" spans="2:50" x14ac:dyDescent="0.2">
      <c r="B18" s="52">
        <f t="shared" si="11"/>
        <v>9</v>
      </c>
      <c r="C18" s="52" t="s">
        <v>35</v>
      </c>
      <c r="D18" s="82">
        <f>INDEX('EDB Select + Calculations'!$A$56:$AJ$62,MATCH(C$3,'EDB Select + Calculations'!$A$56:$A$62,0),MATCH($C18,'EDB Select + Calculations'!$A$56:$AJ$56,0))</f>
        <v>192.39115000000001</v>
      </c>
      <c r="E18" s="52">
        <v>15</v>
      </c>
      <c r="F18" s="52" t="str">
        <f t="shared" si="0"/>
        <v>Electricity Ashburton</v>
      </c>
      <c r="G18" s="82">
        <f>INDEX('EDB Select + Calculations'!$A$56:$AJ$62,MATCH(F$3,'EDB Select + Calculations'!$A$56:$A$62,0),MATCH($F18,'EDB Select + Calculations'!$A$56:$AJ$56,0))</f>
        <v>329.67786799999999</v>
      </c>
      <c r="K18" s="52">
        <f t="shared" si="1"/>
        <v>2</v>
      </c>
      <c r="L18" s="52" t="s">
        <v>35</v>
      </c>
      <c r="M18" s="82">
        <f>INDEX('EDB Select + Calculations'!$A$66:$AJ$74,MATCH(L$3,'EDB Select + Calculations'!$A$66:$A$74,0),MATCH($L18,'EDB Select + Calculations'!$A$66:$AJ$66,0))*100</f>
        <v>34.96725855166585</v>
      </c>
      <c r="N18" s="52">
        <v>15</v>
      </c>
      <c r="O18" s="52" t="str">
        <f t="shared" si="2"/>
        <v>The Lines Company</v>
      </c>
      <c r="P18" s="82">
        <f>INDEX('EDB Select + Calculations'!$A$66:$AJ$74,MATCH(O$3,'EDB Select + Calculations'!$A$66:$A$74,0),MATCH($O18,'EDB Select + Calculations'!$A$66:$AJ$66,0))*100</f>
        <v>-19.383720786643611</v>
      </c>
      <c r="T18" s="52">
        <f t="shared" si="3"/>
        <v>4</v>
      </c>
      <c r="U18" s="52" t="s">
        <v>35</v>
      </c>
      <c r="V18" s="58">
        <f>INDEX('EDB Select + Calculations'!$A$56:$AJ$62,MATCH(U$3,'EDB Select + Calculations'!$A$56:$A$62,0),MATCH($U18,'EDB Select + Calculations'!$A$56:$AJ$56,0))</f>
        <v>1.3383056</v>
      </c>
      <c r="W18" s="52">
        <v>15</v>
      </c>
      <c r="X18" s="52" t="str">
        <f t="shared" si="4"/>
        <v>The Lines Company</v>
      </c>
      <c r="Y18" s="58">
        <f>INDEX('EDB Select + Calculations'!$A$56:$AJ$62,MATCH(X$3,'EDB Select + Calculations'!$A$56:$A$62,0),MATCH($X18,'EDB Select + Calculations'!$A$56:$AJ$56,0))</f>
        <v>3.5940501999999994</v>
      </c>
      <c r="AC18" s="52">
        <f t="shared" si="5"/>
        <v>14</v>
      </c>
      <c r="AD18" s="52" t="s">
        <v>35</v>
      </c>
      <c r="AE18" s="82">
        <f>INDEX('EDB Select + Calculations'!$A$66:$AJ$74,MATCH(AD$3,'EDB Select + Calculations'!$A$66:$A$74,0),MATCH($AD18,'EDB Select + Calculations'!$A$66:$AJ$66,0))*100</f>
        <v>-14.469215629173437</v>
      </c>
      <c r="AF18" s="52">
        <v>15</v>
      </c>
      <c r="AG18" s="52" t="str">
        <f t="shared" si="6"/>
        <v>Powerco</v>
      </c>
      <c r="AH18" s="82">
        <f>INDEX('EDB Select + Calculations'!$A$66:$AJ$74,MATCH(AG$3,'EDB Select + Calculations'!$A$66:$A$74,0),MATCH($AG18,'EDB Select + Calculations'!$A$66:$AJ$66,0))*100</f>
        <v>-15.157083391178251</v>
      </c>
      <c r="AI18" s="58"/>
      <c r="AL18" s="52">
        <f t="shared" si="7"/>
        <v>6</v>
      </c>
      <c r="AM18" s="52" t="s">
        <v>35</v>
      </c>
      <c r="AN18" s="82">
        <f>INDEX('EDB Select + Calculations'!$A$66:$AJ$74,MATCH(AM$3,'EDB Select + Calculations'!$A$66:$A$74,0),MATCH($AM18,'EDB Select + Calculations'!$A$66:$AJ$66,0))*100</f>
        <v>-5.4953723456402255</v>
      </c>
      <c r="AO18" s="52">
        <v>15</v>
      </c>
      <c r="AP18" s="52" t="str">
        <f t="shared" si="8"/>
        <v>Top Energy</v>
      </c>
      <c r="AQ18" s="82">
        <f>INDEX('EDB Select + Calculations'!$A$66:$AJ$74,MATCH(AM$3,'EDB Select + Calculations'!$A$66:$A$74,0),MATCH($AP18,'EDB Select + Calculations'!$A$66:$AJ$66,0))*100</f>
        <v>-21.735463170605495</v>
      </c>
      <c r="AS18" s="52">
        <f t="shared" si="9"/>
        <v>15</v>
      </c>
      <c r="AT18" s="52" t="s">
        <v>35</v>
      </c>
      <c r="AU18" s="82">
        <f>INDEX('EDB Select + Calculations'!$A$66:$AJ$74,MATCH(AT$3,'EDB Select + Calculations'!$A$66:$A$74,0),MATCH($AT18,'EDB Select + Calculations'!$A$66:$AJ$66,0))*100</f>
        <v>-28.40939516129032</v>
      </c>
      <c r="AV18" s="52">
        <v>15</v>
      </c>
      <c r="AW18" s="52" t="str">
        <f t="shared" si="10"/>
        <v>Vector Lines</v>
      </c>
      <c r="AX18" s="82">
        <f>INDEX('EDB Select + Calculations'!$A$66:$AJ$74,MATCH(AT$3,'EDB Select + Calculations'!$A$66:$A$74,0),MATCH($AW18,'EDB Select + Calculations'!$A$66:$AJ$66,0))*100</f>
        <v>-28.40939516129032</v>
      </c>
    </row>
    <row r="19" spans="2:50" x14ac:dyDescent="0.2">
      <c r="B19" s="52">
        <f t="shared" si="11"/>
        <v>3</v>
      </c>
      <c r="C19" s="52" t="s">
        <v>28</v>
      </c>
      <c r="D19" s="82">
        <f>INDEX('EDB Select + Calculations'!$A$56:$AJ$62,MATCH(C$3,'EDB Select + Calculations'!$A$56:$A$62,0),MATCH($C19,'EDB Select + Calculations'!$A$56:$AJ$56,0))</f>
        <v>70.686896399999995</v>
      </c>
      <c r="E19" s="52">
        <v>16</v>
      </c>
      <c r="F19" s="52" t="str">
        <f t="shared" si="0"/>
        <v>Top Energy</v>
      </c>
      <c r="G19" s="82">
        <f>INDEX('EDB Select + Calculations'!$A$56:$AJ$62,MATCH(F$3,'EDB Select + Calculations'!$A$56:$A$62,0),MATCH($F19,'EDB Select + Calculations'!$A$56:$AJ$56,0))</f>
        <v>721.64410600000008</v>
      </c>
      <c r="K19" s="52">
        <f t="shared" si="1"/>
        <v>1</v>
      </c>
      <c r="L19" s="52" t="s">
        <v>28</v>
      </c>
      <c r="M19" s="82">
        <f>INDEX('EDB Select + Calculations'!$A$66:$AJ$74,MATCH(L$3,'EDB Select + Calculations'!$A$66:$A$74,0),MATCH($L19,'EDB Select + Calculations'!$A$66:$AJ$66,0))*100</f>
        <v>98.223710891806462</v>
      </c>
      <c r="N19" s="52">
        <v>16</v>
      </c>
      <c r="O19" s="52" t="str">
        <f t="shared" si="2"/>
        <v>Electricity Ashburton</v>
      </c>
      <c r="P19" s="82">
        <f>INDEX('EDB Select + Calculations'!$A$66:$AJ$74,MATCH(O$3,'EDB Select + Calculations'!$A$66:$A$74,0),MATCH($O19,'EDB Select + Calculations'!$A$66:$AJ$66,0))*100</f>
        <v>-23.05436870180516</v>
      </c>
      <c r="T19" s="52">
        <f t="shared" si="3"/>
        <v>1</v>
      </c>
      <c r="U19" s="52" t="s">
        <v>28</v>
      </c>
      <c r="V19" s="58">
        <f>INDEX('EDB Select + Calculations'!$A$56:$AJ$62,MATCH(U$3,'EDB Select + Calculations'!$A$56:$A$62,0),MATCH($U19,'EDB Select + Calculations'!$A$56:$AJ$56,0))</f>
        <v>0.70120660000000001</v>
      </c>
      <c r="W19" s="52">
        <v>16</v>
      </c>
      <c r="X19" s="52" t="str">
        <f t="shared" si="4"/>
        <v>Top Energy</v>
      </c>
      <c r="Y19" s="58">
        <f>INDEX('EDB Select + Calculations'!$A$56:$AJ$62,MATCH(X$3,'EDB Select + Calculations'!$A$56:$A$62,0),MATCH($X19,'EDB Select + Calculations'!$A$56:$AJ$56,0))</f>
        <v>5.5677035999999998</v>
      </c>
      <c r="AC19" s="52">
        <f t="shared" si="5"/>
        <v>1</v>
      </c>
      <c r="AD19" s="52" t="s">
        <v>28</v>
      </c>
      <c r="AE19" s="82">
        <f>INDEX('EDB Select + Calculations'!$A$66:$AJ$74,MATCH(AD$3,'EDB Select + Calculations'!$A$66:$A$74,0),MATCH($AD19,'EDB Select + Calculations'!$A$66:$AJ$66,0))*100</f>
        <v>32.63615894746745</v>
      </c>
      <c r="AF19" s="52">
        <v>16</v>
      </c>
      <c r="AG19" s="52" t="str">
        <f t="shared" si="6"/>
        <v>Centralines</v>
      </c>
      <c r="AH19" s="82">
        <f>INDEX('EDB Select + Calculations'!$A$66:$AJ$74,MATCH(AG$3,'EDB Select + Calculations'!$A$66:$A$74,0),MATCH($AG19,'EDB Select + Calculations'!$A$66:$AJ$66,0))*100</f>
        <v>-25.800281958755534</v>
      </c>
      <c r="AI19" s="80"/>
      <c r="AL19" s="52">
        <f t="shared" si="7"/>
        <v>1</v>
      </c>
      <c r="AM19" s="52" t="s">
        <v>28</v>
      </c>
      <c r="AN19" s="82">
        <f>INDEX('EDB Select + Calculations'!$A$66:$AJ$74,MATCH(AM$3,'EDB Select + Calculations'!$A$66:$A$74,0),MATCH($AM19,'EDB Select + Calculations'!$A$66:$AJ$66,0))*100</f>
        <v>18.576967835043966</v>
      </c>
      <c r="AO19" s="52">
        <v>16</v>
      </c>
      <c r="AP19" s="52" t="str">
        <f t="shared" si="8"/>
        <v>Nelson Electricity</v>
      </c>
      <c r="AQ19" s="82">
        <f>INDEX('EDB Select + Calculations'!$A$66:$AJ$74,MATCH(AM$3,'EDB Select + Calculations'!$A$66:$A$74,0),MATCH($AP19,'EDB Select + Calculations'!$A$66:$AJ$66,0))*100</f>
        <v>-44.600691882063856</v>
      </c>
      <c r="AS19" s="52">
        <f t="shared" si="9"/>
        <v>1</v>
      </c>
      <c r="AT19" s="52" t="s">
        <v>28</v>
      </c>
      <c r="AU19" s="82">
        <f>INDEX('EDB Select + Calculations'!$A$66:$AJ$74,MATCH(AT$3,'EDB Select + Calculations'!$A$66:$A$74,0),MATCH($AT19,'EDB Select + Calculations'!$A$66:$AJ$66,0))*100</f>
        <v>16.879471760797337</v>
      </c>
      <c r="AV19" s="52">
        <v>16</v>
      </c>
      <c r="AW19" s="52" t="str">
        <f t="shared" si="10"/>
        <v>Nelson Electricity</v>
      </c>
      <c r="AX19" s="82">
        <f>INDEX('EDB Select + Calculations'!$A$66:$AJ$74,MATCH(AT$3,'EDB Select + Calculations'!$A$66:$A$74,0),MATCH($AW19,'EDB Select + Calculations'!$A$66:$AJ$66,0))*100</f>
        <v>-31.463760499104342</v>
      </c>
    </row>
    <row r="20" spans="2:50" x14ac:dyDescent="0.2">
      <c r="C20" s="52" t="s">
        <v>105</v>
      </c>
      <c r="D20" s="82">
        <f>INDEX('EDB Select + Calculations'!$A$56:$AJ$62,MATCH(C$3,'EDB Select + Calculations'!$A$56:$A$62,0),MATCH($C20,'EDB Select + Calculations'!$A$56:$AJ$56,0))</f>
        <v>225.76891584705885</v>
      </c>
      <c r="L20" s="52" t="s">
        <v>105</v>
      </c>
      <c r="M20" s="82">
        <f>INDEX('EDB Select + Calculations'!$A$66:$AJ$74,MATCH(L$3,'EDB Select + Calculations'!$A$66:$A$74,0),MATCH($L20,'EDB Select + Calculations'!$A$66:$AJ$66,0))*100</f>
        <v>8.2311987483673512</v>
      </c>
      <c r="U20" s="52" t="s">
        <v>105</v>
      </c>
      <c r="V20" s="58">
        <f>INDEX('EDB Select + Calculations'!$A$56:$AJ$62,MATCH(U$3,'EDB Select + Calculations'!$A$56:$A$62,0),MATCH($C20,'EDB Select + Calculations'!$A$56:$AJ$56,0))</f>
        <v>2.1388014588235293</v>
      </c>
      <c r="AD20" s="52" t="s">
        <v>105</v>
      </c>
      <c r="AE20" s="82">
        <f>INDEX('EDB Select + Calculations'!$A$66:$AJ$74,MATCH(AD$3,'EDB Select + Calculations'!$A$66:$A$74,0),MATCH($AD20,'EDB Select + Calculations'!$A$66:$AJ$66,0))*100</f>
        <v>-4.2250744527963953</v>
      </c>
      <c r="AI20" s="80"/>
    </row>
    <row r="23" spans="2:50" s="83" customFormat="1" ht="25.5" x14ac:dyDescent="0.2">
      <c r="C23" s="83" t="s">
        <v>67</v>
      </c>
      <c r="L23" s="83" t="s">
        <v>110</v>
      </c>
      <c r="U23" s="83" t="s">
        <v>71</v>
      </c>
      <c r="AD23" s="83" t="s">
        <v>111</v>
      </c>
    </row>
    <row r="24" spans="2:50" x14ac:dyDescent="0.2">
      <c r="C24" s="52" t="s">
        <v>105</v>
      </c>
      <c r="D24" s="82">
        <f>INDEX('EDB Select + Calculations'!$A$56:$AJ$62,MATCH(C$23,'EDB Select + Calculations'!$A$56:$A$62,0),MATCH($C24,'EDB Select + Calculations'!$A$56:$AJ$56,0))</f>
        <v>225.76891584705885</v>
      </c>
      <c r="L24" s="52" t="s">
        <v>105</v>
      </c>
      <c r="M24" s="82">
        <f>INDEX('EDB Select + Calculations'!$A$66:$AJ$74,MATCH(L$23,'EDB Select + Calculations'!$A$66:$A$74,0),MATCH($L24,'EDB Select + Calculations'!$A$66:$AJ$66,0))*100</f>
        <v>8.2311987483673512</v>
      </c>
      <c r="U24" s="52" t="s">
        <v>105</v>
      </c>
      <c r="V24" s="58">
        <f>INDEX('EDB Select + Calculations'!$A$56:$AJ$62,MATCH(U$23,'EDB Select + Calculations'!$A$56:$A$62,0),MATCH($C24,'EDB Select + Calculations'!$A$56:$AJ$56,0))</f>
        <v>2.1388014588235293</v>
      </c>
      <c r="Y24" s="58"/>
      <c r="Z24" s="58"/>
      <c r="AC24" s="58"/>
      <c r="AD24" s="52" t="s">
        <v>105</v>
      </c>
      <c r="AE24" s="82">
        <f>INDEX('EDB Select + Calculations'!$A$66:$AJ$74,MATCH(AD$23,'EDB Select + Calculations'!$A$66:$A$74,0),MATCH($L24,'EDB Select + Calculations'!$A$66:$AJ$66,0))*100</f>
        <v>-4.2250744527963953</v>
      </c>
      <c r="AF24" s="58"/>
    </row>
    <row r="25" spans="2:50" x14ac:dyDescent="0.2">
      <c r="C25" s="52" t="s">
        <v>106</v>
      </c>
      <c r="D25" s="82">
        <f>INDEX('EDB Select + Calculations'!$A$56:$AJ$62,MATCH(C$23,'EDB Select + Calculations'!$A$56:$A$62,0),MATCH($C25,'EDB Select + Calculations'!$A$56:$AJ$56,0))</f>
        <v>218.39922681666664</v>
      </c>
      <c r="L25" s="52" t="s">
        <v>106</v>
      </c>
      <c r="M25" s="82">
        <f>INDEX('EDB Select + Calculations'!$A$66:$AJ$74,MATCH(L$23,'EDB Select + Calculations'!$A$66:$A$74,0),MATCH($L25,'EDB Select + Calculations'!$A$66:$AJ$66,0))*100</f>
        <v>32.215423318152439</v>
      </c>
      <c r="U25" s="52" t="s">
        <v>106</v>
      </c>
      <c r="V25" s="58">
        <f>INDEX('EDB Select + Calculations'!$A$56:$AJ$62,MATCH(U$23,'EDB Select + Calculations'!$A$56:$A$62,0),MATCH($C25,'EDB Select + Calculations'!$A$56:$AJ$56,0))</f>
        <v>1.9887965333333335</v>
      </c>
      <c r="Y25" s="58"/>
      <c r="Z25" s="58"/>
      <c r="AC25" s="58"/>
      <c r="AD25" s="52" t="s">
        <v>106</v>
      </c>
      <c r="AE25" s="82">
        <f>INDEX('EDB Select + Calculations'!$A$66:$AJ$74,MATCH(AD$23,'EDB Select + Calculations'!$A$66:$A$74,0),MATCH($L25,'EDB Select + Calculations'!$A$66:$AJ$66,0))*100</f>
        <v>-6.1427174903299182</v>
      </c>
      <c r="AF25" s="58"/>
    </row>
    <row r="26" spans="2:50" x14ac:dyDescent="0.2">
      <c r="U26" s="58"/>
      <c r="V26" s="58"/>
      <c r="W26" s="58"/>
      <c r="Z26" s="58"/>
    </row>
    <row r="28" spans="2:50" s="83" customFormat="1" ht="38.25" x14ac:dyDescent="0.2">
      <c r="C28" s="83" t="s">
        <v>67</v>
      </c>
      <c r="F28" s="83" t="s">
        <v>67</v>
      </c>
      <c r="G28" s="83" t="s">
        <v>118</v>
      </c>
      <c r="H28" s="83" t="s">
        <v>119</v>
      </c>
      <c r="I28" s="83" t="s">
        <v>120</v>
      </c>
      <c r="L28" s="83" t="s">
        <v>110</v>
      </c>
      <c r="O28" s="83" t="s">
        <v>110</v>
      </c>
      <c r="P28" s="83" t="s">
        <v>118</v>
      </c>
      <c r="Q28" s="83" t="s">
        <v>119</v>
      </c>
      <c r="R28" s="83" t="s">
        <v>120</v>
      </c>
      <c r="U28" s="83" t="s">
        <v>71</v>
      </c>
      <c r="X28" s="83" t="s">
        <v>71</v>
      </c>
      <c r="Y28" s="83" t="s">
        <v>118</v>
      </c>
      <c r="Z28" s="83" t="s">
        <v>119</v>
      </c>
      <c r="AA28" s="83" t="s">
        <v>120</v>
      </c>
      <c r="AD28" s="83" t="s">
        <v>111</v>
      </c>
      <c r="AG28" s="83" t="s">
        <v>111</v>
      </c>
      <c r="AH28" s="83" t="s">
        <v>118</v>
      </c>
      <c r="AI28" s="83" t="s">
        <v>119</v>
      </c>
      <c r="AJ28" s="83" t="s">
        <v>120</v>
      </c>
    </row>
    <row r="29" spans="2:50" x14ac:dyDescent="0.2">
      <c r="B29" s="52">
        <f t="shared" ref="B29:B57" si="12">RANK(D29,D$29:D$57,1)</f>
        <v>23</v>
      </c>
      <c r="C29" s="52" t="s">
        <v>8</v>
      </c>
      <c r="D29" s="82">
        <f>INDEX('EDB Select + Calculations'!$A$56:$AJ$62,MATCH(C$28,'EDB Select + Calculations'!$A$56:$A$62,0),MATCH($C29,'EDB Select + Calculations'!$A$56:$AJ$56,0))</f>
        <v>306.73591599999997</v>
      </c>
      <c r="E29" s="52">
        <v>1</v>
      </c>
      <c r="F29" s="52" t="str">
        <f t="shared" ref="F29:F57" si="13">VLOOKUP(E29,B$29:C$57,2,FALSE)</f>
        <v>Electricity Invercargill</v>
      </c>
      <c r="G29" s="82">
        <f>IF(VLOOKUP(F29,$AM$29:$BT$57,2,FALSE)="DPP",INDEX('EDB Select + Calculations'!$A$56:$AJ$62,MATCH(F$28,'EDB Select + Calculations'!$A$56:$A$62,0),MATCH(F29,'EDB Select + Calculations'!$A$56:$AJ$56,0)),"")</f>
        <v>41.328400000000002</v>
      </c>
      <c r="H29" s="82" t="str">
        <f>IF(VLOOKUP(F29,$AM$29:$BT$57,2,FALSE)="ID",INDEX('EDB Select + Calculations'!$A$56:$AJ$62,MATCH(F$28,'EDB Select + Calculations'!$A$56:$A$62,0),MATCH(F29,'EDB Select + Calculations'!$A$56:$AJ$56,0)),"")</f>
        <v/>
      </c>
      <c r="I29" s="82" t="str">
        <f>IF(VLOOKUP(F29,$AM$29:$BT$57,2,FALSE)="CPP",INDEX('EDB Select + Calculations'!$A$56:$AJ$62,MATCH(F$28,'EDB Select + Calculations'!$A$56:$A$62,0),MATCH(F29,'EDB Select + Calculations'!$A$56:$AJ$56,0)),"")</f>
        <v/>
      </c>
      <c r="K29" s="52">
        <f t="shared" ref="K29:K57" si="14">RANK(M29,M$29:M$57,0)</f>
        <v>12</v>
      </c>
      <c r="L29" s="52" t="s">
        <v>8</v>
      </c>
      <c r="M29" s="82">
        <f>INDEX('EDB Select + Calculations'!$A$66:$AF$74,MATCH(L$28,'EDB Select + Calculations'!$A$66:$A$74,0),MATCH($L29,'EDB Select + Calculations'!$A$66:$AF$66,0))*100</f>
        <v>13.405728453828591</v>
      </c>
      <c r="N29" s="52">
        <v>1</v>
      </c>
      <c r="O29" s="52" t="str">
        <f t="shared" ref="O29:O57" si="15">VLOOKUP(N29,K$29:L$57,2,FALSE)</f>
        <v>Buller Electricity</v>
      </c>
      <c r="P29" s="82" t="str">
        <f>IF(VLOOKUP(O29,$AM$29:$BT$57,2,FALSE)="DPP",INDEX('EDB Select + Calculations'!$A$66:$AF$74,MATCH(O$28,'EDB Select + Calculations'!$A$66:$A$74,0),MATCH(O29,'EDB Select + Calculations'!$A$66:$AF$66,0))*100,"")</f>
        <v/>
      </c>
      <c r="Q29" s="82">
        <f>IF(VLOOKUP(O29,$AM$29:$BT$57,2,FALSE)="ID",INDEX('EDB Select + Calculations'!$A$66:$AF$74,MATCH(O$28,'EDB Select + Calculations'!$A$66:$A$74,0),MATCH(O29,'EDB Select + Calculations'!$A$66:$AF$66,0))*100,"")</f>
        <v>206.76063453312358</v>
      </c>
      <c r="R29" s="82" t="str">
        <f>IF(VLOOKUP(O29,$AM$29:$BT$57,2,FALSE)="CPP",INDEX('EDB Select + Calculations'!$A$66:$AF$74,MATCH(O$28,'EDB Select + Calculations'!$A$66:$A$74,0),MATCH(O29,'EDB Select + Calculations'!$A$66:$AF$66,0))*100,"")</f>
        <v/>
      </c>
      <c r="T29" s="52">
        <f t="shared" ref="T29:T57" si="16">RANK(V29,V$29:V$57,1)</f>
        <v>11</v>
      </c>
      <c r="U29" s="52" t="s">
        <v>8</v>
      </c>
      <c r="V29" s="58">
        <f>INDEX('EDB Select + Calculations'!$A$56:$AJ$62,MATCH(U$28,'EDB Select + Calculations'!$A$56:$A$62,0),MATCH($U29,'EDB Select + Calculations'!$A$56:$AJ$56,0))</f>
        <v>1.5204856000000002</v>
      </c>
      <c r="W29" s="52">
        <v>1</v>
      </c>
      <c r="X29" s="52" t="str">
        <f t="shared" ref="X29:X57" si="17">VLOOKUP(W29,T$29:U$57,2,FALSE)</f>
        <v>Wellington Electricity</v>
      </c>
      <c r="Y29" s="58">
        <f>IF(VLOOKUP(X29,$AM$29:$BT$57,2,FALSE)="DPP",INDEX('EDB Select + Calculations'!$A$56:$AJ$62,MATCH(X$28,'EDB Select + Calculations'!$A$56:$A$62,0),MATCH(X29,'EDB Select + Calculations'!$A$56:$AJ$56,0)),"")</f>
        <v>0.70120660000000001</v>
      </c>
      <c r="Z29" s="58" t="str">
        <f>IF(VLOOKUP(X29,$AM$29:$BT$57,2,FALSE)="ID",INDEX('EDB Select + Calculations'!$A$56:$AJ$62,MATCH(X$28,'EDB Select + Calculations'!$A$56:$A$62,0),MATCH(X29,'EDB Select + Calculations'!$A$56:$AJ$56,0)),"")</f>
        <v/>
      </c>
      <c r="AA29" s="58" t="str">
        <f>IF(VLOOKUP(X29,$AM$29:$BT$57,2,FALSE)="CPP",INDEX('EDB Select + Calculations'!$A$56:$AJ$62,MATCH(X$28,'EDB Select + Calculations'!$A$56:$A$62,0),MATCH(X29,'EDB Select + Calculations'!$A$56:$AJ$56,0)),"")</f>
        <v/>
      </c>
      <c r="AB29" s="58"/>
      <c r="AC29" s="52">
        <f t="shared" ref="AC29:AC57" si="18">RANK(AE29,AE$29:AE$57,0)</f>
        <v>11</v>
      </c>
      <c r="AD29" s="52" t="s">
        <v>8</v>
      </c>
      <c r="AE29" s="82">
        <f>INDEX('EDB Select + Calculations'!$A$66:$AF$74,MATCH(AD$28,'EDB Select + Calculations'!$A$66:$A$74,0),MATCH($L29,'EDB Select + Calculations'!$A$66:$AF$66,0))*100</f>
        <v>0.92848466454611422</v>
      </c>
      <c r="AF29" s="52">
        <v>1</v>
      </c>
      <c r="AG29" s="52" t="str">
        <f t="shared" ref="AG29:AG57" si="19">VLOOKUP(AF29,AC$29:AD$57,2,FALSE)</f>
        <v>Orion NZ</v>
      </c>
      <c r="AH29" s="82" t="str">
        <f>IF(VLOOKUP(AG29,$AM$29:$BT$57,2,FALSE)="DPP",INDEX('EDB Select + Calculations'!$A$66:$AF$74,MATCH(AG$28,'EDB Select + Calculations'!$A$66:$A$74,0),MATCH(AG29,'EDB Select + Calculations'!$A$66:$AF$66,0))*100,"")</f>
        <v/>
      </c>
      <c r="AI29" s="82" t="str">
        <f>IF(VLOOKUP(AG29,$AM$29:$BT$57,2,FALSE)="ID",INDEX('EDB Select + Calculations'!$A$66:$AF$74,MATCH(AG$28,'EDB Select + Calculations'!$A$66:$A$74,0),MATCH(AG29,'EDB Select + Calculations'!$A$66:$AF$66,0))*100,"")</f>
        <v/>
      </c>
      <c r="AJ29" s="82">
        <f>IF(VLOOKUP(AG29,$AM$29:$BT$57,2,FALSE)="CPP",INDEX('EDB Select + Calculations'!$A$66:$AF$74,MATCH(AG$28,'EDB Select + Calculations'!$A$66:$A$74,0),MATCH(AG29,'EDB Select + Calculations'!$A$66:$AF$66,0))*100,"")</f>
        <v>65.360962200439758</v>
      </c>
      <c r="AM29" s="52" t="s">
        <v>8</v>
      </c>
      <c r="AN29" s="52" t="s">
        <v>77</v>
      </c>
    </row>
    <row r="30" spans="2:50" x14ac:dyDescent="0.2">
      <c r="B30" s="52">
        <f t="shared" si="12"/>
        <v>8</v>
      </c>
      <c r="C30" s="52" t="s">
        <v>9</v>
      </c>
      <c r="D30" s="82">
        <f>INDEX('EDB Select + Calculations'!$A$56:$AJ$62,MATCH(C$28,'EDB Select + Calculations'!$A$56:$A$62,0),MATCH($C30,'EDB Select + Calculations'!$A$56:$AJ$56,0))</f>
        <v>111.02892200000001</v>
      </c>
      <c r="E30" s="52">
        <v>2</v>
      </c>
      <c r="F30" s="52" t="str">
        <f t="shared" si="13"/>
        <v>Nelson Electricity</v>
      </c>
      <c r="G30" s="82">
        <f>IF(VLOOKUP(F30,$AM$29:$BT$57,2,FALSE)="DPP",INDEX('EDB Select + Calculations'!$A$56:$AJ$62,MATCH(F$28,'EDB Select + Calculations'!$A$56:$A$62,0),MATCH(F30,'EDB Select + Calculations'!$A$56:$AJ$56,0)),"")</f>
        <v>52.814667</v>
      </c>
      <c r="H30" s="82" t="str">
        <f>IF(VLOOKUP(F30,$AM$29:$BT$57,2,FALSE)="ID",INDEX('EDB Select + Calculations'!$A$56:$AJ$62,MATCH(F$28,'EDB Select + Calculations'!$A$56:$A$62,0),MATCH(F30,'EDB Select + Calculations'!$A$56:$AJ$56,0)),"")</f>
        <v/>
      </c>
      <c r="I30" s="82" t="str">
        <f>IF(VLOOKUP(F30,$AM$29:$BT$57,2,FALSE)="CPP",INDEX('EDB Select + Calculations'!$A$56:$AJ$62,MATCH(F$28,'EDB Select + Calculations'!$A$56:$A$62,0),MATCH(F30,'EDB Select + Calculations'!$A$56:$AJ$56,0)),"")</f>
        <v/>
      </c>
      <c r="K30" s="52">
        <f t="shared" si="14"/>
        <v>9</v>
      </c>
      <c r="L30" s="52" t="s">
        <v>9</v>
      </c>
      <c r="M30" s="82">
        <f>INDEX('EDB Select + Calculations'!$A$66:$AF$74,MATCH(L$28,'EDB Select + Calculations'!$A$66:$A$74,0),MATCH($L30,'EDB Select + Calculations'!$A$66:$AF$66,0))*100</f>
        <v>24.289005512719552</v>
      </c>
      <c r="N30" s="52">
        <v>2</v>
      </c>
      <c r="O30" s="52" t="str">
        <f t="shared" si="15"/>
        <v>MainPower NZ</v>
      </c>
      <c r="P30" s="82" t="str">
        <f>IF(VLOOKUP(O30,$AM$29:$BT$57,2,FALSE)="DPP",INDEX('EDB Select + Calculations'!$A$66:$AF$74,MATCH(O$28,'EDB Select + Calculations'!$A$66:$A$74,0),MATCH(O30,'EDB Select + Calculations'!$A$66:$AF$66,0))*100,"")</f>
        <v/>
      </c>
      <c r="Q30" s="82">
        <f>IF(VLOOKUP(O30,$AM$29:$BT$57,2,FALSE)="ID",INDEX('EDB Select + Calculations'!$A$66:$AF$74,MATCH(O$28,'EDB Select + Calculations'!$A$66:$A$74,0),MATCH(O30,'EDB Select + Calculations'!$A$66:$AF$66,0))*100,"")</f>
        <v>182.30224726341802</v>
      </c>
      <c r="R30" s="82" t="str">
        <f>IF(VLOOKUP(O30,$AM$29:$BT$57,2,FALSE)="CPP",INDEX('EDB Select + Calculations'!$A$66:$AF$74,MATCH(O$28,'EDB Select + Calculations'!$A$66:$A$74,0),MATCH(O30,'EDB Select + Calculations'!$A$66:$AF$66,0))*100,"")</f>
        <v/>
      </c>
      <c r="T30" s="52">
        <f t="shared" si="16"/>
        <v>9</v>
      </c>
      <c r="U30" s="52" t="s">
        <v>9</v>
      </c>
      <c r="V30" s="58">
        <f>INDEX('EDB Select + Calculations'!$A$56:$AJ$62,MATCH(U$28,'EDB Select + Calculations'!$A$56:$A$62,0),MATCH($U30,'EDB Select + Calculations'!$A$56:$AJ$56,0))</f>
        <v>1.3734328</v>
      </c>
      <c r="W30" s="52">
        <v>2</v>
      </c>
      <c r="X30" s="52" t="str">
        <f t="shared" si="17"/>
        <v>Electricity Invercargill</v>
      </c>
      <c r="Y30" s="58">
        <f>IF(VLOOKUP(X30,$AM$29:$BT$57,2,FALSE)="DPP",INDEX('EDB Select + Calculations'!$A$56:$AJ$62,MATCH(X$28,'EDB Select + Calculations'!$A$56:$A$62,0),MATCH(X30,'EDB Select + Calculations'!$A$56:$AJ$56,0)),"")</f>
        <v>0.8246</v>
      </c>
      <c r="Z30" s="58" t="str">
        <f>IF(VLOOKUP(X30,$AM$29:$BT$57,2,FALSE)="ID",INDEX('EDB Select + Calculations'!$A$56:$AJ$62,MATCH(X$28,'EDB Select + Calculations'!$A$56:$A$62,0),MATCH(X30,'EDB Select + Calculations'!$A$56:$AJ$56,0)),"")</f>
        <v/>
      </c>
      <c r="AA30" s="58" t="str">
        <f>IF(VLOOKUP(X30,$AM$29:$BT$57,2,FALSE)="CPP",INDEX('EDB Select + Calculations'!$A$56:$AJ$62,MATCH(X$28,'EDB Select + Calculations'!$A$56:$A$62,0),MATCH(X30,'EDB Select + Calculations'!$A$56:$AJ$56,0)),"")</f>
        <v/>
      </c>
      <c r="AB30" s="58"/>
      <c r="AC30" s="52">
        <f t="shared" si="18"/>
        <v>15</v>
      </c>
      <c r="AD30" s="52" t="s">
        <v>9</v>
      </c>
      <c r="AE30" s="82">
        <f>INDEX('EDB Select + Calculations'!$A$66:$AF$74,MATCH(AD$28,'EDB Select + Calculations'!$A$66:$A$74,0),MATCH($L30,'EDB Select + Calculations'!$A$66:$AF$66,0))*100</f>
        <v>-6.8562323132519758</v>
      </c>
      <c r="AF30" s="52">
        <v>2</v>
      </c>
      <c r="AG30" s="52" t="str">
        <f t="shared" si="19"/>
        <v>MainPower NZ</v>
      </c>
      <c r="AH30" s="82" t="str">
        <f>IF(VLOOKUP(AG30,$AM$29:$BT$57,2,FALSE)="DPP",INDEX('EDB Select + Calculations'!$A$66:$AF$74,MATCH(AG$28,'EDB Select + Calculations'!$A$66:$A$74,0),MATCH(AG30,'EDB Select + Calculations'!$A$66:$AF$66,0))*100,"")</f>
        <v/>
      </c>
      <c r="AI30" s="82">
        <f>IF(VLOOKUP(AG30,$AM$29:$BT$57,2,FALSE)="ID",INDEX('EDB Select + Calculations'!$A$66:$AF$74,MATCH(AG$28,'EDB Select + Calculations'!$A$66:$A$74,0),MATCH(AG30,'EDB Select + Calculations'!$A$66:$AF$66,0))*100,"")</f>
        <v>40.387168134622954</v>
      </c>
      <c r="AJ30" s="82" t="str">
        <f>IF(VLOOKUP(AG30,$AM$29:$BT$57,2,FALSE)="CPP",INDEX('EDB Select + Calculations'!$A$66:$AF$74,MATCH(AG$28,'EDB Select + Calculations'!$A$66:$A$74,0),MATCH(AG30,'EDB Select + Calculations'!$A$66:$AF$66,0))*100,"")</f>
        <v/>
      </c>
      <c r="AM30" s="52" t="s">
        <v>9</v>
      </c>
      <c r="AN30" s="52" t="s">
        <v>77</v>
      </c>
    </row>
    <row r="31" spans="2:50" x14ac:dyDescent="0.2">
      <c r="B31" s="52">
        <f t="shared" si="12"/>
        <v>29</v>
      </c>
      <c r="C31" s="52" t="s">
        <v>4</v>
      </c>
      <c r="D31" s="82">
        <f>INDEX('EDB Select + Calculations'!$A$56:$AJ$62,MATCH(C$28,'EDB Select + Calculations'!$A$56:$A$62,0),MATCH($C31,'EDB Select + Calculations'!$A$56:$AJ$56,0))</f>
        <v>728.79041199999995</v>
      </c>
      <c r="E31" s="52">
        <v>3</v>
      </c>
      <c r="F31" s="52" t="str">
        <f t="shared" si="13"/>
        <v>Network Waitaki</v>
      </c>
      <c r="G31" s="82" t="str">
        <f>IF(VLOOKUP(F31,$AM$29:$BT$57,2,FALSE)="DPP",INDEX('EDB Select + Calculations'!$A$56:$AJ$62,MATCH(F$28,'EDB Select + Calculations'!$A$56:$A$62,0),MATCH(F31,'EDB Select + Calculations'!$A$56:$AJ$56,0)),"")</f>
        <v/>
      </c>
      <c r="H31" s="82">
        <f>IF(VLOOKUP(F31,$AM$29:$BT$57,2,FALSE)="ID",INDEX('EDB Select + Calculations'!$A$56:$AJ$62,MATCH(F$28,'EDB Select + Calculations'!$A$56:$A$62,0),MATCH(F31,'EDB Select + Calculations'!$A$56:$AJ$56,0)),"")</f>
        <v>62.571967799999996</v>
      </c>
      <c r="I31" s="82" t="str">
        <f>IF(VLOOKUP(F31,$AM$29:$BT$57,2,FALSE)="CPP",INDEX('EDB Select + Calculations'!$A$56:$AJ$62,MATCH(F$28,'EDB Select + Calculations'!$A$56:$A$62,0),MATCH(F31,'EDB Select + Calculations'!$A$56:$AJ$56,0)),"")</f>
        <v/>
      </c>
      <c r="K31" s="52">
        <f t="shared" si="14"/>
        <v>1</v>
      </c>
      <c r="L31" s="52" t="s">
        <v>4</v>
      </c>
      <c r="M31" s="82">
        <f>INDEX('EDB Select + Calculations'!$A$66:$AF$74,MATCH(L$28,'EDB Select + Calculations'!$A$66:$A$74,0),MATCH($L31,'EDB Select + Calculations'!$A$66:$AF$66,0))*100</f>
        <v>206.76063453312358</v>
      </c>
      <c r="N31" s="52">
        <v>3</v>
      </c>
      <c r="O31" s="52" t="str">
        <f t="shared" si="15"/>
        <v>Orion NZ</v>
      </c>
      <c r="P31" s="82" t="str">
        <f>IF(VLOOKUP(O31,$AM$29:$BT$57,2,FALSE)="DPP",INDEX('EDB Select + Calculations'!$A$66:$AF$74,MATCH(O$28,'EDB Select + Calculations'!$A$66:$A$74,0),MATCH(O31,'EDB Select + Calculations'!$A$66:$AF$66,0))*100,"")</f>
        <v/>
      </c>
      <c r="Q31" s="82" t="str">
        <f>IF(VLOOKUP(O31,$AM$29:$BT$57,2,FALSE)="ID",INDEX('EDB Select + Calculations'!$A$66:$AF$74,MATCH(O$28,'EDB Select + Calculations'!$A$66:$A$74,0),MATCH(O31,'EDB Select + Calculations'!$A$66:$AF$66,0))*100,"")</f>
        <v/>
      </c>
      <c r="R31" s="82">
        <f>IF(VLOOKUP(O31,$AM$29:$BT$57,2,FALSE)="CPP",INDEX('EDB Select + Calculations'!$A$66:$AF$74,MATCH(O$28,'EDB Select + Calculations'!$A$66:$A$74,0),MATCH(O31,'EDB Select + Calculations'!$A$66:$AF$66,0))*100,"")</f>
        <v>160.73189448441246</v>
      </c>
      <c r="T31" s="52">
        <f t="shared" si="16"/>
        <v>17</v>
      </c>
      <c r="U31" s="52" t="s">
        <v>4</v>
      </c>
      <c r="V31" s="58">
        <f>INDEX('EDB Select + Calculations'!$A$56:$AJ$62,MATCH(U$28,'EDB Select + Calculations'!$A$56:$A$62,0),MATCH($U31,'EDB Select + Calculations'!$A$56:$AJ$56,0))</f>
        <v>2.0617436000000002</v>
      </c>
      <c r="W31" s="52">
        <v>3</v>
      </c>
      <c r="X31" s="52" t="str">
        <f t="shared" si="17"/>
        <v>Nelson Electricity</v>
      </c>
      <c r="Y31" s="58">
        <f>IF(VLOOKUP(X31,$AM$29:$BT$57,2,FALSE)="DPP",INDEX('EDB Select + Calculations'!$A$56:$AJ$62,MATCH(X$28,'EDB Select + Calculations'!$A$56:$A$62,0),MATCH(X31,'EDB Select + Calculations'!$A$56:$AJ$56,0)),"")</f>
        <v>0.86011560000000009</v>
      </c>
      <c r="Z31" s="58" t="str">
        <f>IF(VLOOKUP(X31,$AM$29:$BT$57,2,FALSE)="ID",INDEX('EDB Select + Calculations'!$A$56:$AJ$62,MATCH(X$28,'EDB Select + Calculations'!$A$56:$A$62,0),MATCH(X31,'EDB Select + Calculations'!$A$56:$AJ$56,0)),"")</f>
        <v/>
      </c>
      <c r="AA31" s="58" t="str">
        <f>IF(VLOOKUP(X31,$AM$29:$BT$57,2,FALSE)="CPP",INDEX('EDB Select + Calculations'!$A$56:$AJ$62,MATCH(X$28,'EDB Select + Calculations'!$A$56:$A$62,0),MATCH(X31,'EDB Select + Calculations'!$A$56:$AJ$56,0)),"")</f>
        <v/>
      </c>
      <c r="AB31" s="58"/>
      <c r="AC31" s="52">
        <f t="shared" si="18"/>
        <v>5</v>
      </c>
      <c r="AD31" s="52" t="s">
        <v>4</v>
      </c>
      <c r="AE31" s="82">
        <f>INDEX('EDB Select + Calculations'!$A$66:$AF$74,MATCH(AD$28,'EDB Select + Calculations'!$A$66:$A$74,0),MATCH($L31,'EDB Select + Calculations'!$A$66:$AF$66,0))*100</f>
        <v>15.991200529721695</v>
      </c>
      <c r="AF31" s="52">
        <v>3</v>
      </c>
      <c r="AG31" s="52" t="str">
        <f t="shared" si="19"/>
        <v>Wellington Electricity</v>
      </c>
      <c r="AH31" s="82">
        <f>IF(VLOOKUP(AG31,$AM$29:$BT$57,2,FALSE)="DPP",INDEX('EDB Select + Calculations'!$A$66:$AF$74,MATCH(AG$28,'EDB Select + Calculations'!$A$66:$A$74,0),MATCH(AG31,'EDB Select + Calculations'!$A$66:$AF$66,0))*100,"")</f>
        <v>32.63615894746745</v>
      </c>
      <c r="AI31" s="82" t="str">
        <f>IF(VLOOKUP(AG31,$AM$29:$BT$57,2,FALSE)="ID",INDEX('EDB Select + Calculations'!$A$66:$AF$74,MATCH(AG$28,'EDB Select + Calculations'!$A$66:$A$74,0),MATCH(AG31,'EDB Select + Calculations'!$A$66:$AF$66,0))*100,"")</f>
        <v/>
      </c>
      <c r="AJ31" s="82" t="str">
        <f>IF(VLOOKUP(AG31,$AM$29:$BT$57,2,FALSE)="CPP",INDEX('EDB Select + Calculations'!$A$66:$AF$74,MATCH(AG$28,'EDB Select + Calculations'!$A$66:$A$74,0),MATCH(AG31,'EDB Select + Calculations'!$A$66:$AF$66,0))*100,"")</f>
        <v/>
      </c>
      <c r="AM31" s="52" t="s">
        <v>4</v>
      </c>
      <c r="AN31" s="52" t="s">
        <v>117</v>
      </c>
    </row>
    <row r="32" spans="2:50" x14ac:dyDescent="0.2">
      <c r="B32" s="52">
        <f t="shared" si="12"/>
        <v>13</v>
      </c>
      <c r="C32" s="52" t="s">
        <v>10</v>
      </c>
      <c r="D32" s="82">
        <f>INDEX('EDB Select + Calculations'!$A$56:$AJ$62,MATCH(C$28,'EDB Select + Calculations'!$A$56:$A$62,0),MATCH($C32,'EDB Select + Calculations'!$A$56:$AJ$56,0))</f>
        <v>177.40061599999999</v>
      </c>
      <c r="E32" s="52">
        <v>4</v>
      </c>
      <c r="F32" s="52" t="str">
        <f t="shared" si="13"/>
        <v>Wellington Electricity</v>
      </c>
      <c r="G32" s="82">
        <f>IF(VLOOKUP(F32,$AM$29:$BT$57,2,FALSE)="DPP",INDEX('EDB Select + Calculations'!$A$56:$AJ$62,MATCH(F$28,'EDB Select + Calculations'!$A$56:$A$62,0),MATCH(F32,'EDB Select + Calculations'!$A$56:$AJ$56,0)),"")</f>
        <v>70.686896399999995</v>
      </c>
      <c r="H32" s="82" t="str">
        <f>IF(VLOOKUP(F32,$AM$29:$BT$57,2,FALSE)="ID",INDEX('EDB Select + Calculations'!$A$56:$AJ$62,MATCH(F$28,'EDB Select + Calculations'!$A$56:$A$62,0),MATCH(F32,'EDB Select + Calculations'!$A$56:$AJ$56,0)),"")</f>
        <v/>
      </c>
      <c r="I32" s="82" t="str">
        <f>IF(VLOOKUP(F32,$AM$29:$BT$57,2,FALSE)="CPP",INDEX('EDB Select + Calculations'!$A$56:$AJ$62,MATCH(F$28,'EDB Select + Calculations'!$A$56:$A$62,0),MATCH(F32,'EDB Select + Calculations'!$A$56:$AJ$56,0)),"")</f>
        <v/>
      </c>
      <c r="K32" s="52">
        <f t="shared" si="14"/>
        <v>24</v>
      </c>
      <c r="L32" s="52" t="s">
        <v>10</v>
      </c>
      <c r="M32" s="82">
        <f>INDEX('EDB Select + Calculations'!$A$66:$AF$74,MATCH(L$28,'EDB Select + Calculations'!$A$66:$A$74,0),MATCH($L32,'EDB Select + Calculations'!$A$66:$AF$66,0))*100</f>
        <v>-12.609995874358827</v>
      </c>
      <c r="N32" s="52">
        <v>4</v>
      </c>
      <c r="O32" s="52" t="str">
        <f t="shared" si="15"/>
        <v>Wellington Electricity</v>
      </c>
      <c r="P32" s="82">
        <f>IF(VLOOKUP(O32,$AM$29:$BT$57,2,FALSE)="DPP",INDEX('EDB Select + Calculations'!$A$66:$AF$74,MATCH(O$28,'EDB Select + Calculations'!$A$66:$A$74,0),MATCH(O32,'EDB Select + Calculations'!$A$66:$AF$66,0))*100,"")</f>
        <v>98.223710891806462</v>
      </c>
      <c r="Q32" s="82" t="str">
        <f>IF(VLOOKUP(O32,$AM$29:$BT$57,2,FALSE)="ID",INDEX('EDB Select + Calculations'!$A$66:$AF$74,MATCH(O$28,'EDB Select + Calculations'!$A$66:$A$74,0),MATCH(O32,'EDB Select + Calculations'!$A$66:$AF$66,0))*100,"")</f>
        <v/>
      </c>
      <c r="R32" s="82" t="str">
        <f>IF(VLOOKUP(O32,$AM$29:$BT$57,2,FALSE)="CPP",INDEX('EDB Select + Calculations'!$A$66:$AF$74,MATCH(O$28,'EDB Select + Calculations'!$A$66:$A$74,0),MATCH(O32,'EDB Select + Calculations'!$A$66:$AF$66,0))*100,"")</f>
        <v/>
      </c>
      <c r="T32" s="52">
        <f t="shared" si="16"/>
        <v>26</v>
      </c>
      <c r="U32" s="52" t="s">
        <v>10</v>
      </c>
      <c r="V32" s="58">
        <f>INDEX('EDB Select + Calculations'!$A$56:$AJ$62,MATCH(U$28,'EDB Select + Calculations'!$A$56:$A$62,0),MATCH($U32,'EDB Select + Calculations'!$A$56:$AJ$56,0))</f>
        <v>3.3705221999999999</v>
      </c>
      <c r="W32" s="52">
        <v>4</v>
      </c>
      <c r="X32" s="52" t="str">
        <f t="shared" si="17"/>
        <v>Orion NZ</v>
      </c>
      <c r="Y32" s="58" t="str">
        <f>IF(VLOOKUP(X32,$AM$29:$BT$57,2,FALSE)="DPP",INDEX('EDB Select + Calculations'!$A$56:$AJ$62,MATCH(X$28,'EDB Select + Calculations'!$A$56:$A$62,0),MATCH(X32,'EDB Select + Calculations'!$A$56:$AJ$56,0)),"")</f>
        <v/>
      </c>
      <c r="Z32" s="58" t="str">
        <f>IF(VLOOKUP(X32,$AM$29:$BT$57,2,FALSE)="ID",INDEX('EDB Select + Calculations'!$A$56:$AJ$62,MATCH(X$28,'EDB Select + Calculations'!$A$56:$A$62,0),MATCH(X32,'EDB Select + Calculations'!$A$56:$AJ$56,0)),"")</f>
        <v/>
      </c>
      <c r="AA32" s="58">
        <f>IF(VLOOKUP(X32,$AM$29:$BT$57,2,FALSE)="CPP",INDEX('EDB Select + Calculations'!$A$56:$AJ$62,MATCH(X$28,'EDB Select + Calculations'!$A$56:$A$62,0),MATCH(X32,'EDB Select + Calculations'!$A$56:$AJ$56,0)),"")</f>
        <v>1.1347896</v>
      </c>
      <c r="AB32" s="58"/>
      <c r="AC32" s="52">
        <f t="shared" si="18"/>
        <v>28</v>
      </c>
      <c r="AD32" s="52" t="s">
        <v>10</v>
      </c>
      <c r="AE32" s="82">
        <f>INDEX('EDB Select + Calculations'!$A$66:$AF$74,MATCH(AD$28,'EDB Select + Calculations'!$A$66:$A$74,0),MATCH($L32,'EDB Select + Calculations'!$A$66:$AF$66,0))*100</f>
        <v>-25.800281958755534</v>
      </c>
      <c r="AF32" s="52">
        <v>4</v>
      </c>
      <c r="AG32" s="52" t="str">
        <f t="shared" si="19"/>
        <v>Scanpower</v>
      </c>
      <c r="AH32" s="82" t="str">
        <f>IF(VLOOKUP(AG32,$AM$29:$BT$57,2,FALSE)="DPP",INDEX('EDB Select + Calculations'!$A$66:$AF$74,MATCH(AG$28,'EDB Select + Calculations'!$A$66:$A$74,0),MATCH(AG32,'EDB Select + Calculations'!$A$66:$AF$66,0))*100,"")</f>
        <v/>
      </c>
      <c r="AI32" s="82">
        <f>IF(VLOOKUP(AG32,$AM$29:$BT$57,2,FALSE)="ID",INDEX('EDB Select + Calculations'!$A$66:$AF$74,MATCH(AG$28,'EDB Select + Calculations'!$A$66:$A$74,0),MATCH(AG32,'EDB Select + Calculations'!$A$66:$AF$66,0))*100,"")</f>
        <v>30.32290348274018</v>
      </c>
      <c r="AJ32" s="82" t="str">
        <f>IF(VLOOKUP(AG32,$AM$29:$BT$57,2,FALSE)="CPP",INDEX('EDB Select + Calculations'!$A$66:$AF$74,MATCH(AG$28,'EDB Select + Calculations'!$A$66:$A$74,0),MATCH(AG32,'EDB Select + Calculations'!$A$66:$AF$66,0))*100,"")</f>
        <v/>
      </c>
      <c r="AM32" s="52" t="s">
        <v>10</v>
      </c>
      <c r="AN32" s="52" t="s">
        <v>77</v>
      </c>
    </row>
    <row r="33" spans="2:40" x14ac:dyDescent="0.2">
      <c r="B33" s="52">
        <f t="shared" si="12"/>
        <v>9</v>
      </c>
      <c r="C33" s="52" t="s">
        <v>11</v>
      </c>
      <c r="D33" s="82">
        <f>INDEX('EDB Select + Calculations'!$A$56:$AJ$62,MATCH(C$28,'EDB Select + Calculations'!$A$56:$A$62,0),MATCH($C33,'EDB Select + Calculations'!$A$56:$AJ$56,0))</f>
        <v>119.639354</v>
      </c>
      <c r="E33" s="52">
        <v>5</v>
      </c>
      <c r="F33" s="52" t="str">
        <f t="shared" si="13"/>
        <v>WEL Networks</v>
      </c>
      <c r="G33" s="82" t="str">
        <f>IF(VLOOKUP(F33,$AM$29:$BT$57,2,FALSE)="DPP",INDEX('EDB Select + Calculations'!$A$56:$AJ$62,MATCH(F$28,'EDB Select + Calculations'!$A$56:$A$62,0),MATCH(F33,'EDB Select + Calculations'!$A$56:$AJ$56,0)),"")</f>
        <v/>
      </c>
      <c r="H33" s="82">
        <f>IF(VLOOKUP(F33,$AM$29:$BT$57,2,FALSE)="ID",INDEX('EDB Select + Calculations'!$A$56:$AJ$62,MATCH(F$28,'EDB Select + Calculations'!$A$56:$A$62,0),MATCH(F33,'EDB Select + Calculations'!$A$56:$AJ$56,0)),"")</f>
        <v>84.578690000000009</v>
      </c>
      <c r="I33" s="82" t="str">
        <f>IF(VLOOKUP(F33,$AM$29:$BT$57,2,FALSE)="CPP",INDEX('EDB Select + Calculations'!$A$56:$AJ$62,MATCH(F$28,'EDB Select + Calculations'!$A$56:$A$62,0),MATCH(F33,'EDB Select + Calculations'!$A$56:$AJ$56,0)),"")</f>
        <v/>
      </c>
      <c r="K33" s="52">
        <f t="shared" si="14"/>
        <v>11</v>
      </c>
      <c r="L33" s="52" t="s">
        <v>11</v>
      </c>
      <c r="M33" s="82">
        <f>INDEX('EDB Select + Calculations'!$A$66:$AF$74,MATCH(L$28,'EDB Select + Calculations'!$A$66:$A$74,0),MATCH($L33,'EDB Select + Calculations'!$A$66:$AF$66,0))*100</f>
        <v>14.343340293414929</v>
      </c>
      <c r="N33" s="52">
        <v>5</v>
      </c>
      <c r="O33" s="52" t="str">
        <f t="shared" si="15"/>
        <v>Vector Lines</v>
      </c>
      <c r="P33" s="82">
        <f>IF(VLOOKUP(O33,$AM$29:$BT$57,2,FALSE)="DPP",INDEX('EDB Select + Calculations'!$A$66:$AF$74,MATCH(O$28,'EDB Select + Calculations'!$A$66:$A$74,0),MATCH(O33,'EDB Select + Calculations'!$A$66:$AF$66,0))*100,"")</f>
        <v>34.96725855166585</v>
      </c>
      <c r="Q33" s="82" t="str">
        <f>IF(VLOOKUP(O33,$AM$29:$BT$57,2,FALSE)="ID",INDEX('EDB Select + Calculations'!$A$66:$AF$74,MATCH(O$28,'EDB Select + Calculations'!$A$66:$A$74,0),MATCH(O33,'EDB Select + Calculations'!$A$66:$AF$66,0))*100,"")</f>
        <v/>
      </c>
      <c r="R33" s="82" t="str">
        <f>IF(VLOOKUP(O33,$AM$29:$BT$57,2,FALSE)="CPP",INDEX('EDB Select + Calculations'!$A$66:$AF$74,MATCH(O$28,'EDB Select + Calculations'!$A$66:$A$74,0),MATCH(O33,'EDB Select + Calculations'!$A$66:$AF$66,0))*100,"")</f>
        <v/>
      </c>
      <c r="T33" s="52">
        <f t="shared" si="16"/>
        <v>21</v>
      </c>
      <c r="U33" s="52" t="s">
        <v>11</v>
      </c>
      <c r="V33" s="58">
        <f>INDEX('EDB Select + Calculations'!$A$56:$AJ$62,MATCH(U$28,'EDB Select + Calculations'!$A$56:$A$62,0),MATCH($U33,'EDB Select + Calculations'!$A$56:$AJ$56,0))</f>
        <v>2.4811622</v>
      </c>
      <c r="W33" s="52">
        <v>5</v>
      </c>
      <c r="X33" s="52" t="str">
        <f t="shared" si="17"/>
        <v>Network Waitaki</v>
      </c>
      <c r="Y33" s="58" t="str">
        <f>IF(VLOOKUP(X33,$AM$29:$BT$57,2,FALSE)="DPP",INDEX('EDB Select + Calculations'!$A$56:$AJ$62,MATCH(X$28,'EDB Select + Calculations'!$A$56:$A$62,0),MATCH(X33,'EDB Select + Calculations'!$A$56:$AJ$56,0)),"")</f>
        <v/>
      </c>
      <c r="Z33" s="58">
        <f>IF(VLOOKUP(X33,$AM$29:$BT$57,2,FALSE)="ID",INDEX('EDB Select + Calculations'!$A$56:$AJ$62,MATCH(X$28,'EDB Select + Calculations'!$A$56:$A$62,0),MATCH(X33,'EDB Select + Calculations'!$A$56:$AJ$56,0)),"")</f>
        <v>1.1816</v>
      </c>
      <c r="AA33" s="58" t="str">
        <f>IF(VLOOKUP(X33,$AM$29:$BT$57,2,FALSE)="CPP",INDEX('EDB Select + Calculations'!$A$56:$AJ$62,MATCH(X$28,'EDB Select + Calculations'!$A$56:$A$62,0),MATCH(X33,'EDB Select + Calculations'!$A$56:$AJ$56,0)),"")</f>
        <v/>
      </c>
      <c r="AB33" s="58"/>
      <c r="AC33" s="52">
        <f t="shared" si="18"/>
        <v>12</v>
      </c>
      <c r="AD33" s="52" t="s">
        <v>11</v>
      </c>
      <c r="AE33" s="82">
        <f>INDEX('EDB Select + Calculations'!$A$66:$AF$74,MATCH(AD$28,'EDB Select + Calculations'!$A$66:$A$74,0),MATCH($L33,'EDB Select + Calculations'!$A$66:$AF$66,0))*100</f>
        <v>-1.6913906630865894</v>
      </c>
      <c r="AF33" s="52">
        <v>5</v>
      </c>
      <c r="AG33" s="52" t="str">
        <f t="shared" si="19"/>
        <v>Buller Electricity</v>
      </c>
      <c r="AH33" s="82" t="str">
        <f>IF(VLOOKUP(AG33,$AM$29:$BT$57,2,FALSE)="DPP",INDEX('EDB Select + Calculations'!$A$66:$AF$74,MATCH(AG$28,'EDB Select + Calculations'!$A$66:$A$74,0),MATCH(AG33,'EDB Select + Calculations'!$A$66:$AF$66,0))*100,"")</f>
        <v/>
      </c>
      <c r="AI33" s="82">
        <f>IF(VLOOKUP(AG33,$AM$29:$BT$57,2,FALSE)="ID",INDEX('EDB Select + Calculations'!$A$66:$AF$74,MATCH(AG$28,'EDB Select + Calculations'!$A$66:$A$74,0),MATCH(AG33,'EDB Select + Calculations'!$A$66:$AF$66,0))*100,"")</f>
        <v>15.991200529721695</v>
      </c>
      <c r="AJ33" s="82" t="str">
        <f>IF(VLOOKUP(AG33,$AM$29:$BT$57,2,FALSE)="CPP",INDEX('EDB Select + Calculations'!$A$66:$AF$74,MATCH(AG$28,'EDB Select + Calculations'!$A$66:$A$74,0),MATCH(AG33,'EDB Select + Calculations'!$A$66:$AF$66,0))*100,"")</f>
        <v/>
      </c>
      <c r="AM33" s="52" t="s">
        <v>11</v>
      </c>
      <c r="AN33" s="52" t="s">
        <v>117</v>
      </c>
    </row>
    <row r="34" spans="2:40" x14ac:dyDescent="0.2">
      <c r="B34" s="52">
        <f t="shared" si="12"/>
        <v>24</v>
      </c>
      <c r="C34" s="52" t="s">
        <v>53</v>
      </c>
      <c r="D34" s="82">
        <f>INDEX('EDB Select + Calculations'!$A$56:$AJ$62,MATCH(C$28,'EDB Select + Calculations'!$A$56:$A$62,0),MATCH($C34,'EDB Select + Calculations'!$A$56:$AJ$56,0))</f>
        <v>311.40282999999999</v>
      </c>
      <c r="E34" s="52">
        <v>6</v>
      </c>
      <c r="F34" s="52" t="str">
        <f t="shared" si="13"/>
        <v>Scanpower</v>
      </c>
      <c r="G34" s="82" t="str">
        <f>IF(VLOOKUP(F34,$AM$29:$BT$57,2,FALSE)="DPP",INDEX('EDB Select + Calculations'!$A$56:$AJ$62,MATCH(F$28,'EDB Select + Calculations'!$A$56:$A$62,0),MATCH(F34,'EDB Select + Calculations'!$A$56:$AJ$56,0)),"")</f>
        <v/>
      </c>
      <c r="H34" s="82">
        <f>IF(VLOOKUP(F34,$AM$29:$BT$57,2,FALSE)="ID",INDEX('EDB Select + Calculations'!$A$56:$AJ$62,MATCH(F$28,'EDB Select + Calculations'!$A$56:$A$62,0),MATCH(F34,'EDB Select + Calculations'!$A$56:$AJ$56,0)),"")</f>
        <v>86.077200000000005</v>
      </c>
      <c r="I34" s="82" t="str">
        <f>IF(VLOOKUP(F34,$AM$29:$BT$57,2,FALSE)="CPP",INDEX('EDB Select + Calculations'!$A$56:$AJ$62,MATCH(F$28,'EDB Select + Calculations'!$A$56:$A$62,0),MATCH(F34,'EDB Select + Calculations'!$A$56:$AJ$56,0)),"")</f>
        <v/>
      </c>
      <c r="K34" s="52">
        <f t="shared" si="14"/>
        <v>16</v>
      </c>
      <c r="L34" s="52" t="s">
        <v>53</v>
      </c>
      <c r="M34" s="82">
        <f>INDEX('EDB Select + Calculations'!$A$66:$AF$74,MATCH(L$28,'EDB Select + Calculations'!$A$66:$A$74,0),MATCH($L34,'EDB Select + Calculations'!$A$66:$AF$66,0))*100</f>
        <v>5.4365270502828578</v>
      </c>
      <c r="N34" s="52">
        <v>6</v>
      </c>
      <c r="O34" s="52" t="str">
        <f t="shared" si="15"/>
        <v>Top Energy</v>
      </c>
      <c r="P34" s="82">
        <f>IF(VLOOKUP(O34,$AM$29:$BT$57,2,FALSE)="DPP",INDEX('EDB Select + Calculations'!$A$66:$AF$74,MATCH(O$28,'EDB Select + Calculations'!$A$66:$A$74,0),MATCH(O34,'EDB Select + Calculations'!$A$66:$AF$66,0))*100,"")</f>
        <v>34.588324210293429</v>
      </c>
      <c r="Q34" s="82" t="str">
        <f>IF(VLOOKUP(O34,$AM$29:$BT$57,2,FALSE)="ID",INDEX('EDB Select + Calculations'!$A$66:$AF$74,MATCH(O$28,'EDB Select + Calculations'!$A$66:$A$74,0),MATCH(O34,'EDB Select + Calculations'!$A$66:$AF$66,0))*100,"")</f>
        <v/>
      </c>
      <c r="R34" s="82" t="str">
        <f>IF(VLOOKUP(O34,$AM$29:$BT$57,2,FALSE)="CPP",INDEX('EDB Select + Calculations'!$A$66:$AF$74,MATCH(O$28,'EDB Select + Calculations'!$A$66:$A$74,0),MATCH(O34,'EDB Select + Calculations'!$A$66:$AF$66,0))*100,"")</f>
        <v/>
      </c>
      <c r="T34" s="52">
        <f t="shared" si="16"/>
        <v>27</v>
      </c>
      <c r="U34" s="52" t="s">
        <v>53</v>
      </c>
      <c r="V34" s="58">
        <f>INDEX('EDB Select + Calculations'!$A$56:$AJ$62,MATCH(U$28,'EDB Select + Calculations'!$A$56:$A$62,0),MATCH($U34,'EDB Select + Calculations'!$A$56:$AJ$56,0))</f>
        <v>3.471136</v>
      </c>
      <c r="W34" s="52">
        <v>6</v>
      </c>
      <c r="X34" s="52" t="str">
        <f t="shared" si="17"/>
        <v>Scanpower</v>
      </c>
      <c r="Y34" s="58" t="str">
        <f>IF(VLOOKUP(X34,$AM$29:$BT$57,2,FALSE)="DPP",INDEX('EDB Select + Calculations'!$A$56:$AJ$62,MATCH(X$28,'EDB Select + Calculations'!$A$56:$A$62,0),MATCH(X34,'EDB Select + Calculations'!$A$56:$AJ$56,0)),"")</f>
        <v/>
      </c>
      <c r="Z34" s="58">
        <f>IF(VLOOKUP(X34,$AM$29:$BT$57,2,FALSE)="ID",INDEX('EDB Select + Calculations'!$A$56:$AJ$62,MATCH(X$28,'EDB Select + Calculations'!$A$56:$A$62,0),MATCH(X34,'EDB Select + Calculations'!$A$56:$AJ$56,0)),"")</f>
        <v>1.3016000000000001</v>
      </c>
      <c r="AA34" s="58" t="str">
        <f>IF(VLOOKUP(X34,$AM$29:$BT$57,2,FALSE)="CPP",INDEX('EDB Select + Calculations'!$A$56:$AJ$62,MATCH(X$28,'EDB Select + Calculations'!$A$56:$A$62,0),MATCH(X34,'EDB Select + Calculations'!$A$56:$AJ$56,0)),"")</f>
        <v/>
      </c>
      <c r="AB34" s="58"/>
      <c r="AC34" s="52">
        <f t="shared" si="18"/>
        <v>8</v>
      </c>
      <c r="AD34" s="52" t="s">
        <v>53</v>
      </c>
      <c r="AE34" s="82">
        <f>INDEX('EDB Select + Calculations'!$A$66:$AF$74,MATCH(AD$28,'EDB Select + Calculations'!$A$66:$A$74,0),MATCH($L34,'EDB Select + Calculations'!$A$66:$AF$66,0))*100</f>
        <v>14.276082549068159</v>
      </c>
      <c r="AF34" s="52">
        <v>6</v>
      </c>
      <c r="AG34" s="52" t="str">
        <f t="shared" si="19"/>
        <v>Westpower</v>
      </c>
      <c r="AH34" s="82" t="str">
        <f>IF(VLOOKUP(AG34,$AM$29:$BT$57,2,FALSE)="DPP",INDEX('EDB Select + Calculations'!$A$66:$AF$74,MATCH(AG$28,'EDB Select + Calculations'!$A$66:$A$74,0),MATCH(AG34,'EDB Select + Calculations'!$A$66:$AF$66,0))*100,"")</f>
        <v/>
      </c>
      <c r="AI34" s="82">
        <f>IF(VLOOKUP(AG34,$AM$29:$BT$57,2,FALSE)="ID",INDEX('EDB Select + Calculations'!$A$66:$AF$74,MATCH(AG$28,'EDB Select + Calculations'!$A$66:$A$74,0),MATCH(AG34,'EDB Select + Calculations'!$A$66:$AF$66,0))*100,"")</f>
        <v>15.840659360549548</v>
      </c>
      <c r="AJ34" s="82" t="str">
        <f>IF(VLOOKUP(AG34,$AM$29:$BT$57,2,FALSE)="CPP",INDEX('EDB Select + Calculations'!$A$66:$AF$74,MATCH(AG$28,'EDB Select + Calculations'!$A$66:$A$74,0),MATCH(AG34,'EDB Select + Calculations'!$A$66:$AF$66,0))*100,"")</f>
        <v/>
      </c>
      <c r="AM34" s="52" t="s">
        <v>53</v>
      </c>
      <c r="AN34" s="52" t="s">
        <v>77</v>
      </c>
    </row>
    <row r="35" spans="2:40" x14ac:dyDescent="0.2">
      <c r="B35" s="52">
        <f t="shared" si="12"/>
        <v>7</v>
      </c>
      <c r="C35" s="52" t="s">
        <v>12</v>
      </c>
      <c r="D35" s="82">
        <f>INDEX('EDB Select + Calculations'!$A$56:$AJ$62,MATCH(C$28,'EDB Select + Calculations'!$A$56:$A$62,0),MATCH($C35,'EDB Select + Calculations'!$A$56:$AJ$56,0))</f>
        <v>94.251000000000005</v>
      </c>
      <c r="E35" s="52">
        <v>7</v>
      </c>
      <c r="F35" s="52" t="str">
        <f t="shared" si="13"/>
        <v>Electra</v>
      </c>
      <c r="G35" s="82" t="str">
        <f>IF(VLOOKUP(F35,$AM$29:$BT$57,2,FALSE)="DPP",INDEX('EDB Select + Calculations'!$A$56:$AJ$62,MATCH(F$28,'EDB Select + Calculations'!$A$56:$A$62,0),MATCH(F35,'EDB Select + Calculations'!$A$56:$AJ$56,0)),"")</f>
        <v/>
      </c>
      <c r="H35" s="82">
        <f>IF(VLOOKUP(F35,$AM$29:$BT$57,2,FALSE)="ID",INDEX('EDB Select + Calculations'!$A$56:$AJ$62,MATCH(F$28,'EDB Select + Calculations'!$A$56:$A$62,0),MATCH(F35,'EDB Select + Calculations'!$A$56:$AJ$56,0)),"")</f>
        <v>94.251000000000005</v>
      </c>
      <c r="I35" s="82" t="str">
        <f>IF(VLOOKUP(F35,$AM$29:$BT$57,2,FALSE)="CPP",INDEX('EDB Select + Calculations'!$A$56:$AJ$62,MATCH(F$28,'EDB Select + Calculations'!$A$56:$A$62,0),MATCH(F35,'EDB Select + Calculations'!$A$56:$AJ$56,0)),"")</f>
        <v/>
      </c>
      <c r="K35" s="52">
        <f t="shared" si="14"/>
        <v>28</v>
      </c>
      <c r="L35" s="52" t="s">
        <v>12</v>
      </c>
      <c r="M35" s="82">
        <f>INDEX('EDB Select + Calculations'!$A$66:$AF$74,MATCH(L$28,'EDB Select + Calculations'!$A$66:$A$74,0),MATCH($L35,'EDB Select + Calculations'!$A$66:$AF$66,0))*100</f>
        <v>-44.50763930496958</v>
      </c>
      <c r="N35" s="52">
        <v>7</v>
      </c>
      <c r="O35" s="52" t="str">
        <f t="shared" si="15"/>
        <v>Westpower</v>
      </c>
      <c r="P35" s="82" t="str">
        <f>IF(VLOOKUP(O35,$AM$29:$BT$57,2,FALSE)="DPP",INDEX('EDB Select + Calculations'!$A$66:$AF$74,MATCH(O$28,'EDB Select + Calculations'!$A$66:$A$74,0),MATCH(O35,'EDB Select + Calculations'!$A$66:$AF$66,0))*100,"")</f>
        <v/>
      </c>
      <c r="Q35" s="82">
        <f>IF(VLOOKUP(O35,$AM$29:$BT$57,2,FALSE)="ID",INDEX('EDB Select + Calculations'!$A$66:$AF$74,MATCH(O$28,'EDB Select + Calculations'!$A$66:$A$74,0),MATCH(O35,'EDB Select + Calculations'!$A$66:$AF$66,0))*100,"")</f>
        <v>28.004344891095869</v>
      </c>
      <c r="R35" s="82" t="str">
        <f>IF(VLOOKUP(O35,$AM$29:$BT$57,2,FALSE)="CPP",INDEX('EDB Select + Calculations'!$A$66:$AF$74,MATCH(O$28,'EDB Select + Calculations'!$A$66:$A$74,0),MATCH(O35,'EDB Select + Calculations'!$A$66:$AF$66,0))*100,"")</f>
        <v/>
      </c>
      <c r="T35" s="52">
        <f t="shared" si="16"/>
        <v>12</v>
      </c>
      <c r="U35" s="52" t="s">
        <v>12</v>
      </c>
      <c r="V35" s="58">
        <f>INDEX('EDB Select + Calculations'!$A$56:$AJ$62,MATCH(U$28,'EDB Select + Calculations'!$A$56:$A$62,0),MATCH($U35,'EDB Select + Calculations'!$A$56:$AJ$56,0))</f>
        <v>1.6676000000000002</v>
      </c>
      <c r="W35" s="52">
        <v>7</v>
      </c>
      <c r="X35" s="52" t="str">
        <f t="shared" si="17"/>
        <v>WEL Networks</v>
      </c>
      <c r="Y35" s="58" t="str">
        <f>IF(VLOOKUP(X35,$AM$29:$BT$57,2,FALSE)="DPP",INDEX('EDB Select + Calculations'!$A$56:$AJ$62,MATCH(X$28,'EDB Select + Calculations'!$A$56:$A$62,0),MATCH(X35,'EDB Select + Calculations'!$A$56:$AJ$56,0)),"")</f>
        <v/>
      </c>
      <c r="Z35" s="58">
        <f>IF(VLOOKUP(X35,$AM$29:$BT$57,2,FALSE)="ID",INDEX('EDB Select + Calculations'!$A$56:$AJ$62,MATCH(X$28,'EDB Select + Calculations'!$A$56:$A$62,0),MATCH(X35,'EDB Select + Calculations'!$A$56:$AJ$56,0)),"")</f>
        <v>1.3274736</v>
      </c>
      <c r="AA35" s="58" t="str">
        <f>IF(VLOOKUP(X35,$AM$29:$BT$57,2,FALSE)="CPP",INDEX('EDB Select + Calculations'!$A$56:$AJ$62,MATCH(X$28,'EDB Select + Calculations'!$A$56:$A$62,0),MATCH(X35,'EDB Select + Calculations'!$A$56:$AJ$56,0)),"")</f>
        <v/>
      </c>
      <c r="AB35" s="58"/>
      <c r="AC35" s="52">
        <f t="shared" si="18"/>
        <v>22</v>
      </c>
      <c r="AD35" s="52" t="s">
        <v>12</v>
      </c>
      <c r="AE35" s="82">
        <f>INDEX('EDB Select + Calculations'!$A$66:$AF$74,MATCH(AD$28,'EDB Select + Calculations'!$A$66:$A$74,0),MATCH($L35,'EDB Select + Calculations'!$A$66:$AF$66,0))*100</f>
        <v>-14.678945978346846</v>
      </c>
      <c r="AF35" s="52">
        <v>7</v>
      </c>
      <c r="AG35" s="52" t="str">
        <f t="shared" si="19"/>
        <v>Horizon Energy</v>
      </c>
      <c r="AH35" s="82">
        <f>IF(VLOOKUP(AG35,$AM$29:$BT$57,2,FALSE)="DPP",INDEX('EDB Select + Calculations'!$A$66:$AF$74,MATCH(AG$28,'EDB Select + Calculations'!$A$66:$A$74,0),MATCH(AG35,'EDB Select + Calculations'!$A$66:$AF$66,0))*100,"")</f>
        <v>15.329488422720061</v>
      </c>
      <c r="AI35" s="82" t="str">
        <f>IF(VLOOKUP(AG35,$AM$29:$BT$57,2,FALSE)="ID",INDEX('EDB Select + Calculations'!$A$66:$AF$74,MATCH(AG$28,'EDB Select + Calculations'!$A$66:$A$74,0),MATCH(AG35,'EDB Select + Calculations'!$A$66:$AF$66,0))*100,"")</f>
        <v/>
      </c>
      <c r="AJ35" s="82" t="str">
        <f>IF(VLOOKUP(AG35,$AM$29:$BT$57,2,FALSE)="CPP",INDEX('EDB Select + Calculations'!$A$66:$AF$74,MATCH(AG$28,'EDB Select + Calculations'!$A$66:$A$74,0),MATCH(AG35,'EDB Select + Calculations'!$A$66:$AF$66,0))*100,"")</f>
        <v/>
      </c>
      <c r="AM35" s="52" t="s">
        <v>12</v>
      </c>
      <c r="AN35" s="52" t="s">
        <v>117</v>
      </c>
    </row>
    <row r="36" spans="2:40" x14ac:dyDescent="0.2">
      <c r="B36" s="52">
        <f t="shared" si="12"/>
        <v>26</v>
      </c>
      <c r="C36" s="52" t="s">
        <v>13</v>
      </c>
      <c r="D36" s="82">
        <f>INDEX('EDB Select + Calculations'!$A$56:$AJ$62,MATCH(C$28,'EDB Select + Calculations'!$A$56:$A$62,0),MATCH($C36,'EDB Select + Calculations'!$A$56:$AJ$56,0))</f>
        <v>329.67786799999999</v>
      </c>
      <c r="E36" s="52">
        <v>8</v>
      </c>
      <c r="F36" s="52" t="str">
        <f t="shared" si="13"/>
        <v>Aurora Energy</v>
      </c>
      <c r="G36" s="82">
        <f>IF(VLOOKUP(F36,$AM$29:$BT$57,2,FALSE)="DPP",INDEX('EDB Select + Calculations'!$A$56:$AJ$62,MATCH(F$28,'EDB Select + Calculations'!$A$56:$A$62,0),MATCH(F36,'EDB Select + Calculations'!$A$56:$AJ$56,0)),"")</f>
        <v>111.02892200000001</v>
      </c>
      <c r="H36" s="82" t="str">
        <f>IF(VLOOKUP(F36,$AM$29:$BT$57,2,FALSE)="ID",INDEX('EDB Select + Calculations'!$A$56:$AJ$62,MATCH(F$28,'EDB Select + Calculations'!$A$56:$A$62,0),MATCH(F36,'EDB Select + Calculations'!$A$56:$AJ$56,0)),"")</f>
        <v/>
      </c>
      <c r="I36" s="82" t="str">
        <f>IF(VLOOKUP(F36,$AM$29:$BT$57,2,FALSE)="CPP",INDEX('EDB Select + Calculations'!$A$56:$AJ$62,MATCH(F$28,'EDB Select + Calculations'!$A$56:$A$62,0),MATCH(F36,'EDB Select + Calculations'!$A$56:$AJ$56,0)),"")</f>
        <v/>
      </c>
      <c r="K36" s="52">
        <f t="shared" si="14"/>
        <v>27</v>
      </c>
      <c r="L36" s="52" t="s">
        <v>13</v>
      </c>
      <c r="M36" s="82">
        <f>INDEX('EDB Select + Calculations'!$A$66:$AF$74,MATCH(L$28,'EDB Select + Calculations'!$A$66:$A$74,0),MATCH($L36,'EDB Select + Calculations'!$A$66:$AF$66,0))*100</f>
        <v>-23.05436870180516</v>
      </c>
      <c r="N36" s="52">
        <v>8</v>
      </c>
      <c r="O36" s="52" t="str">
        <f t="shared" si="15"/>
        <v>Electricity Invercargill</v>
      </c>
      <c r="P36" s="82">
        <f>IF(VLOOKUP(O36,$AM$29:$BT$57,2,FALSE)="DPP",INDEX('EDB Select + Calculations'!$A$66:$AF$74,MATCH(O$28,'EDB Select + Calculations'!$A$66:$A$74,0),MATCH(O36,'EDB Select + Calculations'!$A$66:$AF$66,0))*100,"")</f>
        <v>27.841375472048369</v>
      </c>
      <c r="Q36" s="82" t="str">
        <f>IF(VLOOKUP(O36,$AM$29:$BT$57,2,FALSE)="ID",INDEX('EDB Select + Calculations'!$A$66:$AF$74,MATCH(O$28,'EDB Select + Calculations'!$A$66:$A$74,0),MATCH(O36,'EDB Select + Calculations'!$A$66:$AF$66,0))*100,"")</f>
        <v/>
      </c>
      <c r="R36" s="82" t="str">
        <f>IF(VLOOKUP(O36,$AM$29:$BT$57,2,FALSE)="CPP",INDEX('EDB Select + Calculations'!$A$66:$AF$74,MATCH(O$28,'EDB Select + Calculations'!$A$66:$A$74,0),MATCH(O36,'EDB Select + Calculations'!$A$66:$AF$66,0))*100,"")</f>
        <v/>
      </c>
      <c r="T36" s="52">
        <f t="shared" si="16"/>
        <v>18</v>
      </c>
      <c r="U36" s="52" t="s">
        <v>13</v>
      </c>
      <c r="V36" s="58">
        <f>INDEX('EDB Select + Calculations'!$A$56:$AJ$62,MATCH(U$28,'EDB Select + Calculations'!$A$56:$A$62,0),MATCH($U36,'EDB Select + Calculations'!$A$56:$AJ$56,0))</f>
        <v>2.0734203999999998</v>
      </c>
      <c r="W36" s="52">
        <v>8</v>
      </c>
      <c r="X36" s="52" t="str">
        <f t="shared" si="17"/>
        <v>Vector Lines</v>
      </c>
      <c r="Y36" s="58">
        <f>IF(VLOOKUP(X36,$AM$29:$BT$57,2,FALSE)="DPP",INDEX('EDB Select + Calculations'!$A$56:$AJ$62,MATCH(X$28,'EDB Select + Calculations'!$A$56:$A$62,0),MATCH(X36,'EDB Select + Calculations'!$A$56:$AJ$56,0)),"")</f>
        <v>1.3383056</v>
      </c>
      <c r="Z36" s="58" t="str">
        <f>IF(VLOOKUP(X36,$AM$29:$BT$57,2,FALSE)="ID",INDEX('EDB Select + Calculations'!$A$56:$AJ$62,MATCH(X$28,'EDB Select + Calculations'!$A$56:$A$62,0),MATCH(X36,'EDB Select + Calculations'!$A$56:$AJ$56,0)),"")</f>
        <v/>
      </c>
      <c r="AA36" s="58" t="str">
        <f>IF(VLOOKUP(X36,$AM$29:$BT$57,2,FALSE)="CPP",INDEX('EDB Select + Calculations'!$A$56:$AJ$62,MATCH(X$28,'EDB Select + Calculations'!$A$56:$A$62,0),MATCH(X36,'EDB Select + Calculations'!$A$56:$AJ$56,0)),"")</f>
        <v/>
      </c>
      <c r="AB36" s="58"/>
      <c r="AC36" s="52">
        <f t="shared" si="18"/>
        <v>9</v>
      </c>
      <c r="AD36" s="52" t="s">
        <v>13</v>
      </c>
      <c r="AE36" s="82">
        <f>INDEX('EDB Select + Calculations'!$A$66:$AF$74,MATCH(AD$28,'EDB Select + Calculations'!$A$66:$A$74,0),MATCH($L36,'EDB Select + Calculations'!$A$66:$AF$66,0))*100</f>
        <v>13.142990639093831</v>
      </c>
      <c r="AF36" s="52">
        <v>8</v>
      </c>
      <c r="AG36" s="52" t="str">
        <f t="shared" si="19"/>
        <v>Eastland Network</v>
      </c>
      <c r="AH36" s="82">
        <f>IF(VLOOKUP(AG36,$AM$29:$BT$57,2,FALSE)="DPP",INDEX('EDB Select + Calculations'!$A$66:$AF$74,MATCH(AG$28,'EDB Select + Calculations'!$A$66:$A$74,0),MATCH(AG36,'EDB Select + Calculations'!$A$66:$AF$66,0))*100,"")</f>
        <v>14.276082549068159</v>
      </c>
      <c r="AI36" s="82" t="str">
        <f>IF(VLOOKUP(AG36,$AM$29:$BT$57,2,FALSE)="ID",INDEX('EDB Select + Calculations'!$A$66:$AF$74,MATCH(AG$28,'EDB Select + Calculations'!$A$66:$A$74,0),MATCH(AG36,'EDB Select + Calculations'!$A$66:$AF$66,0))*100,"")</f>
        <v/>
      </c>
      <c r="AJ36" s="82" t="str">
        <f>IF(VLOOKUP(AG36,$AM$29:$BT$57,2,FALSE)="CPP",INDEX('EDB Select + Calculations'!$A$66:$AF$74,MATCH(AG$28,'EDB Select + Calculations'!$A$66:$A$74,0),MATCH(AG36,'EDB Select + Calculations'!$A$66:$AF$66,0))*100,"")</f>
        <v/>
      </c>
      <c r="AM36" s="52" t="s">
        <v>13</v>
      </c>
      <c r="AN36" s="52" t="s">
        <v>77</v>
      </c>
    </row>
    <row r="37" spans="2:40" x14ac:dyDescent="0.2">
      <c r="B37" s="52">
        <f t="shared" si="12"/>
        <v>1</v>
      </c>
      <c r="C37" s="52" t="s">
        <v>14</v>
      </c>
      <c r="D37" s="82">
        <f>INDEX('EDB Select + Calculations'!$A$56:$AJ$62,MATCH(C$28,'EDB Select + Calculations'!$A$56:$A$62,0),MATCH($C37,'EDB Select + Calculations'!$A$56:$AJ$56,0))</f>
        <v>41.328400000000002</v>
      </c>
      <c r="E37" s="52">
        <v>9</v>
      </c>
      <c r="F37" s="52" t="str">
        <f t="shared" si="13"/>
        <v>Counties Power</v>
      </c>
      <c r="G37" s="82" t="str">
        <f>IF(VLOOKUP(F37,$AM$29:$BT$57,2,FALSE)="DPP",INDEX('EDB Select + Calculations'!$A$56:$AJ$62,MATCH(F$28,'EDB Select + Calculations'!$A$56:$A$62,0),MATCH(F37,'EDB Select + Calculations'!$A$56:$AJ$56,0)),"")</f>
        <v/>
      </c>
      <c r="H37" s="82">
        <f>IF(VLOOKUP(F37,$AM$29:$BT$57,2,FALSE)="ID",INDEX('EDB Select + Calculations'!$A$56:$AJ$62,MATCH(F$28,'EDB Select + Calculations'!$A$56:$A$62,0),MATCH(F37,'EDB Select + Calculations'!$A$56:$AJ$56,0)),"")</f>
        <v>119.639354</v>
      </c>
      <c r="I37" s="82" t="str">
        <f>IF(VLOOKUP(F37,$AM$29:$BT$57,2,FALSE)="CPP",INDEX('EDB Select + Calculations'!$A$56:$AJ$62,MATCH(F$28,'EDB Select + Calculations'!$A$56:$A$62,0),MATCH(F37,'EDB Select + Calculations'!$A$56:$AJ$56,0)),"")</f>
        <v/>
      </c>
      <c r="K37" s="52">
        <f t="shared" si="14"/>
        <v>8</v>
      </c>
      <c r="L37" s="52" t="s">
        <v>14</v>
      </c>
      <c r="M37" s="82">
        <f>INDEX('EDB Select + Calculations'!$A$66:$AF$74,MATCH(L$28,'EDB Select + Calculations'!$A$66:$A$74,0),MATCH($L37,'EDB Select + Calculations'!$A$66:$AF$66,0))*100</f>
        <v>27.841375472048369</v>
      </c>
      <c r="N37" s="52">
        <v>9</v>
      </c>
      <c r="O37" s="52" t="str">
        <f t="shared" si="15"/>
        <v>Aurora Energy</v>
      </c>
      <c r="P37" s="82">
        <f>IF(VLOOKUP(O37,$AM$29:$BT$57,2,FALSE)="DPP",INDEX('EDB Select + Calculations'!$A$66:$AF$74,MATCH(O$28,'EDB Select + Calculations'!$A$66:$A$74,0),MATCH(O37,'EDB Select + Calculations'!$A$66:$AF$66,0))*100,"")</f>
        <v>24.289005512719552</v>
      </c>
      <c r="Q37" s="82" t="str">
        <f>IF(VLOOKUP(O37,$AM$29:$BT$57,2,FALSE)="ID",INDEX('EDB Select + Calculations'!$A$66:$AF$74,MATCH(O$28,'EDB Select + Calculations'!$A$66:$A$74,0),MATCH(O37,'EDB Select + Calculations'!$A$66:$AF$66,0))*100,"")</f>
        <v/>
      </c>
      <c r="R37" s="82" t="str">
        <f>IF(VLOOKUP(O37,$AM$29:$BT$57,2,FALSE)="CPP",INDEX('EDB Select + Calculations'!$A$66:$AF$74,MATCH(O$28,'EDB Select + Calculations'!$A$66:$A$74,0),MATCH(O37,'EDB Select + Calculations'!$A$66:$AF$66,0))*100,"")</f>
        <v/>
      </c>
      <c r="T37" s="52">
        <f t="shared" si="16"/>
        <v>2</v>
      </c>
      <c r="U37" s="52" t="s">
        <v>14</v>
      </c>
      <c r="V37" s="58">
        <f>INDEX('EDB Select + Calculations'!$A$56:$AJ$62,MATCH(U$28,'EDB Select + Calculations'!$A$56:$A$62,0),MATCH($U37,'EDB Select + Calculations'!$A$56:$AJ$56,0))</f>
        <v>0.8246</v>
      </c>
      <c r="W37" s="52">
        <v>9</v>
      </c>
      <c r="X37" s="52" t="str">
        <f t="shared" si="17"/>
        <v>Aurora Energy</v>
      </c>
      <c r="Y37" s="58">
        <f>IF(VLOOKUP(X37,$AM$29:$BT$57,2,FALSE)="DPP",INDEX('EDB Select + Calculations'!$A$56:$AJ$62,MATCH(X$28,'EDB Select + Calculations'!$A$56:$A$62,0),MATCH(X37,'EDB Select + Calculations'!$A$56:$AJ$56,0)),"")</f>
        <v>1.3734328</v>
      </c>
      <c r="Z37" s="58" t="str">
        <f>IF(VLOOKUP(X37,$AM$29:$BT$57,2,FALSE)="ID",INDEX('EDB Select + Calculations'!$A$56:$AJ$62,MATCH(X$28,'EDB Select + Calculations'!$A$56:$A$62,0),MATCH(X37,'EDB Select + Calculations'!$A$56:$AJ$56,0)),"")</f>
        <v/>
      </c>
      <c r="AA37" s="58" t="str">
        <f>IF(VLOOKUP(X37,$AM$29:$BT$57,2,FALSE)="CPP",INDEX('EDB Select + Calculations'!$A$56:$AJ$62,MATCH(X$28,'EDB Select + Calculations'!$A$56:$A$62,0),MATCH(X37,'EDB Select + Calculations'!$A$56:$AJ$56,0)),"")</f>
        <v/>
      </c>
      <c r="AB37" s="58"/>
      <c r="AC37" s="52">
        <f t="shared" si="18"/>
        <v>14</v>
      </c>
      <c r="AD37" s="52" t="s">
        <v>14</v>
      </c>
      <c r="AE37" s="82">
        <f>INDEX('EDB Select + Calculations'!$A$66:$AF$74,MATCH(AD$28,'EDB Select + Calculations'!$A$66:$A$74,0),MATCH($L37,'EDB Select + Calculations'!$A$66:$AF$66,0))*100</f>
        <v>-3.671037616795958</v>
      </c>
      <c r="AF37" s="52">
        <v>9</v>
      </c>
      <c r="AG37" s="52" t="str">
        <f t="shared" si="19"/>
        <v>Electricity Ashburton</v>
      </c>
      <c r="AH37" s="82">
        <f>IF(VLOOKUP(AG37,$AM$29:$BT$57,2,FALSE)="DPP",INDEX('EDB Select + Calculations'!$A$66:$AF$74,MATCH(AG$28,'EDB Select + Calculations'!$A$66:$A$74,0),MATCH(AG37,'EDB Select + Calculations'!$A$66:$AF$66,0))*100,"")</f>
        <v>13.142990639093831</v>
      </c>
      <c r="AI37" s="82" t="str">
        <f>IF(VLOOKUP(AG37,$AM$29:$BT$57,2,FALSE)="ID",INDEX('EDB Select + Calculations'!$A$66:$AF$74,MATCH(AG$28,'EDB Select + Calculations'!$A$66:$A$74,0),MATCH(AG37,'EDB Select + Calculations'!$A$66:$AF$66,0))*100,"")</f>
        <v/>
      </c>
      <c r="AJ37" s="82" t="str">
        <f>IF(VLOOKUP(AG37,$AM$29:$BT$57,2,FALSE)="CPP",INDEX('EDB Select + Calculations'!$A$66:$AF$74,MATCH(AG$28,'EDB Select + Calculations'!$A$66:$A$74,0),MATCH(AG37,'EDB Select + Calculations'!$A$66:$AF$66,0))*100,"")</f>
        <v/>
      </c>
      <c r="AM37" s="52" t="s">
        <v>14</v>
      </c>
      <c r="AN37" s="52" t="s">
        <v>77</v>
      </c>
    </row>
    <row r="38" spans="2:40" x14ac:dyDescent="0.2">
      <c r="B38" s="52">
        <f t="shared" si="12"/>
        <v>14</v>
      </c>
      <c r="C38" s="52" t="s">
        <v>15</v>
      </c>
      <c r="D38" s="82">
        <f>INDEX('EDB Select + Calculations'!$A$56:$AJ$62,MATCH(C$28,'EDB Select + Calculations'!$A$56:$A$62,0),MATCH($C38,'EDB Select + Calculations'!$A$56:$AJ$56,0))</f>
        <v>182.89342199999999</v>
      </c>
      <c r="E38" s="52">
        <v>10</v>
      </c>
      <c r="F38" s="52" t="str">
        <f t="shared" si="13"/>
        <v>Unison Networks</v>
      </c>
      <c r="G38" s="82">
        <f>IF(VLOOKUP(F38,$AM$29:$BT$57,2,FALSE)="DPP",INDEX('EDB Select + Calculations'!$A$56:$AJ$62,MATCH(F$28,'EDB Select + Calculations'!$A$56:$A$62,0),MATCH(F38,'EDB Select + Calculations'!$A$56:$AJ$56,0)),"")</f>
        <v>139.93082000000001</v>
      </c>
      <c r="H38" s="82" t="str">
        <f>IF(VLOOKUP(F38,$AM$29:$BT$57,2,FALSE)="ID",INDEX('EDB Select + Calculations'!$A$56:$AJ$62,MATCH(F$28,'EDB Select + Calculations'!$A$56:$A$62,0),MATCH(F38,'EDB Select + Calculations'!$A$56:$AJ$56,0)),"")</f>
        <v/>
      </c>
      <c r="I38" s="82" t="str">
        <f>IF(VLOOKUP(F38,$AM$29:$BT$57,2,FALSE)="CPP",INDEX('EDB Select + Calculations'!$A$56:$AJ$62,MATCH(F$28,'EDB Select + Calculations'!$A$56:$A$62,0),MATCH(F38,'EDB Select + Calculations'!$A$56:$AJ$56,0)),"")</f>
        <v/>
      </c>
      <c r="K38" s="52">
        <f t="shared" si="14"/>
        <v>14</v>
      </c>
      <c r="L38" s="52" t="s">
        <v>15</v>
      </c>
      <c r="M38" s="82">
        <f>INDEX('EDB Select + Calculations'!$A$66:$AF$74,MATCH(L$28,'EDB Select + Calculations'!$A$66:$A$74,0),MATCH($L38,'EDB Select + Calculations'!$A$66:$AF$66,0))*100</f>
        <v>9.0078553817236831</v>
      </c>
      <c r="N38" s="52">
        <v>10</v>
      </c>
      <c r="O38" s="52" t="str">
        <f t="shared" si="15"/>
        <v>The Power Company</v>
      </c>
      <c r="P38" s="82" t="str">
        <f>IF(VLOOKUP(O38,$AM$29:$BT$57,2,FALSE)="DPP",INDEX('EDB Select + Calculations'!$A$66:$AF$74,MATCH(O$28,'EDB Select + Calculations'!$A$66:$A$74,0),MATCH(O38,'EDB Select + Calculations'!$A$66:$AF$66,0))*100,"")</f>
        <v/>
      </c>
      <c r="Q38" s="82">
        <f>IF(VLOOKUP(O38,$AM$29:$BT$57,2,FALSE)="ID",INDEX('EDB Select + Calculations'!$A$66:$AF$74,MATCH(O$28,'EDB Select + Calculations'!$A$66:$A$74,0),MATCH(O38,'EDB Select + Calculations'!$A$66:$AF$66,0))*100,"")</f>
        <v>15.141837714945773</v>
      </c>
      <c r="R38" s="82" t="str">
        <f>IF(VLOOKUP(O38,$AM$29:$BT$57,2,FALSE)="CPP",INDEX('EDB Select + Calculations'!$A$66:$AF$74,MATCH(O$28,'EDB Select + Calculations'!$A$66:$A$74,0),MATCH(O38,'EDB Select + Calculations'!$A$66:$AF$66,0))*100,"")</f>
        <v/>
      </c>
      <c r="T38" s="52">
        <f t="shared" si="16"/>
        <v>19</v>
      </c>
      <c r="U38" s="52" t="s">
        <v>15</v>
      </c>
      <c r="V38" s="58">
        <f>INDEX('EDB Select + Calculations'!$A$56:$AJ$62,MATCH(U$28,'EDB Select + Calculations'!$A$56:$A$62,0),MATCH($U38,'EDB Select + Calculations'!$A$56:$AJ$56,0))</f>
        <v>2.1361534</v>
      </c>
      <c r="W38" s="52">
        <v>10</v>
      </c>
      <c r="X38" s="52" t="str">
        <f t="shared" si="17"/>
        <v>Network Tasman</v>
      </c>
      <c r="Y38" s="58">
        <f>IF(VLOOKUP(X38,$AM$29:$BT$57,2,FALSE)="DPP",INDEX('EDB Select + Calculations'!$A$56:$AJ$62,MATCH(X$28,'EDB Select + Calculations'!$A$56:$A$62,0),MATCH(X38,'EDB Select + Calculations'!$A$56:$AJ$56,0)),"")</f>
        <v>1.4504114000000001</v>
      </c>
      <c r="Z38" s="58" t="str">
        <f>IF(VLOOKUP(X38,$AM$29:$BT$57,2,FALSE)="ID",INDEX('EDB Select + Calculations'!$A$56:$AJ$62,MATCH(X$28,'EDB Select + Calculations'!$A$56:$A$62,0),MATCH(X38,'EDB Select + Calculations'!$A$56:$AJ$56,0)),"")</f>
        <v/>
      </c>
      <c r="AA38" s="58" t="str">
        <f>IF(VLOOKUP(X38,$AM$29:$BT$57,2,FALSE)="CPP",INDEX('EDB Select + Calculations'!$A$56:$AJ$62,MATCH(X$28,'EDB Select + Calculations'!$A$56:$A$62,0),MATCH(X38,'EDB Select + Calculations'!$A$56:$AJ$56,0)),"")</f>
        <v/>
      </c>
      <c r="AB38" s="58"/>
      <c r="AC38" s="52">
        <f t="shared" si="18"/>
        <v>7</v>
      </c>
      <c r="AD38" s="52" t="s">
        <v>15</v>
      </c>
      <c r="AE38" s="82">
        <f>INDEX('EDB Select + Calculations'!$A$66:$AF$74,MATCH(AD$28,'EDB Select + Calculations'!$A$66:$A$74,0),MATCH($L38,'EDB Select + Calculations'!$A$66:$AF$66,0))*100</f>
        <v>15.329488422720061</v>
      </c>
      <c r="AF38" s="52">
        <v>10</v>
      </c>
      <c r="AG38" s="52" t="str">
        <f t="shared" si="19"/>
        <v>Nelson Electricity</v>
      </c>
      <c r="AH38" s="82">
        <f>IF(VLOOKUP(AG38,$AM$29:$BT$57,2,FALSE)="DPP",INDEX('EDB Select + Calculations'!$A$66:$AF$74,MATCH(AG$28,'EDB Select + Calculations'!$A$66:$A$74,0),MATCH(AG38,'EDB Select + Calculations'!$A$66:$AF$66,0))*100,"")</f>
        <v>1.7737734567071284</v>
      </c>
      <c r="AI38" s="82" t="str">
        <f>IF(VLOOKUP(AG38,$AM$29:$BT$57,2,FALSE)="ID",INDEX('EDB Select + Calculations'!$A$66:$AF$74,MATCH(AG$28,'EDB Select + Calculations'!$A$66:$A$74,0),MATCH(AG38,'EDB Select + Calculations'!$A$66:$AF$66,0))*100,"")</f>
        <v/>
      </c>
      <c r="AJ38" s="82" t="str">
        <f>IF(VLOOKUP(AG38,$AM$29:$BT$57,2,FALSE)="CPP",INDEX('EDB Select + Calculations'!$A$66:$AF$74,MATCH(AG$28,'EDB Select + Calculations'!$A$66:$A$74,0),MATCH(AG38,'EDB Select + Calculations'!$A$66:$AF$66,0))*100,"")</f>
        <v/>
      </c>
      <c r="AM38" s="52" t="s">
        <v>15</v>
      </c>
      <c r="AN38" s="52" t="s">
        <v>77</v>
      </c>
    </row>
    <row r="39" spans="2:40" x14ac:dyDescent="0.2">
      <c r="B39" s="52">
        <f t="shared" si="12"/>
        <v>27</v>
      </c>
      <c r="C39" s="52" t="s">
        <v>54</v>
      </c>
      <c r="D39" s="82">
        <f>INDEX('EDB Select + Calculations'!$A$56:$AJ$62,MATCH(C$28,'EDB Select + Calculations'!$A$56:$A$62,0),MATCH($C39,'EDB Select + Calculations'!$A$56:$AJ$56,0))</f>
        <v>370.07277000000005</v>
      </c>
      <c r="E39" s="52">
        <v>11</v>
      </c>
      <c r="F39" s="52" t="str">
        <f t="shared" si="13"/>
        <v>Network Tasman</v>
      </c>
      <c r="G39" s="82">
        <f>IF(VLOOKUP(F39,$AM$29:$BT$57,2,FALSE)="DPP",INDEX('EDB Select + Calculations'!$A$56:$AJ$62,MATCH(F$28,'EDB Select + Calculations'!$A$56:$A$62,0),MATCH(F39,'EDB Select + Calculations'!$A$56:$AJ$56,0)),"")</f>
        <v>155.403738</v>
      </c>
      <c r="H39" s="82" t="str">
        <f>IF(VLOOKUP(F39,$AM$29:$BT$57,2,FALSE)="ID",INDEX('EDB Select + Calculations'!$A$56:$AJ$62,MATCH(F$28,'EDB Select + Calculations'!$A$56:$A$62,0),MATCH(F39,'EDB Select + Calculations'!$A$56:$AJ$56,0)),"")</f>
        <v/>
      </c>
      <c r="I39" s="82" t="str">
        <f>IF(VLOOKUP(F39,$AM$29:$BT$57,2,FALSE)="CPP",INDEX('EDB Select + Calculations'!$A$56:$AJ$62,MATCH(F$28,'EDB Select + Calculations'!$A$56:$A$62,0),MATCH(F39,'EDB Select + Calculations'!$A$56:$AJ$56,0)),"")</f>
        <v/>
      </c>
      <c r="K39" s="52">
        <f t="shared" si="14"/>
        <v>2</v>
      </c>
      <c r="L39" s="52" t="s">
        <v>54</v>
      </c>
      <c r="M39" s="82">
        <f>INDEX('EDB Select + Calculations'!$A$66:$AF$74,MATCH(L$28,'EDB Select + Calculations'!$A$66:$A$74,0),MATCH($L39,'EDB Select + Calculations'!$A$66:$AF$66,0))*100</f>
        <v>182.30224726341802</v>
      </c>
      <c r="N39" s="52">
        <v>11</v>
      </c>
      <c r="O39" s="52" t="str">
        <f t="shared" si="15"/>
        <v>Counties Power</v>
      </c>
      <c r="P39" s="82" t="str">
        <f>IF(VLOOKUP(O39,$AM$29:$BT$57,2,FALSE)="DPP",INDEX('EDB Select + Calculations'!$A$66:$AF$74,MATCH(O$28,'EDB Select + Calculations'!$A$66:$A$74,0),MATCH(O39,'EDB Select + Calculations'!$A$66:$AF$66,0))*100,"")</f>
        <v/>
      </c>
      <c r="Q39" s="82">
        <f>IF(VLOOKUP(O39,$AM$29:$BT$57,2,FALSE)="ID",INDEX('EDB Select + Calculations'!$A$66:$AF$74,MATCH(O$28,'EDB Select + Calculations'!$A$66:$A$74,0),MATCH(O39,'EDB Select + Calculations'!$A$66:$AF$66,0))*100,"")</f>
        <v>14.343340293414929</v>
      </c>
      <c r="R39" s="82" t="str">
        <f>IF(VLOOKUP(O39,$AM$29:$BT$57,2,FALSE)="CPP",INDEX('EDB Select + Calculations'!$A$66:$AF$74,MATCH(O$28,'EDB Select + Calculations'!$A$66:$A$74,0),MATCH(O39,'EDB Select + Calculations'!$A$66:$AF$66,0))*100,"")</f>
        <v/>
      </c>
      <c r="T39" s="52">
        <f t="shared" si="16"/>
        <v>16</v>
      </c>
      <c r="U39" s="52" t="s">
        <v>54</v>
      </c>
      <c r="V39" s="58">
        <f>INDEX('EDB Select + Calculations'!$A$56:$AJ$62,MATCH(U$28,'EDB Select + Calculations'!$A$56:$A$62,0),MATCH($U39,'EDB Select + Calculations'!$A$56:$AJ$56,0))</f>
        <v>2.0464764000000004</v>
      </c>
      <c r="W39" s="52">
        <v>11</v>
      </c>
      <c r="X39" s="52" t="str">
        <f t="shared" si="17"/>
        <v>Alpine Energy</v>
      </c>
      <c r="Y39" s="58">
        <f>IF(VLOOKUP(X39,$AM$29:$BT$57,2,FALSE)="DPP",INDEX('EDB Select + Calculations'!$A$56:$AJ$62,MATCH(X$28,'EDB Select + Calculations'!$A$56:$A$62,0),MATCH(X39,'EDB Select + Calculations'!$A$56:$AJ$56,0)),"")</f>
        <v>1.5204856000000002</v>
      </c>
      <c r="Z39" s="58" t="str">
        <f>IF(VLOOKUP(X39,$AM$29:$BT$57,2,FALSE)="ID",INDEX('EDB Select + Calculations'!$A$56:$AJ$62,MATCH(X$28,'EDB Select + Calculations'!$A$56:$A$62,0),MATCH(X39,'EDB Select + Calculations'!$A$56:$AJ$56,0)),"")</f>
        <v/>
      </c>
      <c r="AA39" s="58" t="str">
        <f>IF(VLOOKUP(X39,$AM$29:$BT$57,2,FALSE)="CPP",INDEX('EDB Select + Calculations'!$A$56:$AJ$62,MATCH(X$28,'EDB Select + Calculations'!$A$56:$A$62,0),MATCH(X39,'EDB Select + Calculations'!$A$56:$AJ$56,0)),"")</f>
        <v/>
      </c>
      <c r="AB39" s="58"/>
      <c r="AC39" s="52">
        <f t="shared" si="18"/>
        <v>2</v>
      </c>
      <c r="AD39" s="52" t="s">
        <v>54</v>
      </c>
      <c r="AE39" s="82">
        <f>INDEX('EDB Select + Calculations'!$A$66:$AF$74,MATCH(AD$28,'EDB Select + Calculations'!$A$66:$A$74,0),MATCH($L39,'EDB Select + Calculations'!$A$66:$AF$66,0))*100</f>
        <v>40.387168134622954</v>
      </c>
      <c r="AF39" s="52">
        <v>11</v>
      </c>
      <c r="AG39" s="52" t="str">
        <f t="shared" si="19"/>
        <v>Alpine Energy</v>
      </c>
      <c r="AH39" s="82">
        <f>IF(VLOOKUP(AG39,$AM$29:$BT$57,2,FALSE)="DPP",INDEX('EDB Select + Calculations'!$A$66:$AF$74,MATCH(AG$28,'EDB Select + Calculations'!$A$66:$A$74,0),MATCH(AG39,'EDB Select + Calculations'!$A$66:$AF$66,0))*100,"")</f>
        <v>0.92848466454611422</v>
      </c>
      <c r="AI39" s="82" t="str">
        <f>IF(VLOOKUP(AG39,$AM$29:$BT$57,2,FALSE)="ID",INDEX('EDB Select + Calculations'!$A$66:$AF$74,MATCH(AG$28,'EDB Select + Calculations'!$A$66:$A$74,0),MATCH(AG39,'EDB Select + Calculations'!$A$66:$AF$66,0))*100,"")</f>
        <v/>
      </c>
      <c r="AJ39" s="82" t="str">
        <f>IF(VLOOKUP(AG39,$AM$29:$BT$57,2,FALSE)="CPP",INDEX('EDB Select + Calculations'!$A$66:$AF$74,MATCH(AG$28,'EDB Select + Calculations'!$A$66:$A$74,0),MATCH(AG39,'EDB Select + Calculations'!$A$66:$AF$66,0))*100,"")</f>
        <v/>
      </c>
      <c r="AM39" s="52" t="s">
        <v>54</v>
      </c>
      <c r="AN39" s="52" t="s">
        <v>117</v>
      </c>
    </row>
    <row r="40" spans="2:40" x14ac:dyDescent="0.2">
      <c r="B40" s="52">
        <f t="shared" si="12"/>
        <v>19</v>
      </c>
      <c r="C40" s="52" t="s">
        <v>16</v>
      </c>
      <c r="D40" s="82">
        <f>INDEX('EDB Select + Calculations'!$A$56:$AJ$62,MATCH(C$28,'EDB Select + Calculations'!$A$56:$A$62,0),MATCH($C40,'EDB Select + Calculations'!$A$56:$AJ$56,0))</f>
        <v>235.62192400000004</v>
      </c>
      <c r="E40" s="52">
        <v>12</v>
      </c>
      <c r="F40" s="52" t="str">
        <f t="shared" si="13"/>
        <v>Waipa Network</v>
      </c>
      <c r="G40" s="82" t="str">
        <f>IF(VLOOKUP(F40,$AM$29:$BT$57,2,FALSE)="DPP",INDEX('EDB Select + Calculations'!$A$56:$AJ$62,MATCH(F$28,'EDB Select + Calculations'!$A$56:$A$62,0),MATCH(F40,'EDB Select + Calculations'!$A$56:$AJ$56,0)),"")</f>
        <v/>
      </c>
      <c r="H40" s="82">
        <f>IF(VLOOKUP(F40,$AM$29:$BT$57,2,FALSE)="ID",INDEX('EDB Select + Calculations'!$A$56:$AJ$62,MATCH(F$28,'EDB Select + Calculations'!$A$56:$A$62,0),MATCH(F40,'EDB Select + Calculations'!$A$56:$AJ$56,0)),"")</f>
        <v>166.44400000000002</v>
      </c>
      <c r="I40" s="82" t="str">
        <f>IF(VLOOKUP(F40,$AM$29:$BT$57,2,FALSE)="CPP",INDEX('EDB Select + Calculations'!$A$56:$AJ$62,MATCH(F$28,'EDB Select + Calculations'!$A$56:$A$62,0),MATCH(F40,'EDB Select + Calculations'!$A$56:$AJ$56,0)),"")</f>
        <v/>
      </c>
      <c r="K40" s="52">
        <f t="shared" si="14"/>
        <v>20</v>
      </c>
      <c r="L40" s="52" t="s">
        <v>16</v>
      </c>
      <c r="M40" s="82">
        <f>INDEX('EDB Select + Calculations'!$A$66:$AF$74,MATCH(L$28,'EDB Select + Calculations'!$A$66:$A$74,0),MATCH($L40,'EDB Select + Calculations'!$A$66:$AF$66,0))*100</f>
        <v>-1.9503354530864492</v>
      </c>
      <c r="N40" s="52">
        <v>12</v>
      </c>
      <c r="O40" s="52" t="str">
        <f t="shared" si="15"/>
        <v>Alpine Energy</v>
      </c>
      <c r="P40" s="82">
        <f>IF(VLOOKUP(O40,$AM$29:$BT$57,2,FALSE)="DPP",INDEX('EDB Select + Calculations'!$A$66:$AF$74,MATCH(O$28,'EDB Select + Calculations'!$A$66:$A$74,0),MATCH(O40,'EDB Select + Calculations'!$A$66:$AF$66,0))*100,"")</f>
        <v>13.405728453828591</v>
      </c>
      <c r="Q40" s="82" t="str">
        <f>IF(VLOOKUP(O40,$AM$29:$BT$57,2,FALSE)="ID",INDEX('EDB Select + Calculations'!$A$66:$AF$74,MATCH(O$28,'EDB Select + Calculations'!$A$66:$A$74,0),MATCH(O40,'EDB Select + Calculations'!$A$66:$AF$66,0))*100,"")</f>
        <v/>
      </c>
      <c r="R40" s="82" t="str">
        <f>IF(VLOOKUP(O40,$AM$29:$BT$57,2,FALSE)="CPP",INDEX('EDB Select + Calculations'!$A$66:$AF$74,MATCH(O$28,'EDB Select + Calculations'!$A$66:$A$74,0),MATCH(O40,'EDB Select + Calculations'!$A$66:$AF$66,0))*100,"")</f>
        <v/>
      </c>
      <c r="T40" s="52">
        <f t="shared" si="16"/>
        <v>13</v>
      </c>
      <c r="U40" s="52" t="s">
        <v>16</v>
      </c>
      <c r="V40" s="58">
        <f>INDEX('EDB Select + Calculations'!$A$56:$AJ$62,MATCH(U$28,'EDB Select + Calculations'!$A$56:$A$62,0),MATCH($U40,'EDB Select + Calculations'!$A$56:$AJ$56,0))</f>
        <v>1.8609459999999998</v>
      </c>
      <c r="W40" s="52">
        <v>12</v>
      </c>
      <c r="X40" s="52" t="str">
        <f t="shared" si="17"/>
        <v>Electra</v>
      </c>
      <c r="Y40" s="58" t="str">
        <f>IF(VLOOKUP(X40,$AM$29:$BT$57,2,FALSE)="DPP",INDEX('EDB Select + Calculations'!$A$56:$AJ$62,MATCH(X$28,'EDB Select + Calculations'!$A$56:$A$62,0),MATCH(X40,'EDB Select + Calculations'!$A$56:$AJ$56,0)),"")</f>
        <v/>
      </c>
      <c r="Z40" s="58">
        <f>IF(VLOOKUP(X40,$AM$29:$BT$57,2,FALSE)="ID",INDEX('EDB Select + Calculations'!$A$56:$AJ$62,MATCH(X$28,'EDB Select + Calculations'!$A$56:$A$62,0),MATCH(X40,'EDB Select + Calculations'!$A$56:$AJ$56,0)),"")</f>
        <v>1.6676000000000002</v>
      </c>
      <c r="AA40" s="58" t="str">
        <f>IF(VLOOKUP(X40,$AM$29:$BT$57,2,FALSE)="CPP",INDEX('EDB Select + Calculations'!$A$56:$AJ$62,MATCH(X$28,'EDB Select + Calculations'!$A$56:$A$62,0),MATCH(X40,'EDB Select + Calculations'!$A$56:$AJ$56,0)),"")</f>
        <v/>
      </c>
      <c r="AB40" s="58"/>
      <c r="AC40" s="52">
        <f t="shared" si="18"/>
        <v>27</v>
      </c>
      <c r="AD40" s="52" t="s">
        <v>16</v>
      </c>
      <c r="AE40" s="82">
        <f>INDEX('EDB Select + Calculations'!$A$66:$AF$74,MATCH(AD$28,'EDB Select + Calculations'!$A$66:$A$74,0),MATCH($L40,'EDB Select + Calculations'!$A$66:$AF$66,0))*100</f>
        <v>-23.101405006342112</v>
      </c>
      <c r="AF40" s="52">
        <v>12</v>
      </c>
      <c r="AG40" s="52" t="str">
        <f t="shared" si="19"/>
        <v>Counties Power</v>
      </c>
      <c r="AH40" s="82" t="str">
        <f>IF(VLOOKUP(AG40,$AM$29:$BT$57,2,FALSE)="DPP",INDEX('EDB Select + Calculations'!$A$66:$AF$74,MATCH(AG$28,'EDB Select + Calculations'!$A$66:$A$74,0),MATCH(AG40,'EDB Select + Calculations'!$A$66:$AF$66,0))*100,"")</f>
        <v/>
      </c>
      <c r="AI40" s="82">
        <f>IF(VLOOKUP(AG40,$AM$29:$BT$57,2,FALSE)="ID",INDEX('EDB Select + Calculations'!$A$66:$AF$74,MATCH(AG$28,'EDB Select + Calculations'!$A$66:$A$74,0),MATCH(AG40,'EDB Select + Calculations'!$A$66:$AF$66,0))*100,"")</f>
        <v>-1.6913906630865894</v>
      </c>
      <c r="AJ40" s="82" t="str">
        <f>IF(VLOOKUP(AG40,$AM$29:$BT$57,2,FALSE)="CPP",INDEX('EDB Select + Calculations'!$A$66:$AF$74,MATCH(AG$28,'EDB Select + Calculations'!$A$66:$A$74,0),MATCH(AG40,'EDB Select + Calculations'!$A$66:$AF$66,0))*100,"")</f>
        <v/>
      </c>
      <c r="AM40" s="52" t="s">
        <v>16</v>
      </c>
      <c r="AN40" s="52" t="s">
        <v>117</v>
      </c>
    </row>
    <row r="41" spans="2:40" x14ac:dyDescent="0.2">
      <c r="B41" s="52">
        <f t="shared" si="12"/>
        <v>2</v>
      </c>
      <c r="C41" s="52" t="s">
        <v>17</v>
      </c>
      <c r="D41" s="82">
        <f>INDEX('EDB Select + Calculations'!$A$56:$AJ$62,MATCH(C$28,'EDB Select + Calculations'!$A$56:$A$62,0),MATCH($C41,'EDB Select + Calculations'!$A$56:$AJ$56,0))</f>
        <v>52.814667</v>
      </c>
      <c r="E41" s="52">
        <v>13</v>
      </c>
      <c r="F41" s="52" t="str">
        <f t="shared" si="13"/>
        <v>Centralines</v>
      </c>
      <c r="G41" s="82">
        <f>IF(VLOOKUP(F41,$AM$29:$BT$57,2,FALSE)="DPP",INDEX('EDB Select + Calculations'!$A$56:$AJ$62,MATCH(F$28,'EDB Select + Calculations'!$A$56:$A$62,0),MATCH(F41,'EDB Select + Calculations'!$A$56:$AJ$56,0)),"")</f>
        <v>177.40061599999999</v>
      </c>
      <c r="H41" s="82" t="str">
        <f>IF(VLOOKUP(F41,$AM$29:$BT$57,2,FALSE)="ID",INDEX('EDB Select + Calculations'!$A$56:$AJ$62,MATCH(F$28,'EDB Select + Calculations'!$A$56:$A$62,0),MATCH(F41,'EDB Select + Calculations'!$A$56:$AJ$56,0)),"")</f>
        <v/>
      </c>
      <c r="I41" s="82" t="str">
        <f>IF(VLOOKUP(F41,$AM$29:$BT$57,2,FALSE)="CPP",INDEX('EDB Select + Calculations'!$A$56:$AJ$62,MATCH(F$28,'EDB Select + Calculations'!$A$56:$A$62,0),MATCH(F41,'EDB Select + Calculations'!$A$56:$AJ$56,0)),"")</f>
        <v/>
      </c>
      <c r="K41" s="52">
        <f t="shared" si="14"/>
        <v>23</v>
      </c>
      <c r="L41" s="52" t="s">
        <v>17</v>
      </c>
      <c r="M41" s="82">
        <f>INDEX('EDB Select + Calculations'!$A$66:$AF$74,MATCH(L$28,'EDB Select + Calculations'!$A$66:$A$74,0),MATCH($L41,'EDB Select + Calculations'!$A$66:$AF$66,0))*100</f>
        <v>-10.729675580659814</v>
      </c>
      <c r="N41" s="52">
        <v>13</v>
      </c>
      <c r="O41" s="52" t="str">
        <f t="shared" si="15"/>
        <v>Scanpower</v>
      </c>
      <c r="P41" s="82" t="str">
        <f>IF(VLOOKUP(O41,$AM$29:$BT$57,2,FALSE)="DPP",INDEX('EDB Select + Calculations'!$A$66:$AF$74,MATCH(O$28,'EDB Select + Calculations'!$A$66:$A$74,0),MATCH(O41,'EDB Select + Calculations'!$A$66:$AF$66,0))*100,"")</f>
        <v/>
      </c>
      <c r="Q41" s="82">
        <f>IF(VLOOKUP(O41,$AM$29:$BT$57,2,FALSE)="ID",INDEX('EDB Select + Calculations'!$A$66:$AF$74,MATCH(O$28,'EDB Select + Calculations'!$A$66:$A$74,0),MATCH(O41,'EDB Select + Calculations'!$A$66:$AF$66,0))*100,"")</f>
        <v>12.233131457455904</v>
      </c>
      <c r="R41" s="82" t="str">
        <f>IF(VLOOKUP(O41,$AM$29:$BT$57,2,FALSE)="CPP",INDEX('EDB Select + Calculations'!$A$66:$AF$74,MATCH(O$28,'EDB Select + Calculations'!$A$66:$A$74,0),MATCH(O41,'EDB Select + Calculations'!$A$66:$AF$66,0))*100,"")</f>
        <v/>
      </c>
      <c r="T41" s="52">
        <f t="shared" si="16"/>
        <v>3</v>
      </c>
      <c r="U41" s="52" t="s">
        <v>17</v>
      </c>
      <c r="V41" s="58">
        <f>INDEX('EDB Select + Calculations'!$A$56:$AJ$62,MATCH(U$28,'EDB Select + Calculations'!$A$56:$A$62,0),MATCH($U41,'EDB Select + Calculations'!$A$56:$AJ$56,0))</f>
        <v>0.86011560000000009</v>
      </c>
      <c r="W41" s="52">
        <v>13</v>
      </c>
      <c r="X41" s="52" t="str">
        <f t="shared" si="17"/>
        <v>Marlborough Lines</v>
      </c>
      <c r="Y41" s="58" t="str">
        <f>IF(VLOOKUP(X41,$AM$29:$BT$57,2,FALSE)="DPP",INDEX('EDB Select + Calculations'!$A$56:$AJ$62,MATCH(X$28,'EDB Select + Calculations'!$A$56:$A$62,0),MATCH(X41,'EDB Select + Calculations'!$A$56:$AJ$56,0)),"")</f>
        <v/>
      </c>
      <c r="Z41" s="58">
        <f>IF(VLOOKUP(X41,$AM$29:$BT$57,2,FALSE)="ID",INDEX('EDB Select + Calculations'!$A$56:$AJ$62,MATCH(X$28,'EDB Select + Calculations'!$A$56:$A$62,0),MATCH(X41,'EDB Select + Calculations'!$A$56:$AJ$56,0)),"")</f>
        <v>1.8609459999999998</v>
      </c>
      <c r="AA41" s="58" t="str">
        <f>IF(VLOOKUP(X41,$AM$29:$BT$57,2,FALSE)="CPP",INDEX('EDB Select + Calculations'!$A$56:$AJ$62,MATCH(X$28,'EDB Select + Calculations'!$A$56:$A$62,0),MATCH(X41,'EDB Select + Calculations'!$A$56:$AJ$56,0)),"")</f>
        <v/>
      </c>
      <c r="AB41" s="58"/>
      <c r="AC41" s="52">
        <f t="shared" si="18"/>
        <v>10</v>
      </c>
      <c r="AD41" s="52" t="s">
        <v>17</v>
      </c>
      <c r="AE41" s="82">
        <f>INDEX('EDB Select + Calculations'!$A$66:$AF$74,MATCH(AD$28,'EDB Select + Calculations'!$A$66:$A$74,0),MATCH($L41,'EDB Select + Calculations'!$A$66:$AF$66,0))*100</f>
        <v>1.7737734567071284</v>
      </c>
      <c r="AF41" s="52">
        <v>13</v>
      </c>
      <c r="AG41" s="52" t="str">
        <f t="shared" si="19"/>
        <v>Network Tasman</v>
      </c>
      <c r="AH41" s="82">
        <f>IF(VLOOKUP(AG41,$AM$29:$BT$57,2,FALSE)="DPP",INDEX('EDB Select + Calculations'!$A$66:$AF$74,MATCH(AG$28,'EDB Select + Calculations'!$A$66:$A$74,0),MATCH(AG41,'EDB Select + Calculations'!$A$66:$AF$66,0))*100,"")</f>
        <v>-2.820006293216093</v>
      </c>
      <c r="AI41" s="82" t="str">
        <f>IF(VLOOKUP(AG41,$AM$29:$BT$57,2,FALSE)="ID",INDEX('EDB Select + Calculations'!$A$66:$AF$74,MATCH(AG$28,'EDB Select + Calculations'!$A$66:$A$74,0),MATCH(AG41,'EDB Select + Calculations'!$A$66:$AF$66,0))*100,"")</f>
        <v/>
      </c>
      <c r="AJ41" s="82" t="str">
        <f>IF(VLOOKUP(AG41,$AM$29:$BT$57,2,FALSE)="CPP",INDEX('EDB Select + Calculations'!$A$66:$AF$74,MATCH(AG$28,'EDB Select + Calculations'!$A$66:$A$74,0),MATCH(AG41,'EDB Select + Calculations'!$A$66:$AF$66,0))*100,"")</f>
        <v/>
      </c>
      <c r="AM41" s="52" t="s">
        <v>17</v>
      </c>
      <c r="AN41" s="52" t="s">
        <v>77</v>
      </c>
    </row>
    <row r="42" spans="2:40" x14ac:dyDescent="0.2">
      <c r="B42" s="52">
        <f t="shared" si="12"/>
        <v>11</v>
      </c>
      <c r="C42" s="52" t="s">
        <v>18</v>
      </c>
      <c r="D42" s="82">
        <f>INDEX('EDB Select + Calculations'!$A$56:$AJ$62,MATCH(C$28,'EDB Select + Calculations'!$A$56:$A$62,0),MATCH($C42,'EDB Select + Calculations'!$A$56:$AJ$56,0))</f>
        <v>155.403738</v>
      </c>
      <c r="E42" s="52">
        <v>14</v>
      </c>
      <c r="F42" s="52" t="str">
        <f t="shared" si="13"/>
        <v>Horizon Energy</v>
      </c>
      <c r="G42" s="82">
        <f>IF(VLOOKUP(F42,$AM$29:$BT$57,2,FALSE)="DPP",INDEX('EDB Select + Calculations'!$A$56:$AJ$62,MATCH(F$28,'EDB Select + Calculations'!$A$56:$A$62,0),MATCH(F42,'EDB Select + Calculations'!$A$56:$AJ$56,0)),"")</f>
        <v>182.89342199999999</v>
      </c>
      <c r="H42" s="82" t="str">
        <f>IF(VLOOKUP(F42,$AM$29:$BT$57,2,FALSE)="ID",INDEX('EDB Select + Calculations'!$A$56:$AJ$62,MATCH(F$28,'EDB Select + Calculations'!$A$56:$A$62,0),MATCH(F42,'EDB Select + Calculations'!$A$56:$AJ$56,0)),"")</f>
        <v/>
      </c>
      <c r="I42" s="82" t="str">
        <f>IF(VLOOKUP(F42,$AM$29:$BT$57,2,FALSE)="CPP",INDEX('EDB Select + Calculations'!$A$56:$AJ$62,MATCH(F$28,'EDB Select + Calculations'!$A$56:$A$62,0),MATCH(F42,'EDB Select + Calculations'!$A$56:$AJ$56,0)),"")</f>
        <v/>
      </c>
      <c r="K42" s="52">
        <f t="shared" si="14"/>
        <v>15</v>
      </c>
      <c r="L42" s="52" t="s">
        <v>18</v>
      </c>
      <c r="M42" s="82">
        <f>INDEX('EDB Select + Calculations'!$A$66:$AF$74,MATCH(L$28,'EDB Select + Calculations'!$A$66:$A$74,0),MATCH($L42,'EDB Select + Calculations'!$A$66:$AF$66,0))*100</f>
        <v>7.4593885967313645</v>
      </c>
      <c r="N42" s="52">
        <v>14</v>
      </c>
      <c r="O42" s="52" t="str">
        <f t="shared" si="15"/>
        <v>Horizon Energy</v>
      </c>
      <c r="P42" s="82">
        <f>IF(VLOOKUP(O42,$AM$29:$BT$57,2,FALSE)="DPP",INDEX('EDB Select + Calculations'!$A$66:$AF$74,MATCH(O$28,'EDB Select + Calculations'!$A$66:$A$74,0),MATCH(O42,'EDB Select + Calculations'!$A$66:$AF$66,0))*100,"")</f>
        <v>9.0078553817236831</v>
      </c>
      <c r="Q42" s="82" t="str">
        <f>IF(VLOOKUP(O42,$AM$29:$BT$57,2,FALSE)="ID",INDEX('EDB Select + Calculations'!$A$66:$AF$74,MATCH(O$28,'EDB Select + Calculations'!$A$66:$A$74,0),MATCH(O42,'EDB Select + Calculations'!$A$66:$AF$66,0))*100,"")</f>
        <v/>
      </c>
      <c r="R42" s="82" t="str">
        <f>IF(VLOOKUP(O42,$AM$29:$BT$57,2,FALSE)="CPP",INDEX('EDB Select + Calculations'!$A$66:$AF$74,MATCH(O$28,'EDB Select + Calculations'!$A$66:$A$74,0),MATCH(O42,'EDB Select + Calculations'!$A$66:$AF$66,0))*100,"")</f>
        <v/>
      </c>
      <c r="T42" s="52">
        <f t="shared" si="16"/>
        <v>10</v>
      </c>
      <c r="U42" s="52" t="s">
        <v>18</v>
      </c>
      <c r="V42" s="58">
        <f>INDEX('EDB Select + Calculations'!$A$56:$AJ$62,MATCH(U$28,'EDB Select + Calculations'!$A$56:$A$62,0),MATCH($U42,'EDB Select + Calculations'!$A$56:$AJ$56,0))</f>
        <v>1.4504114000000001</v>
      </c>
      <c r="W42" s="52">
        <v>14</v>
      </c>
      <c r="X42" s="52" t="str">
        <f t="shared" si="17"/>
        <v>Waipa Network</v>
      </c>
      <c r="Y42" s="58" t="str">
        <f>IF(VLOOKUP(X42,$AM$29:$BT$57,2,FALSE)="DPP",INDEX('EDB Select + Calculations'!$A$56:$AJ$62,MATCH(X$28,'EDB Select + Calculations'!$A$56:$A$62,0),MATCH(X42,'EDB Select + Calculations'!$A$56:$AJ$56,0)),"")</f>
        <v/>
      </c>
      <c r="Z42" s="58">
        <f>IF(VLOOKUP(X42,$AM$29:$BT$57,2,FALSE)="ID",INDEX('EDB Select + Calculations'!$A$56:$AJ$62,MATCH(X$28,'EDB Select + Calculations'!$A$56:$A$62,0),MATCH(X42,'EDB Select + Calculations'!$A$56:$AJ$56,0)),"")</f>
        <v>1.9347400000000001</v>
      </c>
      <c r="AA42" s="58" t="str">
        <f>IF(VLOOKUP(X42,$AM$29:$BT$57,2,FALSE)="CPP",INDEX('EDB Select + Calculations'!$A$56:$AJ$62,MATCH(X$28,'EDB Select + Calculations'!$A$56:$A$62,0),MATCH(X42,'EDB Select + Calculations'!$A$56:$AJ$56,0)),"")</f>
        <v/>
      </c>
      <c r="AB42" s="58"/>
      <c r="AC42" s="52">
        <f t="shared" si="18"/>
        <v>13</v>
      </c>
      <c r="AD42" s="52" t="s">
        <v>18</v>
      </c>
      <c r="AE42" s="82">
        <f>INDEX('EDB Select + Calculations'!$A$66:$AF$74,MATCH(AD$28,'EDB Select + Calculations'!$A$66:$A$74,0),MATCH($L42,'EDB Select + Calculations'!$A$66:$AF$66,0))*100</f>
        <v>-2.820006293216093</v>
      </c>
      <c r="AF42" s="52">
        <v>14</v>
      </c>
      <c r="AG42" s="52" t="str">
        <f t="shared" si="19"/>
        <v>Electricity Invercargill</v>
      </c>
      <c r="AH42" s="82">
        <f>IF(VLOOKUP(AG42,$AM$29:$BT$57,2,FALSE)="DPP",INDEX('EDB Select + Calculations'!$A$66:$AF$74,MATCH(AG$28,'EDB Select + Calculations'!$A$66:$A$74,0),MATCH(AG42,'EDB Select + Calculations'!$A$66:$AF$66,0))*100,"")</f>
        <v>-3.671037616795958</v>
      </c>
      <c r="AI42" s="82" t="str">
        <f>IF(VLOOKUP(AG42,$AM$29:$BT$57,2,FALSE)="ID",INDEX('EDB Select + Calculations'!$A$66:$AF$74,MATCH(AG$28,'EDB Select + Calculations'!$A$66:$A$74,0),MATCH(AG42,'EDB Select + Calculations'!$A$66:$AF$66,0))*100,"")</f>
        <v/>
      </c>
      <c r="AJ42" s="82" t="str">
        <f>IF(VLOOKUP(AG42,$AM$29:$BT$57,2,FALSE)="CPP",INDEX('EDB Select + Calculations'!$A$66:$AF$74,MATCH(AG$28,'EDB Select + Calculations'!$A$66:$A$74,0),MATCH(AG42,'EDB Select + Calculations'!$A$66:$AF$66,0))*100,"")</f>
        <v/>
      </c>
      <c r="AM42" s="52" t="s">
        <v>18</v>
      </c>
      <c r="AN42" s="52" t="s">
        <v>77</v>
      </c>
    </row>
    <row r="43" spans="2:40" x14ac:dyDescent="0.2">
      <c r="B43" s="52">
        <f t="shared" si="12"/>
        <v>3</v>
      </c>
      <c r="C43" s="52" t="s">
        <v>19</v>
      </c>
      <c r="D43" s="82">
        <f>INDEX('EDB Select + Calculations'!$A$56:$AJ$62,MATCH(C$28,'EDB Select + Calculations'!$A$56:$A$62,0),MATCH($C43,'EDB Select + Calculations'!$A$56:$AJ$56,0))</f>
        <v>62.571967799999996</v>
      </c>
      <c r="E43" s="52">
        <v>15</v>
      </c>
      <c r="F43" s="52" t="str">
        <f t="shared" si="13"/>
        <v>Orion NZ</v>
      </c>
      <c r="G43" s="82" t="str">
        <f>IF(VLOOKUP(F43,$AM$29:$BT$57,2,FALSE)="DPP",INDEX('EDB Select + Calculations'!$A$56:$AJ$62,MATCH(F$28,'EDB Select + Calculations'!$A$56:$A$62,0),MATCH(F43,'EDB Select + Calculations'!$A$56:$AJ$56,0)),"")</f>
        <v/>
      </c>
      <c r="H43" s="82" t="str">
        <f>IF(VLOOKUP(F43,$AM$29:$BT$57,2,FALSE)="ID",INDEX('EDB Select + Calculations'!$A$56:$AJ$62,MATCH(F$28,'EDB Select + Calculations'!$A$56:$A$62,0),MATCH(F43,'EDB Select + Calculations'!$A$56:$AJ$56,0)),"")</f>
        <v/>
      </c>
      <c r="I43" s="82">
        <f>IF(VLOOKUP(F43,$AM$29:$BT$57,2,FALSE)="CPP",INDEX('EDB Select + Calculations'!$A$56:$AJ$62,MATCH(F$28,'EDB Select + Calculations'!$A$56:$A$62,0),MATCH(F43,'EDB Select + Calculations'!$A$56:$AJ$56,0)),"")</f>
        <v>184.83283999999998</v>
      </c>
      <c r="K43" s="52">
        <f t="shared" si="14"/>
        <v>29</v>
      </c>
      <c r="L43" s="52" t="s">
        <v>19</v>
      </c>
      <c r="M43" s="82">
        <f>INDEX('EDB Select + Calculations'!$A$66:$AF$74,MATCH(L$28,'EDB Select + Calculations'!$A$66:$A$74,0),MATCH($L43,'EDB Select + Calculations'!$A$66:$AF$66,0))*100</f>
        <v>-51.933346493214735</v>
      </c>
      <c r="N43" s="52">
        <v>15</v>
      </c>
      <c r="O43" s="52" t="str">
        <f t="shared" si="15"/>
        <v>Network Tasman</v>
      </c>
      <c r="P43" s="82">
        <f>IF(VLOOKUP(O43,$AM$29:$BT$57,2,FALSE)="DPP",INDEX('EDB Select + Calculations'!$A$66:$AF$74,MATCH(O$28,'EDB Select + Calculations'!$A$66:$A$74,0),MATCH(O43,'EDB Select + Calculations'!$A$66:$AF$66,0))*100,"")</f>
        <v>7.4593885967313645</v>
      </c>
      <c r="Q43" s="82" t="str">
        <f>IF(VLOOKUP(O43,$AM$29:$BT$57,2,FALSE)="ID",INDEX('EDB Select + Calculations'!$A$66:$AF$74,MATCH(O$28,'EDB Select + Calculations'!$A$66:$A$74,0),MATCH(O43,'EDB Select + Calculations'!$A$66:$AF$66,0))*100,"")</f>
        <v/>
      </c>
      <c r="R43" s="82" t="str">
        <f>IF(VLOOKUP(O43,$AM$29:$BT$57,2,FALSE)="CPP",INDEX('EDB Select + Calculations'!$A$66:$AF$74,MATCH(O$28,'EDB Select + Calculations'!$A$66:$A$74,0),MATCH(O43,'EDB Select + Calculations'!$A$66:$AF$66,0))*100,"")</f>
        <v/>
      </c>
      <c r="T43" s="52">
        <f t="shared" si="16"/>
        <v>5</v>
      </c>
      <c r="U43" s="52" t="s">
        <v>19</v>
      </c>
      <c r="V43" s="58">
        <f>INDEX('EDB Select + Calculations'!$A$56:$AJ$62,MATCH(U$28,'EDB Select + Calculations'!$A$56:$A$62,0),MATCH($U43,'EDB Select + Calculations'!$A$56:$AJ$56,0))</f>
        <v>1.1816</v>
      </c>
      <c r="W43" s="52">
        <v>15</v>
      </c>
      <c r="X43" s="52" t="str">
        <f t="shared" si="17"/>
        <v>Unison Networks</v>
      </c>
      <c r="Y43" s="58">
        <f>IF(VLOOKUP(X43,$AM$29:$BT$57,2,FALSE)="DPP",INDEX('EDB Select + Calculations'!$A$56:$AJ$62,MATCH(X$28,'EDB Select + Calculations'!$A$56:$A$62,0),MATCH(X43,'EDB Select + Calculations'!$A$56:$AJ$56,0)),"")</f>
        <v>1.9623878000000001</v>
      </c>
      <c r="Z43" s="58" t="str">
        <f>IF(VLOOKUP(X43,$AM$29:$BT$57,2,FALSE)="ID",INDEX('EDB Select + Calculations'!$A$56:$AJ$62,MATCH(X$28,'EDB Select + Calculations'!$A$56:$A$62,0),MATCH(X43,'EDB Select + Calculations'!$A$56:$AJ$56,0)),"")</f>
        <v/>
      </c>
      <c r="AA43" s="58" t="str">
        <f>IF(VLOOKUP(X43,$AM$29:$BT$57,2,FALSE)="CPP",INDEX('EDB Select + Calculations'!$A$56:$AJ$62,MATCH(X$28,'EDB Select + Calculations'!$A$56:$A$62,0),MATCH(X43,'EDB Select + Calculations'!$A$56:$AJ$56,0)),"")</f>
        <v/>
      </c>
      <c r="AB43" s="58"/>
      <c r="AC43" s="52">
        <f t="shared" si="18"/>
        <v>26</v>
      </c>
      <c r="AD43" s="52" t="s">
        <v>19</v>
      </c>
      <c r="AE43" s="82">
        <f>INDEX('EDB Select + Calculations'!$A$66:$AF$74,MATCH(AD$28,'EDB Select + Calculations'!$A$66:$A$74,0),MATCH($L43,'EDB Select + Calculations'!$A$66:$AF$66,0))*100</f>
        <v>-18.440034589918874</v>
      </c>
      <c r="AF43" s="52">
        <v>15</v>
      </c>
      <c r="AG43" s="52" t="str">
        <f t="shared" si="19"/>
        <v>Aurora Energy</v>
      </c>
      <c r="AH43" s="82">
        <f>IF(VLOOKUP(AG43,$AM$29:$BT$57,2,FALSE)="DPP",INDEX('EDB Select + Calculations'!$A$66:$AF$74,MATCH(AG$28,'EDB Select + Calculations'!$A$66:$A$74,0),MATCH(AG43,'EDB Select + Calculations'!$A$66:$AF$66,0))*100,"")</f>
        <v>-6.8562323132519758</v>
      </c>
      <c r="AI43" s="82" t="str">
        <f>IF(VLOOKUP(AG43,$AM$29:$BT$57,2,FALSE)="ID",INDEX('EDB Select + Calculations'!$A$66:$AF$74,MATCH(AG$28,'EDB Select + Calculations'!$A$66:$A$74,0),MATCH(AG43,'EDB Select + Calculations'!$A$66:$AF$66,0))*100,"")</f>
        <v/>
      </c>
      <c r="AJ43" s="82" t="str">
        <f>IF(VLOOKUP(AG43,$AM$29:$BT$57,2,FALSE)="CPP",INDEX('EDB Select + Calculations'!$A$66:$AF$74,MATCH(AG$28,'EDB Select + Calculations'!$A$66:$A$74,0),MATCH(AG43,'EDB Select + Calculations'!$A$66:$AF$66,0))*100,"")</f>
        <v/>
      </c>
      <c r="AM43" s="52" t="s">
        <v>19</v>
      </c>
      <c r="AN43" s="52" t="s">
        <v>117</v>
      </c>
    </row>
    <row r="44" spans="2:40" x14ac:dyDescent="0.2">
      <c r="B44" s="52">
        <f t="shared" si="12"/>
        <v>16</v>
      </c>
      <c r="C44" s="52" t="s">
        <v>20</v>
      </c>
      <c r="D44" s="82">
        <f>INDEX('EDB Select + Calculations'!$A$56:$AJ$62,MATCH(C$28,'EDB Select + Calculations'!$A$56:$A$62,0),MATCH($C44,'EDB Select + Calculations'!$A$56:$AJ$56,0))</f>
        <v>186.61800399999998</v>
      </c>
      <c r="E44" s="52">
        <v>16</v>
      </c>
      <c r="F44" s="52" t="str">
        <f t="shared" si="13"/>
        <v>Northpower</v>
      </c>
      <c r="G44" s="82" t="str">
        <f>IF(VLOOKUP(F44,$AM$29:$BT$57,2,FALSE)="DPP",INDEX('EDB Select + Calculations'!$A$56:$AJ$62,MATCH(F$28,'EDB Select + Calculations'!$A$56:$A$62,0),MATCH(F44,'EDB Select + Calculations'!$A$56:$AJ$56,0)),"")</f>
        <v/>
      </c>
      <c r="H44" s="82">
        <f>IF(VLOOKUP(F44,$AM$29:$BT$57,2,FALSE)="ID",INDEX('EDB Select + Calculations'!$A$56:$AJ$62,MATCH(F$28,'EDB Select + Calculations'!$A$56:$A$62,0),MATCH(F44,'EDB Select + Calculations'!$A$56:$AJ$56,0)),"")</f>
        <v>186.61800399999998</v>
      </c>
      <c r="I44" s="82" t="str">
        <f>IF(VLOOKUP(F44,$AM$29:$BT$57,2,FALSE)="CPP",INDEX('EDB Select + Calculations'!$A$56:$AJ$62,MATCH(F$28,'EDB Select + Calculations'!$A$56:$A$62,0),MATCH(F44,'EDB Select + Calculations'!$A$56:$AJ$56,0)),"")</f>
        <v/>
      </c>
      <c r="K44" s="52">
        <f t="shared" si="14"/>
        <v>25</v>
      </c>
      <c r="L44" s="52" t="s">
        <v>20</v>
      </c>
      <c r="M44" s="82">
        <f>INDEX('EDB Select + Calculations'!$A$66:$AF$74,MATCH(L$28,'EDB Select + Calculations'!$A$66:$A$74,0),MATCH($L44,'EDB Select + Calculations'!$A$66:$AF$66,0))*100</f>
        <v>-17.757271082993508</v>
      </c>
      <c r="N44" s="52">
        <v>16</v>
      </c>
      <c r="O44" s="52" t="str">
        <f t="shared" si="15"/>
        <v>Eastland Network</v>
      </c>
      <c r="P44" s="82">
        <f>IF(VLOOKUP(O44,$AM$29:$BT$57,2,FALSE)="DPP",INDEX('EDB Select + Calculations'!$A$66:$AF$74,MATCH(O$28,'EDB Select + Calculations'!$A$66:$A$74,0),MATCH(O44,'EDB Select + Calculations'!$A$66:$AF$66,0))*100,"")</f>
        <v>5.4365270502828578</v>
      </c>
      <c r="Q44" s="82" t="str">
        <f>IF(VLOOKUP(O44,$AM$29:$BT$57,2,FALSE)="ID",INDEX('EDB Select + Calculations'!$A$66:$AF$74,MATCH(O$28,'EDB Select + Calculations'!$A$66:$A$74,0),MATCH(O44,'EDB Select + Calculations'!$A$66:$AF$66,0))*100,"")</f>
        <v/>
      </c>
      <c r="R44" s="82" t="str">
        <f>IF(VLOOKUP(O44,$AM$29:$BT$57,2,FALSE)="CPP",INDEX('EDB Select + Calculations'!$A$66:$AF$74,MATCH(O$28,'EDB Select + Calculations'!$A$66:$A$74,0),MATCH(O44,'EDB Select + Calculations'!$A$66:$AF$66,0))*100,"")</f>
        <v/>
      </c>
      <c r="T44" s="52">
        <f t="shared" si="16"/>
        <v>22</v>
      </c>
      <c r="U44" s="52" t="s">
        <v>20</v>
      </c>
      <c r="V44" s="58">
        <f>INDEX('EDB Select + Calculations'!$A$56:$AJ$62,MATCH(U$28,'EDB Select + Calculations'!$A$56:$A$62,0),MATCH($U44,'EDB Select + Calculations'!$A$56:$AJ$56,0))</f>
        <v>2.5229565999999997</v>
      </c>
      <c r="W44" s="52">
        <v>16</v>
      </c>
      <c r="X44" s="52" t="str">
        <f t="shared" si="17"/>
        <v>MainPower NZ</v>
      </c>
      <c r="Y44" s="58" t="str">
        <f>IF(VLOOKUP(X44,$AM$29:$BT$57,2,FALSE)="DPP",INDEX('EDB Select + Calculations'!$A$56:$AJ$62,MATCH(X$28,'EDB Select + Calculations'!$A$56:$A$62,0),MATCH(X44,'EDB Select + Calculations'!$A$56:$AJ$56,0)),"")</f>
        <v/>
      </c>
      <c r="Z44" s="58">
        <f>IF(VLOOKUP(X44,$AM$29:$BT$57,2,FALSE)="ID",INDEX('EDB Select + Calculations'!$A$56:$AJ$62,MATCH(X$28,'EDB Select + Calculations'!$A$56:$A$62,0),MATCH(X44,'EDB Select + Calculations'!$A$56:$AJ$56,0)),"")</f>
        <v>2.0464764000000004</v>
      </c>
      <c r="AA44" s="58" t="str">
        <f>IF(VLOOKUP(X44,$AM$29:$BT$57,2,FALSE)="CPP",INDEX('EDB Select + Calculations'!$A$56:$AJ$62,MATCH(X$28,'EDB Select + Calculations'!$A$56:$A$62,0),MATCH(X44,'EDB Select + Calculations'!$A$56:$AJ$56,0)),"")</f>
        <v/>
      </c>
      <c r="AB44" s="58"/>
      <c r="AC44" s="52">
        <f t="shared" si="18"/>
        <v>23</v>
      </c>
      <c r="AD44" s="52" t="s">
        <v>20</v>
      </c>
      <c r="AE44" s="82">
        <f>INDEX('EDB Select + Calculations'!$A$66:$AF$74,MATCH(AD$28,'EDB Select + Calculations'!$A$66:$A$74,0),MATCH($L44,'EDB Select + Calculations'!$A$66:$AF$66,0))*100</f>
        <v>-14.883596073941984</v>
      </c>
      <c r="AF44" s="52">
        <v>16</v>
      </c>
      <c r="AG44" s="52" t="str">
        <f t="shared" si="19"/>
        <v>Top Energy</v>
      </c>
      <c r="AH44" s="82">
        <f>IF(VLOOKUP(AG44,$AM$29:$BT$57,2,FALSE)="DPP",INDEX('EDB Select + Calculations'!$A$66:$AF$74,MATCH(AG$28,'EDB Select + Calculations'!$A$66:$A$74,0),MATCH(AG44,'EDB Select + Calculations'!$A$66:$AF$66,0))*100,"")</f>
        <v>-7.1471447403462669</v>
      </c>
      <c r="AI44" s="82" t="str">
        <f>IF(VLOOKUP(AG44,$AM$29:$BT$57,2,FALSE)="ID",INDEX('EDB Select + Calculations'!$A$66:$AF$74,MATCH(AG$28,'EDB Select + Calculations'!$A$66:$A$74,0),MATCH(AG44,'EDB Select + Calculations'!$A$66:$AF$66,0))*100,"")</f>
        <v/>
      </c>
      <c r="AJ44" s="82" t="str">
        <f>IF(VLOOKUP(AG44,$AM$29:$BT$57,2,FALSE)="CPP",INDEX('EDB Select + Calculations'!$A$66:$AF$74,MATCH(AG$28,'EDB Select + Calculations'!$A$66:$A$74,0),MATCH(AG44,'EDB Select + Calculations'!$A$66:$AF$66,0))*100,"")</f>
        <v/>
      </c>
      <c r="AM44" s="52" t="s">
        <v>20</v>
      </c>
      <c r="AN44" s="52" t="s">
        <v>117</v>
      </c>
    </row>
    <row r="45" spans="2:40" x14ac:dyDescent="0.2">
      <c r="B45" s="52">
        <f t="shared" si="12"/>
        <v>15</v>
      </c>
      <c r="C45" s="52" t="s">
        <v>21</v>
      </c>
      <c r="D45" s="82">
        <f>INDEX('EDB Select + Calculations'!$A$56:$AJ$62,MATCH(C$28,'EDB Select + Calculations'!$A$56:$A$62,0),MATCH($C45,'EDB Select + Calculations'!$A$56:$AJ$56,0))</f>
        <v>184.83283999999998</v>
      </c>
      <c r="E45" s="52">
        <v>17</v>
      </c>
      <c r="F45" s="52" t="str">
        <f t="shared" si="13"/>
        <v>Vector Lines</v>
      </c>
      <c r="G45" s="82">
        <f>IF(VLOOKUP(F45,$AM$29:$BT$57,2,FALSE)="DPP",INDEX('EDB Select + Calculations'!$A$56:$AJ$62,MATCH(F$28,'EDB Select + Calculations'!$A$56:$A$62,0),MATCH(F45,'EDB Select + Calculations'!$A$56:$AJ$56,0)),"")</f>
        <v>192.39115000000001</v>
      </c>
      <c r="H45" s="82" t="str">
        <f>IF(VLOOKUP(F45,$AM$29:$BT$57,2,FALSE)="ID",INDEX('EDB Select + Calculations'!$A$56:$AJ$62,MATCH(F$28,'EDB Select + Calculations'!$A$56:$A$62,0),MATCH(F45,'EDB Select + Calculations'!$A$56:$AJ$56,0)),"")</f>
        <v/>
      </c>
      <c r="I45" s="82" t="str">
        <f>IF(VLOOKUP(F45,$AM$29:$BT$57,2,FALSE)="CPP",INDEX('EDB Select + Calculations'!$A$56:$AJ$62,MATCH(F$28,'EDB Select + Calculations'!$A$56:$A$62,0),MATCH(F45,'EDB Select + Calculations'!$A$56:$AJ$56,0)),"")</f>
        <v/>
      </c>
      <c r="K45" s="52">
        <f t="shared" si="14"/>
        <v>3</v>
      </c>
      <c r="L45" s="52" t="s">
        <v>21</v>
      </c>
      <c r="M45" s="82">
        <f>INDEX('EDB Select + Calculations'!$A$66:$AF$74,MATCH(L$28,'EDB Select + Calculations'!$A$66:$A$74,0),MATCH($L45,'EDB Select + Calculations'!$A$66:$AF$66,0))*100</f>
        <v>160.73189448441246</v>
      </c>
      <c r="N45" s="52">
        <v>17</v>
      </c>
      <c r="O45" s="52" t="str">
        <f t="shared" si="15"/>
        <v>Unison Networks</v>
      </c>
      <c r="P45" s="82">
        <f>IF(VLOOKUP(O45,$AM$29:$BT$57,2,FALSE)="DPP",INDEX('EDB Select + Calculations'!$A$66:$AF$74,MATCH(O$28,'EDB Select + Calculations'!$A$66:$A$74,0),MATCH(O45,'EDB Select + Calculations'!$A$66:$AF$66,0))*100,"")</f>
        <v>3.4108472555359093</v>
      </c>
      <c r="Q45" s="82" t="str">
        <f>IF(VLOOKUP(O45,$AM$29:$BT$57,2,FALSE)="ID",INDEX('EDB Select + Calculations'!$A$66:$AF$74,MATCH(O$28,'EDB Select + Calculations'!$A$66:$A$74,0),MATCH(O45,'EDB Select + Calculations'!$A$66:$AF$66,0))*100,"")</f>
        <v/>
      </c>
      <c r="R45" s="82" t="str">
        <f>IF(VLOOKUP(O45,$AM$29:$BT$57,2,FALSE)="CPP",INDEX('EDB Select + Calculations'!$A$66:$AF$74,MATCH(O$28,'EDB Select + Calculations'!$A$66:$A$74,0),MATCH(O45,'EDB Select + Calculations'!$A$66:$AF$66,0))*100,"")</f>
        <v/>
      </c>
      <c r="T45" s="52">
        <f t="shared" si="16"/>
        <v>4</v>
      </c>
      <c r="U45" s="52" t="s">
        <v>21</v>
      </c>
      <c r="V45" s="58">
        <f>INDEX('EDB Select + Calculations'!$A$56:$AJ$62,MATCH(U$28,'EDB Select + Calculations'!$A$56:$A$62,0),MATCH($U45,'EDB Select + Calculations'!$A$56:$AJ$56,0))</f>
        <v>1.1347896</v>
      </c>
      <c r="W45" s="52">
        <v>17</v>
      </c>
      <c r="X45" s="52" t="str">
        <f t="shared" si="17"/>
        <v>Buller Electricity</v>
      </c>
      <c r="Y45" s="58" t="str">
        <f>IF(VLOOKUP(X45,$AM$29:$BT$57,2,FALSE)="DPP",INDEX('EDB Select + Calculations'!$A$56:$AJ$62,MATCH(X$28,'EDB Select + Calculations'!$A$56:$A$62,0),MATCH(X45,'EDB Select + Calculations'!$A$56:$AJ$56,0)),"")</f>
        <v/>
      </c>
      <c r="Z45" s="58">
        <f>IF(VLOOKUP(X45,$AM$29:$BT$57,2,FALSE)="ID",INDEX('EDB Select + Calculations'!$A$56:$AJ$62,MATCH(X$28,'EDB Select + Calculations'!$A$56:$A$62,0),MATCH(X45,'EDB Select + Calculations'!$A$56:$AJ$56,0)),"")</f>
        <v>2.0617436000000002</v>
      </c>
      <c r="AA45" s="58" t="str">
        <f>IF(VLOOKUP(X45,$AM$29:$BT$57,2,FALSE)="CPP",INDEX('EDB Select + Calculations'!$A$56:$AJ$62,MATCH(X$28,'EDB Select + Calculations'!$A$56:$A$62,0),MATCH(X45,'EDB Select + Calculations'!$A$56:$AJ$56,0)),"")</f>
        <v/>
      </c>
      <c r="AB45" s="58"/>
      <c r="AC45" s="52">
        <f t="shared" si="18"/>
        <v>1</v>
      </c>
      <c r="AD45" s="52" t="s">
        <v>21</v>
      </c>
      <c r="AE45" s="82">
        <f>INDEX('EDB Select + Calculations'!$A$66:$AF$74,MATCH(AD$28,'EDB Select + Calculations'!$A$66:$A$74,0),MATCH($L45,'EDB Select + Calculations'!$A$66:$AF$66,0))*100</f>
        <v>65.360962200439758</v>
      </c>
      <c r="AF45" s="52">
        <v>17</v>
      </c>
      <c r="AG45" s="52" t="str">
        <f t="shared" si="19"/>
        <v>OtagoNet</v>
      </c>
      <c r="AH45" s="82">
        <f>IF(VLOOKUP(AG45,$AM$29:$BT$57,2,FALSE)="DPP",INDEX('EDB Select + Calculations'!$A$66:$AF$74,MATCH(AG$28,'EDB Select + Calculations'!$A$66:$A$74,0),MATCH(AG45,'EDB Select + Calculations'!$A$66:$AF$66,0))*100,"")</f>
        <v>-7.8146111273447509</v>
      </c>
      <c r="AI45" s="82" t="str">
        <f>IF(VLOOKUP(AG45,$AM$29:$BT$57,2,FALSE)="ID",INDEX('EDB Select + Calculations'!$A$66:$AF$74,MATCH(AG$28,'EDB Select + Calculations'!$A$66:$A$74,0),MATCH(AG45,'EDB Select + Calculations'!$A$66:$AF$66,0))*100,"")</f>
        <v/>
      </c>
      <c r="AJ45" s="82" t="str">
        <f>IF(VLOOKUP(AG45,$AM$29:$BT$57,2,FALSE)="CPP",INDEX('EDB Select + Calculations'!$A$66:$AF$74,MATCH(AG$28,'EDB Select + Calculations'!$A$66:$A$74,0),MATCH(AG45,'EDB Select + Calculations'!$A$66:$AF$66,0))*100,"")</f>
        <v/>
      </c>
      <c r="AM45" s="52" t="s">
        <v>21</v>
      </c>
      <c r="AN45" s="52" t="s">
        <v>78</v>
      </c>
    </row>
    <row r="46" spans="2:40" x14ac:dyDescent="0.2">
      <c r="B46" s="52">
        <f t="shared" si="12"/>
        <v>25</v>
      </c>
      <c r="C46" s="52" t="s">
        <v>22</v>
      </c>
      <c r="D46" s="82">
        <f>INDEX('EDB Select + Calculations'!$A$56:$AJ$62,MATCH(C$28,'EDB Select + Calculations'!$A$56:$A$62,0),MATCH($C46,'EDB Select + Calculations'!$A$56:$AJ$56,0))</f>
        <v>329.65719999999999</v>
      </c>
      <c r="E46" s="52">
        <v>18</v>
      </c>
      <c r="F46" s="52" t="str">
        <f t="shared" si="13"/>
        <v>The Power Company</v>
      </c>
      <c r="G46" s="82" t="str">
        <f>IF(VLOOKUP(F46,$AM$29:$BT$57,2,FALSE)="DPP",INDEX('EDB Select + Calculations'!$A$56:$AJ$62,MATCH(F$28,'EDB Select + Calculations'!$A$56:$A$62,0),MATCH(F46,'EDB Select + Calculations'!$A$56:$AJ$56,0)),"")</f>
        <v/>
      </c>
      <c r="H46" s="82">
        <f>IF(VLOOKUP(F46,$AM$29:$BT$57,2,FALSE)="ID",INDEX('EDB Select + Calculations'!$A$56:$AJ$62,MATCH(F$28,'EDB Select + Calculations'!$A$56:$A$62,0),MATCH(F46,'EDB Select + Calculations'!$A$56:$AJ$56,0)),"")</f>
        <v>215.08739999999997</v>
      </c>
      <c r="I46" s="82" t="str">
        <f>IF(VLOOKUP(F46,$AM$29:$BT$57,2,FALSE)="CPP",INDEX('EDB Select + Calculations'!$A$56:$AJ$62,MATCH(F$28,'EDB Select + Calculations'!$A$56:$A$62,0),MATCH(F46,'EDB Select + Calculations'!$A$56:$AJ$56,0)),"")</f>
        <v/>
      </c>
      <c r="K46" s="52">
        <f t="shared" si="14"/>
        <v>21</v>
      </c>
      <c r="L46" s="52" t="s">
        <v>22</v>
      </c>
      <c r="M46" s="82">
        <f>INDEX('EDB Select + Calculations'!$A$66:$AF$74,MATCH(L$28,'EDB Select + Calculations'!$A$66:$A$74,0),MATCH($L46,'EDB Select + Calculations'!$A$66:$AF$66,0))*100</f>
        <v>-3.2783989719245121</v>
      </c>
      <c r="N46" s="52">
        <v>18</v>
      </c>
      <c r="O46" s="52" t="str">
        <f t="shared" si="15"/>
        <v>WEL Networks</v>
      </c>
      <c r="P46" s="82" t="str">
        <f>IF(VLOOKUP(O46,$AM$29:$BT$57,2,FALSE)="DPP",INDEX('EDB Select + Calculations'!$A$66:$AF$74,MATCH(O$28,'EDB Select + Calculations'!$A$66:$A$74,0),MATCH(O46,'EDB Select + Calculations'!$A$66:$AF$66,0))*100,"")</f>
        <v/>
      </c>
      <c r="Q46" s="82">
        <f>IF(VLOOKUP(O46,$AM$29:$BT$57,2,FALSE)="ID",INDEX('EDB Select + Calculations'!$A$66:$AF$74,MATCH(O$28,'EDB Select + Calculations'!$A$66:$A$74,0),MATCH(O46,'EDB Select + Calculations'!$A$66:$AF$66,0))*100,"")</f>
        <v>3.3349947225306487</v>
      </c>
      <c r="R46" s="82" t="str">
        <f>IF(VLOOKUP(O46,$AM$29:$BT$57,2,FALSE)="CPP",INDEX('EDB Select + Calculations'!$A$66:$AF$74,MATCH(O$28,'EDB Select + Calculations'!$A$66:$A$74,0),MATCH(O46,'EDB Select + Calculations'!$A$66:$AF$66,0))*100,"")</f>
        <v/>
      </c>
      <c r="T46" s="52">
        <f t="shared" si="16"/>
        <v>24</v>
      </c>
      <c r="U46" s="52" t="s">
        <v>22</v>
      </c>
      <c r="V46" s="58">
        <f>INDEX('EDB Select + Calculations'!$A$56:$AJ$62,MATCH(U$28,'EDB Select + Calculations'!$A$56:$A$62,0),MATCH($U46,'EDB Select + Calculations'!$A$56:$AJ$56,0))</f>
        <v>2.6421599999999996</v>
      </c>
      <c r="W46" s="52">
        <v>18</v>
      </c>
      <c r="X46" s="52" t="str">
        <f t="shared" si="17"/>
        <v>Electricity Ashburton</v>
      </c>
      <c r="Y46" s="58">
        <f>IF(VLOOKUP(X46,$AM$29:$BT$57,2,FALSE)="DPP",INDEX('EDB Select + Calculations'!$A$56:$AJ$62,MATCH(X$28,'EDB Select + Calculations'!$A$56:$A$62,0),MATCH(X46,'EDB Select + Calculations'!$A$56:$AJ$56,0)),"")</f>
        <v>2.0734203999999998</v>
      </c>
      <c r="Z46" s="58" t="str">
        <f>IF(VLOOKUP(X46,$AM$29:$BT$57,2,FALSE)="ID",INDEX('EDB Select + Calculations'!$A$56:$AJ$62,MATCH(X$28,'EDB Select + Calculations'!$A$56:$A$62,0),MATCH(X46,'EDB Select + Calculations'!$A$56:$AJ$56,0)),"")</f>
        <v/>
      </c>
      <c r="AA46" s="58" t="str">
        <f>IF(VLOOKUP(X46,$AM$29:$BT$57,2,FALSE)="CPP",INDEX('EDB Select + Calculations'!$A$56:$AJ$62,MATCH(X$28,'EDB Select + Calculations'!$A$56:$A$62,0),MATCH(X46,'EDB Select + Calculations'!$A$56:$AJ$56,0)),"")</f>
        <v/>
      </c>
      <c r="AB46" s="58"/>
      <c r="AC46" s="52">
        <f t="shared" si="18"/>
        <v>17</v>
      </c>
      <c r="AD46" s="52" t="s">
        <v>22</v>
      </c>
      <c r="AE46" s="82">
        <f>INDEX('EDB Select + Calculations'!$A$66:$AF$74,MATCH(AD$28,'EDB Select + Calculations'!$A$66:$A$74,0),MATCH($L46,'EDB Select + Calculations'!$A$66:$AF$66,0))*100</f>
        <v>-7.8146111273447509</v>
      </c>
      <c r="AF46" s="52">
        <v>18</v>
      </c>
      <c r="AG46" s="52" t="str">
        <f t="shared" si="19"/>
        <v>The Lines Company</v>
      </c>
      <c r="AH46" s="82">
        <f>IF(VLOOKUP(AG46,$AM$29:$BT$57,2,FALSE)="DPP",INDEX('EDB Select + Calculations'!$A$66:$AF$74,MATCH(AG$28,'EDB Select + Calculations'!$A$66:$A$74,0),MATCH(AG46,'EDB Select + Calculations'!$A$66:$AF$66,0))*100,"")</f>
        <v>-8.2272532379900625</v>
      </c>
      <c r="AI46" s="82" t="str">
        <f>IF(VLOOKUP(AG46,$AM$29:$BT$57,2,FALSE)="ID",INDEX('EDB Select + Calculations'!$A$66:$AF$74,MATCH(AG$28,'EDB Select + Calculations'!$A$66:$A$74,0),MATCH(AG46,'EDB Select + Calculations'!$A$66:$AF$66,0))*100,"")</f>
        <v/>
      </c>
      <c r="AJ46" s="82" t="str">
        <f>IF(VLOOKUP(AG46,$AM$29:$BT$57,2,FALSE)="CPP",INDEX('EDB Select + Calculations'!$A$66:$AF$74,MATCH(AG$28,'EDB Select + Calculations'!$A$66:$A$74,0),MATCH(AG46,'EDB Select + Calculations'!$A$66:$AF$66,0))*100,"")</f>
        <v/>
      </c>
      <c r="AM46" s="52" t="s">
        <v>22</v>
      </c>
      <c r="AN46" s="52" t="s">
        <v>77</v>
      </c>
    </row>
    <row r="47" spans="2:40" x14ac:dyDescent="0.2">
      <c r="B47" s="52">
        <f t="shared" si="12"/>
        <v>20</v>
      </c>
      <c r="C47" s="52" t="s">
        <v>23</v>
      </c>
      <c r="D47" s="82">
        <f>INDEX('EDB Select + Calculations'!$A$56:$AJ$62,MATCH(C$28,'EDB Select + Calculations'!$A$56:$A$62,0),MATCH($C47,'EDB Select + Calculations'!$A$56:$AJ$56,0))</f>
        <v>257.04267800000002</v>
      </c>
      <c r="E47" s="52">
        <v>19</v>
      </c>
      <c r="F47" s="52" t="str">
        <f t="shared" si="13"/>
        <v>Marlborough Lines</v>
      </c>
      <c r="G47" s="82" t="str">
        <f>IF(VLOOKUP(F47,$AM$29:$BT$57,2,FALSE)="DPP",INDEX('EDB Select + Calculations'!$A$56:$AJ$62,MATCH(F$28,'EDB Select + Calculations'!$A$56:$A$62,0),MATCH(F47,'EDB Select + Calculations'!$A$56:$AJ$56,0)),"")</f>
        <v/>
      </c>
      <c r="H47" s="82">
        <f>IF(VLOOKUP(F47,$AM$29:$BT$57,2,FALSE)="ID",INDEX('EDB Select + Calculations'!$A$56:$AJ$62,MATCH(F$28,'EDB Select + Calculations'!$A$56:$A$62,0),MATCH(F47,'EDB Select + Calculations'!$A$56:$AJ$56,0)),"")</f>
        <v>235.62192400000004</v>
      </c>
      <c r="I47" s="82" t="str">
        <f>IF(VLOOKUP(F47,$AM$29:$BT$57,2,FALSE)="CPP",INDEX('EDB Select + Calculations'!$A$56:$AJ$62,MATCH(F$28,'EDB Select + Calculations'!$A$56:$A$62,0),MATCH(F47,'EDB Select + Calculations'!$A$56:$AJ$56,0)),"")</f>
        <v/>
      </c>
      <c r="K47" s="52">
        <f t="shared" si="14"/>
        <v>19</v>
      </c>
      <c r="L47" s="52" t="s">
        <v>23</v>
      </c>
      <c r="M47" s="82">
        <f>INDEX('EDB Select + Calculations'!$A$66:$AF$74,MATCH(L$28,'EDB Select + Calculations'!$A$66:$A$74,0),MATCH($L47,'EDB Select + Calculations'!$A$66:$AF$66,0))*100</f>
        <v>0.65688054103456572</v>
      </c>
      <c r="N47" s="52">
        <v>19</v>
      </c>
      <c r="O47" s="52" t="str">
        <f t="shared" si="15"/>
        <v>Powerco</v>
      </c>
      <c r="P47" s="82">
        <f>IF(VLOOKUP(O47,$AM$29:$BT$57,2,FALSE)="DPP",INDEX('EDB Select + Calculations'!$A$66:$AF$74,MATCH(O$28,'EDB Select + Calculations'!$A$66:$A$74,0),MATCH(O47,'EDB Select + Calculations'!$A$66:$AF$66,0))*100,"")</f>
        <v>0.65688054103456572</v>
      </c>
      <c r="Q47" s="82" t="str">
        <f>IF(VLOOKUP(O47,$AM$29:$BT$57,2,FALSE)="ID",INDEX('EDB Select + Calculations'!$A$66:$AF$74,MATCH(O$28,'EDB Select + Calculations'!$A$66:$A$74,0),MATCH(O47,'EDB Select + Calculations'!$A$66:$AF$66,0))*100,"")</f>
        <v/>
      </c>
      <c r="R47" s="82" t="str">
        <f>IF(VLOOKUP(O47,$AM$29:$BT$57,2,FALSE)="CPP",INDEX('EDB Select + Calculations'!$A$66:$AF$74,MATCH(O$28,'EDB Select + Calculations'!$A$66:$A$74,0),MATCH(O47,'EDB Select + Calculations'!$A$66:$AF$66,0))*100,"")</f>
        <v/>
      </c>
      <c r="T47" s="52">
        <f t="shared" si="16"/>
        <v>20</v>
      </c>
      <c r="U47" s="52" t="s">
        <v>23</v>
      </c>
      <c r="V47" s="58">
        <f>INDEX('EDB Select + Calculations'!$A$56:$AJ$62,MATCH(U$28,'EDB Select + Calculations'!$A$56:$A$62,0),MATCH($U47,'EDB Select + Calculations'!$A$56:$AJ$56,0))</f>
        <v>2.3387439999999997</v>
      </c>
      <c r="W47" s="52">
        <v>19</v>
      </c>
      <c r="X47" s="52" t="str">
        <f t="shared" si="17"/>
        <v>Horizon Energy</v>
      </c>
      <c r="Y47" s="58">
        <f>IF(VLOOKUP(X47,$AM$29:$BT$57,2,FALSE)="DPP",INDEX('EDB Select + Calculations'!$A$56:$AJ$62,MATCH(X$28,'EDB Select + Calculations'!$A$56:$A$62,0),MATCH(X47,'EDB Select + Calculations'!$A$56:$AJ$56,0)),"")</f>
        <v>2.1361534</v>
      </c>
      <c r="Z47" s="58" t="str">
        <f>IF(VLOOKUP(X47,$AM$29:$BT$57,2,FALSE)="ID",INDEX('EDB Select + Calculations'!$A$56:$AJ$62,MATCH(X$28,'EDB Select + Calculations'!$A$56:$A$62,0),MATCH(X47,'EDB Select + Calculations'!$A$56:$AJ$56,0)),"")</f>
        <v/>
      </c>
      <c r="AA47" s="58" t="str">
        <f>IF(VLOOKUP(X47,$AM$29:$BT$57,2,FALSE)="CPP",INDEX('EDB Select + Calculations'!$A$56:$AJ$62,MATCH(X$28,'EDB Select + Calculations'!$A$56:$A$62,0),MATCH(X47,'EDB Select + Calculations'!$A$56:$AJ$56,0)),"")</f>
        <v/>
      </c>
      <c r="AB47" s="58"/>
      <c r="AC47" s="52">
        <f t="shared" si="18"/>
        <v>24</v>
      </c>
      <c r="AD47" s="52" t="s">
        <v>23</v>
      </c>
      <c r="AE47" s="82">
        <f>INDEX('EDB Select + Calculations'!$A$66:$AF$74,MATCH(AD$28,'EDB Select + Calculations'!$A$66:$A$74,0),MATCH($L47,'EDB Select + Calculations'!$A$66:$AF$66,0))*100</f>
        <v>-15.157083391178251</v>
      </c>
      <c r="AF47" s="52">
        <v>19</v>
      </c>
      <c r="AG47" s="52" t="str">
        <f t="shared" si="19"/>
        <v>Unison Networks</v>
      </c>
      <c r="AH47" s="82">
        <f>IF(VLOOKUP(AG47,$AM$29:$BT$57,2,FALSE)="DPP",INDEX('EDB Select + Calculations'!$A$66:$AF$74,MATCH(AG$28,'EDB Select + Calculations'!$A$66:$A$74,0),MATCH(AG47,'EDB Select + Calculations'!$A$66:$AF$66,0))*100,"")</f>
        <v>-11.176736067229164</v>
      </c>
      <c r="AI47" s="82" t="str">
        <f>IF(VLOOKUP(AG47,$AM$29:$BT$57,2,FALSE)="ID",INDEX('EDB Select + Calculations'!$A$66:$AF$74,MATCH(AG$28,'EDB Select + Calculations'!$A$66:$A$74,0),MATCH(AG47,'EDB Select + Calculations'!$A$66:$AF$66,0))*100,"")</f>
        <v/>
      </c>
      <c r="AJ47" s="82" t="str">
        <f>IF(VLOOKUP(AG47,$AM$29:$BT$57,2,FALSE)="CPP",INDEX('EDB Select + Calculations'!$A$66:$AF$74,MATCH(AG$28,'EDB Select + Calculations'!$A$66:$A$74,0),MATCH(AG47,'EDB Select + Calculations'!$A$66:$AF$66,0))*100,"")</f>
        <v/>
      </c>
      <c r="AM47" s="52" t="s">
        <v>23</v>
      </c>
      <c r="AN47" s="52" t="s">
        <v>77</v>
      </c>
    </row>
    <row r="48" spans="2:40" x14ac:dyDescent="0.2">
      <c r="B48" s="52">
        <f t="shared" si="12"/>
        <v>6</v>
      </c>
      <c r="C48" s="52" t="s">
        <v>33</v>
      </c>
      <c r="D48" s="82">
        <f>INDEX('EDB Select + Calculations'!$A$56:$AJ$62,MATCH(C$28,'EDB Select + Calculations'!$A$56:$A$62,0),MATCH($C48,'EDB Select + Calculations'!$A$56:$AJ$56,0))</f>
        <v>86.077200000000005</v>
      </c>
      <c r="E48" s="52">
        <v>20</v>
      </c>
      <c r="F48" s="52" t="str">
        <f t="shared" si="13"/>
        <v>Powerco</v>
      </c>
      <c r="G48" s="82">
        <f>IF(VLOOKUP(F48,$AM$29:$BT$57,2,FALSE)="DPP",INDEX('EDB Select + Calculations'!$A$56:$AJ$62,MATCH(F$28,'EDB Select + Calculations'!$A$56:$A$62,0),MATCH(F48,'EDB Select + Calculations'!$A$56:$AJ$56,0)),"")</f>
        <v>257.04267800000002</v>
      </c>
      <c r="H48" s="82" t="str">
        <f>IF(VLOOKUP(F48,$AM$29:$BT$57,2,FALSE)="ID",INDEX('EDB Select + Calculations'!$A$56:$AJ$62,MATCH(F$28,'EDB Select + Calculations'!$A$56:$A$62,0),MATCH(F48,'EDB Select + Calculations'!$A$56:$AJ$56,0)),"")</f>
        <v/>
      </c>
      <c r="I48" s="82" t="str">
        <f>IF(VLOOKUP(F48,$AM$29:$BT$57,2,FALSE)="CPP",INDEX('EDB Select + Calculations'!$A$56:$AJ$62,MATCH(F$28,'EDB Select + Calculations'!$A$56:$A$62,0),MATCH(F48,'EDB Select + Calculations'!$A$56:$AJ$56,0)),"")</f>
        <v/>
      </c>
      <c r="K48" s="52">
        <f t="shared" si="14"/>
        <v>13</v>
      </c>
      <c r="L48" s="52" t="s">
        <v>33</v>
      </c>
      <c r="M48" s="82">
        <f>INDEX('EDB Select + Calculations'!$A$66:$AF$74,MATCH(L$28,'EDB Select + Calculations'!$A$66:$A$74,0),MATCH($L48,'EDB Select + Calculations'!$A$66:$AF$66,0))*100</f>
        <v>12.233131457455904</v>
      </c>
      <c r="N48" s="52">
        <v>20</v>
      </c>
      <c r="O48" s="52" t="str">
        <f t="shared" si="15"/>
        <v>Marlborough Lines</v>
      </c>
      <c r="P48" s="82" t="str">
        <f>IF(VLOOKUP(O48,$AM$29:$BT$57,2,FALSE)="DPP",INDEX('EDB Select + Calculations'!$A$66:$AF$74,MATCH(O$28,'EDB Select + Calculations'!$A$66:$A$74,0),MATCH(O48,'EDB Select + Calculations'!$A$66:$AF$66,0))*100,"")</f>
        <v/>
      </c>
      <c r="Q48" s="82">
        <f>IF(VLOOKUP(O48,$AM$29:$BT$57,2,FALSE)="ID",INDEX('EDB Select + Calculations'!$A$66:$AF$74,MATCH(O$28,'EDB Select + Calculations'!$A$66:$A$74,0),MATCH(O48,'EDB Select + Calculations'!$A$66:$AF$66,0))*100,"")</f>
        <v>-1.9503354530864492</v>
      </c>
      <c r="R48" s="82" t="str">
        <f>IF(VLOOKUP(O48,$AM$29:$BT$57,2,FALSE)="CPP",INDEX('EDB Select + Calculations'!$A$66:$AF$74,MATCH(O$28,'EDB Select + Calculations'!$A$66:$A$74,0),MATCH(O48,'EDB Select + Calculations'!$A$66:$AF$66,0))*100,"")</f>
        <v/>
      </c>
      <c r="T48" s="52">
        <f t="shared" si="16"/>
        <v>6</v>
      </c>
      <c r="U48" s="52" t="s">
        <v>33</v>
      </c>
      <c r="V48" s="58">
        <f>INDEX('EDB Select + Calculations'!$A$56:$AJ$62,MATCH(U$28,'EDB Select + Calculations'!$A$56:$A$62,0),MATCH($U48,'EDB Select + Calculations'!$A$56:$AJ$56,0))</f>
        <v>1.3016000000000001</v>
      </c>
      <c r="W48" s="52">
        <v>20</v>
      </c>
      <c r="X48" s="52" t="str">
        <f t="shared" si="17"/>
        <v>Powerco</v>
      </c>
      <c r="Y48" s="58">
        <f>IF(VLOOKUP(X48,$AM$29:$BT$57,2,FALSE)="DPP",INDEX('EDB Select + Calculations'!$A$56:$AJ$62,MATCH(X$28,'EDB Select + Calculations'!$A$56:$A$62,0),MATCH(X48,'EDB Select + Calculations'!$A$56:$AJ$56,0)),"")</f>
        <v>2.3387439999999997</v>
      </c>
      <c r="Z48" s="58" t="str">
        <f>IF(VLOOKUP(X48,$AM$29:$BT$57,2,FALSE)="ID",INDEX('EDB Select + Calculations'!$A$56:$AJ$62,MATCH(X$28,'EDB Select + Calculations'!$A$56:$A$62,0),MATCH(X48,'EDB Select + Calculations'!$A$56:$AJ$56,0)),"")</f>
        <v/>
      </c>
      <c r="AA48" s="58" t="str">
        <f>IF(VLOOKUP(X48,$AM$29:$BT$57,2,FALSE)="CPP",INDEX('EDB Select + Calculations'!$A$56:$AJ$62,MATCH(X$28,'EDB Select + Calculations'!$A$56:$A$62,0),MATCH(X48,'EDB Select + Calculations'!$A$56:$AJ$56,0)),"")</f>
        <v/>
      </c>
      <c r="AB48" s="58"/>
      <c r="AC48" s="52">
        <f t="shared" si="18"/>
        <v>4</v>
      </c>
      <c r="AD48" s="52" t="s">
        <v>33</v>
      </c>
      <c r="AE48" s="82">
        <f>INDEX('EDB Select + Calculations'!$A$66:$AF$74,MATCH(AD$28,'EDB Select + Calculations'!$A$66:$A$74,0),MATCH($L48,'EDB Select + Calculations'!$A$66:$AF$66,0))*100</f>
        <v>30.32290348274018</v>
      </c>
      <c r="AF48" s="52">
        <v>20</v>
      </c>
      <c r="AG48" s="52" t="str">
        <f t="shared" si="19"/>
        <v>The Power Company</v>
      </c>
      <c r="AH48" s="82" t="str">
        <f>IF(VLOOKUP(AG48,$AM$29:$BT$57,2,FALSE)="DPP",INDEX('EDB Select + Calculations'!$A$66:$AF$74,MATCH(AG$28,'EDB Select + Calculations'!$A$66:$A$74,0),MATCH(AG48,'EDB Select + Calculations'!$A$66:$AF$66,0))*100,"")</f>
        <v/>
      </c>
      <c r="AI48" s="82">
        <f>IF(VLOOKUP(AG48,$AM$29:$BT$57,2,FALSE)="ID",INDEX('EDB Select + Calculations'!$A$66:$AF$74,MATCH(AG$28,'EDB Select + Calculations'!$A$66:$A$74,0),MATCH(AG48,'EDB Select + Calculations'!$A$66:$AF$66,0))*100,"")</f>
        <v>-11.191074936638978</v>
      </c>
      <c r="AJ48" s="82" t="str">
        <f>IF(VLOOKUP(AG48,$AM$29:$BT$57,2,FALSE)="CPP",INDEX('EDB Select + Calculations'!$A$66:$AF$74,MATCH(AG$28,'EDB Select + Calculations'!$A$66:$A$74,0),MATCH(AG48,'EDB Select + Calculations'!$A$66:$AF$66,0))*100,"")</f>
        <v/>
      </c>
      <c r="AM48" s="52" t="s">
        <v>33</v>
      </c>
      <c r="AN48" s="52" t="s">
        <v>117</v>
      </c>
    </row>
    <row r="49" spans="2:40" x14ac:dyDescent="0.2">
      <c r="B49" s="52">
        <f t="shared" si="12"/>
        <v>22</v>
      </c>
      <c r="C49" s="52" t="s">
        <v>24</v>
      </c>
      <c r="D49" s="82">
        <f>INDEX('EDB Select + Calculations'!$A$56:$AJ$62,MATCH(C$28,'EDB Select + Calculations'!$A$56:$A$62,0),MATCH($C49,'EDB Select + Calculations'!$A$56:$AJ$56,0))</f>
        <v>273.1995</v>
      </c>
      <c r="E49" s="52">
        <v>21</v>
      </c>
      <c r="F49" s="52" t="str">
        <f t="shared" si="13"/>
        <v>Westpower</v>
      </c>
      <c r="G49" s="82" t="str">
        <f>IF(VLOOKUP(F49,$AM$29:$BT$57,2,FALSE)="DPP",INDEX('EDB Select + Calculations'!$A$56:$AJ$62,MATCH(F$28,'EDB Select + Calculations'!$A$56:$A$62,0),MATCH(F49,'EDB Select + Calculations'!$A$56:$AJ$56,0)),"")</f>
        <v/>
      </c>
      <c r="H49" s="82">
        <f>IF(VLOOKUP(F49,$AM$29:$BT$57,2,FALSE)="ID",INDEX('EDB Select + Calculations'!$A$56:$AJ$62,MATCH(F$28,'EDB Select + Calculations'!$A$56:$A$62,0),MATCH(F49,'EDB Select + Calculations'!$A$56:$AJ$56,0)),"")</f>
        <v>271.03800000000001</v>
      </c>
      <c r="I49" s="82" t="str">
        <f>IF(VLOOKUP(F49,$AM$29:$BT$57,2,FALSE)="CPP",INDEX('EDB Select + Calculations'!$A$56:$AJ$62,MATCH(F$28,'EDB Select + Calculations'!$A$56:$A$62,0),MATCH(F49,'EDB Select + Calculations'!$A$56:$AJ$56,0)),"")</f>
        <v/>
      </c>
      <c r="K49" s="52">
        <f t="shared" si="14"/>
        <v>26</v>
      </c>
      <c r="L49" s="52" t="s">
        <v>24</v>
      </c>
      <c r="M49" s="82">
        <f>INDEX('EDB Select + Calculations'!$A$66:$AF$74,MATCH(L$28,'EDB Select + Calculations'!$A$66:$A$74,0),MATCH($L49,'EDB Select + Calculations'!$A$66:$AF$66,0))*100</f>
        <v>-19.383720786643611</v>
      </c>
      <c r="N49" s="52">
        <v>21</v>
      </c>
      <c r="O49" s="52" t="str">
        <f t="shared" si="15"/>
        <v>OtagoNet</v>
      </c>
      <c r="P49" s="82">
        <f>IF(VLOOKUP(O49,$AM$29:$BT$57,2,FALSE)="DPP",INDEX('EDB Select + Calculations'!$A$66:$AF$74,MATCH(O$28,'EDB Select + Calculations'!$A$66:$A$74,0),MATCH(O49,'EDB Select + Calculations'!$A$66:$AF$66,0))*100,"")</f>
        <v>-3.2783989719245121</v>
      </c>
      <c r="Q49" s="82" t="str">
        <f>IF(VLOOKUP(O49,$AM$29:$BT$57,2,FALSE)="ID",INDEX('EDB Select + Calculations'!$A$66:$AF$74,MATCH(O$28,'EDB Select + Calculations'!$A$66:$A$74,0),MATCH(O49,'EDB Select + Calculations'!$A$66:$AF$66,0))*100,"")</f>
        <v/>
      </c>
      <c r="R49" s="82" t="str">
        <f>IF(VLOOKUP(O49,$AM$29:$BT$57,2,FALSE)="CPP",INDEX('EDB Select + Calculations'!$A$66:$AF$74,MATCH(O$28,'EDB Select + Calculations'!$A$66:$A$74,0),MATCH(O49,'EDB Select + Calculations'!$A$66:$AF$66,0))*100,"")</f>
        <v/>
      </c>
      <c r="T49" s="52">
        <f t="shared" si="16"/>
        <v>28</v>
      </c>
      <c r="U49" s="52" t="s">
        <v>24</v>
      </c>
      <c r="V49" s="58">
        <f>INDEX('EDB Select + Calculations'!$A$56:$AJ$62,MATCH(U$28,'EDB Select + Calculations'!$A$56:$A$62,0),MATCH($U49,'EDB Select + Calculations'!$A$56:$AJ$56,0))</f>
        <v>3.5940501999999994</v>
      </c>
      <c r="W49" s="52">
        <v>21</v>
      </c>
      <c r="X49" s="52" t="str">
        <f t="shared" si="17"/>
        <v>Counties Power</v>
      </c>
      <c r="Y49" s="58" t="str">
        <f>IF(VLOOKUP(X49,$AM$29:$BT$57,2,FALSE)="DPP",INDEX('EDB Select + Calculations'!$A$56:$AJ$62,MATCH(X$28,'EDB Select + Calculations'!$A$56:$A$62,0),MATCH(X49,'EDB Select + Calculations'!$A$56:$AJ$56,0)),"")</f>
        <v/>
      </c>
      <c r="Z49" s="58">
        <f>IF(VLOOKUP(X49,$AM$29:$BT$57,2,FALSE)="ID",INDEX('EDB Select + Calculations'!$A$56:$AJ$62,MATCH(X$28,'EDB Select + Calculations'!$A$56:$A$62,0),MATCH(X49,'EDB Select + Calculations'!$A$56:$AJ$56,0)),"")</f>
        <v>2.4811622</v>
      </c>
      <c r="AA49" s="58" t="str">
        <f>IF(VLOOKUP(X49,$AM$29:$BT$57,2,FALSE)="CPP",INDEX('EDB Select + Calculations'!$A$56:$AJ$62,MATCH(X$28,'EDB Select + Calculations'!$A$56:$A$62,0),MATCH(X49,'EDB Select + Calculations'!$A$56:$AJ$56,0)),"")</f>
        <v/>
      </c>
      <c r="AB49" s="58"/>
      <c r="AC49" s="52">
        <f t="shared" si="18"/>
        <v>18</v>
      </c>
      <c r="AD49" s="52" t="s">
        <v>24</v>
      </c>
      <c r="AE49" s="82">
        <f>INDEX('EDB Select + Calculations'!$A$66:$AF$74,MATCH(AD$28,'EDB Select + Calculations'!$A$66:$A$74,0),MATCH($L49,'EDB Select + Calculations'!$A$66:$AF$66,0))*100</f>
        <v>-8.2272532379900625</v>
      </c>
      <c r="AF49" s="52">
        <v>21</v>
      </c>
      <c r="AG49" s="52" t="str">
        <f t="shared" si="19"/>
        <v>Vector Lines</v>
      </c>
      <c r="AH49" s="82">
        <f>IF(VLOOKUP(AG49,$AM$29:$BT$57,2,FALSE)="DPP",INDEX('EDB Select + Calculations'!$A$66:$AF$74,MATCH(AG$28,'EDB Select + Calculations'!$A$66:$A$74,0),MATCH(AG49,'EDB Select + Calculations'!$A$66:$AF$66,0))*100,"")</f>
        <v>-14.469215629173437</v>
      </c>
      <c r="AI49" s="82" t="str">
        <f>IF(VLOOKUP(AG49,$AM$29:$BT$57,2,FALSE)="ID",INDEX('EDB Select + Calculations'!$A$66:$AF$74,MATCH(AG$28,'EDB Select + Calculations'!$A$66:$A$74,0),MATCH(AG49,'EDB Select + Calculations'!$A$66:$AF$66,0))*100,"")</f>
        <v/>
      </c>
      <c r="AJ49" s="82" t="str">
        <f>IF(VLOOKUP(AG49,$AM$29:$BT$57,2,FALSE)="CPP",INDEX('EDB Select + Calculations'!$A$66:$AF$74,MATCH(AG$28,'EDB Select + Calculations'!$A$66:$A$74,0),MATCH(AG49,'EDB Select + Calculations'!$A$66:$AF$66,0))*100,"")</f>
        <v/>
      </c>
      <c r="AM49" s="52" t="s">
        <v>24</v>
      </c>
      <c r="AN49" s="52" t="s">
        <v>77</v>
      </c>
    </row>
    <row r="50" spans="2:40" x14ac:dyDescent="0.2">
      <c r="B50" s="52">
        <f t="shared" si="12"/>
        <v>18</v>
      </c>
      <c r="C50" s="52" t="s">
        <v>25</v>
      </c>
      <c r="D50" s="82">
        <f>INDEX('EDB Select + Calculations'!$A$56:$AJ$62,MATCH(C$28,'EDB Select + Calculations'!$A$56:$A$62,0),MATCH($C50,'EDB Select + Calculations'!$A$56:$AJ$56,0))</f>
        <v>215.08739999999997</v>
      </c>
      <c r="E50" s="52">
        <v>22</v>
      </c>
      <c r="F50" s="52" t="str">
        <f t="shared" si="13"/>
        <v>The Lines Company</v>
      </c>
      <c r="G50" s="82">
        <f>IF(VLOOKUP(F50,$AM$29:$BT$57,2,FALSE)="DPP",INDEX('EDB Select + Calculations'!$A$56:$AJ$62,MATCH(F$28,'EDB Select + Calculations'!$A$56:$A$62,0),MATCH(F50,'EDB Select + Calculations'!$A$56:$AJ$56,0)),"")</f>
        <v>273.1995</v>
      </c>
      <c r="H50" s="82" t="str">
        <f>IF(VLOOKUP(F50,$AM$29:$BT$57,2,FALSE)="ID",INDEX('EDB Select + Calculations'!$A$56:$AJ$62,MATCH(F$28,'EDB Select + Calculations'!$A$56:$A$62,0),MATCH(F50,'EDB Select + Calculations'!$A$56:$AJ$56,0)),"")</f>
        <v/>
      </c>
      <c r="I50" s="82" t="str">
        <f>IF(VLOOKUP(F50,$AM$29:$BT$57,2,FALSE)="CPP",INDEX('EDB Select + Calculations'!$A$56:$AJ$62,MATCH(F$28,'EDB Select + Calculations'!$A$56:$A$62,0),MATCH(F50,'EDB Select + Calculations'!$A$56:$AJ$56,0)),"")</f>
        <v/>
      </c>
      <c r="K50" s="52">
        <f t="shared" si="14"/>
        <v>10</v>
      </c>
      <c r="L50" s="52" t="s">
        <v>25</v>
      </c>
      <c r="M50" s="82">
        <f>INDEX('EDB Select + Calculations'!$A$66:$AF$74,MATCH(L$28,'EDB Select + Calculations'!$A$66:$A$74,0),MATCH($L50,'EDB Select + Calculations'!$A$66:$AF$66,0))*100</f>
        <v>15.141837714945773</v>
      </c>
      <c r="N50" s="52">
        <v>22</v>
      </c>
      <c r="O50" s="52" t="str">
        <f t="shared" si="15"/>
        <v>Waipa Network</v>
      </c>
      <c r="P50" s="82" t="str">
        <f>IF(VLOOKUP(O50,$AM$29:$BT$57,2,FALSE)="DPP",INDEX('EDB Select + Calculations'!$A$66:$AF$74,MATCH(O$28,'EDB Select + Calculations'!$A$66:$A$74,0),MATCH(O50,'EDB Select + Calculations'!$A$66:$AF$66,0))*100,"")</f>
        <v/>
      </c>
      <c r="Q50" s="82">
        <f>IF(VLOOKUP(O50,$AM$29:$BT$57,2,FALSE)="ID",INDEX('EDB Select + Calculations'!$A$66:$AF$74,MATCH(O$28,'EDB Select + Calculations'!$A$66:$A$74,0),MATCH(O50,'EDB Select + Calculations'!$A$66:$AF$66,0))*100,"")</f>
        <v>-9.8273813763248512</v>
      </c>
      <c r="R50" s="82" t="str">
        <f>IF(VLOOKUP(O50,$AM$29:$BT$57,2,FALSE)="CPP",INDEX('EDB Select + Calculations'!$A$66:$AF$74,MATCH(O$28,'EDB Select + Calculations'!$A$66:$A$74,0),MATCH(O50,'EDB Select + Calculations'!$A$66:$AF$66,0))*100,"")</f>
        <v/>
      </c>
      <c r="T50" s="52">
        <f t="shared" si="16"/>
        <v>25</v>
      </c>
      <c r="U50" s="52" t="s">
        <v>25</v>
      </c>
      <c r="V50" s="58">
        <f>INDEX('EDB Select + Calculations'!$A$56:$AJ$62,MATCH(U$28,'EDB Select + Calculations'!$A$56:$A$62,0),MATCH($U50,'EDB Select + Calculations'!$A$56:$AJ$56,0))</f>
        <v>2.9493</v>
      </c>
      <c r="W50" s="52">
        <v>22</v>
      </c>
      <c r="X50" s="52" t="str">
        <f t="shared" si="17"/>
        <v>Northpower</v>
      </c>
      <c r="Y50" s="58" t="str">
        <f>IF(VLOOKUP(X50,$AM$29:$BT$57,2,FALSE)="DPP",INDEX('EDB Select + Calculations'!$A$56:$AJ$62,MATCH(X$28,'EDB Select + Calculations'!$A$56:$A$62,0),MATCH(X50,'EDB Select + Calculations'!$A$56:$AJ$56,0)),"")</f>
        <v/>
      </c>
      <c r="Z50" s="58">
        <f>IF(VLOOKUP(X50,$AM$29:$BT$57,2,FALSE)="ID",INDEX('EDB Select + Calculations'!$A$56:$AJ$62,MATCH(X$28,'EDB Select + Calculations'!$A$56:$A$62,0),MATCH(X50,'EDB Select + Calculations'!$A$56:$AJ$56,0)),"")</f>
        <v>2.5229565999999997</v>
      </c>
      <c r="AA50" s="58" t="str">
        <f>IF(VLOOKUP(X50,$AM$29:$BT$57,2,FALSE)="CPP",INDEX('EDB Select + Calculations'!$A$56:$AJ$62,MATCH(X$28,'EDB Select + Calculations'!$A$56:$A$62,0),MATCH(X50,'EDB Select + Calculations'!$A$56:$AJ$56,0)),"")</f>
        <v/>
      </c>
      <c r="AB50" s="58"/>
      <c r="AC50" s="52">
        <f t="shared" si="18"/>
        <v>20</v>
      </c>
      <c r="AD50" s="52" t="s">
        <v>25</v>
      </c>
      <c r="AE50" s="82">
        <f>INDEX('EDB Select + Calculations'!$A$66:$AF$74,MATCH(AD$28,'EDB Select + Calculations'!$A$66:$A$74,0),MATCH($L50,'EDB Select + Calculations'!$A$66:$AF$66,0))*100</f>
        <v>-11.191074936638978</v>
      </c>
      <c r="AF50" s="52">
        <v>22</v>
      </c>
      <c r="AG50" s="52" t="str">
        <f t="shared" si="19"/>
        <v>Electra</v>
      </c>
      <c r="AH50" s="82" t="str">
        <f>IF(VLOOKUP(AG50,$AM$29:$BT$57,2,FALSE)="DPP",INDEX('EDB Select + Calculations'!$A$66:$AF$74,MATCH(AG$28,'EDB Select + Calculations'!$A$66:$A$74,0),MATCH(AG50,'EDB Select + Calculations'!$A$66:$AF$66,0))*100,"")</f>
        <v/>
      </c>
      <c r="AI50" s="82">
        <f>IF(VLOOKUP(AG50,$AM$29:$BT$57,2,FALSE)="ID",INDEX('EDB Select + Calculations'!$A$66:$AF$74,MATCH(AG$28,'EDB Select + Calculations'!$A$66:$A$74,0),MATCH(AG50,'EDB Select + Calculations'!$A$66:$AF$66,0))*100,"")</f>
        <v>-14.678945978346846</v>
      </c>
      <c r="AJ50" s="82" t="str">
        <f>IF(VLOOKUP(AG50,$AM$29:$BT$57,2,FALSE)="CPP",INDEX('EDB Select + Calculations'!$A$66:$AF$74,MATCH(AG$28,'EDB Select + Calculations'!$A$66:$A$74,0),MATCH(AG50,'EDB Select + Calculations'!$A$66:$AF$66,0))*100,"")</f>
        <v/>
      </c>
      <c r="AM50" s="52" t="s">
        <v>25</v>
      </c>
      <c r="AN50" s="52" t="s">
        <v>117</v>
      </c>
    </row>
    <row r="51" spans="2:40" x14ac:dyDescent="0.2">
      <c r="B51" s="52">
        <f t="shared" si="12"/>
        <v>28</v>
      </c>
      <c r="C51" s="52" t="s">
        <v>26</v>
      </c>
      <c r="D51" s="82">
        <f>INDEX('EDB Select + Calculations'!$A$56:$AJ$62,MATCH(C$28,'EDB Select + Calculations'!$A$56:$A$62,0),MATCH($C51,'EDB Select + Calculations'!$A$56:$AJ$56,0))</f>
        <v>721.64410600000008</v>
      </c>
      <c r="E51" s="52">
        <v>23</v>
      </c>
      <c r="F51" s="52" t="str">
        <f t="shared" si="13"/>
        <v>Alpine Energy</v>
      </c>
      <c r="G51" s="82">
        <f>IF(VLOOKUP(F51,$AM$29:$BT$57,2,FALSE)="DPP",INDEX('EDB Select + Calculations'!$A$56:$AJ$62,MATCH(F$28,'EDB Select + Calculations'!$A$56:$A$62,0),MATCH(F51,'EDB Select + Calculations'!$A$56:$AJ$56,0)),"")</f>
        <v>306.73591599999997</v>
      </c>
      <c r="H51" s="82" t="str">
        <f>IF(VLOOKUP(F51,$AM$29:$BT$57,2,FALSE)="ID",INDEX('EDB Select + Calculations'!$A$56:$AJ$62,MATCH(F$28,'EDB Select + Calculations'!$A$56:$A$62,0),MATCH(F51,'EDB Select + Calculations'!$A$56:$AJ$56,0)),"")</f>
        <v/>
      </c>
      <c r="I51" s="82" t="str">
        <f>IF(VLOOKUP(F51,$AM$29:$BT$57,2,FALSE)="CPP",INDEX('EDB Select + Calculations'!$A$56:$AJ$62,MATCH(F$28,'EDB Select + Calculations'!$A$56:$A$62,0),MATCH(F51,'EDB Select + Calculations'!$A$56:$AJ$56,0)),"")</f>
        <v/>
      </c>
      <c r="K51" s="52">
        <f t="shared" si="14"/>
        <v>6</v>
      </c>
      <c r="L51" s="52" t="s">
        <v>26</v>
      </c>
      <c r="M51" s="82">
        <f>INDEX('EDB Select + Calculations'!$A$66:$AF$74,MATCH(L$28,'EDB Select + Calculations'!$A$66:$A$74,0),MATCH($L51,'EDB Select + Calculations'!$A$66:$AF$66,0))*100</f>
        <v>34.588324210293429</v>
      </c>
      <c r="N51" s="52">
        <v>23</v>
      </c>
      <c r="O51" s="52" t="str">
        <f t="shared" si="15"/>
        <v>Nelson Electricity</v>
      </c>
      <c r="P51" s="82">
        <f>IF(VLOOKUP(O51,$AM$29:$BT$57,2,FALSE)="DPP",INDEX('EDB Select + Calculations'!$A$66:$AF$74,MATCH(O$28,'EDB Select + Calculations'!$A$66:$A$74,0),MATCH(O51,'EDB Select + Calculations'!$A$66:$AF$66,0))*100,"")</f>
        <v>-10.729675580659814</v>
      </c>
      <c r="Q51" s="82" t="str">
        <f>IF(VLOOKUP(O51,$AM$29:$BT$57,2,FALSE)="ID",INDEX('EDB Select + Calculations'!$A$66:$AF$74,MATCH(O$28,'EDB Select + Calculations'!$A$66:$A$74,0),MATCH(O51,'EDB Select + Calculations'!$A$66:$AF$66,0))*100,"")</f>
        <v/>
      </c>
      <c r="R51" s="82" t="str">
        <f>IF(VLOOKUP(O51,$AM$29:$BT$57,2,FALSE)="CPP",INDEX('EDB Select + Calculations'!$A$66:$AF$74,MATCH(O$28,'EDB Select + Calculations'!$A$66:$A$74,0),MATCH(O51,'EDB Select + Calculations'!$A$66:$AF$66,0))*100,"")</f>
        <v/>
      </c>
      <c r="T51" s="52">
        <f t="shared" si="16"/>
        <v>29</v>
      </c>
      <c r="U51" s="52" t="s">
        <v>26</v>
      </c>
      <c r="V51" s="58">
        <f>INDEX('EDB Select + Calculations'!$A$56:$AJ$62,MATCH(U$28,'EDB Select + Calculations'!$A$56:$A$62,0),MATCH($U51,'EDB Select + Calculations'!$A$56:$AJ$56,0))</f>
        <v>5.5677035999999998</v>
      </c>
      <c r="W51" s="52">
        <v>23</v>
      </c>
      <c r="X51" s="52" t="str">
        <f t="shared" si="17"/>
        <v>Westpower</v>
      </c>
      <c r="Y51" s="58" t="str">
        <f>IF(VLOOKUP(X51,$AM$29:$BT$57,2,FALSE)="DPP",INDEX('EDB Select + Calculations'!$A$56:$AJ$62,MATCH(X$28,'EDB Select + Calculations'!$A$56:$A$62,0),MATCH(X51,'EDB Select + Calculations'!$A$56:$AJ$56,0)),"")</f>
        <v/>
      </c>
      <c r="Z51" s="58">
        <f>IF(VLOOKUP(X51,$AM$29:$BT$57,2,FALSE)="ID",INDEX('EDB Select + Calculations'!$A$56:$AJ$62,MATCH(X$28,'EDB Select + Calculations'!$A$56:$A$62,0),MATCH(X51,'EDB Select + Calculations'!$A$56:$AJ$56,0)),"")</f>
        <v>2.52996</v>
      </c>
      <c r="AA51" s="58" t="str">
        <f>IF(VLOOKUP(X51,$AM$29:$BT$57,2,FALSE)="CPP",INDEX('EDB Select + Calculations'!$A$56:$AJ$62,MATCH(X$28,'EDB Select + Calculations'!$A$56:$A$62,0),MATCH(X51,'EDB Select + Calculations'!$A$56:$AJ$56,0)),"")</f>
        <v/>
      </c>
      <c r="AB51" s="58"/>
      <c r="AC51" s="52">
        <f t="shared" si="18"/>
        <v>16</v>
      </c>
      <c r="AD51" s="52" t="s">
        <v>26</v>
      </c>
      <c r="AE51" s="82">
        <f>INDEX('EDB Select + Calculations'!$A$66:$AF$74,MATCH(AD$28,'EDB Select + Calculations'!$A$66:$A$74,0),MATCH($L51,'EDB Select + Calculations'!$A$66:$AF$66,0))*100</f>
        <v>-7.1471447403462669</v>
      </c>
      <c r="AF51" s="52">
        <v>23</v>
      </c>
      <c r="AG51" s="52" t="str">
        <f t="shared" si="19"/>
        <v>Northpower</v>
      </c>
      <c r="AH51" s="82" t="str">
        <f>IF(VLOOKUP(AG51,$AM$29:$BT$57,2,FALSE)="DPP",INDEX('EDB Select + Calculations'!$A$66:$AF$74,MATCH(AG$28,'EDB Select + Calculations'!$A$66:$A$74,0),MATCH(AG51,'EDB Select + Calculations'!$A$66:$AF$66,0))*100,"")</f>
        <v/>
      </c>
      <c r="AI51" s="82">
        <f>IF(VLOOKUP(AG51,$AM$29:$BT$57,2,FALSE)="ID",INDEX('EDB Select + Calculations'!$A$66:$AF$74,MATCH(AG$28,'EDB Select + Calculations'!$A$66:$A$74,0),MATCH(AG51,'EDB Select + Calculations'!$A$66:$AF$66,0))*100,"")</f>
        <v>-14.883596073941984</v>
      </c>
      <c r="AJ51" s="82" t="str">
        <f>IF(VLOOKUP(AG51,$AM$29:$BT$57,2,FALSE)="CPP",INDEX('EDB Select + Calculations'!$A$66:$AF$74,MATCH(AG$28,'EDB Select + Calculations'!$A$66:$A$74,0),MATCH(AG51,'EDB Select + Calculations'!$A$66:$AF$66,0))*100,"")</f>
        <v/>
      </c>
      <c r="AM51" s="52" t="s">
        <v>26</v>
      </c>
      <c r="AN51" s="52" t="s">
        <v>77</v>
      </c>
    </row>
    <row r="52" spans="2:40" x14ac:dyDescent="0.2">
      <c r="B52" s="52">
        <f t="shared" si="12"/>
        <v>10</v>
      </c>
      <c r="C52" s="52" t="s">
        <v>34</v>
      </c>
      <c r="D52" s="82">
        <f>INDEX('EDB Select + Calculations'!$A$56:$AJ$62,MATCH(C$28,'EDB Select + Calculations'!$A$56:$A$62,0),MATCH($C52,'EDB Select + Calculations'!$A$56:$AJ$56,0))</f>
        <v>139.93082000000001</v>
      </c>
      <c r="E52" s="52">
        <v>24</v>
      </c>
      <c r="F52" s="52" t="str">
        <f t="shared" si="13"/>
        <v>Eastland Network</v>
      </c>
      <c r="G52" s="82">
        <f>IF(VLOOKUP(F52,$AM$29:$BT$57,2,FALSE)="DPP",INDEX('EDB Select + Calculations'!$A$56:$AJ$62,MATCH(F$28,'EDB Select + Calculations'!$A$56:$A$62,0),MATCH(F52,'EDB Select + Calculations'!$A$56:$AJ$56,0)),"")</f>
        <v>311.40282999999999</v>
      </c>
      <c r="H52" s="82" t="str">
        <f>IF(VLOOKUP(F52,$AM$29:$BT$57,2,FALSE)="ID",INDEX('EDB Select + Calculations'!$A$56:$AJ$62,MATCH(F$28,'EDB Select + Calculations'!$A$56:$A$62,0),MATCH(F52,'EDB Select + Calculations'!$A$56:$AJ$56,0)),"")</f>
        <v/>
      </c>
      <c r="I52" s="82" t="str">
        <f>IF(VLOOKUP(F52,$AM$29:$BT$57,2,FALSE)="CPP",INDEX('EDB Select + Calculations'!$A$56:$AJ$62,MATCH(F$28,'EDB Select + Calculations'!$A$56:$A$62,0),MATCH(F52,'EDB Select + Calculations'!$A$56:$AJ$56,0)),"")</f>
        <v/>
      </c>
      <c r="K52" s="52">
        <f t="shared" si="14"/>
        <v>17</v>
      </c>
      <c r="L52" s="52" t="s">
        <v>34</v>
      </c>
      <c r="M52" s="82">
        <f>INDEX('EDB Select + Calculations'!$A$66:$AF$74,MATCH(L$28,'EDB Select + Calculations'!$A$66:$A$74,0),MATCH($L52,'EDB Select + Calculations'!$A$66:$AF$66,0))*100</f>
        <v>3.4108472555359093</v>
      </c>
      <c r="N52" s="52">
        <v>24</v>
      </c>
      <c r="O52" s="52" t="str">
        <f t="shared" si="15"/>
        <v>Centralines</v>
      </c>
      <c r="P52" s="82">
        <f>IF(VLOOKUP(O52,$AM$29:$BT$57,2,FALSE)="DPP",INDEX('EDB Select + Calculations'!$A$66:$AF$74,MATCH(O$28,'EDB Select + Calculations'!$A$66:$A$74,0),MATCH(O52,'EDB Select + Calculations'!$A$66:$AF$66,0))*100,"")</f>
        <v>-12.609995874358827</v>
      </c>
      <c r="Q52" s="82" t="str">
        <f>IF(VLOOKUP(O52,$AM$29:$BT$57,2,FALSE)="ID",INDEX('EDB Select + Calculations'!$A$66:$AF$74,MATCH(O$28,'EDB Select + Calculations'!$A$66:$A$74,0),MATCH(O52,'EDB Select + Calculations'!$A$66:$AF$66,0))*100,"")</f>
        <v/>
      </c>
      <c r="R52" s="82" t="str">
        <f>IF(VLOOKUP(O52,$AM$29:$BT$57,2,FALSE)="CPP",INDEX('EDB Select + Calculations'!$A$66:$AF$74,MATCH(O$28,'EDB Select + Calculations'!$A$66:$A$74,0),MATCH(O52,'EDB Select + Calculations'!$A$66:$AF$66,0))*100,"")</f>
        <v/>
      </c>
      <c r="T52" s="52">
        <f t="shared" si="16"/>
        <v>15</v>
      </c>
      <c r="U52" s="52" t="s">
        <v>34</v>
      </c>
      <c r="V52" s="58">
        <f>INDEX('EDB Select + Calculations'!$A$56:$AJ$62,MATCH(U$28,'EDB Select + Calculations'!$A$56:$A$62,0),MATCH($U52,'EDB Select + Calculations'!$A$56:$AJ$56,0))</f>
        <v>1.9623878000000001</v>
      </c>
      <c r="W52" s="52">
        <v>24</v>
      </c>
      <c r="X52" s="52" t="str">
        <f t="shared" si="17"/>
        <v>OtagoNet</v>
      </c>
      <c r="Y52" s="58">
        <f>IF(VLOOKUP(X52,$AM$29:$BT$57,2,FALSE)="DPP",INDEX('EDB Select + Calculations'!$A$56:$AJ$62,MATCH(X$28,'EDB Select + Calculations'!$A$56:$A$62,0),MATCH(X52,'EDB Select + Calculations'!$A$56:$AJ$56,0)),"")</f>
        <v>2.6421599999999996</v>
      </c>
      <c r="Z52" s="58" t="str">
        <f>IF(VLOOKUP(X52,$AM$29:$BT$57,2,FALSE)="ID",INDEX('EDB Select + Calculations'!$A$56:$AJ$62,MATCH(X$28,'EDB Select + Calculations'!$A$56:$A$62,0),MATCH(X52,'EDB Select + Calculations'!$A$56:$AJ$56,0)),"")</f>
        <v/>
      </c>
      <c r="AA52" s="58" t="str">
        <f>IF(VLOOKUP(X52,$AM$29:$BT$57,2,FALSE)="CPP",INDEX('EDB Select + Calculations'!$A$56:$AJ$62,MATCH(X$28,'EDB Select + Calculations'!$A$56:$A$62,0),MATCH(X52,'EDB Select + Calculations'!$A$56:$AJ$56,0)),"")</f>
        <v/>
      </c>
      <c r="AB52" s="58"/>
      <c r="AC52" s="52">
        <f t="shared" si="18"/>
        <v>19</v>
      </c>
      <c r="AD52" s="52" t="s">
        <v>34</v>
      </c>
      <c r="AE52" s="82">
        <f>INDEX('EDB Select + Calculations'!$A$66:$AF$74,MATCH(AD$28,'EDB Select + Calculations'!$A$66:$A$74,0),MATCH($L52,'EDB Select + Calculations'!$A$66:$AF$66,0))*100</f>
        <v>-11.176736067229164</v>
      </c>
      <c r="AF52" s="52">
        <v>24</v>
      </c>
      <c r="AG52" s="52" t="str">
        <f t="shared" si="19"/>
        <v>Powerco</v>
      </c>
      <c r="AH52" s="82">
        <f>IF(VLOOKUP(AG52,$AM$29:$BT$57,2,FALSE)="DPP",INDEX('EDB Select + Calculations'!$A$66:$AF$74,MATCH(AG$28,'EDB Select + Calculations'!$A$66:$A$74,0),MATCH(AG52,'EDB Select + Calculations'!$A$66:$AF$66,0))*100,"")</f>
        <v>-15.157083391178251</v>
      </c>
      <c r="AI52" s="82" t="str">
        <f>IF(VLOOKUP(AG52,$AM$29:$BT$57,2,FALSE)="ID",INDEX('EDB Select + Calculations'!$A$66:$AF$74,MATCH(AG$28,'EDB Select + Calculations'!$A$66:$A$74,0),MATCH(AG52,'EDB Select + Calculations'!$A$66:$AF$66,0))*100,"")</f>
        <v/>
      </c>
      <c r="AJ52" s="82" t="str">
        <f>IF(VLOOKUP(AG52,$AM$29:$BT$57,2,FALSE)="CPP",INDEX('EDB Select + Calculations'!$A$66:$AF$74,MATCH(AG$28,'EDB Select + Calculations'!$A$66:$A$74,0),MATCH(AG52,'EDB Select + Calculations'!$A$66:$AF$66,0))*100,"")</f>
        <v/>
      </c>
      <c r="AM52" s="52" t="s">
        <v>34</v>
      </c>
      <c r="AN52" s="52" t="s">
        <v>77</v>
      </c>
    </row>
    <row r="53" spans="2:40" x14ac:dyDescent="0.2">
      <c r="B53" s="52">
        <f t="shared" si="12"/>
        <v>17</v>
      </c>
      <c r="C53" s="52" t="s">
        <v>35</v>
      </c>
      <c r="D53" s="82">
        <f>INDEX('EDB Select + Calculations'!$A$56:$AJ$62,MATCH(C$28,'EDB Select + Calculations'!$A$56:$A$62,0),MATCH($C53,'EDB Select + Calculations'!$A$56:$AJ$56,0))</f>
        <v>192.39115000000001</v>
      </c>
      <c r="E53" s="52">
        <v>25</v>
      </c>
      <c r="F53" s="52" t="str">
        <f t="shared" si="13"/>
        <v>OtagoNet</v>
      </c>
      <c r="G53" s="82">
        <f>IF(VLOOKUP(F53,$AM$29:$BT$57,2,FALSE)="DPP",INDEX('EDB Select + Calculations'!$A$56:$AJ$62,MATCH(F$28,'EDB Select + Calculations'!$A$56:$A$62,0),MATCH(F53,'EDB Select + Calculations'!$A$56:$AJ$56,0)),"")</f>
        <v>329.65719999999999</v>
      </c>
      <c r="H53" s="82" t="str">
        <f>IF(VLOOKUP(F53,$AM$29:$BT$57,2,FALSE)="ID",INDEX('EDB Select + Calculations'!$A$56:$AJ$62,MATCH(F$28,'EDB Select + Calculations'!$A$56:$A$62,0),MATCH(F53,'EDB Select + Calculations'!$A$56:$AJ$56,0)),"")</f>
        <v/>
      </c>
      <c r="I53" s="82" t="str">
        <f>IF(VLOOKUP(F53,$AM$29:$BT$57,2,FALSE)="CPP",INDEX('EDB Select + Calculations'!$A$56:$AJ$62,MATCH(F$28,'EDB Select + Calculations'!$A$56:$A$62,0),MATCH(F53,'EDB Select + Calculations'!$A$56:$AJ$56,0)),"")</f>
        <v/>
      </c>
      <c r="K53" s="52">
        <f t="shared" si="14"/>
        <v>5</v>
      </c>
      <c r="L53" s="52" t="s">
        <v>35</v>
      </c>
      <c r="M53" s="82">
        <f>INDEX('EDB Select + Calculations'!$A$66:$AF$74,MATCH(L$28,'EDB Select + Calculations'!$A$66:$A$74,0),MATCH($L53,'EDB Select + Calculations'!$A$66:$AF$66,0))*100</f>
        <v>34.96725855166585</v>
      </c>
      <c r="N53" s="52">
        <v>25</v>
      </c>
      <c r="O53" s="52" t="str">
        <f t="shared" si="15"/>
        <v>Northpower</v>
      </c>
      <c r="P53" s="82" t="str">
        <f>IF(VLOOKUP(O53,$AM$29:$BT$57,2,FALSE)="DPP",INDEX('EDB Select + Calculations'!$A$66:$AF$74,MATCH(O$28,'EDB Select + Calculations'!$A$66:$A$74,0),MATCH(O53,'EDB Select + Calculations'!$A$66:$AF$66,0))*100,"")</f>
        <v/>
      </c>
      <c r="Q53" s="82">
        <f>IF(VLOOKUP(O53,$AM$29:$BT$57,2,FALSE)="ID",INDEX('EDB Select + Calculations'!$A$66:$AF$74,MATCH(O$28,'EDB Select + Calculations'!$A$66:$A$74,0),MATCH(O53,'EDB Select + Calculations'!$A$66:$AF$66,0))*100,"")</f>
        <v>-17.757271082993508</v>
      </c>
      <c r="R53" s="82" t="str">
        <f>IF(VLOOKUP(O53,$AM$29:$BT$57,2,FALSE)="CPP",INDEX('EDB Select + Calculations'!$A$66:$AF$74,MATCH(O$28,'EDB Select + Calculations'!$A$66:$A$74,0),MATCH(O53,'EDB Select + Calculations'!$A$66:$AF$66,0))*100,"")</f>
        <v/>
      </c>
      <c r="T53" s="52">
        <f t="shared" si="16"/>
        <v>8</v>
      </c>
      <c r="U53" s="52" t="s">
        <v>35</v>
      </c>
      <c r="V53" s="58">
        <f>INDEX('EDB Select + Calculations'!$A$56:$AJ$62,MATCH(U$28,'EDB Select + Calculations'!$A$56:$A$62,0),MATCH($U53,'EDB Select + Calculations'!$A$56:$AJ$56,0))</f>
        <v>1.3383056</v>
      </c>
      <c r="W53" s="52">
        <v>25</v>
      </c>
      <c r="X53" s="52" t="str">
        <f t="shared" si="17"/>
        <v>The Power Company</v>
      </c>
      <c r="Y53" s="58" t="str">
        <f>IF(VLOOKUP(X53,$AM$29:$BT$57,2,FALSE)="DPP",INDEX('EDB Select + Calculations'!$A$56:$AJ$62,MATCH(X$28,'EDB Select + Calculations'!$A$56:$A$62,0),MATCH(X53,'EDB Select + Calculations'!$A$56:$AJ$56,0)),"")</f>
        <v/>
      </c>
      <c r="Z53" s="58">
        <f>IF(VLOOKUP(X53,$AM$29:$BT$57,2,FALSE)="ID",INDEX('EDB Select + Calculations'!$A$56:$AJ$62,MATCH(X$28,'EDB Select + Calculations'!$A$56:$A$62,0),MATCH(X53,'EDB Select + Calculations'!$A$56:$AJ$56,0)),"")</f>
        <v>2.9493</v>
      </c>
      <c r="AA53" s="58" t="str">
        <f>IF(VLOOKUP(X53,$AM$29:$BT$57,2,FALSE)="CPP",INDEX('EDB Select + Calculations'!$A$56:$AJ$62,MATCH(X$28,'EDB Select + Calculations'!$A$56:$A$62,0),MATCH(X53,'EDB Select + Calculations'!$A$56:$AJ$56,0)),"")</f>
        <v/>
      </c>
      <c r="AB53" s="58"/>
      <c r="AC53" s="52">
        <f t="shared" si="18"/>
        <v>21</v>
      </c>
      <c r="AD53" s="52" t="s">
        <v>35</v>
      </c>
      <c r="AE53" s="82">
        <f>INDEX('EDB Select + Calculations'!$A$66:$AF$74,MATCH(AD$28,'EDB Select + Calculations'!$A$66:$A$74,0),MATCH($L53,'EDB Select + Calculations'!$A$66:$AF$66,0))*100</f>
        <v>-14.469215629173437</v>
      </c>
      <c r="AF53" s="52">
        <v>25</v>
      </c>
      <c r="AG53" s="52" t="str">
        <f t="shared" si="19"/>
        <v>WEL Networks</v>
      </c>
      <c r="AH53" s="82" t="str">
        <f>IF(VLOOKUP(AG53,$AM$29:$BT$57,2,FALSE)="DPP",INDEX('EDB Select + Calculations'!$A$66:$AF$74,MATCH(AG$28,'EDB Select + Calculations'!$A$66:$A$74,0),MATCH(AG53,'EDB Select + Calculations'!$A$66:$AF$66,0))*100,"")</f>
        <v/>
      </c>
      <c r="AI53" s="82">
        <f>IF(VLOOKUP(AG53,$AM$29:$BT$57,2,FALSE)="ID",INDEX('EDB Select + Calculations'!$A$66:$AF$74,MATCH(AG$28,'EDB Select + Calculations'!$A$66:$A$74,0),MATCH(AG53,'EDB Select + Calculations'!$A$66:$AF$66,0))*100,"")</f>
        <v>-16.199338552328214</v>
      </c>
      <c r="AJ53" s="82" t="str">
        <f>IF(VLOOKUP(AG53,$AM$29:$BT$57,2,FALSE)="CPP",INDEX('EDB Select + Calculations'!$A$66:$AF$74,MATCH(AG$28,'EDB Select + Calculations'!$A$66:$A$74,0),MATCH(AG53,'EDB Select + Calculations'!$A$66:$AF$66,0))*100,"")</f>
        <v/>
      </c>
      <c r="AM53" s="52" t="s">
        <v>35</v>
      </c>
      <c r="AN53" s="52" t="s">
        <v>77</v>
      </c>
    </row>
    <row r="54" spans="2:40" x14ac:dyDescent="0.2">
      <c r="B54" s="52">
        <f t="shared" si="12"/>
        <v>5</v>
      </c>
      <c r="C54" s="52" t="s">
        <v>27</v>
      </c>
      <c r="D54" s="82">
        <f>INDEX('EDB Select + Calculations'!$A$56:$AJ$62,MATCH(C$28,'EDB Select + Calculations'!$A$56:$A$62,0),MATCH($C54,'EDB Select + Calculations'!$A$56:$AJ$56,0))</f>
        <v>84.578690000000009</v>
      </c>
      <c r="E54" s="52">
        <v>26</v>
      </c>
      <c r="F54" s="52" t="str">
        <f t="shared" si="13"/>
        <v>Electricity Ashburton</v>
      </c>
      <c r="G54" s="82">
        <f>IF(VLOOKUP(F54,$AM$29:$BT$57,2,FALSE)="DPP",INDEX('EDB Select + Calculations'!$A$56:$AJ$62,MATCH(F$28,'EDB Select + Calculations'!$A$56:$A$62,0),MATCH(F54,'EDB Select + Calculations'!$A$56:$AJ$56,0)),"")</f>
        <v>329.67786799999999</v>
      </c>
      <c r="H54" s="82" t="str">
        <f>IF(VLOOKUP(F54,$AM$29:$BT$57,2,FALSE)="ID",INDEX('EDB Select + Calculations'!$A$56:$AJ$62,MATCH(F$28,'EDB Select + Calculations'!$A$56:$A$62,0),MATCH(F54,'EDB Select + Calculations'!$A$56:$AJ$56,0)),"")</f>
        <v/>
      </c>
      <c r="I54" s="82" t="str">
        <f>IF(VLOOKUP(F54,$AM$29:$BT$57,2,FALSE)="CPP",INDEX('EDB Select + Calculations'!$A$56:$AJ$62,MATCH(F$28,'EDB Select + Calculations'!$A$56:$A$62,0),MATCH(F54,'EDB Select + Calculations'!$A$56:$AJ$56,0)),"")</f>
        <v/>
      </c>
      <c r="K54" s="52">
        <f t="shared" si="14"/>
        <v>18</v>
      </c>
      <c r="L54" s="52" t="s">
        <v>27</v>
      </c>
      <c r="M54" s="82">
        <f>INDEX('EDB Select + Calculations'!$A$66:$AF$74,MATCH(L$28,'EDB Select + Calculations'!$A$66:$A$74,0),MATCH($L54,'EDB Select + Calculations'!$A$66:$AF$66,0))*100</f>
        <v>3.3349947225306487</v>
      </c>
      <c r="N54" s="52">
        <v>26</v>
      </c>
      <c r="O54" s="52" t="str">
        <f t="shared" si="15"/>
        <v>The Lines Company</v>
      </c>
      <c r="P54" s="82">
        <f>IF(VLOOKUP(O54,$AM$29:$BT$57,2,FALSE)="DPP",INDEX('EDB Select + Calculations'!$A$66:$AF$74,MATCH(O$28,'EDB Select + Calculations'!$A$66:$A$74,0),MATCH(O54,'EDB Select + Calculations'!$A$66:$AF$66,0))*100,"")</f>
        <v>-19.383720786643611</v>
      </c>
      <c r="Q54" s="82" t="str">
        <f>IF(VLOOKUP(O54,$AM$29:$BT$57,2,FALSE)="ID",INDEX('EDB Select + Calculations'!$A$66:$AF$74,MATCH(O$28,'EDB Select + Calculations'!$A$66:$A$74,0),MATCH(O54,'EDB Select + Calculations'!$A$66:$AF$66,0))*100,"")</f>
        <v/>
      </c>
      <c r="R54" s="82" t="str">
        <f>IF(VLOOKUP(O54,$AM$29:$BT$57,2,FALSE)="CPP",INDEX('EDB Select + Calculations'!$A$66:$AF$74,MATCH(O$28,'EDB Select + Calculations'!$A$66:$A$74,0),MATCH(O54,'EDB Select + Calculations'!$A$66:$AF$66,0))*100,"")</f>
        <v/>
      </c>
      <c r="T54" s="52">
        <f t="shared" si="16"/>
        <v>7</v>
      </c>
      <c r="U54" s="52" t="s">
        <v>27</v>
      </c>
      <c r="V54" s="58">
        <f>INDEX('EDB Select + Calculations'!$A$56:$AJ$62,MATCH(U$28,'EDB Select + Calculations'!$A$56:$A$62,0),MATCH($U54,'EDB Select + Calculations'!$A$56:$AJ$56,0))</f>
        <v>1.3274736</v>
      </c>
      <c r="W54" s="52">
        <v>26</v>
      </c>
      <c r="X54" s="52" t="str">
        <f t="shared" si="17"/>
        <v>Centralines</v>
      </c>
      <c r="Y54" s="58">
        <f>IF(VLOOKUP(X54,$AM$29:$BT$57,2,FALSE)="DPP",INDEX('EDB Select + Calculations'!$A$56:$AJ$62,MATCH(X$28,'EDB Select + Calculations'!$A$56:$A$62,0),MATCH(X54,'EDB Select + Calculations'!$A$56:$AJ$56,0)),"")</f>
        <v>3.3705221999999999</v>
      </c>
      <c r="Z54" s="58" t="str">
        <f>IF(VLOOKUP(X54,$AM$29:$BT$57,2,FALSE)="ID",INDEX('EDB Select + Calculations'!$A$56:$AJ$62,MATCH(X$28,'EDB Select + Calculations'!$A$56:$A$62,0),MATCH(X54,'EDB Select + Calculations'!$A$56:$AJ$56,0)),"")</f>
        <v/>
      </c>
      <c r="AA54" s="58" t="str">
        <f>IF(VLOOKUP(X54,$AM$29:$BT$57,2,FALSE)="CPP",INDEX('EDB Select + Calculations'!$A$56:$AJ$62,MATCH(X$28,'EDB Select + Calculations'!$A$56:$A$62,0),MATCH(X54,'EDB Select + Calculations'!$A$56:$AJ$56,0)),"")</f>
        <v/>
      </c>
      <c r="AB54" s="58"/>
      <c r="AC54" s="52">
        <f t="shared" si="18"/>
        <v>25</v>
      </c>
      <c r="AD54" s="52" t="s">
        <v>27</v>
      </c>
      <c r="AE54" s="82">
        <f>INDEX('EDB Select + Calculations'!$A$66:$AF$74,MATCH(AD$28,'EDB Select + Calculations'!$A$66:$A$74,0),MATCH($L54,'EDB Select + Calculations'!$A$66:$AF$66,0))*100</f>
        <v>-16.199338552328214</v>
      </c>
      <c r="AF54" s="52">
        <v>26</v>
      </c>
      <c r="AG54" s="52" t="str">
        <f t="shared" si="19"/>
        <v>Network Waitaki</v>
      </c>
      <c r="AH54" s="82" t="str">
        <f>IF(VLOOKUP(AG54,$AM$29:$BT$57,2,FALSE)="DPP",INDEX('EDB Select + Calculations'!$A$66:$AF$74,MATCH(AG$28,'EDB Select + Calculations'!$A$66:$A$74,0),MATCH(AG54,'EDB Select + Calculations'!$A$66:$AF$66,0))*100,"")</f>
        <v/>
      </c>
      <c r="AI54" s="82">
        <f>IF(VLOOKUP(AG54,$AM$29:$BT$57,2,FALSE)="ID",INDEX('EDB Select + Calculations'!$A$66:$AF$74,MATCH(AG$28,'EDB Select + Calculations'!$A$66:$A$74,0),MATCH(AG54,'EDB Select + Calculations'!$A$66:$AF$66,0))*100,"")</f>
        <v>-18.440034589918874</v>
      </c>
      <c r="AJ54" s="82" t="str">
        <f>IF(VLOOKUP(AG54,$AM$29:$BT$57,2,FALSE)="CPP",INDEX('EDB Select + Calculations'!$A$66:$AF$74,MATCH(AG$28,'EDB Select + Calculations'!$A$66:$A$74,0),MATCH(AG54,'EDB Select + Calculations'!$A$66:$AF$66,0))*100,"")</f>
        <v/>
      </c>
      <c r="AM54" s="52" t="s">
        <v>27</v>
      </c>
      <c r="AN54" s="52" t="s">
        <v>117</v>
      </c>
    </row>
    <row r="55" spans="2:40" x14ac:dyDescent="0.2">
      <c r="B55" s="52">
        <f t="shared" si="12"/>
        <v>12</v>
      </c>
      <c r="C55" s="52" t="s">
        <v>36</v>
      </c>
      <c r="D55" s="82">
        <f>INDEX('EDB Select + Calculations'!$A$56:$AJ$62,MATCH(C$28,'EDB Select + Calculations'!$A$56:$A$62,0),MATCH($C55,'EDB Select + Calculations'!$A$56:$AJ$56,0))</f>
        <v>166.44400000000002</v>
      </c>
      <c r="E55" s="52">
        <v>27</v>
      </c>
      <c r="F55" s="52" t="str">
        <f t="shared" si="13"/>
        <v>MainPower NZ</v>
      </c>
      <c r="G55" s="82" t="str">
        <f>IF(VLOOKUP(F55,$AM$29:$BT$57,2,FALSE)="DPP",INDEX('EDB Select + Calculations'!$A$56:$AJ$62,MATCH(F$28,'EDB Select + Calculations'!$A$56:$A$62,0),MATCH(F55,'EDB Select + Calculations'!$A$56:$AJ$56,0)),"")</f>
        <v/>
      </c>
      <c r="H55" s="82">
        <f>IF(VLOOKUP(F55,$AM$29:$BT$57,2,FALSE)="ID",INDEX('EDB Select + Calculations'!$A$56:$AJ$62,MATCH(F$28,'EDB Select + Calculations'!$A$56:$A$62,0),MATCH(F55,'EDB Select + Calculations'!$A$56:$AJ$56,0)),"")</f>
        <v>370.07277000000005</v>
      </c>
      <c r="I55" s="82" t="str">
        <f>IF(VLOOKUP(F55,$AM$29:$BT$57,2,FALSE)="CPP",INDEX('EDB Select + Calculations'!$A$56:$AJ$62,MATCH(F$28,'EDB Select + Calculations'!$A$56:$A$62,0),MATCH(F55,'EDB Select + Calculations'!$A$56:$AJ$56,0)),"")</f>
        <v/>
      </c>
      <c r="K55" s="52">
        <f t="shared" si="14"/>
        <v>22</v>
      </c>
      <c r="L55" s="52" t="s">
        <v>36</v>
      </c>
      <c r="M55" s="82">
        <f>INDEX('EDB Select + Calculations'!$A$66:$AF$74,MATCH(L$28,'EDB Select + Calculations'!$A$66:$A$74,0),MATCH($L55,'EDB Select + Calculations'!$A$66:$AF$66,0))*100</f>
        <v>-9.8273813763248512</v>
      </c>
      <c r="N55" s="52">
        <v>27</v>
      </c>
      <c r="O55" s="52" t="str">
        <f t="shared" si="15"/>
        <v>Electricity Ashburton</v>
      </c>
      <c r="P55" s="82">
        <f>IF(VLOOKUP(O55,$AM$29:$BT$57,2,FALSE)="DPP",INDEX('EDB Select + Calculations'!$A$66:$AF$74,MATCH(O$28,'EDB Select + Calculations'!$A$66:$A$74,0),MATCH(O55,'EDB Select + Calculations'!$A$66:$AF$66,0))*100,"")</f>
        <v>-23.05436870180516</v>
      </c>
      <c r="Q55" s="82" t="str">
        <f>IF(VLOOKUP(O55,$AM$29:$BT$57,2,FALSE)="ID",INDEX('EDB Select + Calculations'!$A$66:$AF$74,MATCH(O$28,'EDB Select + Calculations'!$A$66:$A$74,0),MATCH(O55,'EDB Select + Calculations'!$A$66:$AF$66,0))*100,"")</f>
        <v/>
      </c>
      <c r="R55" s="82" t="str">
        <f>IF(VLOOKUP(O55,$AM$29:$BT$57,2,FALSE)="CPP",INDEX('EDB Select + Calculations'!$A$66:$AF$74,MATCH(O$28,'EDB Select + Calculations'!$A$66:$A$74,0),MATCH(O55,'EDB Select + Calculations'!$A$66:$AF$66,0))*100,"")</f>
        <v/>
      </c>
      <c r="T55" s="52">
        <f t="shared" si="16"/>
        <v>14</v>
      </c>
      <c r="U55" s="52" t="s">
        <v>36</v>
      </c>
      <c r="V55" s="58">
        <f>INDEX('EDB Select + Calculations'!$A$56:$AJ$62,MATCH(U$28,'EDB Select + Calculations'!$A$56:$A$62,0),MATCH($U55,'EDB Select + Calculations'!$A$56:$AJ$56,0))</f>
        <v>1.9347400000000001</v>
      </c>
      <c r="W55" s="52">
        <v>27</v>
      </c>
      <c r="X55" s="52" t="str">
        <f t="shared" si="17"/>
        <v>Eastland Network</v>
      </c>
      <c r="Y55" s="58">
        <f>IF(VLOOKUP(X55,$AM$29:$BT$57,2,FALSE)="DPP",INDEX('EDB Select + Calculations'!$A$56:$AJ$62,MATCH(X$28,'EDB Select + Calculations'!$A$56:$A$62,0),MATCH(X55,'EDB Select + Calculations'!$A$56:$AJ$56,0)),"")</f>
        <v>3.471136</v>
      </c>
      <c r="Z55" s="58" t="str">
        <f>IF(VLOOKUP(X55,$AM$29:$BT$57,2,FALSE)="ID",INDEX('EDB Select + Calculations'!$A$56:$AJ$62,MATCH(X$28,'EDB Select + Calculations'!$A$56:$A$62,0),MATCH(X55,'EDB Select + Calculations'!$A$56:$AJ$56,0)),"")</f>
        <v/>
      </c>
      <c r="AA55" s="58" t="str">
        <f>IF(VLOOKUP(X55,$AM$29:$BT$57,2,FALSE)="CPP",INDEX('EDB Select + Calculations'!$A$56:$AJ$62,MATCH(X$28,'EDB Select + Calculations'!$A$56:$A$62,0),MATCH(X55,'EDB Select + Calculations'!$A$56:$AJ$56,0)),"")</f>
        <v/>
      </c>
      <c r="AB55" s="58"/>
      <c r="AC55" s="52">
        <f t="shared" si="18"/>
        <v>29</v>
      </c>
      <c r="AD55" s="52" t="s">
        <v>36</v>
      </c>
      <c r="AE55" s="82">
        <f>INDEX('EDB Select + Calculations'!$A$66:$AF$74,MATCH(AD$28,'EDB Select + Calculations'!$A$66:$A$74,0),MATCH($L55,'EDB Select + Calculations'!$A$66:$AF$66,0))*100</f>
        <v>-30.735165167420476</v>
      </c>
      <c r="AF55" s="52">
        <v>27</v>
      </c>
      <c r="AG55" s="52" t="str">
        <f t="shared" si="19"/>
        <v>Marlborough Lines</v>
      </c>
      <c r="AH55" s="82" t="str">
        <f>IF(VLOOKUP(AG55,$AM$29:$BT$57,2,FALSE)="DPP",INDEX('EDB Select + Calculations'!$A$66:$AF$74,MATCH(AG$28,'EDB Select + Calculations'!$A$66:$A$74,0),MATCH(AG55,'EDB Select + Calculations'!$A$66:$AF$66,0))*100,"")</f>
        <v/>
      </c>
      <c r="AI55" s="82">
        <f>IF(VLOOKUP(AG55,$AM$29:$BT$57,2,FALSE)="ID",INDEX('EDB Select + Calculations'!$A$66:$AF$74,MATCH(AG$28,'EDB Select + Calculations'!$A$66:$A$74,0),MATCH(AG55,'EDB Select + Calculations'!$A$66:$AF$66,0))*100,"")</f>
        <v>-23.101405006342112</v>
      </c>
      <c r="AJ55" s="82" t="str">
        <f>IF(VLOOKUP(AG55,$AM$29:$BT$57,2,FALSE)="CPP",INDEX('EDB Select + Calculations'!$A$66:$AF$74,MATCH(AG$28,'EDB Select + Calculations'!$A$66:$A$74,0),MATCH(AG55,'EDB Select + Calculations'!$A$66:$AF$66,0))*100,"")</f>
        <v/>
      </c>
      <c r="AM55" s="52" t="s">
        <v>36</v>
      </c>
      <c r="AN55" s="52" t="s">
        <v>117</v>
      </c>
    </row>
    <row r="56" spans="2:40" x14ac:dyDescent="0.2">
      <c r="B56" s="52">
        <f t="shared" si="12"/>
        <v>4</v>
      </c>
      <c r="C56" s="52" t="s">
        <v>28</v>
      </c>
      <c r="D56" s="82">
        <f>INDEX('EDB Select + Calculations'!$A$56:$AJ$62,MATCH(C$28,'EDB Select + Calculations'!$A$56:$A$62,0),MATCH($C56,'EDB Select + Calculations'!$A$56:$AJ$56,0))</f>
        <v>70.686896399999995</v>
      </c>
      <c r="E56" s="52">
        <v>28</v>
      </c>
      <c r="F56" s="52" t="str">
        <f t="shared" si="13"/>
        <v>Top Energy</v>
      </c>
      <c r="G56" s="82">
        <f>IF(VLOOKUP(F56,$AM$29:$BT$57,2,FALSE)="DPP",INDEX('EDB Select + Calculations'!$A$56:$AJ$62,MATCH(F$28,'EDB Select + Calculations'!$A$56:$A$62,0),MATCH(F56,'EDB Select + Calculations'!$A$56:$AJ$56,0)),"")</f>
        <v>721.64410600000008</v>
      </c>
      <c r="H56" s="82" t="str">
        <f>IF(VLOOKUP(F56,$AM$29:$BT$57,2,FALSE)="ID",INDEX('EDB Select + Calculations'!$A$56:$AJ$62,MATCH(F$28,'EDB Select + Calculations'!$A$56:$A$62,0),MATCH(F56,'EDB Select + Calculations'!$A$56:$AJ$56,0)),"")</f>
        <v/>
      </c>
      <c r="I56" s="82" t="str">
        <f>IF(VLOOKUP(F56,$AM$29:$BT$57,2,FALSE)="CPP",INDEX('EDB Select + Calculations'!$A$56:$AJ$62,MATCH(F$28,'EDB Select + Calculations'!$A$56:$A$62,0),MATCH(F56,'EDB Select + Calculations'!$A$56:$AJ$56,0)),"")</f>
        <v/>
      </c>
      <c r="K56" s="52">
        <f t="shared" si="14"/>
        <v>4</v>
      </c>
      <c r="L56" s="52" t="s">
        <v>28</v>
      </c>
      <c r="M56" s="82">
        <f>INDEX('EDB Select + Calculations'!$A$66:$AF$74,MATCH(L$28,'EDB Select + Calculations'!$A$66:$A$74,0),MATCH($L56,'EDB Select + Calculations'!$A$66:$AF$66,0))*100</f>
        <v>98.223710891806462</v>
      </c>
      <c r="N56" s="52">
        <v>28</v>
      </c>
      <c r="O56" s="52" t="str">
        <f t="shared" si="15"/>
        <v>Electra</v>
      </c>
      <c r="P56" s="82" t="str">
        <f>IF(VLOOKUP(O56,$AM$29:$BT$57,2,FALSE)="DPP",INDEX('EDB Select + Calculations'!$A$66:$AF$74,MATCH(O$28,'EDB Select + Calculations'!$A$66:$A$74,0),MATCH(O56,'EDB Select + Calculations'!$A$66:$AF$66,0))*100,"")</f>
        <v/>
      </c>
      <c r="Q56" s="82">
        <f>IF(VLOOKUP(O56,$AM$29:$BT$57,2,FALSE)="ID",INDEX('EDB Select + Calculations'!$A$66:$AF$74,MATCH(O$28,'EDB Select + Calculations'!$A$66:$A$74,0),MATCH(O56,'EDB Select + Calculations'!$A$66:$AF$66,0))*100,"")</f>
        <v>-44.50763930496958</v>
      </c>
      <c r="R56" s="82" t="str">
        <f>IF(VLOOKUP(O56,$AM$29:$BT$57,2,FALSE)="CPP",INDEX('EDB Select + Calculations'!$A$66:$AF$74,MATCH(O$28,'EDB Select + Calculations'!$A$66:$A$74,0),MATCH(O56,'EDB Select + Calculations'!$A$66:$AF$66,0))*100,"")</f>
        <v/>
      </c>
      <c r="T56" s="52">
        <f t="shared" si="16"/>
        <v>1</v>
      </c>
      <c r="U56" s="52" t="s">
        <v>28</v>
      </c>
      <c r="V56" s="58">
        <f>INDEX('EDB Select + Calculations'!$A$56:$AJ$62,MATCH(U$28,'EDB Select + Calculations'!$A$56:$A$62,0),MATCH($U56,'EDB Select + Calculations'!$A$56:$AJ$56,0))</f>
        <v>0.70120660000000001</v>
      </c>
      <c r="W56" s="52">
        <v>28</v>
      </c>
      <c r="X56" s="52" t="str">
        <f t="shared" si="17"/>
        <v>The Lines Company</v>
      </c>
      <c r="Y56" s="58">
        <f>IF(VLOOKUP(X56,$AM$29:$BT$57,2,FALSE)="DPP",INDEX('EDB Select + Calculations'!$A$56:$AJ$62,MATCH(X$28,'EDB Select + Calculations'!$A$56:$A$62,0),MATCH(X56,'EDB Select + Calculations'!$A$56:$AJ$56,0)),"")</f>
        <v>3.5940501999999994</v>
      </c>
      <c r="Z56" s="58" t="str">
        <f>IF(VLOOKUP(X56,$AM$29:$BT$57,2,FALSE)="ID",INDEX('EDB Select + Calculations'!$A$56:$AJ$62,MATCH(X$28,'EDB Select + Calculations'!$A$56:$A$62,0),MATCH(X56,'EDB Select + Calculations'!$A$56:$AJ$56,0)),"")</f>
        <v/>
      </c>
      <c r="AA56" s="58" t="str">
        <f>IF(VLOOKUP(X56,$AM$29:$BT$57,2,FALSE)="CPP",INDEX('EDB Select + Calculations'!$A$56:$AJ$62,MATCH(X$28,'EDB Select + Calculations'!$A$56:$A$62,0),MATCH(X56,'EDB Select + Calculations'!$A$56:$AJ$56,0)),"")</f>
        <v/>
      </c>
      <c r="AB56" s="58"/>
      <c r="AC56" s="52">
        <f t="shared" si="18"/>
        <v>3</v>
      </c>
      <c r="AD56" s="52" t="s">
        <v>28</v>
      </c>
      <c r="AE56" s="82">
        <f>INDEX('EDB Select + Calculations'!$A$66:$AF$74,MATCH(AD$28,'EDB Select + Calculations'!$A$66:$A$74,0),MATCH($L56,'EDB Select + Calculations'!$A$66:$AF$66,0))*100</f>
        <v>32.63615894746745</v>
      </c>
      <c r="AF56" s="52">
        <v>28</v>
      </c>
      <c r="AG56" s="52" t="str">
        <f t="shared" si="19"/>
        <v>Centralines</v>
      </c>
      <c r="AH56" s="82">
        <f>IF(VLOOKUP(AG56,$AM$29:$BT$57,2,FALSE)="DPP",INDEX('EDB Select + Calculations'!$A$66:$AF$74,MATCH(AG$28,'EDB Select + Calculations'!$A$66:$A$74,0),MATCH(AG56,'EDB Select + Calculations'!$A$66:$AF$66,0))*100,"")</f>
        <v>-25.800281958755534</v>
      </c>
      <c r="AI56" s="82" t="str">
        <f>IF(VLOOKUP(AG56,$AM$29:$BT$57,2,FALSE)="ID",INDEX('EDB Select + Calculations'!$A$66:$AF$74,MATCH(AG$28,'EDB Select + Calculations'!$A$66:$A$74,0),MATCH(AG56,'EDB Select + Calculations'!$A$66:$AF$66,0))*100,"")</f>
        <v/>
      </c>
      <c r="AJ56" s="82" t="str">
        <f>IF(VLOOKUP(AG56,$AM$29:$BT$57,2,FALSE)="CPP",INDEX('EDB Select + Calculations'!$A$66:$AF$74,MATCH(AG$28,'EDB Select + Calculations'!$A$66:$A$74,0),MATCH(AG56,'EDB Select + Calculations'!$A$66:$AF$66,0))*100,"")</f>
        <v/>
      </c>
      <c r="AM56" s="52" t="s">
        <v>28</v>
      </c>
      <c r="AN56" s="52" t="s">
        <v>77</v>
      </c>
    </row>
    <row r="57" spans="2:40" x14ac:dyDescent="0.2">
      <c r="B57" s="52">
        <f t="shared" si="12"/>
        <v>21</v>
      </c>
      <c r="C57" s="52" t="s">
        <v>29</v>
      </c>
      <c r="D57" s="82">
        <f>INDEX('EDB Select + Calculations'!$A$56:$AJ$62,MATCH(C$28,'EDB Select + Calculations'!$A$56:$A$62,0),MATCH($C57,'EDB Select + Calculations'!$A$56:$AJ$56,0))</f>
        <v>271.03800000000001</v>
      </c>
      <c r="E57" s="52">
        <v>29</v>
      </c>
      <c r="F57" s="52" t="str">
        <f t="shared" si="13"/>
        <v>Buller Electricity</v>
      </c>
      <c r="G57" s="82" t="str">
        <f>IF(VLOOKUP(F57,$AM$29:$BT$57,2,FALSE)="DPP",INDEX('EDB Select + Calculations'!$A$56:$AJ$62,MATCH(F$28,'EDB Select + Calculations'!$A$56:$A$62,0),MATCH(F57,'EDB Select + Calculations'!$A$56:$AJ$56,0)),"")</f>
        <v/>
      </c>
      <c r="H57" s="82">
        <f>IF(VLOOKUP(F57,$AM$29:$BT$57,2,FALSE)="ID",INDEX('EDB Select + Calculations'!$A$56:$AJ$62,MATCH(F$28,'EDB Select + Calculations'!$A$56:$A$62,0),MATCH(F57,'EDB Select + Calculations'!$A$56:$AJ$56,0)),"")</f>
        <v>728.79041199999995</v>
      </c>
      <c r="I57" s="82" t="str">
        <f>IF(VLOOKUP(F57,$AM$29:$BT$57,2,FALSE)="CPP",INDEX('EDB Select + Calculations'!$A$56:$AJ$62,MATCH(F$28,'EDB Select + Calculations'!$A$56:$A$62,0),MATCH(F57,'EDB Select + Calculations'!$A$56:$AJ$56,0)),"")</f>
        <v/>
      </c>
      <c r="K57" s="52">
        <f t="shared" si="14"/>
        <v>7</v>
      </c>
      <c r="L57" s="52" t="s">
        <v>29</v>
      </c>
      <c r="M57" s="82">
        <f>INDEX('EDB Select + Calculations'!$A$66:$AF$74,MATCH(L$28,'EDB Select + Calculations'!$A$66:$A$74,0),MATCH($L57,'EDB Select + Calculations'!$A$66:$AF$66,0))*100</f>
        <v>28.004344891095869</v>
      </c>
      <c r="N57" s="52">
        <v>29</v>
      </c>
      <c r="O57" s="52" t="str">
        <f t="shared" si="15"/>
        <v>Network Waitaki</v>
      </c>
      <c r="P57" s="82" t="str">
        <f>IF(VLOOKUP(O57,$AM$29:$BT$57,2,FALSE)="DPP",INDEX('EDB Select + Calculations'!$A$66:$AF$74,MATCH(O$28,'EDB Select + Calculations'!$A$66:$A$74,0),MATCH(O57,'EDB Select + Calculations'!$A$66:$AF$66,0))*100,"")</f>
        <v/>
      </c>
      <c r="Q57" s="82">
        <f>IF(VLOOKUP(O57,$AM$29:$BT$57,2,FALSE)="ID",INDEX('EDB Select + Calculations'!$A$66:$AF$74,MATCH(O$28,'EDB Select + Calculations'!$A$66:$A$74,0),MATCH(O57,'EDB Select + Calculations'!$A$66:$AF$66,0))*100,"")</f>
        <v>-51.933346493214735</v>
      </c>
      <c r="R57" s="82" t="str">
        <f>IF(VLOOKUP(O57,$AM$29:$BT$57,2,FALSE)="CPP",INDEX('EDB Select + Calculations'!$A$66:$AF$74,MATCH(O$28,'EDB Select + Calculations'!$A$66:$A$74,0),MATCH(O57,'EDB Select + Calculations'!$A$66:$AF$66,0))*100,"")</f>
        <v/>
      </c>
      <c r="T57" s="52">
        <f t="shared" si="16"/>
        <v>23</v>
      </c>
      <c r="U57" s="52" t="s">
        <v>29</v>
      </c>
      <c r="V57" s="58">
        <f>INDEX('EDB Select + Calculations'!$A$56:$AJ$62,MATCH(U$28,'EDB Select + Calculations'!$A$56:$A$62,0),MATCH($U57,'EDB Select + Calculations'!$A$56:$AJ$56,0))</f>
        <v>2.52996</v>
      </c>
      <c r="W57" s="52">
        <v>29</v>
      </c>
      <c r="X57" s="52" t="str">
        <f t="shared" si="17"/>
        <v>Top Energy</v>
      </c>
      <c r="Y57" s="58">
        <f>IF(VLOOKUP(X57,$AM$29:$BT$57,2,FALSE)="DPP",INDEX('EDB Select + Calculations'!$A$56:$AJ$62,MATCH(X$28,'EDB Select + Calculations'!$A$56:$A$62,0),MATCH(X57,'EDB Select + Calculations'!$A$56:$AJ$56,0)),"")</f>
        <v>5.5677035999999998</v>
      </c>
      <c r="Z57" s="58" t="str">
        <f>IF(VLOOKUP(X57,$AM$29:$BT$57,2,FALSE)="ID",INDEX('EDB Select + Calculations'!$A$56:$AJ$62,MATCH(X$28,'EDB Select + Calculations'!$A$56:$A$62,0),MATCH(X57,'EDB Select + Calculations'!$A$56:$AJ$56,0)),"")</f>
        <v/>
      </c>
      <c r="AA57" s="58" t="str">
        <f>IF(VLOOKUP(X57,$AM$29:$BT$57,2,FALSE)="CPP",INDEX('EDB Select + Calculations'!$A$56:$AJ$62,MATCH(X$28,'EDB Select + Calculations'!$A$56:$A$62,0),MATCH(X57,'EDB Select + Calculations'!$A$56:$AJ$56,0)),"")</f>
        <v/>
      </c>
      <c r="AB57" s="58"/>
      <c r="AC57" s="52">
        <f t="shared" si="18"/>
        <v>6</v>
      </c>
      <c r="AD57" s="52" t="s">
        <v>29</v>
      </c>
      <c r="AE57" s="82">
        <f>INDEX('EDB Select + Calculations'!$A$66:$AF$74,MATCH(AD$28,'EDB Select + Calculations'!$A$66:$A$74,0),MATCH($L57,'EDB Select + Calculations'!$A$66:$AF$66,0))*100</f>
        <v>15.840659360549548</v>
      </c>
      <c r="AF57" s="52">
        <v>29</v>
      </c>
      <c r="AG57" s="52" t="str">
        <f t="shared" si="19"/>
        <v>Waipa Network</v>
      </c>
      <c r="AH57" s="82" t="str">
        <f>IF(VLOOKUP(AG57,$AM$29:$BT$57,2,FALSE)="DPP",INDEX('EDB Select + Calculations'!$A$66:$AF$74,MATCH(AG$28,'EDB Select + Calculations'!$A$66:$A$74,0),MATCH(AG57,'EDB Select + Calculations'!$A$66:$AF$66,0))*100,"")</f>
        <v/>
      </c>
      <c r="AI57" s="82">
        <f>IF(VLOOKUP(AG57,$AM$29:$BT$57,2,FALSE)="ID",INDEX('EDB Select + Calculations'!$A$66:$AF$74,MATCH(AG$28,'EDB Select + Calculations'!$A$66:$A$74,0),MATCH(AG57,'EDB Select + Calculations'!$A$66:$AF$66,0))*100,"")</f>
        <v>-30.735165167420476</v>
      </c>
      <c r="AJ57" s="82" t="str">
        <f>IF(VLOOKUP(AG57,$AM$29:$BT$57,2,FALSE)="CPP",INDEX('EDB Select + Calculations'!$A$66:$AF$74,MATCH(AG$28,'EDB Select + Calculations'!$A$66:$A$74,0),MATCH(AG57,'EDB Select + Calculations'!$A$66:$AF$66,0))*100,"")</f>
        <v/>
      </c>
      <c r="AM57" s="52" t="s">
        <v>29</v>
      </c>
      <c r="AN57" s="52" t="s">
        <v>117</v>
      </c>
    </row>
    <row r="58" spans="2:40" x14ac:dyDescent="0.2">
      <c r="U58" s="58"/>
      <c r="V58" s="58"/>
      <c r="W58" s="58"/>
      <c r="X58" s="58"/>
      <c r="Y58" s="58"/>
      <c r="Z58" s="58"/>
      <c r="AA58" s="58"/>
    </row>
    <row r="59" spans="2:40" x14ac:dyDescent="0.2">
      <c r="U59" s="58"/>
      <c r="V59" s="58"/>
      <c r="W59" s="58"/>
      <c r="X59" s="58"/>
      <c r="Y59" s="58"/>
      <c r="Z59" s="58"/>
      <c r="AA59" s="58"/>
    </row>
    <row r="60" spans="2:40" x14ac:dyDescent="0.2">
      <c r="U60" s="58"/>
      <c r="V60" s="58"/>
      <c r="W60" s="58"/>
      <c r="X60" s="58"/>
      <c r="Y60" s="58"/>
      <c r="Z60" s="58"/>
      <c r="AA60" s="58"/>
    </row>
    <row r="61" spans="2:40" x14ac:dyDescent="0.2">
      <c r="U61" s="58"/>
      <c r="V61" s="58"/>
      <c r="W61" s="58"/>
      <c r="X61" s="58"/>
      <c r="Y61" s="58"/>
      <c r="Z61" s="58"/>
      <c r="AA61" s="58"/>
    </row>
    <row r="62" spans="2:40" x14ac:dyDescent="0.2">
      <c r="U62" s="58"/>
      <c r="V62" s="58"/>
      <c r="W62" s="58"/>
      <c r="X62" s="58"/>
      <c r="Y62" s="58"/>
      <c r="Z62" s="58"/>
      <c r="AA62" s="58"/>
    </row>
    <row r="63" spans="2:40" x14ac:dyDescent="0.2">
      <c r="U63" s="58"/>
      <c r="V63" s="58"/>
      <c r="W63" s="58"/>
      <c r="X63" s="58"/>
      <c r="Y63" s="58"/>
      <c r="Z63" s="58"/>
      <c r="AA63" s="58"/>
    </row>
    <row r="64" spans="2:40" x14ac:dyDescent="0.2">
      <c r="U64" s="58"/>
      <c r="V64" s="58"/>
      <c r="W64" s="58"/>
      <c r="X64" s="58"/>
      <c r="Y64" s="58"/>
      <c r="Z64" s="58"/>
      <c r="AA64" s="58"/>
    </row>
  </sheetData>
  <pageMargins left="0.7" right="0.7" top="0.75" bottom="0.75" header="0.3" footer="0.3"/>
  <pageSetup paperSize="9" scale="1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9</vt:i4>
      </vt:variant>
    </vt:vector>
  </HeadingPairs>
  <TitlesOfParts>
    <vt:vector size="19" baseType="lpstr">
      <vt:lpstr>CoverSheet</vt:lpstr>
      <vt:lpstr>Description</vt:lpstr>
      <vt:lpstr>Table of Contents</vt:lpstr>
      <vt:lpstr>2003-2007 ID</vt:lpstr>
      <vt:lpstr>2005-2014 ZD</vt:lpstr>
      <vt:lpstr>2008-2012 ID</vt:lpstr>
      <vt:lpstr>2013-2015 ID</vt:lpstr>
      <vt:lpstr>EDB Select + Calculations</vt:lpstr>
      <vt:lpstr>Chart data</vt:lpstr>
      <vt:lpstr>Charts</vt:lpstr>
      <vt:lpstr>'2003-2007 ID'!Print_Area</vt:lpstr>
      <vt:lpstr>'2005-2014 ZD'!Print_Area</vt:lpstr>
      <vt:lpstr>'2008-2012 ID'!Print_Area</vt:lpstr>
      <vt:lpstr>'2013-2015 ID'!Print_Area</vt:lpstr>
      <vt:lpstr>'Chart data'!Print_Area</vt:lpstr>
      <vt:lpstr>CoverSheet!Print_Area</vt:lpstr>
      <vt:lpstr>Description!Print_Area</vt:lpstr>
      <vt:lpstr>'EDB Select + Calculations'!Print_Area</vt:lpstr>
      <vt:lpstr>'Table of Contents'!Print_Area</vt:lpstr>
    </vt:vector>
  </TitlesOfParts>
  <Company>Commerce Commission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Gordon</dc:creator>
  <cp:lastModifiedBy>hazelb</cp:lastModifiedBy>
  <cp:lastPrinted>2016-05-08T23:21:17Z</cp:lastPrinted>
  <dcterms:created xsi:type="dcterms:W3CDTF">2012-07-04T01:49:43Z</dcterms:created>
  <dcterms:modified xsi:type="dcterms:W3CDTF">2016-06-08T04:02:17Z</dcterms:modified>
</cp:coreProperties>
</file>