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20100" windowHeight="10050" activeTab="1"/>
  </bookViews>
  <sheets>
    <sheet name="PSE1 IRR " sheetId="4" r:id="rId1"/>
    <sheet name="Sheet1" sheetId="2" r:id="rId2"/>
    <sheet name="Sheet3" sheetId="3" r:id="rId3"/>
  </sheets>
  <definedNames>
    <definedName name="TaxRate" localSheetId="0">'PSE1 IRR '!#REF!</definedName>
    <definedName name="TaxRate">#REF!</definedName>
  </definedNames>
  <calcPr calcId="145621" calcOnSave="0"/>
</workbook>
</file>

<file path=xl/calcChain.xml><?xml version="1.0" encoding="utf-8"?>
<calcChain xmlns="http://schemas.openxmlformats.org/spreadsheetml/2006/main">
  <c r="J26" i="4" l="1"/>
  <c r="I26" i="4"/>
  <c r="H26" i="4"/>
  <c r="G26" i="4"/>
  <c r="H6" i="4" l="1"/>
  <c r="I6" i="4"/>
  <c r="J6" i="4"/>
  <c r="G6" i="4"/>
  <c r="F13" i="2"/>
  <c r="G13" i="2"/>
  <c r="H13" i="2"/>
  <c r="E13" i="2"/>
  <c r="H27" i="4" l="1"/>
  <c r="H28" i="4" s="1"/>
  <c r="H17" i="4" s="1"/>
  <c r="G27" i="4"/>
  <c r="G28" i="4" s="1"/>
  <c r="I27" i="4"/>
  <c r="I28" i="4" s="1"/>
  <c r="I17" i="4" s="1"/>
  <c r="I18" i="4" s="1"/>
  <c r="J27" i="4"/>
  <c r="J28" i="4" s="1"/>
  <c r="J17" i="4" s="1"/>
  <c r="F15" i="2"/>
  <c r="F17" i="2" s="1"/>
  <c r="G15" i="2"/>
  <c r="G17" i="2" s="1"/>
  <c r="H15" i="2"/>
  <c r="H17" i="2" s="1"/>
  <c r="E15" i="2"/>
  <c r="E17" i="2" s="1"/>
  <c r="F7" i="2"/>
  <c r="G7" i="2"/>
  <c r="H7" i="2"/>
  <c r="J7" i="2"/>
  <c r="E7" i="2"/>
  <c r="I9" i="4" l="1"/>
  <c r="J9" i="4"/>
  <c r="H9" i="4"/>
  <c r="G9" i="4"/>
  <c r="I2" i="2" l="1"/>
  <c r="I5" i="2"/>
  <c r="K5" i="2" s="1"/>
  <c r="I6" i="2"/>
  <c r="K6" i="2" s="1"/>
  <c r="K7" i="2" s="1"/>
  <c r="I3" i="2"/>
  <c r="I7" i="2" l="1"/>
  <c r="H18" i="4"/>
  <c r="J18" i="4"/>
  <c r="I12" i="4"/>
  <c r="I19" i="4" s="1"/>
  <c r="F12" i="4"/>
  <c r="F19" i="4" s="1"/>
  <c r="K12" i="4"/>
  <c r="J12" i="4"/>
  <c r="K3" i="4"/>
  <c r="K19" i="4" l="1"/>
  <c r="J19" i="4"/>
  <c r="G17" i="4"/>
  <c r="G18" i="4" s="1"/>
  <c r="H12" i="4"/>
  <c r="H19" i="4" s="1"/>
  <c r="G12" i="4"/>
  <c r="F14" i="4" s="1"/>
  <c r="G19" i="4" l="1"/>
  <c r="F21" i="4" s="1"/>
</calcChain>
</file>

<file path=xl/sharedStrings.xml><?xml version="1.0" encoding="utf-8"?>
<sst xmlns="http://schemas.openxmlformats.org/spreadsheetml/2006/main" count="34" uniqueCount="28">
  <si>
    <t>1. Aero activities</t>
  </si>
  <si>
    <t>Opening regulated asset base (RAB)</t>
  </si>
  <si>
    <t>Revenue (excluding gain/loss on sale)</t>
  </si>
  <si>
    <t>OPEX</t>
  </si>
  <si>
    <t>Value of commissioned assets</t>
  </si>
  <si>
    <t>Cash received from disposals</t>
  </si>
  <si>
    <t>Tax</t>
  </si>
  <si>
    <t>TCSD</t>
  </si>
  <si>
    <t>Closing RAB</t>
  </si>
  <si>
    <t xml:space="preserve">Total </t>
  </si>
  <si>
    <t>IRR post tax (CC: vanilla)</t>
  </si>
  <si>
    <t>Notional deductible interest</t>
  </si>
  <si>
    <t>Tax effect of notional deductible interest</t>
  </si>
  <si>
    <t>IRR vanilla (CC: post tax)</t>
  </si>
  <si>
    <t>Est. RAB</t>
  </si>
  <si>
    <t>Leverage</t>
  </si>
  <si>
    <t>Interest rate</t>
  </si>
  <si>
    <t>Calculating interest</t>
  </si>
  <si>
    <t>Additional calculations/assumptions</t>
  </si>
  <si>
    <t>CIAL PSE1 IRR Calculation</t>
  </si>
  <si>
    <t>Additions</t>
  </si>
  <si>
    <t>Total</t>
  </si>
  <si>
    <t>ITP</t>
  </si>
  <si>
    <t>Total Commissioned Assets</t>
  </si>
  <si>
    <t>Value of commissioned assets (excl ITP)</t>
  </si>
  <si>
    <t>NPBT</t>
  </si>
  <si>
    <t>PRICING</t>
  </si>
  <si>
    <t>Forecast Tax deprec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</si>
</sst>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;[Red]\(#,##0\);\-"/>
    <numFmt numFmtId="165" formatCode="0.00%_);\-0.00%_);&quot;-  &quot;;&quot; &quot;@"/>
    <numFmt numFmtId="166" formatCode="#,##0_);\(#,##0\);&quot;-  &quot;;&quot; &quot;@"/>
    <numFmt numFmtId="167" formatCode="#,##0.0000_);\(#,##0.0000\);&quot;-  &quot;;&quot; &quot;@"/>
    <numFmt numFmtId="168" formatCode="dd\ mmm\ yyyy_);;&quot;-  &quot;;&quot; &quot;@"/>
    <numFmt numFmtId="169" formatCode="dd\ mmm\ yy_);;&quot;-  &quot;;&quot; &quot;@"/>
    <numFmt numFmtId="170" formatCode="#,##0_ ;[Red]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tted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166" fontId="0" fillId="0" borderId="0" applyFont="0" applyFill="0" applyBorder="0" applyProtection="0">
      <alignment vertical="top"/>
    </xf>
    <xf numFmtId="166" fontId="1" fillId="0" borderId="0" applyFont="0" applyFill="0" applyBorder="0" applyProtection="0">
      <alignment vertical="top"/>
    </xf>
    <xf numFmtId="165" fontId="1" fillId="0" borderId="0" applyFont="0" applyFill="0" applyBorder="0" applyProtection="0">
      <alignment vertical="top"/>
    </xf>
    <xf numFmtId="0" fontId="1" fillId="0" borderId="0"/>
    <xf numFmtId="167" fontId="1" fillId="0" borderId="0" applyFont="0" applyFill="0" applyBorder="0" applyProtection="0">
      <alignment vertical="top"/>
    </xf>
    <xf numFmtId="168" fontId="1" fillId="0" borderId="0" applyFont="0" applyFill="0" applyBorder="0" applyProtection="0">
      <alignment vertical="top"/>
    </xf>
    <xf numFmtId="169" fontId="1" fillId="0" borderId="0" applyFont="0" applyFill="0" applyBorder="0" applyProtection="0">
      <alignment vertical="top"/>
    </xf>
  </cellStyleXfs>
  <cellXfs count="58">
    <xf numFmtId="166" fontId="0" fillId="0" borderId="0" xfId="0">
      <alignment vertical="top"/>
    </xf>
    <xf numFmtId="164" fontId="3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14" fontId="2" fillId="0" borderId="0" xfId="0" applyNumberFormat="1" applyFont="1" applyAlignment="1">
      <alignment vertical="top"/>
    </xf>
    <xf numFmtId="14" fontId="2" fillId="0" borderId="0" xfId="0" applyNumberFormat="1" applyFont="1" applyBorder="1" applyAlignment="1">
      <alignment vertical="top"/>
    </xf>
    <xf numFmtId="166" fontId="2" fillId="0" borderId="0" xfId="0" applyFont="1">
      <alignment vertical="top"/>
    </xf>
    <xf numFmtId="166" fontId="2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166" fontId="0" fillId="0" borderId="0" xfId="0" applyAlignment="1">
      <alignment vertical="center"/>
    </xf>
    <xf numFmtId="164" fontId="0" fillId="0" borderId="0" xfId="0" applyNumberFormat="1" applyFill="1" applyAlignment="1">
      <alignment vertical="center"/>
    </xf>
    <xf numFmtId="164" fontId="0" fillId="0" borderId="0" xfId="0" applyNumberFormat="1" applyFill="1" applyBorder="1" applyAlignment="1">
      <alignment vertical="center"/>
    </xf>
    <xf numFmtId="3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170" fontId="1" fillId="0" borderId="0" xfId="3" applyNumberFormat="1" applyAlignment="1">
      <alignment vertical="center"/>
    </xf>
    <xf numFmtId="170" fontId="1" fillId="0" borderId="0" xfId="3" applyNumberFormat="1" applyBorder="1" applyAlignment="1">
      <alignment vertical="center"/>
    </xf>
    <xf numFmtId="170" fontId="0" fillId="0" borderId="0" xfId="0" applyNumberFormat="1" applyFill="1" applyAlignment="1">
      <alignment vertical="center"/>
    </xf>
    <xf numFmtId="164" fontId="2" fillId="0" borderId="0" xfId="0" applyNumberFormat="1" applyFont="1" applyAlignment="1">
      <alignment vertical="center"/>
    </xf>
    <xf numFmtId="170" fontId="0" fillId="0" borderId="1" xfId="0" applyNumberFormat="1" applyBorder="1" applyAlignment="1">
      <alignment vertical="center"/>
    </xf>
    <xf numFmtId="10" fontId="0" fillId="0" borderId="0" xfId="2" applyNumberFormat="1" applyFont="1" applyBorder="1" applyAlignment="1">
      <alignment vertical="center"/>
    </xf>
    <xf numFmtId="10" fontId="0" fillId="0" borderId="0" xfId="2" applyNumberFormat="1" applyFont="1" applyAlignment="1">
      <alignment vertical="center"/>
    </xf>
    <xf numFmtId="10" fontId="2" fillId="0" borderId="0" xfId="2" applyNumberFormat="1" applyFont="1" applyAlignment="1">
      <alignment vertical="center"/>
    </xf>
    <xf numFmtId="10" fontId="0" fillId="0" borderId="0" xfId="0" applyNumberFormat="1" applyAlignment="1">
      <alignment vertical="center"/>
    </xf>
    <xf numFmtId="166" fontId="0" fillId="0" borderId="2" xfId="0" applyFont="1" applyBorder="1" applyAlignment="1">
      <alignment vertical="center"/>
    </xf>
    <xf numFmtId="166" fontId="0" fillId="0" borderId="2" xfId="0" applyBorder="1" applyAlignment="1">
      <alignment vertical="center"/>
    </xf>
    <xf numFmtId="166" fontId="4" fillId="0" borderId="0" xfId="0" applyFont="1" applyAlignment="1">
      <alignment vertical="center"/>
    </xf>
    <xf numFmtId="166" fontId="0" fillId="0" borderId="0" xfId="1" applyFont="1" applyAlignment="1">
      <alignment vertical="center"/>
    </xf>
    <xf numFmtId="166" fontId="2" fillId="0" borderId="0" xfId="0" applyFont="1" applyAlignment="1">
      <alignment horizontal="center" vertical="center"/>
    </xf>
    <xf numFmtId="166" fontId="0" fillId="0" borderId="0" xfId="0" applyAlignment="1">
      <alignment horizontal="left" vertical="center"/>
    </xf>
    <xf numFmtId="166" fontId="0" fillId="0" borderId="0" xfId="0" applyFill="1" applyAlignment="1">
      <alignment vertical="center"/>
    </xf>
    <xf numFmtId="166" fontId="2" fillId="0" borderId="0" xfId="0" applyFont="1" applyFill="1" applyAlignment="1">
      <alignment vertical="center"/>
    </xf>
    <xf numFmtId="10" fontId="2" fillId="2" borderId="4" xfId="2" applyNumberFormat="1" applyFont="1" applyFill="1" applyBorder="1" applyAlignment="1">
      <alignment vertical="center"/>
    </xf>
    <xf numFmtId="166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170" fontId="1" fillId="0" borderId="0" xfId="3" applyNumberFormat="1" applyFill="1" applyAlignment="1">
      <alignment vertical="center"/>
    </xf>
    <xf numFmtId="170" fontId="0" fillId="0" borderId="0" xfId="0" applyNumberFormat="1" applyFill="1" applyBorder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0" xfId="2" applyNumberFormat="1" applyFont="1" applyBorder="1" applyAlignment="1">
      <alignment vertical="center"/>
    </xf>
    <xf numFmtId="170" fontId="0" fillId="0" borderId="0" xfId="2" applyNumberFormat="1" applyFont="1" applyAlignment="1">
      <alignment vertical="center"/>
    </xf>
    <xf numFmtId="170" fontId="2" fillId="0" borderId="0" xfId="2" applyNumberFormat="1" applyFont="1" applyAlignment="1">
      <alignment vertical="center"/>
    </xf>
    <xf numFmtId="10" fontId="0" fillId="0" borderId="0" xfId="0" applyNumberFormat="1" applyBorder="1" applyAlignment="1">
      <alignment vertical="center"/>
    </xf>
    <xf numFmtId="166" fontId="0" fillId="0" borderId="0" xfId="0" applyFill="1">
      <alignment vertical="top"/>
    </xf>
    <xf numFmtId="166" fontId="2" fillId="0" borderId="0" xfId="0" applyFont="1" applyFill="1" applyAlignment="1">
      <alignment horizontal="center" vertical="center"/>
    </xf>
    <xf numFmtId="170" fontId="2" fillId="0" borderId="0" xfId="0" applyNumberFormat="1" applyFont="1" applyFill="1" applyAlignment="1">
      <alignment vertical="center"/>
    </xf>
    <xf numFmtId="9" fontId="5" fillId="0" borderId="0" xfId="0" applyNumberFormat="1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166" fontId="2" fillId="0" borderId="0" xfId="0" applyFont="1" applyAlignment="1">
      <alignment horizontal="right" vertical="center"/>
    </xf>
    <xf numFmtId="166" fontId="6" fillId="0" borderId="0" xfId="0" applyFont="1">
      <alignment vertical="top"/>
    </xf>
    <xf numFmtId="166" fontId="7" fillId="0" borderId="0" xfId="0" applyFont="1">
      <alignment vertical="top"/>
    </xf>
    <xf numFmtId="170" fontId="2" fillId="0" borderId="0" xfId="0" applyNumberFormat="1" applyFont="1" applyAlignment="1">
      <alignment vertical="center"/>
    </xf>
    <xf numFmtId="170" fontId="0" fillId="0" borderId="3" xfId="0" applyNumberFormat="1" applyBorder="1" applyAlignment="1">
      <alignment vertical="center"/>
    </xf>
    <xf numFmtId="166" fontId="2" fillId="0" borderId="0" xfId="0" applyFont="1" applyAlignment="1">
      <alignment horizontal="center" vertical="center"/>
    </xf>
    <xf numFmtId="166" fontId="0" fillId="0" borderId="0" xfId="0" applyAlignment="1">
      <alignment horizontal="center" vertical="center"/>
    </xf>
    <xf numFmtId="166" fontId="0" fillId="0" borderId="0" xfId="0" applyBorder="1">
      <alignment vertical="top"/>
    </xf>
    <xf numFmtId="14" fontId="2" fillId="0" borderId="0" xfId="0" applyNumberFormat="1" applyFont="1" applyBorder="1">
      <alignment vertical="top"/>
    </xf>
    <xf numFmtId="166" fontId="0" fillId="0" borderId="0" xfId="0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166" fontId="2" fillId="0" borderId="0" xfId="0" applyFont="1" applyAlignment="1">
      <alignment horizontal="center" vertical="center"/>
    </xf>
    <xf numFmtId="166" fontId="0" fillId="0" borderId="0" xfId="0" applyAlignment="1">
      <alignment horizontal="center" vertical="center"/>
    </xf>
  </cellXfs>
  <cellStyles count="7">
    <cellStyle name="Comma" xfId="1" builtinId="3" customBuiltin="1"/>
    <cellStyle name="DateLong" xfId="5"/>
    <cellStyle name="DateShort" xfId="6"/>
    <cellStyle name="Factor" xfId="4"/>
    <cellStyle name="Normal" xfId="0" builtinId="0" customBuiltin="1"/>
    <cellStyle name="Normal 5" xfId="3"/>
    <cellStyle name="Percent" xfId="2" builtinId="5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0"/>
  <sheetViews>
    <sheetView topLeftCell="A12" workbookViewId="0">
      <selection sqref="A1:P37"/>
    </sheetView>
  </sheetViews>
  <sheetFormatPr defaultRowHeight="15" outlineLevelRow="1" x14ac:dyDescent="0.25"/>
  <cols>
    <col min="1" max="1" width="2.140625" customWidth="1"/>
    <col min="2" max="2" width="2" customWidth="1"/>
    <col min="3" max="3" width="1.7109375" customWidth="1"/>
    <col min="4" max="4" width="34.85546875" bestFit="1" customWidth="1"/>
    <col min="5" max="5" width="6" bestFit="1" customWidth="1"/>
    <col min="6" max="6" width="10.7109375" bestFit="1" customWidth="1"/>
    <col min="7" max="7" width="12.28515625" customWidth="1"/>
    <col min="8" max="8" width="12.85546875" customWidth="1"/>
    <col min="9" max="9" width="11.85546875" customWidth="1"/>
    <col min="10" max="11" width="10.7109375" bestFit="1" customWidth="1"/>
    <col min="12" max="12" width="15.85546875" customWidth="1"/>
    <col min="13" max="13" width="11" bestFit="1" customWidth="1"/>
    <col min="14" max="14" width="13" customWidth="1"/>
    <col min="15" max="15" width="3" customWidth="1"/>
    <col min="16" max="16" width="13.42578125" customWidth="1"/>
    <col min="17" max="17" width="11.7109375" customWidth="1"/>
    <col min="18" max="18" width="11.5703125" customWidth="1"/>
    <col min="23" max="23" width="11.85546875" bestFit="1" customWidth="1"/>
  </cols>
  <sheetData>
    <row r="1" spans="1:18" ht="18.75" x14ac:dyDescent="0.25">
      <c r="A1" s="46" t="s">
        <v>19</v>
      </c>
      <c r="B1" s="47"/>
      <c r="C1" s="47"/>
      <c r="D1" s="47"/>
      <c r="M1" s="52"/>
      <c r="N1" s="52"/>
      <c r="O1" s="52"/>
      <c r="P1" s="52"/>
      <c r="Q1" s="52"/>
      <c r="R1" s="52"/>
    </row>
    <row r="2" spans="1:18" x14ac:dyDescent="0.25">
      <c r="M2" s="52"/>
      <c r="N2" s="52"/>
      <c r="O2" s="52"/>
      <c r="P2" s="52"/>
      <c r="Q2" s="52"/>
      <c r="R2" s="52"/>
    </row>
    <row r="3" spans="1:18" s="2" customFormat="1" ht="22.5" customHeight="1" x14ac:dyDescent="0.25">
      <c r="A3" s="1" t="s">
        <v>0</v>
      </c>
      <c r="F3" s="3">
        <v>39629</v>
      </c>
      <c r="G3" s="3">
        <v>39994</v>
      </c>
      <c r="H3" s="4">
        <v>40359</v>
      </c>
      <c r="I3" s="3">
        <v>40724</v>
      </c>
      <c r="J3" s="3">
        <v>41090</v>
      </c>
      <c r="K3" s="3">
        <f>J3</f>
        <v>41090</v>
      </c>
      <c r="L3"/>
      <c r="M3" s="53"/>
      <c r="N3" s="53"/>
      <c r="O3" s="4"/>
      <c r="P3" s="4"/>
      <c r="Q3" s="4"/>
      <c r="R3" s="53"/>
    </row>
    <row r="4" spans="1:18" s="7" customFormat="1" ht="26.25" customHeight="1" x14ac:dyDescent="0.25">
      <c r="D4" s="7" t="s">
        <v>1</v>
      </c>
      <c r="F4" s="13">
        <v>-231549.50031351799</v>
      </c>
      <c r="G4" s="12"/>
      <c r="H4" s="35"/>
      <c r="I4" s="12"/>
      <c r="J4" s="12"/>
      <c r="K4" s="12"/>
      <c r="L4" s="12"/>
      <c r="M4" s="35"/>
      <c r="N4" s="35"/>
      <c r="O4" s="35"/>
      <c r="P4" s="35"/>
      <c r="Q4" s="35"/>
      <c r="R4" s="35"/>
    </row>
    <row r="5" spans="1:18" s="7" customFormat="1" ht="22.5" customHeight="1" x14ac:dyDescent="0.25">
      <c r="D5" s="7" t="s">
        <v>2</v>
      </c>
      <c r="F5" s="12"/>
      <c r="G5" s="12">
        <v>39401</v>
      </c>
      <c r="H5" s="12">
        <v>42829</v>
      </c>
      <c r="I5" s="12">
        <v>41474</v>
      </c>
      <c r="J5" s="35">
        <v>40448</v>
      </c>
      <c r="K5" s="12"/>
      <c r="L5" s="12"/>
      <c r="M5" s="35"/>
      <c r="N5" s="35"/>
      <c r="O5" s="35"/>
      <c r="P5" s="35"/>
      <c r="Q5" s="35"/>
      <c r="R5" s="35"/>
    </row>
    <row r="6" spans="1:18" s="7" customFormat="1" ht="26.25" customHeight="1" x14ac:dyDescent="0.25">
      <c r="D6" s="7" t="s">
        <v>3</v>
      </c>
      <c r="F6" s="12"/>
      <c r="G6" s="12">
        <f>Sheet1!E3</f>
        <v>-17704</v>
      </c>
      <c r="H6" s="12">
        <f>Sheet1!F3</f>
        <v>-16996</v>
      </c>
      <c r="I6" s="12">
        <f>Sheet1!G3</f>
        <v>-19360</v>
      </c>
      <c r="J6" s="12">
        <f>Sheet1!H3</f>
        <v>-22647</v>
      </c>
      <c r="K6" s="13"/>
      <c r="L6" s="12"/>
      <c r="M6" s="35"/>
      <c r="N6" s="35"/>
      <c r="O6" s="35"/>
      <c r="P6" s="35"/>
      <c r="Q6" s="35"/>
      <c r="R6" s="35"/>
    </row>
    <row r="7" spans="1:18" s="7" customFormat="1" ht="24.75" customHeight="1" x14ac:dyDescent="0.25">
      <c r="D7" s="7" t="s">
        <v>4</v>
      </c>
      <c r="F7" s="12"/>
      <c r="G7" s="12">
        <v>-6690</v>
      </c>
      <c r="H7" s="12">
        <v>-11835</v>
      </c>
      <c r="I7" s="13">
        <v>-49599</v>
      </c>
      <c r="J7" s="14">
        <v>-96908</v>
      </c>
      <c r="K7" s="33"/>
      <c r="L7" s="12"/>
      <c r="M7" s="35"/>
      <c r="N7" s="35"/>
      <c r="O7" s="35"/>
      <c r="P7" s="35"/>
      <c r="Q7" s="35"/>
      <c r="R7" s="35"/>
    </row>
    <row r="8" spans="1:18" s="9" customFormat="1" x14ac:dyDescent="0.25">
      <c r="D8" s="9" t="s">
        <v>5</v>
      </c>
      <c r="F8" s="15"/>
      <c r="G8" s="15"/>
      <c r="H8" s="15"/>
      <c r="I8" s="15"/>
      <c r="J8" s="34"/>
      <c r="K8" s="12"/>
      <c r="L8" s="12"/>
      <c r="M8" s="35"/>
      <c r="N8" s="35"/>
      <c r="O8" s="34"/>
      <c r="P8" s="34"/>
      <c r="Q8" s="34"/>
      <c r="R8" s="34"/>
    </row>
    <row r="9" spans="1:18" s="7" customFormat="1" ht="21" customHeight="1" x14ac:dyDescent="0.25">
      <c r="D9" s="7" t="s">
        <v>6</v>
      </c>
      <c r="F9" s="12"/>
      <c r="G9" s="15">
        <f>Sheet1!E17</f>
        <v>-4056.6</v>
      </c>
      <c r="H9" s="15">
        <f>Sheet1!F17</f>
        <v>-4896.8999999999996</v>
      </c>
      <c r="I9" s="15">
        <f>Sheet1!G17</f>
        <v>-3944.7</v>
      </c>
      <c r="J9" s="15">
        <f>Sheet1!H17</f>
        <v>-1935.3600000000001</v>
      </c>
      <c r="K9" s="33"/>
      <c r="L9" s="12"/>
      <c r="M9" s="35"/>
      <c r="N9" s="35"/>
      <c r="O9" s="35"/>
      <c r="P9" s="35"/>
      <c r="Q9" s="35"/>
      <c r="R9" s="35"/>
    </row>
    <row r="10" spans="1:18" s="7" customFormat="1" ht="18.75" customHeight="1" x14ac:dyDescent="0.25">
      <c r="D10" s="7" t="s">
        <v>7</v>
      </c>
      <c r="F10" s="12"/>
      <c r="G10" s="12"/>
      <c r="H10" s="35"/>
      <c r="I10" s="12"/>
      <c r="J10" s="12"/>
      <c r="K10" s="12"/>
      <c r="L10" s="12"/>
      <c r="M10" s="35"/>
      <c r="N10" s="35"/>
      <c r="O10" s="35"/>
      <c r="P10" s="35"/>
      <c r="Q10" s="35"/>
      <c r="R10" s="35"/>
    </row>
    <row r="11" spans="1:18" s="7" customFormat="1" ht="24" customHeight="1" x14ac:dyDescent="0.25">
      <c r="D11" s="7" t="s">
        <v>8</v>
      </c>
      <c r="F11" s="12"/>
      <c r="G11" s="12"/>
      <c r="H11" s="35"/>
      <c r="I11" s="12"/>
      <c r="J11" s="12"/>
      <c r="K11" s="12">
        <v>401464</v>
      </c>
      <c r="L11" s="12"/>
      <c r="M11" s="35"/>
      <c r="N11" s="35"/>
      <c r="O11" s="35"/>
      <c r="P11" s="35"/>
      <c r="Q11" s="35"/>
      <c r="R11" s="35"/>
    </row>
    <row r="12" spans="1:18" s="7" customFormat="1" ht="24" customHeight="1" thickBot="1" x14ac:dyDescent="0.3">
      <c r="D12" s="16" t="s">
        <v>9</v>
      </c>
      <c r="E12" s="16"/>
      <c r="F12" s="17">
        <f t="shared" ref="F12:K12" si="0">SUM(F4:F11)</f>
        <v>-231549.50031351799</v>
      </c>
      <c r="G12" s="17">
        <f t="shared" si="0"/>
        <v>10950.4</v>
      </c>
      <c r="H12" s="17">
        <f t="shared" si="0"/>
        <v>9101.1</v>
      </c>
      <c r="I12" s="17">
        <f t="shared" si="0"/>
        <v>-31429.7</v>
      </c>
      <c r="J12" s="17">
        <f t="shared" si="0"/>
        <v>-81042.36</v>
      </c>
      <c r="K12" s="17">
        <f t="shared" si="0"/>
        <v>401464</v>
      </c>
      <c r="L12" s="12"/>
      <c r="M12" s="35"/>
      <c r="N12" s="35"/>
      <c r="O12" s="35"/>
      <c r="P12" s="35"/>
      <c r="Q12" s="35"/>
      <c r="R12" s="35"/>
    </row>
    <row r="13" spans="1:18" s="7" customFormat="1" ht="15.75" thickTop="1" x14ac:dyDescent="0.25">
      <c r="D13" s="16"/>
      <c r="E13" s="16"/>
      <c r="F13" s="12"/>
      <c r="G13" s="12"/>
      <c r="H13" s="36"/>
      <c r="I13" s="37"/>
      <c r="J13" s="12"/>
      <c r="K13" s="12"/>
      <c r="L13" s="12"/>
      <c r="M13" s="35"/>
      <c r="N13" s="35"/>
      <c r="O13" s="35"/>
      <c r="P13" s="35"/>
      <c r="Q13" s="35"/>
      <c r="R13" s="35"/>
    </row>
    <row r="14" spans="1:18" s="7" customFormat="1" x14ac:dyDescent="0.25">
      <c r="D14" s="16" t="s">
        <v>10</v>
      </c>
      <c r="E14" s="16"/>
      <c r="F14" s="20">
        <f>XIRR(F12:K12,F3:K3,5%)</f>
        <v>7.6299610733985904E-2</v>
      </c>
      <c r="G14" s="21"/>
      <c r="H14" s="18"/>
      <c r="I14" s="19"/>
      <c r="J14" s="21"/>
      <c r="K14" s="21"/>
      <c r="L14" s="21"/>
      <c r="M14" s="39"/>
      <c r="N14" s="35"/>
      <c r="O14" s="35"/>
      <c r="P14" s="35"/>
      <c r="Q14" s="35"/>
      <c r="R14" s="35"/>
    </row>
    <row r="15" spans="1:18" s="7" customFormat="1" x14ac:dyDescent="0.25">
      <c r="D15" s="16"/>
      <c r="E15" s="16"/>
      <c r="F15" s="12"/>
      <c r="G15" s="38"/>
      <c r="H15" s="36"/>
      <c r="I15" s="37"/>
      <c r="J15" s="12"/>
      <c r="K15" s="12"/>
      <c r="L15" s="12"/>
      <c r="M15" s="35"/>
      <c r="N15" s="35"/>
      <c r="O15" s="35"/>
      <c r="P15" s="35"/>
      <c r="Q15" s="35"/>
      <c r="R15" s="35"/>
    </row>
    <row r="16" spans="1:18" s="7" customFormat="1" x14ac:dyDescent="0.25">
      <c r="F16" s="12"/>
      <c r="G16" s="12"/>
      <c r="H16" s="35"/>
      <c r="I16" s="12"/>
      <c r="J16" s="12"/>
      <c r="K16" s="12"/>
      <c r="L16" s="12"/>
      <c r="M16" s="35"/>
      <c r="N16" s="35"/>
      <c r="O16" s="35"/>
      <c r="P16" s="35"/>
      <c r="Q16" s="35"/>
      <c r="R16" s="35"/>
    </row>
    <row r="17" spans="1:20" s="7" customFormat="1" x14ac:dyDescent="0.25">
      <c r="D17" s="7" t="s">
        <v>11</v>
      </c>
      <c r="F17" s="12"/>
      <c r="G17" s="12">
        <f>G28</f>
        <v>2396.5080200000002</v>
      </c>
      <c r="H17" s="12">
        <f t="shared" ref="H17:J17" si="1">H28</f>
        <v>2473.9095300000004</v>
      </c>
      <c r="I17" s="12">
        <f t="shared" si="1"/>
        <v>3053.5432299999998</v>
      </c>
      <c r="J17" s="12">
        <f t="shared" si="1"/>
        <v>4026.6839199999999</v>
      </c>
      <c r="K17" s="12"/>
      <c r="L17" s="12"/>
      <c r="M17" s="35"/>
      <c r="N17" s="35"/>
      <c r="O17" s="35"/>
      <c r="P17" s="35"/>
      <c r="Q17" s="35"/>
      <c r="R17" s="35"/>
    </row>
    <row r="18" spans="1:20" s="7" customFormat="1" ht="21.75" customHeight="1" x14ac:dyDescent="0.25">
      <c r="D18" s="7" t="s">
        <v>12</v>
      </c>
      <c r="F18" s="12"/>
      <c r="G18" s="12">
        <f>G17*0.3</f>
        <v>718.952406</v>
      </c>
      <c r="H18" s="35">
        <f>H17*0.3</f>
        <v>742.17285900000013</v>
      </c>
      <c r="I18" s="12">
        <f>I17*0.3</f>
        <v>916.06296899999995</v>
      </c>
      <c r="J18" s="12">
        <f>J17*0.28</f>
        <v>1127.4714976</v>
      </c>
      <c r="K18" s="12"/>
      <c r="L18" s="12"/>
      <c r="M18" s="35"/>
      <c r="N18" s="35"/>
      <c r="O18" s="35"/>
      <c r="P18" s="35"/>
      <c r="Q18" s="35"/>
      <c r="R18" s="35"/>
    </row>
    <row r="19" spans="1:20" s="7" customFormat="1" ht="27" customHeight="1" thickBot="1" x14ac:dyDescent="0.3">
      <c r="F19" s="17">
        <f>F12-F18</f>
        <v>-231549.50031351799</v>
      </c>
      <c r="G19" s="17">
        <f>G12-G18</f>
        <v>10231.447593999999</v>
      </c>
      <c r="H19" s="17">
        <f t="shared" ref="H19:K19" si="2">H12-H18</f>
        <v>8358.9271410000001</v>
      </c>
      <c r="I19" s="17">
        <f t="shared" si="2"/>
        <v>-32345.762968999999</v>
      </c>
      <c r="J19" s="17">
        <f t="shared" si="2"/>
        <v>-82169.831497599997</v>
      </c>
      <c r="K19" s="17">
        <f t="shared" si="2"/>
        <v>401464</v>
      </c>
      <c r="L19" s="12"/>
      <c r="M19" s="35"/>
      <c r="N19" s="35"/>
      <c r="O19" s="35"/>
      <c r="P19" s="35"/>
      <c r="Q19" s="35"/>
      <c r="R19" s="35"/>
    </row>
    <row r="20" spans="1:20" s="7" customFormat="1" ht="16.5" thickTop="1" thickBot="1" x14ac:dyDescent="0.3">
      <c r="F20" s="12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</row>
    <row r="21" spans="1:20" s="7" customFormat="1" ht="15.75" thickBot="1" x14ac:dyDescent="0.3">
      <c r="D21" s="16" t="s">
        <v>13</v>
      </c>
      <c r="E21" s="16"/>
      <c r="F21" s="30">
        <f>XIRR(F19:K19,F3:K3, 5%)</f>
        <v>7.2872492671012867E-2</v>
      </c>
      <c r="G21" s="21"/>
      <c r="H21" s="39"/>
      <c r="I21" s="21"/>
      <c r="J21" s="21"/>
      <c r="K21" s="21"/>
      <c r="L21" s="21"/>
      <c r="M21" s="55"/>
      <c r="N21" s="35"/>
      <c r="O21" s="35"/>
      <c r="P21" s="35"/>
      <c r="Q21" s="35"/>
      <c r="R21" s="35"/>
    </row>
    <row r="22" spans="1:20" s="8" customFormat="1" x14ac:dyDescent="0.25">
      <c r="M22" s="54"/>
      <c r="N22" s="54"/>
      <c r="O22" s="54"/>
      <c r="P22" s="54"/>
      <c r="Q22" s="54"/>
      <c r="R22" s="54"/>
    </row>
    <row r="23" spans="1:20" s="8" customFormat="1" x14ac:dyDescent="0.25">
      <c r="M23" s="54"/>
      <c r="N23" s="54"/>
      <c r="O23" s="54"/>
      <c r="P23" s="54"/>
      <c r="Q23" s="54"/>
      <c r="R23" s="54"/>
    </row>
    <row r="24" spans="1:20" s="8" customFormat="1" outlineLevel="1" x14ac:dyDescent="0.25">
      <c r="A24" s="22" t="s">
        <v>18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M24" s="54"/>
      <c r="N24" s="54"/>
      <c r="O24" s="54"/>
      <c r="P24" s="54"/>
      <c r="Q24" s="54"/>
      <c r="R24" s="54"/>
    </row>
    <row r="25" spans="1:20" s="8" customFormat="1" ht="21.75" customHeight="1" outlineLevel="1" x14ac:dyDescent="0.25">
      <c r="C25" s="24" t="s">
        <v>17</v>
      </c>
      <c r="I25" s="7"/>
      <c r="J25" s="7"/>
      <c r="M25" s="54"/>
      <c r="N25" s="54"/>
      <c r="O25" s="54"/>
      <c r="P25" s="54"/>
      <c r="Q25" s="54"/>
      <c r="R25" s="54"/>
    </row>
    <row r="26" spans="1:20" s="8" customFormat="1" ht="19.5" customHeight="1" outlineLevel="1" x14ac:dyDescent="0.25">
      <c r="D26" s="8" t="s">
        <v>14</v>
      </c>
      <c r="F26" s="7"/>
      <c r="G26" s="7">
        <f>P33</f>
        <v>238934</v>
      </c>
      <c r="H26" s="7">
        <f>P34</f>
        <v>246651</v>
      </c>
      <c r="I26" s="7">
        <f>P35</f>
        <v>304441</v>
      </c>
      <c r="J26" s="7">
        <f>P36</f>
        <v>401464</v>
      </c>
      <c r="M26" s="54"/>
      <c r="N26" s="54"/>
      <c r="O26" s="54"/>
      <c r="P26" s="54"/>
      <c r="Q26" s="54"/>
      <c r="R26" s="54"/>
    </row>
    <row r="27" spans="1:20" s="8" customFormat="1" ht="21" customHeight="1" outlineLevel="1" x14ac:dyDescent="0.25">
      <c r="D27" s="8" t="s">
        <v>15</v>
      </c>
      <c r="E27" s="43">
        <v>0.17</v>
      </c>
      <c r="G27" s="25">
        <f>G26*$E$27</f>
        <v>40618.780000000006</v>
      </c>
      <c r="H27" s="25">
        <f t="shared" ref="H27:J27" si="3">H26*$E$27</f>
        <v>41930.670000000006</v>
      </c>
      <c r="I27" s="25">
        <f t="shared" si="3"/>
        <v>51754.97</v>
      </c>
      <c r="J27" s="25">
        <f t="shared" si="3"/>
        <v>68248.88</v>
      </c>
      <c r="M27" s="54"/>
      <c r="N27" s="54"/>
      <c r="O27" s="54"/>
      <c r="P27" s="54"/>
      <c r="Q27" s="54"/>
      <c r="R27" s="54"/>
    </row>
    <row r="28" spans="1:20" s="8" customFormat="1" ht="21.75" customHeight="1" outlineLevel="1" x14ac:dyDescent="0.25">
      <c r="D28" s="8" t="s">
        <v>16</v>
      </c>
      <c r="E28" s="44">
        <v>5.8999999999999997E-2</v>
      </c>
      <c r="G28" s="8">
        <f>G27*$E$28</f>
        <v>2396.5080200000002</v>
      </c>
      <c r="H28" s="8">
        <f t="shared" ref="H28:J28" si="4">H27*$E$28</f>
        <v>2473.9095300000004</v>
      </c>
      <c r="I28" s="8">
        <f t="shared" si="4"/>
        <v>3053.5432299999998</v>
      </c>
      <c r="J28" s="8">
        <f t="shared" si="4"/>
        <v>4026.6839199999999</v>
      </c>
      <c r="M28" s="54"/>
      <c r="N28" s="54"/>
      <c r="O28" s="54"/>
      <c r="P28" s="54"/>
      <c r="Q28" s="54"/>
      <c r="R28" s="54"/>
    </row>
    <row r="29" spans="1:20" s="8" customFormat="1" x14ac:dyDescent="0.25"/>
    <row r="30" spans="1:20" s="8" customFormat="1" x14ac:dyDescent="0.25"/>
    <row r="31" spans="1:20" s="8" customFormat="1" ht="22.5" customHeight="1" x14ac:dyDescent="0.25">
      <c r="N31" s="26" t="s">
        <v>20</v>
      </c>
      <c r="O31" s="26"/>
      <c r="P31" s="26" t="s">
        <v>8</v>
      </c>
      <c r="R31" s="56"/>
      <c r="S31" s="57"/>
      <c r="T31" s="57"/>
    </row>
    <row r="32" spans="1:20" s="8" customFormat="1" ht="22.5" customHeight="1" x14ac:dyDescent="0.25">
      <c r="K32" s="6" t="s">
        <v>26</v>
      </c>
      <c r="M32" s="51">
        <v>2008</v>
      </c>
      <c r="N32" s="50"/>
      <c r="O32" s="50"/>
      <c r="P32" s="45">
        <v>231550</v>
      </c>
      <c r="R32" s="50"/>
      <c r="S32" s="51"/>
      <c r="T32" s="51"/>
    </row>
    <row r="33" spans="11:21" s="8" customFormat="1" ht="17.25" customHeight="1" x14ac:dyDescent="0.25">
      <c r="M33" s="51">
        <v>2009</v>
      </c>
      <c r="N33" s="8">
        <v>6690</v>
      </c>
      <c r="P33" s="8">
        <v>238934</v>
      </c>
    </row>
    <row r="34" spans="11:21" s="8" customFormat="1" x14ac:dyDescent="0.25">
      <c r="K34" s="6"/>
      <c r="M34" s="51">
        <v>2010</v>
      </c>
      <c r="N34" s="8">
        <v>11835</v>
      </c>
      <c r="P34" s="8">
        <v>246651</v>
      </c>
      <c r="R34" s="26"/>
      <c r="S34" s="26"/>
      <c r="T34" s="26"/>
    </row>
    <row r="35" spans="11:21" s="8" customFormat="1" x14ac:dyDescent="0.25">
      <c r="K35" s="6"/>
      <c r="M35" s="51">
        <v>2011</v>
      </c>
      <c r="N35" s="8">
        <v>49599</v>
      </c>
      <c r="P35" s="8">
        <v>304441</v>
      </c>
      <c r="R35" s="15"/>
      <c r="U35" s="31"/>
    </row>
    <row r="36" spans="11:21" s="8" customFormat="1" x14ac:dyDescent="0.25">
      <c r="K36" s="6"/>
      <c r="M36" s="51">
        <v>2012</v>
      </c>
      <c r="N36" s="8">
        <v>96908</v>
      </c>
      <c r="P36" s="6">
        <v>401464</v>
      </c>
      <c r="R36" s="15"/>
      <c r="U36" s="31"/>
    </row>
    <row r="37" spans="11:21" s="8" customFormat="1" x14ac:dyDescent="0.25">
      <c r="K37" s="6"/>
      <c r="R37" s="28"/>
      <c r="U37" s="32"/>
    </row>
    <row r="38" spans="11:21" s="8" customFormat="1" x14ac:dyDescent="0.25">
      <c r="K38" s="6"/>
      <c r="M38" s="27"/>
      <c r="R38" s="29"/>
      <c r="S38" s="29"/>
      <c r="T38" s="6"/>
    </row>
    <row r="39" spans="11:21" s="8" customFormat="1" x14ac:dyDescent="0.25">
      <c r="M39" s="27"/>
      <c r="R39" s="15"/>
    </row>
    <row r="40" spans="11:21" s="8" customFormat="1" x14ac:dyDescent="0.25">
      <c r="M40" s="27"/>
      <c r="R40" s="15"/>
    </row>
    <row r="41" spans="11:21" s="8" customFormat="1" x14ac:dyDescent="0.25">
      <c r="M41" s="27"/>
    </row>
    <row r="42" spans="11:21" s="8" customFormat="1" x14ac:dyDescent="0.25"/>
    <row r="43" spans="11:21" s="8" customFormat="1" x14ac:dyDescent="0.25"/>
    <row r="44" spans="11:21" s="8" customFormat="1" x14ac:dyDescent="0.25"/>
    <row r="45" spans="11:21" s="8" customFormat="1" x14ac:dyDescent="0.25"/>
    <row r="46" spans="11:21" s="8" customFormat="1" x14ac:dyDescent="0.25"/>
    <row r="47" spans="11:21" s="8" customFormat="1" x14ac:dyDescent="0.25"/>
    <row r="48" spans="11:21" s="8" customFormat="1" x14ac:dyDescent="0.25"/>
    <row r="49" s="8" customFormat="1" x14ac:dyDescent="0.25"/>
    <row r="50" s="8" customFormat="1" x14ac:dyDescent="0.25"/>
  </sheetData>
  <mergeCells count="1">
    <mergeCell ref="R31:T31"/>
  </mergeCells>
  <conditionalFormatting sqref="G15">
    <cfRule type="iconSet" priority="1">
      <iconSet iconSet="3Symbols2" reverse="1">
        <cfvo type="percent" val="0"/>
        <cfvo type="num" val="1"/>
        <cfvo type="num" val="1"/>
      </iconSet>
    </cfRule>
  </conditionalFormatting>
  <printOptions horizontalCentered="1"/>
  <pageMargins left="0.31496062992125984" right="0.31496062992125984" top="0.35433070866141736" bottom="0.35433070866141736" header="0.31496062992125984" footer="0"/>
  <pageSetup paperSize="9" scale="65" orientation="landscape" r:id="rId1"/>
  <ignoredErrors>
    <ignoredError sqref="F12:J1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7"/>
  <sheetViews>
    <sheetView tabSelected="1" workbookViewId="0">
      <selection activeCell="L14" sqref="L14"/>
    </sheetView>
  </sheetViews>
  <sheetFormatPr defaultRowHeight="15" x14ac:dyDescent="0.25"/>
  <cols>
    <col min="3" max="3" width="20.5703125" customWidth="1"/>
    <col min="4" max="4" width="12.28515625" customWidth="1"/>
    <col min="5" max="5" width="11.7109375" customWidth="1"/>
    <col min="6" max="6" width="10.85546875" customWidth="1"/>
    <col min="7" max="7" width="10.42578125" customWidth="1"/>
    <col min="8" max="8" width="10.5703125" customWidth="1"/>
  </cols>
  <sheetData>
    <row r="1" spans="1:20" ht="24" customHeight="1" x14ac:dyDescent="0.25">
      <c r="D1" s="40"/>
      <c r="E1" s="29">
        <v>2009</v>
      </c>
      <c r="F1" s="29">
        <v>2010</v>
      </c>
      <c r="G1" s="29">
        <v>2011</v>
      </c>
      <c r="H1" s="29">
        <v>2012</v>
      </c>
      <c r="I1" s="41" t="s">
        <v>21</v>
      </c>
      <c r="J1" s="40"/>
      <c r="K1" s="40"/>
      <c r="L1" s="40"/>
      <c r="T1" s="5"/>
    </row>
    <row r="2" spans="1:20" s="8" customFormat="1" ht="32.25" customHeight="1" x14ac:dyDescent="0.25">
      <c r="A2" s="16" t="s">
        <v>2</v>
      </c>
      <c r="B2" s="7"/>
      <c r="C2" s="7"/>
      <c r="D2" s="28"/>
      <c r="E2" s="10">
        <v>39401</v>
      </c>
      <c r="F2" s="10">
        <v>42829</v>
      </c>
      <c r="G2" s="10">
        <v>41474</v>
      </c>
      <c r="H2" s="10">
        <v>40448</v>
      </c>
      <c r="I2" s="28">
        <f>SUM(E2:H2)</f>
        <v>164152</v>
      </c>
      <c r="J2" s="28"/>
      <c r="K2" s="28"/>
      <c r="L2" s="28"/>
      <c r="T2" s="11"/>
    </row>
    <row r="3" spans="1:20" s="8" customFormat="1" ht="30" customHeight="1" x14ac:dyDescent="0.25">
      <c r="A3" s="16" t="s">
        <v>3</v>
      </c>
      <c r="B3" s="7"/>
      <c r="C3" s="7"/>
      <c r="D3" s="28"/>
      <c r="E3" s="15">
        <v>-17704</v>
      </c>
      <c r="F3" s="15">
        <v>-16996</v>
      </c>
      <c r="G3" s="15">
        <v>-19360</v>
      </c>
      <c r="H3" s="15">
        <v>-22647</v>
      </c>
      <c r="I3" s="15">
        <f>SUM(E3:H3)</f>
        <v>-76707</v>
      </c>
      <c r="J3" s="28"/>
      <c r="K3" s="28"/>
      <c r="L3" s="28"/>
      <c r="T3" s="11"/>
    </row>
    <row r="4" spans="1:20" s="8" customFormat="1" ht="22.5" customHeight="1" x14ac:dyDescent="0.25">
      <c r="A4" s="7"/>
      <c r="B4" s="7"/>
      <c r="C4" s="7"/>
      <c r="D4" s="28"/>
      <c r="E4" s="15"/>
      <c r="F4" s="15"/>
      <c r="G4" s="15"/>
      <c r="H4" s="15"/>
      <c r="I4" s="15"/>
      <c r="J4" s="28"/>
      <c r="K4" s="28"/>
      <c r="L4" s="28"/>
      <c r="T4" s="11"/>
    </row>
    <row r="5" spans="1:20" s="8" customFormat="1" ht="31.5" customHeight="1" x14ac:dyDescent="0.25">
      <c r="A5" s="7" t="s">
        <v>24</v>
      </c>
      <c r="B5" s="7"/>
      <c r="C5" s="7"/>
      <c r="D5" s="28"/>
      <c r="E5" s="15">
        <v>-6690</v>
      </c>
      <c r="F5" s="15">
        <v>-11835</v>
      </c>
      <c r="G5" s="15">
        <v>-7607</v>
      </c>
      <c r="H5" s="15">
        <v>-8278</v>
      </c>
      <c r="I5" s="15">
        <f t="shared" ref="I5:I6" si="0">SUM(E5:H5)</f>
        <v>-34410</v>
      </c>
      <c r="J5" s="28"/>
      <c r="K5" s="15">
        <f>I5</f>
        <v>-34410</v>
      </c>
      <c r="L5" s="28"/>
      <c r="T5" s="11"/>
    </row>
    <row r="6" spans="1:20" s="8" customFormat="1" ht="27.75" customHeight="1" x14ac:dyDescent="0.25">
      <c r="A6" s="9" t="s">
        <v>22</v>
      </c>
      <c r="B6" s="9"/>
      <c r="C6" s="9"/>
      <c r="D6" s="28"/>
      <c r="E6" s="15"/>
      <c r="F6" s="15"/>
      <c r="G6" s="15">
        <v>-41992</v>
      </c>
      <c r="H6" s="15">
        <v>-24797</v>
      </c>
      <c r="I6" s="15">
        <f t="shared" si="0"/>
        <v>-66789</v>
      </c>
      <c r="J6" s="15">
        <v>-63833</v>
      </c>
      <c r="K6" s="15">
        <f>SUM(I6:J6)</f>
        <v>-130622</v>
      </c>
      <c r="L6" s="42"/>
      <c r="T6" s="11"/>
    </row>
    <row r="7" spans="1:20" s="8" customFormat="1" ht="39" customHeight="1" x14ac:dyDescent="0.25">
      <c r="A7" s="16" t="s">
        <v>23</v>
      </c>
      <c r="B7" s="7"/>
      <c r="C7" s="7"/>
      <c r="D7" s="28"/>
      <c r="E7" s="42">
        <f>SUM(E5:E6)</f>
        <v>-6690</v>
      </c>
      <c r="F7" s="42">
        <f t="shared" ref="F7:K7" si="1">SUM(F5:F6)</f>
        <v>-11835</v>
      </c>
      <c r="G7" s="42">
        <f t="shared" si="1"/>
        <v>-49599</v>
      </c>
      <c r="H7" s="42">
        <f t="shared" si="1"/>
        <v>-33075</v>
      </c>
      <c r="I7" s="42">
        <f t="shared" si="1"/>
        <v>-101199</v>
      </c>
      <c r="J7" s="42">
        <f t="shared" si="1"/>
        <v>-63833</v>
      </c>
      <c r="K7" s="42">
        <f t="shared" si="1"/>
        <v>-165032</v>
      </c>
      <c r="L7" s="42"/>
      <c r="T7" s="6"/>
    </row>
    <row r="8" spans="1:20" s="8" customFormat="1" ht="39" customHeight="1" x14ac:dyDescent="0.25">
      <c r="A8" s="7"/>
      <c r="B8" s="7"/>
      <c r="C8" s="7"/>
      <c r="D8" s="28"/>
      <c r="E8" s="42"/>
      <c r="F8" s="42"/>
      <c r="G8" s="42"/>
      <c r="H8" s="42"/>
      <c r="I8" s="42"/>
      <c r="J8" s="42"/>
      <c r="K8" s="42"/>
      <c r="L8" s="42"/>
      <c r="T8" s="6"/>
    </row>
    <row r="9" spans="1:20" s="8" customFormat="1" ht="22.5" customHeight="1" x14ac:dyDescent="0.25"/>
    <row r="11" spans="1:20" s="31" customFormat="1" ht="24.75" customHeight="1" x14ac:dyDescent="0.25">
      <c r="E11" s="45">
        <v>2009</v>
      </c>
      <c r="F11" s="45">
        <v>2010</v>
      </c>
      <c r="G11" s="45">
        <v>2011</v>
      </c>
      <c r="H11" s="45">
        <v>2012</v>
      </c>
    </row>
    <row r="12" spans="1:20" s="8" customFormat="1" ht="27.75" customHeight="1" x14ac:dyDescent="0.25">
      <c r="A12" s="7" t="s">
        <v>2</v>
      </c>
      <c r="B12" s="7"/>
      <c r="C12" s="7"/>
      <c r="D12" s="7"/>
      <c r="E12" s="7">
        <v>39401</v>
      </c>
      <c r="F12" s="7">
        <v>42829</v>
      </c>
      <c r="G12" s="7">
        <v>41474</v>
      </c>
      <c r="H12" s="7">
        <v>40448</v>
      </c>
    </row>
    <row r="13" spans="1:20" s="8" customFormat="1" ht="26.25" customHeight="1" x14ac:dyDescent="0.25">
      <c r="A13" s="7" t="s">
        <v>3</v>
      </c>
      <c r="B13" s="7"/>
      <c r="C13" s="7"/>
      <c r="D13" s="7"/>
      <c r="E13" s="12">
        <f>E3</f>
        <v>-17704</v>
      </c>
      <c r="F13" s="12">
        <f>F3</f>
        <v>-16996</v>
      </c>
      <c r="G13" s="12">
        <f>G3</f>
        <v>-19360</v>
      </c>
      <c r="H13" s="12">
        <f>H3</f>
        <v>-22647</v>
      </c>
    </row>
    <row r="14" spans="1:20" s="8" customFormat="1" ht="27.75" customHeight="1" x14ac:dyDescent="0.25">
      <c r="A14" s="7" t="s">
        <v>27</v>
      </c>
      <c r="B14" s="7"/>
      <c r="C14" s="7"/>
      <c r="D14" s="7"/>
      <c r="E14" s="12">
        <v>-8175</v>
      </c>
      <c r="F14" s="12">
        <v>-9510</v>
      </c>
      <c r="G14" s="12">
        <v>-8965</v>
      </c>
      <c r="H14" s="15">
        <v>-10889</v>
      </c>
    </row>
    <row r="15" spans="1:20" s="8" customFormat="1" ht="21" customHeight="1" x14ac:dyDescent="0.25">
      <c r="A15" s="7" t="s">
        <v>25</v>
      </c>
      <c r="B15" s="7"/>
      <c r="C15" s="7"/>
      <c r="D15" s="7"/>
      <c r="E15" s="49">
        <f>SUM(E12:E14)</f>
        <v>13522</v>
      </c>
      <c r="F15" s="49">
        <f t="shared" ref="F15:H15" si="2">SUM(F12:F14)</f>
        <v>16323</v>
      </c>
      <c r="G15" s="49">
        <f t="shared" si="2"/>
        <v>13149</v>
      </c>
      <c r="H15" s="49">
        <f t="shared" si="2"/>
        <v>6912</v>
      </c>
    </row>
    <row r="16" spans="1:20" s="8" customFormat="1" x14ac:dyDescent="0.25">
      <c r="A16" s="7"/>
      <c r="B16" s="7"/>
      <c r="C16" s="7"/>
      <c r="D16" s="7"/>
      <c r="E16" s="12"/>
      <c r="F16" s="12"/>
      <c r="G16" s="12"/>
      <c r="H16" s="12"/>
    </row>
    <row r="17" spans="1:8" s="8" customFormat="1" x14ac:dyDescent="0.25">
      <c r="A17" s="7" t="s">
        <v>6</v>
      </c>
      <c r="B17" s="7"/>
      <c r="C17" s="7"/>
      <c r="D17" s="7"/>
      <c r="E17" s="48">
        <f>-E15*0.3</f>
        <v>-4056.6</v>
      </c>
      <c r="F17" s="48">
        <f>-F15*0.3</f>
        <v>-4896.8999999999996</v>
      </c>
      <c r="G17" s="48">
        <f>-G15*0.3</f>
        <v>-3944.7</v>
      </c>
      <c r="H17" s="48">
        <f>-H15*0.28</f>
        <v>-1935.3600000000001</v>
      </c>
    </row>
  </sheetData>
  <printOptions horizontalCentered="1"/>
  <pageMargins left="0.31496062992125984" right="0.31496062992125984" top="0.35433070866141736" bottom="0.35433070866141736" header="0.31496062992125984" footer="0.11811023622047245"/>
  <pageSetup paperSize="9" orientation="landscape" r:id="rId1"/>
  <ignoredErrors>
    <ignoredError sqref="E15:H15 E7:H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PSE1 IRR </vt:lpstr>
      <vt:lpstr>Sheet1</vt:lpstr>
      <vt:lpstr>Sheet3</vt:lpstr>
    </vt:vector>
  </TitlesOfParts>
  <Company>Castalia Strategic Advisors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Hsieh</dc:creator>
  <cp:lastModifiedBy>Neil Cochrane</cp:lastModifiedBy>
  <cp:lastPrinted>2013-04-05T01:49:27Z</cp:lastPrinted>
  <dcterms:created xsi:type="dcterms:W3CDTF">2013-03-26T23:26:01Z</dcterms:created>
  <dcterms:modified xsi:type="dcterms:W3CDTF">2013-04-05T01:49:33Z</dcterms:modified>
</cp:coreProperties>
</file>