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29"/>
  <workbookPr filterPrivacy="1" codeName="ThisWorkbook"/>
  <xr:revisionPtr revIDLastSave="0" documentId="8_{BFF29698-4EF4-482F-92DD-6B7D3BA2592D}" xr6:coauthVersionLast="43" xr6:coauthVersionMax="43" xr10:uidLastSave="{00000000-0000-0000-0000-000000000000}"/>
  <bookViews>
    <workbookView xWindow="22305" yWindow="-16320" windowWidth="29040" windowHeight="15840" tabRatio="697" activeTab="5" xr2:uid="{00000000-000D-0000-FFFF-FFFF00000000}"/>
  </bookViews>
  <sheets>
    <sheet name="Pricing CoverSheet" sheetId="33" r:id="rId1"/>
    <sheet name="TOC" sheetId="4" r:id="rId2"/>
    <sheet name="Guidelines" sheetId="3" r:id="rId3"/>
    <sheet name="S18.Total revenue requirement" sheetId="17" r:id="rId4"/>
    <sheet name="S19 Pricing Asset Revenue" sheetId="34" r:id="rId5"/>
    <sheet name="S20.Demand Forecast" sheetId="18" r:id="rId6"/>
  </sheets>
  <definedNames>
    <definedName name="_xlnm.Print_Area" localSheetId="2">Guidelines!$A$1:$E$12</definedName>
    <definedName name="_xlnm.Print_Area" localSheetId="0">'Pricing CoverSheet'!$A$1:$D$19</definedName>
    <definedName name="_xlnm.Print_Area" localSheetId="3">'S18.Total revenue requirement'!$A$1:$Q$61,'S18.Total revenue requirement'!$A$63:$M$124,'S18.Total revenue requirement'!$A$126:$K$186,'S18.Total revenue requirement'!$A$188:$Q$233,'S18.Total revenue requirement'!$A$235:$K$278,'S18.Total revenue requirement'!$A$280:$K$320</definedName>
    <definedName name="_xlnm.Print_Area" localSheetId="4">'S19 Pricing Asset Revenue'!$A$1:$Q$58,'S19 Pricing Asset Revenue'!$A$60:$L$108,'S19 Pricing Asset Revenue'!$A$110:$K$141</definedName>
    <definedName name="_xlnm.Print_Area" localSheetId="5">'S20.Demand Forecast'!$A$1:$Y$27,'S20.Demand Forecast'!$A$29:$Y$72</definedName>
    <definedName name="_xlnm.Print_Area" localSheetId="1">TOC!$A$1:$D$41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56" i="18" l="1"/>
  <c r="A55" i="18"/>
  <c r="A54" i="18"/>
  <c r="A53" i="18"/>
  <c r="A52" i="18"/>
  <c r="A51" i="18"/>
  <c r="A50" i="18"/>
  <c r="A48" i="18"/>
  <c r="A47" i="18"/>
  <c r="A46" i="18"/>
  <c r="A45" i="18"/>
  <c r="A42" i="18"/>
  <c r="A41" i="18"/>
  <c r="A40" i="18"/>
  <c r="A38" i="18"/>
  <c r="A37" i="18"/>
  <c r="A22" i="18"/>
  <c r="A21" i="18"/>
  <c r="A18" i="18"/>
  <c r="A17" i="18"/>
  <c r="A15" i="18"/>
  <c r="A14" i="18"/>
  <c r="A13" i="18"/>
  <c r="A11" i="18"/>
  <c r="A10" i="18"/>
  <c r="A9" i="18"/>
  <c r="A14" i="34"/>
  <c r="A15" i="34"/>
  <c r="A17" i="34"/>
  <c r="A18" i="34"/>
  <c r="A24" i="34"/>
  <c r="A88" i="34"/>
  <c r="A310" i="17"/>
  <c r="A292" i="17"/>
  <c r="A285" i="17"/>
  <c r="A270" i="17"/>
  <c r="A193" i="17"/>
  <c r="A162" i="17"/>
  <c r="A156" i="17"/>
  <c r="A150" i="17"/>
  <c r="A143" i="17"/>
  <c r="A132" i="17"/>
  <c r="A101" i="17"/>
  <c r="A77" i="17"/>
  <c r="A76" i="17"/>
  <c r="A75" i="17"/>
  <c r="A74" i="17"/>
  <c r="A73" i="17"/>
  <c r="A72" i="17"/>
  <c r="A71" i="17"/>
  <c r="A70" i="17"/>
  <c r="A69" i="17"/>
  <c r="A68" i="17"/>
  <c r="A50" i="17"/>
  <c r="A41" i="17"/>
  <c r="A40" i="17"/>
  <c r="A39" i="17"/>
  <c r="A38" i="17"/>
  <c r="A37" i="17"/>
  <c r="A36" i="17"/>
  <c r="A35" i="17"/>
  <c r="A34" i="17"/>
  <c r="A33" i="17"/>
  <c r="A32" i="17"/>
  <c r="A31" i="17"/>
  <c r="A30" i="17"/>
  <c r="A29" i="17"/>
  <c r="A28" i="17"/>
  <c r="A24" i="17"/>
  <c r="A19" i="17"/>
  <c r="A18" i="17"/>
  <c r="A17" i="17"/>
  <c r="A16" i="17"/>
  <c r="A15" i="17"/>
  <c r="A14" i="17"/>
  <c r="N18" i="34" l="1"/>
  <c r="N17" i="34"/>
  <c r="N15" i="34"/>
  <c r="L18" i="34"/>
  <c r="L17" i="34"/>
  <c r="L15" i="34"/>
  <c r="J18" i="34"/>
  <c r="J17" i="34"/>
  <c r="J15" i="34"/>
  <c r="H18" i="34"/>
  <c r="H17" i="34"/>
  <c r="H15" i="34"/>
  <c r="F18" i="34"/>
  <c r="F17" i="34"/>
  <c r="F15" i="34"/>
  <c r="F24" i="34" s="1"/>
  <c r="N18" i="17"/>
  <c r="N15" i="17"/>
  <c r="L18" i="17"/>
  <c r="L15" i="17"/>
  <c r="J18" i="17"/>
  <c r="J15" i="17"/>
  <c r="H18" i="17"/>
  <c r="H15" i="17"/>
  <c r="F18" i="17"/>
  <c r="F15" i="17"/>
  <c r="L24" i="34" l="1"/>
  <c r="N24" i="34"/>
  <c r="J24" i="34"/>
  <c r="H24" i="34"/>
  <c r="A78" i="34" l="1"/>
  <c r="N8" i="34" l="1"/>
  <c r="L8" i="34"/>
  <c r="J8" i="34"/>
  <c r="H8" i="34"/>
  <c r="N8" i="17"/>
  <c r="L8" i="17"/>
  <c r="J8" i="17"/>
  <c r="H8" i="17"/>
  <c r="F8" i="17"/>
  <c r="J65" i="17"/>
  <c r="J64" i="17"/>
  <c r="K31" i="17" l="1"/>
  <c r="J31" i="17"/>
  <c r="Z32" i="17" s="1"/>
  <c r="I31" i="17"/>
  <c r="X30" i="17" s="1"/>
  <c r="H31" i="17"/>
  <c r="V28" i="17" s="1"/>
  <c r="V8" i="17" l="1"/>
  <c r="X8" i="17"/>
  <c r="Z8" i="17"/>
  <c r="AB8" i="17"/>
  <c r="E133" i="17"/>
  <c r="AB21" i="17" l="1"/>
  <c r="Z21" i="17"/>
  <c r="X21" i="17"/>
  <c r="V21" i="17"/>
  <c r="AB13" i="17"/>
  <c r="V13" i="17"/>
  <c r="X13" i="17"/>
  <c r="Z13" i="17"/>
  <c r="A119" i="34"/>
  <c r="A120" i="34"/>
  <c r="A121" i="34"/>
  <c r="A122" i="34"/>
  <c r="A123" i="34"/>
  <c r="A124" i="34"/>
  <c r="A125" i="34"/>
  <c r="A126" i="34"/>
  <c r="A127" i="34"/>
  <c r="E124" i="34"/>
  <c r="AB10" i="17" l="1"/>
  <c r="Z10" i="17"/>
  <c r="X10" i="17"/>
  <c r="J177" i="17"/>
  <c r="I177" i="17"/>
  <c r="H177" i="17"/>
  <c r="G177" i="17"/>
  <c r="F177" i="17"/>
  <c r="J176" i="17"/>
  <c r="I176" i="17"/>
  <c r="H176" i="17"/>
  <c r="G176" i="17"/>
  <c r="F176" i="17"/>
  <c r="J175" i="17"/>
  <c r="I175" i="17"/>
  <c r="H175" i="17"/>
  <c r="G175" i="17"/>
  <c r="F175" i="17"/>
  <c r="E177" i="17"/>
  <c r="E176" i="17"/>
  <c r="E175" i="17"/>
  <c r="A175" i="17"/>
  <c r="A176" i="17"/>
  <c r="A177" i="17"/>
  <c r="A178" i="17"/>
  <c r="E169" i="17" l="1"/>
  <c r="A135" i="17" l="1"/>
  <c r="A136" i="17"/>
  <c r="A137" i="17"/>
  <c r="A138" i="17"/>
  <c r="A139" i="17"/>
  <c r="A140" i="17"/>
  <c r="A141" i="17"/>
  <c r="A142" i="17"/>
  <c r="A144" i="17"/>
  <c r="A308" i="17"/>
  <c r="A309" i="17"/>
  <c r="A311" i="17"/>
  <c r="E140" i="17"/>
  <c r="E10" i="17" s="1"/>
  <c r="A27" i="17" l="1"/>
  <c r="A27" i="34"/>
  <c r="E9" i="17" l="1"/>
  <c r="T23" i="17" s="1"/>
  <c r="V23" i="17" s="1"/>
  <c r="X23" i="17" s="1"/>
  <c r="Z23" i="17" s="1"/>
  <c r="AB23" i="17" s="1"/>
  <c r="T10" i="17" l="1"/>
  <c r="A94" i="34"/>
  <c r="A93" i="34"/>
  <c r="A92" i="34"/>
  <c r="A91" i="34"/>
  <c r="A90" i="34"/>
  <c r="A95" i="34"/>
  <c r="A312" i="17" l="1"/>
  <c r="A313" i="17"/>
  <c r="A314" i="17"/>
  <c r="A315" i="17"/>
  <c r="A316" i="17"/>
  <c r="A317" i="17"/>
  <c r="A318" i="17"/>
  <c r="A319" i="17"/>
  <c r="F8" i="34" l="1"/>
  <c r="A8" i="34"/>
  <c r="G31" i="17"/>
  <c r="T8" i="17" l="1"/>
  <c r="C126" i="34"/>
  <c r="T21" i="17" l="1"/>
  <c r="T26" i="17"/>
  <c r="T13" i="17"/>
  <c r="H112" i="34"/>
  <c r="I62" i="34"/>
  <c r="H111" i="34"/>
  <c r="I61" i="34"/>
  <c r="E134" i="34"/>
  <c r="F128" i="34" s="1"/>
  <c r="E10" i="34" s="1"/>
  <c r="E307" i="17"/>
  <c r="E146" i="17" s="1"/>
  <c r="E150" i="17" s="1"/>
  <c r="F144" i="17" s="1"/>
  <c r="N195" i="17"/>
  <c r="M195" i="17"/>
  <c r="L195" i="17"/>
  <c r="K195" i="17"/>
  <c r="J195" i="17"/>
  <c r="I195" i="17"/>
  <c r="H195" i="17"/>
  <c r="G195" i="17"/>
  <c r="F195" i="17"/>
  <c r="E195" i="17"/>
  <c r="E180" i="17"/>
  <c r="F180" i="17" s="1"/>
  <c r="E173" i="17"/>
  <c r="E178" i="17" s="1"/>
  <c r="F173" i="17" s="1"/>
  <c r="F178" i="17" s="1"/>
  <c r="F163" i="17"/>
  <c r="F169" i="17" s="1"/>
  <c r="E160" i="17"/>
  <c r="G237" i="17"/>
  <c r="L190" i="17"/>
  <c r="H128" i="17"/>
  <c r="G236" i="17"/>
  <c r="L189" i="17"/>
  <c r="H127" i="17"/>
  <c r="N232" i="17"/>
  <c r="M232" i="17"/>
  <c r="L232" i="17"/>
  <c r="K232" i="17"/>
  <c r="J232" i="17"/>
  <c r="I232" i="17"/>
  <c r="H232" i="17"/>
  <c r="G232" i="17"/>
  <c r="F232" i="17"/>
  <c r="E232" i="17"/>
  <c r="P231" i="17"/>
  <c r="P230" i="17"/>
  <c r="P229" i="17"/>
  <c r="P228" i="17"/>
  <c r="P227" i="17"/>
  <c r="P226" i="17"/>
  <c r="P225" i="17"/>
  <c r="P224" i="17"/>
  <c r="P223" i="17"/>
  <c r="P222" i="17"/>
  <c r="P221" i="17"/>
  <c r="P220" i="17"/>
  <c r="P219" i="17"/>
  <c r="P218" i="17"/>
  <c r="P217" i="17"/>
  <c r="P216" i="17"/>
  <c r="P215" i="17"/>
  <c r="P214" i="17"/>
  <c r="P213" i="17"/>
  <c r="P212" i="17"/>
  <c r="P211" i="17"/>
  <c r="P210" i="17"/>
  <c r="P209" i="17"/>
  <c r="P208" i="17"/>
  <c r="P207" i="17"/>
  <c r="P206" i="17"/>
  <c r="P205" i="17"/>
  <c r="P204" i="17"/>
  <c r="P203" i="17"/>
  <c r="P202" i="17"/>
  <c r="P201" i="17"/>
  <c r="N199" i="17"/>
  <c r="M199" i="17"/>
  <c r="L199" i="17"/>
  <c r="K199" i="17"/>
  <c r="J199" i="17"/>
  <c r="I199" i="17"/>
  <c r="H199" i="17"/>
  <c r="G199" i="17"/>
  <c r="F199" i="17"/>
  <c r="E199" i="17"/>
  <c r="M3" i="17"/>
  <c r="M2" i="17"/>
  <c r="V10" i="17" l="1"/>
  <c r="P9" i="17"/>
  <c r="AB34" i="17" s="1"/>
  <c r="P232" i="17"/>
  <c r="O9" i="17"/>
  <c r="AB33" i="17" s="1"/>
  <c r="K9" i="17"/>
  <c r="X29" i="17" s="1"/>
  <c r="Z29" i="17" s="1"/>
  <c r="AB29" i="17" s="1"/>
  <c r="G9" i="17"/>
  <c r="T25" i="17" s="1"/>
  <c r="V25" i="17" s="1"/>
  <c r="X25" i="17" s="1"/>
  <c r="Z25" i="17" s="1"/>
  <c r="AB25" i="17" s="1"/>
  <c r="N9" i="17"/>
  <c r="AB32" i="17" s="1"/>
  <c r="J9" i="17"/>
  <c r="X28" i="17" s="1"/>
  <c r="Z28" i="17" s="1"/>
  <c r="AB28" i="17" s="1"/>
  <c r="F9" i="17"/>
  <c r="M9" i="17"/>
  <c r="Z31" i="17" s="1"/>
  <c r="AB31" i="17" s="1"/>
  <c r="I9" i="17"/>
  <c r="V27" i="17" s="1"/>
  <c r="X27" i="17" s="1"/>
  <c r="Z27" i="17" s="1"/>
  <c r="AB27" i="17" s="1"/>
  <c r="L9" i="17"/>
  <c r="Z30" i="17" s="1"/>
  <c r="AB30" i="17" s="1"/>
  <c r="H9" i="17"/>
  <c r="V26" i="17" s="1"/>
  <c r="X26" i="17" s="1"/>
  <c r="Z26" i="17" s="1"/>
  <c r="AB26" i="17" s="1"/>
  <c r="T24" i="17" l="1"/>
  <c r="AB12" i="17"/>
  <c r="AB11" i="17"/>
  <c r="Z11" i="17"/>
  <c r="V12" i="17"/>
  <c r="X11" i="17"/>
  <c r="Z12" i="17"/>
  <c r="T12" i="17"/>
  <c r="V11" i="17"/>
  <c r="T11" i="17"/>
  <c r="X12" i="17"/>
  <c r="E52" i="34"/>
  <c r="V24" i="17" l="1"/>
  <c r="E9" i="34"/>
  <c r="E117" i="34"/>
  <c r="C26" i="34" l="1"/>
  <c r="X24" i="17"/>
  <c r="A168" i="17"/>
  <c r="A169" i="17"/>
  <c r="Z24" i="17" l="1"/>
  <c r="A104" i="17"/>
  <c r="AB24" i="17" l="1"/>
  <c r="A139" i="34"/>
  <c r="A138" i="34"/>
  <c r="A137" i="34"/>
  <c r="A135" i="34"/>
  <c r="A136" i="34"/>
  <c r="A140" i="34"/>
  <c r="A155" i="17"/>
  <c r="A154" i="17"/>
  <c r="A153" i="17"/>
  <c r="A152" i="17"/>
  <c r="A16" i="34" l="1"/>
  <c r="A29" i="34" l="1"/>
  <c r="A30" i="34"/>
  <c r="A31" i="34"/>
  <c r="A32" i="34"/>
  <c r="A33" i="34"/>
  <c r="A34" i="34"/>
  <c r="A35" i="34"/>
  <c r="A36" i="34"/>
  <c r="A37" i="34"/>
  <c r="A38" i="34"/>
  <c r="A40" i="34"/>
  <c r="A41" i="34"/>
  <c r="A42" i="34"/>
  <c r="A43" i="34"/>
  <c r="A44" i="34"/>
  <c r="A45" i="34"/>
  <c r="A46" i="34"/>
  <c r="A47" i="34"/>
  <c r="A48" i="34"/>
  <c r="A49" i="34"/>
  <c r="A50" i="34"/>
  <c r="A51" i="34"/>
  <c r="A52" i="34"/>
  <c r="A53" i="34"/>
  <c r="A55" i="34"/>
  <c r="A56" i="34"/>
  <c r="A57" i="34"/>
  <c r="A58" i="34"/>
  <c r="A89" i="34"/>
  <c r="A96" i="34"/>
  <c r="A97" i="34"/>
  <c r="A98" i="34"/>
  <c r="A99" i="34"/>
  <c r="A100" i="34"/>
  <c r="A101" i="34"/>
  <c r="A102" i="34"/>
  <c r="A103" i="34"/>
  <c r="A104" i="34"/>
  <c r="A294" i="17"/>
  <c r="A295" i="17"/>
  <c r="A296" i="17"/>
  <c r="A297" i="17"/>
  <c r="A298" i="17"/>
  <c r="A299" i="17"/>
  <c r="A300" i="17"/>
  <c r="A301" i="17"/>
  <c r="A302" i="17"/>
  <c r="A303" i="17"/>
  <c r="A304" i="17"/>
  <c r="A305" i="17"/>
  <c r="A166" i="17"/>
  <c r="A167" i="17"/>
  <c r="A170" i="17"/>
  <c r="A171" i="17"/>
  <c r="A172" i="17"/>
  <c r="A173" i="17"/>
  <c r="A174" i="17"/>
  <c r="A179" i="17"/>
  <c r="A180" i="17"/>
  <c r="A181" i="17"/>
  <c r="A182" i="17"/>
  <c r="A183" i="17"/>
  <c r="A184" i="17"/>
  <c r="A185" i="17"/>
  <c r="A186" i="17"/>
  <c r="A103" i="17"/>
  <c r="A105" i="17"/>
  <c r="A106" i="17"/>
  <c r="A107" i="17"/>
  <c r="A108" i="17"/>
  <c r="A109" i="17"/>
  <c r="A110" i="17"/>
  <c r="A111" i="17"/>
  <c r="A112" i="17"/>
  <c r="A113" i="17"/>
  <c r="G180" i="17" l="1"/>
  <c r="H180" i="17" s="1"/>
  <c r="I180" i="17" s="1"/>
  <c r="J180" i="17" s="1"/>
  <c r="G173" i="17"/>
  <c r="G178" i="17" l="1"/>
  <c r="H173" i="17" s="1"/>
  <c r="A118" i="34"/>
  <c r="A117" i="34"/>
  <c r="A116" i="34"/>
  <c r="F33" i="34"/>
  <c r="E33" i="34"/>
  <c r="G32" i="34"/>
  <c r="G31" i="34"/>
  <c r="G30" i="34"/>
  <c r="A133" i="17"/>
  <c r="A134" i="17"/>
  <c r="A145" i="17"/>
  <c r="F45" i="17"/>
  <c r="E45" i="17"/>
  <c r="G44" i="17"/>
  <c r="G43" i="17"/>
  <c r="G42" i="17"/>
  <c r="H178" i="17" l="1"/>
  <c r="I173" i="17" s="1"/>
  <c r="G33" i="34"/>
  <c r="E11" i="34" s="1"/>
  <c r="E12" i="34" s="1"/>
  <c r="E24" i="34" s="1"/>
  <c r="G45" i="17"/>
  <c r="A49" i="17"/>
  <c r="A48" i="17"/>
  <c r="A47" i="17"/>
  <c r="A46" i="17"/>
  <c r="A307" i="17"/>
  <c r="E11" i="17" l="1"/>
  <c r="I178" i="17"/>
  <c r="J173" i="17" s="1"/>
  <c r="J178" i="17" s="1"/>
  <c r="A134" i="34"/>
  <c r="A133" i="34"/>
  <c r="A132" i="34"/>
  <c r="A131" i="34"/>
  <c r="J85" i="34"/>
  <c r="H85" i="34"/>
  <c r="F134" i="34"/>
  <c r="G128" i="34" s="1"/>
  <c r="A130" i="34"/>
  <c r="A129" i="34"/>
  <c r="A128" i="34"/>
  <c r="J126" i="34"/>
  <c r="I126" i="34"/>
  <c r="H126" i="34"/>
  <c r="G126" i="34"/>
  <c r="F126" i="34"/>
  <c r="E126" i="34" s="1"/>
  <c r="A108" i="34"/>
  <c r="A107" i="34"/>
  <c r="A106" i="34"/>
  <c r="A105" i="34"/>
  <c r="J96" i="34"/>
  <c r="J98" i="34" s="1"/>
  <c r="I96" i="34"/>
  <c r="I98" i="34" s="1"/>
  <c r="H96" i="34"/>
  <c r="H98" i="34" s="1"/>
  <c r="G96" i="34"/>
  <c r="G98" i="34" s="1"/>
  <c r="F96" i="34"/>
  <c r="A87" i="34"/>
  <c r="A86" i="34"/>
  <c r="I85" i="34"/>
  <c r="G85" i="34"/>
  <c r="A85" i="34"/>
  <c r="A84" i="34"/>
  <c r="J83" i="34"/>
  <c r="I83" i="34"/>
  <c r="H83" i="34"/>
  <c r="G83" i="34"/>
  <c r="F83" i="34"/>
  <c r="A83" i="34"/>
  <c r="A82" i="34"/>
  <c r="A81" i="34"/>
  <c r="J80" i="34"/>
  <c r="O14" i="34" s="1"/>
  <c r="O24" i="34" s="1"/>
  <c r="I80" i="34"/>
  <c r="H80" i="34"/>
  <c r="G80" i="34"/>
  <c r="I14" i="34" s="1"/>
  <c r="I24" i="34" s="1"/>
  <c r="F80" i="34"/>
  <c r="G14" i="34" s="1"/>
  <c r="G24" i="34" s="1"/>
  <c r="A80" i="34"/>
  <c r="A79" i="34"/>
  <c r="A77" i="34"/>
  <c r="J76" i="34"/>
  <c r="I76" i="34"/>
  <c r="H76" i="34"/>
  <c r="G76" i="34"/>
  <c r="F76" i="34"/>
  <c r="A76" i="34"/>
  <c r="A75" i="34"/>
  <c r="A74" i="34"/>
  <c r="A73" i="34"/>
  <c r="A72" i="34"/>
  <c r="A71" i="34"/>
  <c r="A70" i="34"/>
  <c r="A69" i="34"/>
  <c r="A68" i="34"/>
  <c r="A67" i="34"/>
  <c r="A66" i="34"/>
  <c r="A65" i="34"/>
  <c r="E51" i="34"/>
  <c r="C118" i="34" s="1"/>
  <c r="E44" i="34"/>
  <c r="P21" i="34" s="1"/>
  <c r="A28" i="34"/>
  <c r="A26" i="34"/>
  <c r="A25" i="34"/>
  <c r="A23" i="34"/>
  <c r="A22" i="34"/>
  <c r="A21" i="34"/>
  <c r="A20" i="34"/>
  <c r="A19" i="34"/>
  <c r="A13" i="34"/>
  <c r="A12" i="34"/>
  <c r="A11" i="34"/>
  <c r="A10" i="34"/>
  <c r="A9" i="34"/>
  <c r="M3" i="34"/>
  <c r="M2" i="34"/>
  <c r="A124" i="17"/>
  <c r="A123" i="17"/>
  <c r="A122" i="17"/>
  <c r="A121" i="17"/>
  <c r="A120" i="17"/>
  <c r="A119" i="17"/>
  <c r="A118" i="17"/>
  <c r="A117" i="17"/>
  <c r="A116" i="17"/>
  <c r="A115" i="17"/>
  <c r="A114" i="17"/>
  <c r="A102" i="17"/>
  <c r="A100" i="17"/>
  <c r="A99" i="17"/>
  <c r="A98" i="17"/>
  <c r="A97" i="17"/>
  <c r="A96" i="17"/>
  <c r="A95" i="17"/>
  <c r="A94" i="17"/>
  <c r="A93" i="17"/>
  <c r="A92" i="17"/>
  <c r="A91" i="17"/>
  <c r="A90" i="17"/>
  <c r="A89" i="17"/>
  <c r="A88" i="17"/>
  <c r="A87" i="17"/>
  <c r="A86" i="17"/>
  <c r="A85" i="17"/>
  <c r="A84" i="17"/>
  <c r="A83" i="17"/>
  <c r="A82" i="17"/>
  <c r="A81" i="17"/>
  <c r="A80" i="17"/>
  <c r="A79" i="17"/>
  <c r="A78" i="17"/>
  <c r="A13" i="17"/>
  <c r="A20" i="17"/>
  <c r="A21" i="17"/>
  <c r="A22" i="17"/>
  <c r="A23" i="17"/>
  <c r="A25" i="17"/>
  <c r="A26" i="17"/>
  <c r="A42" i="17"/>
  <c r="A43" i="17"/>
  <c r="A44" i="17"/>
  <c r="A45" i="17"/>
  <c r="A52" i="17"/>
  <c r="A53" i="17"/>
  <c r="A54" i="17"/>
  <c r="A55" i="17"/>
  <c r="A56" i="17"/>
  <c r="A57" i="17"/>
  <c r="A58" i="17"/>
  <c r="A59" i="17"/>
  <c r="A60" i="17"/>
  <c r="A61" i="17"/>
  <c r="L95" i="17"/>
  <c r="K95" i="17"/>
  <c r="J95" i="17"/>
  <c r="I95" i="17"/>
  <c r="H95" i="17"/>
  <c r="K92" i="17"/>
  <c r="I92" i="17"/>
  <c r="J307" i="17"/>
  <c r="J146" i="17" s="1"/>
  <c r="L97" i="17" s="1"/>
  <c r="I307" i="17"/>
  <c r="I146" i="17" s="1"/>
  <c r="K97" i="17" s="1"/>
  <c r="H307" i="17"/>
  <c r="H146" i="17" s="1"/>
  <c r="J97" i="17" s="1"/>
  <c r="G307" i="17"/>
  <c r="G146" i="17" s="1"/>
  <c r="I97" i="17" s="1"/>
  <c r="F307" i="17"/>
  <c r="F146" i="17" s="1"/>
  <c r="H97" i="17" s="1"/>
  <c r="A306" i="17"/>
  <c r="A12" i="17"/>
  <c r="A11" i="17"/>
  <c r="A10" i="17"/>
  <c r="A9" i="17"/>
  <c r="A8" i="17"/>
  <c r="G282" i="17"/>
  <c r="G281" i="17"/>
  <c r="A286" i="17"/>
  <c r="A287" i="17"/>
  <c r="F287" i="17"/>
  <c r="G287" i="17"/>
  <c r="H287" i="17"/>
  <c r="I287" i="17"/>
  <c r="J287" i="17"/>
  <c r="A288" i="17"/>
  <c r="A289" i="17"/>
  <c r="A290" i="17"/>
  <c r="F290" i="17"/>
  <c r="G290" i="17"/>
  <c r="H290" i="17"/>
  <c r="I290" i="17"/>
  <c r="J290" i="17"/>
  <c r="J294" i="17"/>
  <c r="I294" i="17"/>
  <c r="H294" i="17"/>
  <c r="G294" i="17"/>
  <c r="F294" i="17"/>
  <c r="E294" i="17" s="1"/>
  <c r="A293" i="17"/>
  <c r="E56" i="17"/>
  <c r="E12" i="17"/>
  <c r="E24" i="17" s="1"/>
  <c r="E70" i="17"/>
  <c r="C134" i="17" s="1"/>
  <c r="A291" i="17"/>
  <c r="A165" i="17"/>
  <c r="A164" i="17"/>
  <c r="A163" i="17"/>
  <c r="A214" i="17"/>
  <c r="A213" i="17"/>
  <c r="A212" i="17"/>
  <c r="A211" i="17"/>
  <c r="A210" i="17"/>
  <c r="A209" i="17"/>
  <c r="A208" i="17"/>
  <c r="A207" i="17"/>
  <c r="A206" i="17"/>
  <c r="A205" i="17"/>
  <c r="C195" i="17"/>
  <c r="A195" i="17"/>
  <c r="A194" i="17"/>
  <c r="A228" i="17"/>
  <c r="A229" i="17"/>
  <c r="A227" i="17"/>
  <c r="A226" i="17"/>
  <c r="A225" i="17"/>
  <c r="A224" i="17"/>
  <c r="A223" i="17"/>
  <c r="A222" i="17"/>
  <c r="A221" i="17"/>
  <c r="A220" i="17"/>
  <c r="X43" i="18"/>
  <c r="V43" i="18"/>
  <c r="T43" i="18"/>
  <c r="R43" i="18"/>
  <c r="P43" i="18"/>
  <c r="N43" i="18"/>
  <c r="L43" i="18"/>
  <c r="J43" i="18"/>
  <c r="H43" i="18"/>
  <c r="F43" i="18"/>
  <c r="R3" i="18"/>
  <c r="R2" i="18"/>
  <c r="X36" i="18"/>
  <c r="V36" i="18"/>
  <c r="T36" i="18"/>
  <c r="R36" i="18"/>
  <c r="P36" i="18"/>
  <c r="N36" i="18"/>
  <c r="L36" i="18"/>
  <c r="J36" i="18"/>
  <c r="H36" i="18"/>
  <c r="F36" i="18"/>
  <c r="E36" i="18"/>
  <c r="R31" i="18"/>
  <c r="R30" i="18"/>
  <c r="X8" i="18"/>
  <c r="V8" i="18"/>
  <c r="T8" i="18"/>
  <c r="R8" i="18"/>
  <c r="P8" i="18"/>
  <c r="N8" i="18"/>
  <c r="L8" i="18"/>
  <c r="J8" i="18"/>
  <c r="H8" i="18"/>
  <c r="F8" i="18"/>
  <c r="E8" i="18"/>
  <c r="L88" i="17"/>
  <c r="K88" i="17"/>
  <c r="J88" i="17"/>
  <c r="I88" i="17"/>
  <c r="H88" i="17"/>
  <c r="J272" i="17"/>
  <c r="I272" i="17"/>
  <c r="H272" i="17"/>
  <c r="G272" i="17"/>
  <c r="F272" i="17"/>
  <c r="J142" i="17"/>
  <c r="I142" i="17"/>
  <c r="H142" i="17"/>
  <c r="G142" i="17"/>
  <c r="F142" i="17"/>
  <c r="E142" i="17" s="1"/>
  <c r="C142" i="17"/>
  <c r="A72" i="18"/>
  <c r="A71" i="18"/>
  <c r="A70" i="18"/>
  <c r="A69" i="18"/>
  <c r="A68" i="18"/>
  <c r="A67" i="18"/>
  <c r="A66" i="18"/>
  <c r="A65" i="18"/>
  <c r="A64" i="18"/>
  <c r="A63" i="18"/>
  <c r="A62" i="18"/>
  <c r="A61" i="18"/>
  <c r="A60" i="18"/>
  <c r="A59" i="18"/>
  <c r="A58" i="18"/>
  <c r="A57" i="18"/>
  <c r="A49" i="18"/>
  <c r="A44" i="18"/>
  <c r="A43" i="18"/>
  <c r="A39" i="18"/>
  <c r="A36" i="18"/>
  <c r="A35" i="18"/>
  <c r="A34" i="18"/>
  <c r="A27" i="18"/>
  <c r="A26" i="18"/>
  <c r="A25" i="18"/>
  <c r="A24" i="18"/>
  <c r="A23" i="18"/>
  <c r="A20" i="18"/>
  <c r="A19" i="18"/>
  <c r="A16" i="18"/>
  <c r="A12" i="18"/>
  <c r="A8" i="18"/>
  <c r="A7" i="18"/>
  <c r="A6" i="18"/>
  <c r="A278" i="17"/>
  <c r="A276" i="17"/>
  <c r="A275" i="17"/>
  <c r="A274" i="17"/>
  <c r="A273" i="17"/>
  <c r="A272" i="17"/>
  <c r="A271" i="17"/>
  <c r="A269" i="17"/>
  <c r="A268" i="17"/>
  <c r="A267" i="17"/>
  <c r="A266" i="17"/>
  <c r="A265" i="17"/>
  <c r="A264" i="17"/>
  <c r="A263" i="17"/>
  <c r="A262" i="17"/>
  <c r="A261" i="17"/>
  <c r="A260" i="17"/>
  <c r="A259" i="17"/>
  <c r="A258" i="17"/>
  <c r="A257" i="17"/>
  <c r="A256" i="17"/>
  <c r="A255" i="17"/>
  <c r="A254" i="17"/>
  <c r="A253" i="17"/>
  <c r="A252" i="17"/>
  <c r="A251" i="17"/>
  <c r="A250" i="17"/>
  <c r="A249" i="17"/>
  <c r="A248" i="17"/>
  <c r="A247" i="17"/>
  <c r="A246" i="17"/>
  <c r="A245" i="17"/>
  <c r="A244" i="17"/>
  <c r="A243" i="17"/>
  <c r="A242" i="17"/>
  <c r="A241" i="17"/>
  <c r="A240" i="17"/>
  <c r="A233" i="17"/>
  <c r="A161" i="17"/>
  <c r="A232" i="17"/>
  <c r="A231" i="17"/>
  <c r="A230" i="17"/>
  <c r="A219" i="17"/>
  <c r="A218" i="17"/>
  <c r="A217" i="17"/>
  <c r="A216" i="17"/>
  <c r="A215" i="17"/>
  <c r="A204" i="17"/>
  <c r="A203" i="17"/>
  <c r="A202" i="17"/>
  <c r="A201" i="17"/>
  <c r="A200" i="17"/>
  <c r="A199" i="17"/>
  <c r="A198" i="17"/>
  <c r="A197" i="17"/>
  <c r="A196" i="17"/>
  <c r="A160" i="17"/>
  <c r="A159" i="17"/>
  <c r="A158" i="17"/>
  <c r="A157" i="17"/>
  <c r="A151" i="17"/>
  <c r="A149" i="17"/>
  <c r="A148" i="17"/>
  <c r="A147" i="17"/>
  <c r="A146" i="17"/>
  <c r="J160" i="17"/>
  <c r="X23" i="18"/>
  <c r="V23" i="18"/>
  <c r="T23" i="18"/>
  <c r="R23" i="18"/>
  <c r="P23" i="18"/>
  <c r="N23" i="18"/>
  <c r="L23" i="18"/>
  <c r="J23" i="18"/>
  <c r="H23" i="18"/>
  <c r="F23" i="18"/>
  <c r="X19" i="18"/>
  <c r="V19" i="18"/>
  <c r="T19" i="18"/>
  <c r="R19" i="18"/>
  <c r="P19" i="18"/>
  <c r="N19" i="18"/>
  <c r="L19" i="18"/>
  <c r="J19" i="18"/>
  <c r="H19" i="18"/>
  <c r="F19" i="18"/>
  <c r="X48" i="18"/>
  <c r="V48" i="18"/>
  <c r="T48" i="18"/>
  <c r="R48" i="18"/>
  <c r="P48" i="18"/>
  <c r="N48" i="18"/>
  <c r="L48" i="18"/>
  <c r="J48" i="18"/>
  <c r="H48" i="18"/>
  <c r="F48" i="18"/>
  <c r="I160" i="17"/>
  <c r="H160" i="17"/>
  <c r="G160" i="17"/>
  <c r="F160" i="17"/>
  <c r="J276" i="17"/>
  <c r="L94" i="17" s="1"/>
  <c r="N17" i="17" s="1"/>
  <c r="N24" i="17" s="1"/>
  <c r="AC32" i="17" s="1"/>
  <c r="I276" i="17"/>
  <c r="K94" i="17" s="1"/>
  <c r="L17" i="17" s="1"/>
  <c r="L24" i="17" s="1"/>
  <c r="AA30" i="17" s="1"/>
  <c r="AC30" i="17" s="1"/>
  <c r="H276" i="17"/>
  <c r="J94" i="17" s="1"/>
  <c r="J17" i="17" s="1"/>
  <c r="J24" i="17" s="1"/>
  <c r="Y28" i="17" s="1"/>
  <c r="AA28" i="17" s="1"/>
  <c r="AC28" i="17" s="1"/>
  <c r="G276" i="17"/>
  <c r="I94" i="17" s="1"/>
  <c r="H17" i="17" s="1"/>
  <c r="H24" i="17" s="1"/>
  <c r="W26" i="17" s="1"/>
  <c r="Y26" i="17" s="1"/>
  <c r="AA26" i="17" s="1"/>
  <c r="AC26" i="17" s="1"/>
  <c r="F276" i="17"/>
  <c r="H94" i="17" s="1"/>
  <c r="F17" i="17" s="1"/>
  <c r="F24" i="17" s="1"/>
  <c r="U24" i="17" s="1"/>
  <c r="W24" i="17" s="1"/>
  <c r="G163" i="17"/>
  <c r="G169" i="17" s="1"/>
  <c r="F85" i="34"/>
  <c r="H92" i="17"/>
  <c r="H112" i="17" s="1"/>
  <c r="H114" i="17" s="1"/>
  <c r="L92" i="17"/>
  <c r="J92" i="17"/>
  <c r="J87" i="34" l="1"/>
  <c r="U23" i="17"/>
  <c r="Y24" i="17"/>
  <c r="U10" i="17"/>
  <c r="H87" i="34"/>
  <c r="K14" i="34"/>
  <c r="K24" i="34" s="1"/>
  <c r="I87" i="34"/>
  <c r="M14" i="34"/>
  <c r="M24" i="34" s="1"/>
  <c r="P21" i="17"/>
  <c r="K34" i="17"/>
  <c r="G87" i="34"/>
  <c r="O14" i="17"/>
  <c r="O24" i="17" s="1"/>
  <c r="AC33" i="17" s="1"/>
  <c r="L112" i="17"/>
  <c r="L114" i="17" s="1"/>
  <c r="K14" i="17"/>
  <c r="K24" i="17" s="1"/>
  <c r="Y29" i="17" s="1"/>
  <c r="AA29" i="17" s="1"/>
  <c r="AC29" i="17" s="1"/>
  <c r="J112" i="17"/>
  <c r="J114" i="17" s="1"/>
  <c r="I14" i="17"/>
  <c r="I24" i="17" s="1"/>
  <c r="W27" i="17" s="1"/>
  <c r="Y27" i="17" s="1"/>
  <c r="AA27" i="17" s="1"/>
  <c r="AC27" i="17" s="1"/>
  <c r="I112" i="17"/>
  <c r="I114" i="17" s="1"/>
  <c r="M14" i="17"/>
  <c r="M24" i="17" s="1"/>
  <c r="AA31" i="17" s="1"/>
  <c r="AC31" i="17" s="1"/>
  <c r="K112" i="17"/>
  <c r="K114" i="17" s="1"/>
  <c r="N9" i="34"/>
  <c r="J9" i="34"/>
  <c r="F9" i="34"/>
  <c r="M9" i="34"/>
  <c r="I9" i="34"/>
  <c r="L9" i="34"/>
  <c r="H9" i="34"/>
  <c r="O9" i="34"/>
  <c r="K9" i="34"/>
  <c r="G9" i="34"/>
  <c r="F87" i="34"/>
  <c r="P9" i="34"/>
  <c r="G14" i="17"/>
  <c r="G24" i="17" s="1"/>
  <c r="U25" i="17" s="1"/>
  <c r="W25" i="17" s="1"/>
  <c r="Y25" i="17" s="1"/>
  <c r="AA25" i="17" s="1"/>
  <c r="AC25" i="17" s="1"/>
  <c r="H99" i="17"/>
  <c r="F98" i="34"/>
  <c r="J99" i="17"/>
  <c r="H163" i="17"/>
  <c r="H169" i="17" s="1"/>
  <c r="I99" i="17"/>
  <c r="G134" i="34"/>
  <c r="H128" i="34" s="1"/>
  <c r="F150" i="17"/>
  <c r="L99" i="17"/>
  <c r="K99" i="17"/>
  <c r="W23" i="17" l="1"/>
  <c r="Y23" i="17" s="1"/>
  <c r="AA24" i="17"/>
  <c r="AA23" i="17"/>
  <c r="G144" i="17"/>
  <c r="G150" i="17" s="1"/>
  <c r="G33" i="17"/>
  <c r="G35" i="17" s="1"/>
  <c r="U26" i="17" s="1"/>
  <c r="U37" i="17" s="1"/>
  <c r="AC11" i="17"/>
  <c r="AC12" i="17"/>
  <c r="AA11" i="17"/>
  <c r="U11" i="17"/>
  <c r="Y11" i="17"/>
  <c r="W12" i="17"/>
  <c r="W11" i="17"/>
  <c r="U12" i="17"/>
  <c r="AA12" i="17"/>
  <c r="Y12" i="17"/>
  <c r="I163" i="17"/>
  <c r="I169" i="17" s="1"/>
  <c r="H134" i="34"/>
  <c r="I128" i="34" s="1"/>
  <c r="G38" i="17" l="1"/>
  <c r="AC24" i="17"/>
  <c r="AC23" i="17"/>
  <c r="U13" i="17"/>
  <c r="U16" i="17" s="1"/>
  <c r="H144" i="17"/>
  <c r="H33" i="17"/>
  <c r="H35" i="17" s="1"/>
  <c r="W28" i="17" s="1"/>
  <c r="J163" i="17"/>
  <c r="J169" i="17" s="1"/>
  <c r="I134" i="34"/>
  <c r="J128" i="34" s="1"/>
  <c r="H150" i="17"/>
  <c r="W37" i="17" l="1"/>
  <c r="H38" i="17" s="1"/>
  <c r="W10" i="17"/>
  <c r="I144" i="17"/>
  <c r="I33" i="17"/>
  <c r="I35" i="17" s="1"/>
  <c r="Y30" i="17" s="1"/>
  <c r="W13" i="17"/>
  <c r="G37" i="17"/>
  <c r="J134" i="34"/>
  <c r="P20" i="34" s="1"/>
  <c r="P22" i="34" s="1"/>
  <c r="P24" i="34" s="1"/>
  <c r="I150" i="17"/>
  <c r="W16" i="17" l="1"/>
  <c r="E26" i="34"/>
  <c r="E27" i="34" s="1"/>
  <c r="F27" i="34" s="1"/>
  <c r="Y37" i="17"/>
  <c r="I38" i="17" s="1"/>
  <c r="Y13" i="17"/>
  <c r="Y10" i="17"/>
  <c r="H37" i="17"/>
  <c r="J144" i="17"/>
  <c r="J150" i="17" s="1"/>
  <c r="K33" i="17" s="1"/>
  <c r="K35" i="17" s="1"/>
  <c r="J33" i="17"/>
  <c r="J35" i="17" s="1"/>
  <c r="AA32" i="17" s="1"/>
  <c r="Y16" i="17" l="1"/>
  <c r="AA37" i="17"/>
  <c r="J38" i="17" s="1"/>
  <c r="AA10" i="17"/>
  <c r="I37" i="17"/>
  <c r="AC13" i="17"/>
  <c r="AA13" i="17"/>
  <c r="P20" i="17"/>
  <c r="P22" i="17" s="1"/>
  <c r="P24" i="17" s="1"/>
  <c r="AA16" i="17" l="1"/>
  <c r="AC34" i="17"/>
  <c r="E26" i="17"/>
  <c r="E27" i="17" s="1"/>
  <c r="F27" i="17" s="1"/>
  <c r="AC10" i="17"/>
  <c r="J37" i="17"/>
  <c r="AC16" i="17" l="1"/>
  <c r="K37" i="17" s="1"/>
  <c r="AC37" i="17"/>
  <c r="K38" i="17" s="1"/>
</calcChain>
</file>

<file path=xl/sharedStrings.xml><?xml version="1.0" encoding="utf-8"?>
<sst xmlns="http://schemas.openxmlformats.org/spreadsheetml/2006/main" count="567" uniqueCount="281">
  <si>
    <t>Aircraft 3 tonnes or more but less than 30 tonnes MCTOW</t>
  </si>
  <si>
    <t>Aircraft less than 3 tonnes MCTOW</t>
  </si>
  <si>
    <t>Movements during
busy period (total
number of aircraft)</t>
  </si>
  <si>
    <t>Other aircraft</t>
  </si>
  <si>
    <t>Landings during year (total MCTOW in tonnes)</t>
  </si>
  <si>
    <t>Air passenger services—international</t>
  </si>
  <si>
    <t>Air passenger services—domestic</t>
  </si>
  <si>
    <t>During the runway busy hour</t>
  </si>
  <si>
    <t>During the runway busy day</t>
  </si>
  <si>
    <t>Airport Company</t>
  </si>
  <si>
    <t>Basis for Cost Allocation</t>
  </si>
  <si>
    <t>Key Capital Expenditure Projects—Consumer Demands Assessment</t>
  </si>
  <si>
    <t>Busy hour passenger numbers</t>
  </si>
  <si>
    <t>Number of passengers during year</t>
  </si>
  <si>
    <t>Works under construction</t>
  </si>
  <si>
    <t>Assets commissioned</t>
  </si>
  <si>
    <t>Pricing Period Starting Year</t>
  </si>
  <si>
    <t>Pricing Period Starting Year + 1</t>
  </si>
  <si>
    <t>Pricing Period Starting Year + 2</t>
  </si>
  <si>
    <t>Pricing Period Starting Year + 3</t>
  </si>
  <si>
    <t>Pricing Period Starting Year + 4</t>
  </si>
  <si>
    <t>Works under construction—previous year</t>
  </si>
  <si>
    <t>Capital Expenditure by Category</t>
  </si>
  <si>
    <t>for</t>
  </si>
  <si>
    <t>Inbound passengers</t>
  </si>
  <si>
    <t>Outbound passengers</t>
  </si>
  <si>
    <t>Forecast cost of capital</t>
  </si>
  <si>
    <t>Forecast depreciation</t>
  </si>
  <si>
    <t>Forecast revaluations</t>
  </si>
  <si>
    <t xml:space="preserve">Total Capital Expenditure </t>
  </si>
  <si>
    <t>Capital Expenditure by Key Capital Expenditure Project</t>
  </si>
  <si>
    <t>Specified Airport Services Information Disclosure Requirements</t>
  </si>
  <si>
    <t>Aircraft 30 tonnes MCTOW or more</t>
  </si>
  <si>
    <t xml:space="preserve">Description of the basis for forecasts, and/or assumptions made in forecasting </t>
  </si>
  <si>
    <t>REPORT ON DEMAND FORECASTS</t>
  </si>
  <si>
    <t>Schedule</t>
  </si>
  <si>
    <t>Information Templates</t>
  </si>
  <si>
    <t>Total capital expenditure</t>
  </si>
  <si>
    <t>Description</t>
  </si>
  <si>
    <t>Domestic</t>
  </si>
  <si>
    <t>International</t>
  </si>
  <si>
    <t>Regulated Airport</t>
  </si>
  <si>
    <t>Total</t>
  </si>
  <si>
    <t>Table of Contents</t>
  </si>
  <si>
    <t>($000)</t>
  </si>
  <si>
    <t>less</t>
  </si>
  <si>
    <t>Overview of the methodology used to determine the revenue requirement</t>
  </si>
  <si>
    <t>plus</t>
  </si>
  <si>
    <t>Description of any other factors that are considered in determining the forecast total revenue requirement</t>
  </si>
  <si>
    <t xml:space="preserve">less </t>
  </si>
  <si>
    <t>Asset replacement and renewal</t>
  </si>
  <si>
    <t>[Project 1]</t>
  </si>
  <si>
    <t>[Project 2]</t>
  </si>
  <si>
    <t>[Project 3]</t>
  </si>
  <si>
    <t>[Project 4]</t>
  </si>
  <si>
    <t>[Project 5]</t>
  </si>
  <si>
    <t>[Project 6]</t>
  </si>
  <si>
    <t>[Project 7]</t>
  </si>
  <si>
    <t>[Project 8]</t>
  </si>
  <si>
    <t>[Project 9]</t>
  </si>
  <si>
    <t>[Project 10]</t>
  </si>
  <si>
    <t>Other capital expenditure</t>
  </si>
  <si>
    <t>Corporate overheads</t>
  </si>
  <si>
    <t>Asset management and airport operations</t>
  </si>
  <si>
    <t>Asset maintenance</t>
  </si>
  <si>
    <t>Capacity growth</t>
  </si>
  <si>
    <t>Company Name</t>
  </si>
  <si>
    <t>plus (less)</t>
  </si>
  <si>
    <t>Capital expenditure</t>
  </si>
  <si>
    <t>Asset disposals</t>
  </si>
  <si>
    <t>Combined *</t>
  </si>
  <si>
    <t>* No disclosure of combined terminal forecasts is required for airports with no shared passenger terminal functional components.</t>
  </si>
  <si>
    <t xml:space="preserve">Forecast operational expenditure </t>
  </si>
  <si>
    <t>Pricing Period Starting Year Ended</t>
  </si>
  <si>
    <t>Forecast asset base—previous year</t>
  </si>
  <si>
    <t>An explanation of where and why disclosures differ from the cost-allocation Input Methodology and/or, where costs are shared between regulated and non-regulated assets, an explanation of the basis for that allocation.</t>
  </si>
  <si>
    <t>Forecast adjustment resulting from cost allocation</t>
  </si>
  <si>
    <t xml:space="preserve">An explanation of how consumer demands have been assessed and incorporated for each reported project and the degree to which consumers agree with project scope, timing and cost. </t>
  </si>
  <si>
    <t>Page 1</t>
  </si>
  <si>
    <t>Page 2</t>
  </si>
  <si>
    <t>Page 3</t>
  </si>
  <si>
    <t>Page 4</t>
  </si>
  <si>
    <t>Page 5</t>
  </si>
  <si>
    <t>Page 6</t>
  </si>
  <si>
    <r>
      <t>International transit and transfer passengers</t>
    </r>
    <r>
      <rPr>
        <vertAlign val="superscript"/>
        <sz val="10"/>
        <color indexed="8"/>
        <rFont val="French Script MT"/>
        <family val="2"/>
      </rPr>
      <t>†</t>
    </r>
  </si>
  <si>
    <r>
      <rPr>
        <i/>
        <vertAlign val="superscript"/>
        <sz val="8"/>
        <color indexed="8"/>
        <rFont val="Arial"/>
        <family val="2"/>
      </rPr>
      <t>†</t>
    </r>
    <r>
      <rPr>
        <i/>
        <sz val="8"/>
        <color indexed="8"/>
        <rFont val="Arial"/>
        <family val="2"/>
      </rPr>
      <t xml:space="preserve"> NB. Forecasts of international transit and transfer passenger numbers relate only to airports with extant or planned international transit and transfer facilities</t>
    </r>
  </si>
  <si>
    <t>ref</t>
  </si>
  <si>
    <t>Landings during year (total number of
aircraft)</t>
  </si>
  <si>
    <t>18</t>
  </si>
  <si>
    <t>19</t>
  </si>
  <si>
    <t>Disclosure Date</t>
  </si>
  <si>
    <t>Pricing Period Starting Year + 5</t>
  </si>
  <si>
    <t>Pricing Period Starting Year + 6</t>
  </si>
  <si>
    <t>Pricing Period Starting Year + 7</t>
  </si>
  <si>
    <t>Pricing Period Starting Year + 8</t>
  </si>
  <si>
    <t>Pricing Period Starting Year + 9</t>
  </si>
  <si>
    <r>
      <rPr>
        <i/>
        <sz val="10"/>
        <color indexed="8"/>
        <rFont val="Arial"/>
        <family val="2"/>
      </rPr>
      <t>Validation settings on data entry cells</t>
    </r>
    <r>
      <rPr>
        <sz val="10"/>
        <color theme="1"/>
        <rFont val="Arial"/>
        <family val="4"/>
        <scheme val="minor"/>
      </rPr>
      <t xml:space="preserve">
To maintain a consistency of format and to guard against errors in data entry, some data entry cells test entries for validity and accept only a limited range of values.  For example, entries may be limited to a list of category names or to values between 0% and 100%.</t>
    </r>
  </si>
  <si>
    <r>
      <rPr>
        <i/>
        <sz val="10"/>
        <color indexed="8"/>
        <rFont val="Arial"/>
        <family val="2"/>
      </rPr>
      <t>Data entry cells and calculated cells</t>
    </r>
    <r>
      <rPr>
        <sz val="10"/>
        <color indexed="8"/>
        <rFont val="Arial"/>
        <family val="2"/>
      </rPr>
      <t xml:space="preserve">
</t>
    </r>
    <r>
      <rPr>
        <sz val="10"/>
        <color indexed="8"/>
        <rFont val="Arial"/>
        <family val="2"/>
      </rPr>
      <t>Data entered into this workbook may be entered only into the data entry cells.  Data entry cells are the bordered, unshaded areas in each template.  Under no circumstances should data be entered into the workbook outside a data entry cell.
In some cases, where the information for disclosure is able to be ascertained from disclosures elsewhere in the workbook, such information is disclosed in a calculated cell.  Under no circumstances should the formulas in a calculated cell be overwritten.    All cells that are not data entry cells may be locked using worksheet protection to ensure they are not overwritten.</t>
    </r>
  </si>
  <si>
    <r>
      <rPr>
        <i/>
        <sz val="10"/>
        <color indexed="8"/>
        <rFont val="Arial"/>
        <family val="2"/>
      </rPr>
      <t>Data entry cells for text entries</t>
    </r>
    <r>
      <rPr>
        <sz val="10"/>
        <color theme="1"/>
        <rFont val="Arial"/>
        <family val="4"/>
        <scheme val="minor"/>
      </rPr>
      <t xml:space="preserve">
Data input cells that display the data validation input message "Short text entry cell" have a maximum text length of 253 characters.  Because of page layout constraints, this text length is unlikely to be approached .  The amount of text that may be entered in the comment boxes is restricted only by the capacity of the spreadsheet program and page layout constraints.  Should a comment box within a template be inadequate to fully present the disclosed comments, comments may be continued outside the template.  The comment box  must then contain a reference to identify where in the disclosure the comment is continued.
Row widths can be adjusted to increase the viewable size of text entries. 
A paragraph feed may be inserted in an entry cell by holding down both the {alt} and the {shift} keys.</t>
    </r>
  </si>
  <si>
    <t>Pricing Period Starting Year (year ended)</t>
  </si>
  <si>
    <t>Disclosure year of most recent annual disclosure (year ended) ¹</t>
  </si>
  <si>
    <t>Year of most recent annual disclosure (year ended)</t>
  </si>
  <si>
    <t>[Project 11]</t>
  </si>
  <si>
    <t>[Project 12]</t>
  </si>
  <si>
    <t>[Project 13]</t>
  </si>
  <si>
    <t>[Project 14]</t>
  </si>
  <si>
    <t>[Project 15]</t>
  </si>
  <si>
    <t>[Project 16]</t>
  </si>
  <si>
    <t>[Project 17]</t>
  </si>
  <si>
    <t>[Project 18]</t>
  </si>
  <si>
    <t>[Project 19]</t>
  </si>
  <si>
    <t>[Project 20]</t>
  </si>
  <si>
    <t>(000)</t>
  </si>
  <si>
    <t>Forecast operational expenditure</t>
  </si>
  <si>
    <t>[Project 21]</t>
  </si>
  <si>
    <t>[Project 22]</t>
  </si>
  <si>
    <t>[Project 23]</t>
  </si>
  <si>
    <t>[Project 24]</t>
  </si>
  <si>
    <t>[Project 25]</t>
  </si>
  <si>
    <t>[Project 26]</t>
  </si>
  <si>
    <t>[Project 27]</t>
  </si>
  <si>
    <t>[Project 28]</t>
  </si>
  <si>
    <t>[Project 29]</t>
  </si>
  <si>
    <t>[Project 30]</t>
  </si>
  <si>
    <r>
      <rPr>
        <i/>
        <sz val="10"/>
        <color indexed="8"/>
        <rFont val="Arial"/>
        <family val="2"/>
      </rPr>
      <t>Templates</t>
    </r>
    <r>
      <rPr>
        <sz val="10"/>
        <color theme="1"/>
        <rFont val="Arial"/>
        <family val="4"/>
        <scheme val="minor"/>
      </rPr>
      <t xml:space="preserve">
The templates contained in this workbook are intended to reflect the specified airport disclosure requirements set out in Schedules 18–19 of  Commerce Commission decision 715  (Commerce Act (Specified Airport Services Information Disclosure) Determination 2010). </t>
    </r>
  </si>
  <si>
    <t xml:space="preserve">Disclosure Template Guidelines for Information Entry </t>
  </si>
  <si>
    <t>Opening RAB</t>
  </si>
  <si>
    <t>Opening investment value</t>
  </si>
  <si>
    <t>Default assumption</t>
  </si>
  <si>
    <t>Airport assumption</t>
  </si>
  <si>
    <t>Forecast holding costs</t>
  </si>
  <si>
    <t xml:space="preserve">Land </t>
  </si>
  <si>
    <t>Sealed Surfaces</t>
  </si>
  <si>
    <t xml:space="preserve">Infrastructure and buildings </t>
  </si>
  <si>
    <t>Forecast assets commissioned</t>
  </si>
  <si>
    <t>Forecast regulatory profit / (loss)</t>
  </si>
  <si>
    <t>Forecast closing carry forward adjustment</t>
  </si>
  <si>
    <t>Total forecast closing carry forward adjustment</t>
  </si>
  <si>
    <t>Forecast pricing asset base</t>
  </si>
  <si>
    <t>Forecast pricing asset base—previous year</t>
  </si>
  <si>
    <t>Vehicles, plant and equipment</t>
  </si>
  <si>
    <t>Forecast assets held for future use disposals</t>
  </si>
  <si>
    <t>Forecast assets held for future use additions</t>
  </si>
  <si>
    <t>Forecast unlevered tax</t>
  </si>
  <si>
    <t>Forecast closing carry forward from previous price setting event</t>
  </si>
  <si>
    <t>Opening carry forward adjustments from current price setting event</t>
  </si>
  <si>
    <t>[description of closing carry forward adjustment]</t>
  </si>
  <si>
    <t>Please explain each adjustment and how this has been calculated</t>
  </si>
  <si>
    <t>Forecast CPI used to set prices</t>
  </si>
  <si>
    <t>Opening tracking revaluations</t>
  </si>
  <si>
    <t>Opening base value</t>
  </si>
  <si>
    <t>Initial base value</t>
  </si>
  <si>
    <t>Closing base value</t>
  </si>
  <si>
    <t>Tracking revaluations</t>
  </si>
  <si>
    <t>Explanation and evidence if airport assumption is different from default</t>
  </si>
  <si>
    <t>Forecast closing asset base</t>
  </si>
  <si>
    <t>Overview of the methodology used to determine the revenue requirement for pricing assets</t>
  </si>
  <si>
    <t>SCHEDULE 18: REPORT ON THE FORECAST TOTAL ASSET BASE REVENUE REQUIREMENTS</t>
  </si>
  <si>
    <t>SCHEDULE 18: REPORT ON THE FORECAST TOTAL ASSET BASE REVENUE REQUIREMENTS (cont)</t>
  </si>
  <si>
    <t>SCHEDULE 18: REPORT ON THE FORECAST TOTAL ASSET BASE REVENUE REQUIREMENTS (cont 3)</t>
  </si>
  <si>
    <t>SCHEDULE 18: REPORT ON THE FORECAST TOTAL ASSET BASE REVENUE REQUIREMENTS (cont 4)</t>
  </si>
  <si>
    <t>SCHEDULE 18: REPORT ON THE FORECAST TOTAL ASSET BASE REVENUE REQUIREMENTS (cont 5)</t>
  </si>
  <si>
    <t>SCHEDULE 18: REPORT ON THE FORECAST TOTAL ASSET BASE REVENUE REQUIREMENTS (cont 6)</t>
  </si>
  <si>
    <t>SCHEDULE 19: REPORT ON THE FORECAST PRICING ASSET BASE REVENUE REQUIREMENTS</t>
  </si>
  <si>
    <t>19(ii): Opening carry forward adjustment</t>
  </si>
  <si>
    <t>19(iii): Forecast closing carry forward adjustment</t>
  </si>
  <si>
    <t>19(iv): Cash flow timing assumptions</t>
  </si>
  <si>
    <t>SCHEDULE 19: REPORT ON THE FORECAST PRICING ASSET BASE REVENUE REQUIREMENTS (cont 3)</t>
  </si>
  <si>
    <t>SCHEDULE 20: REPORT ON DEMAND FORECASTS</t>
  </si>
  <si>
    <t>20a: Passenger terminal demand</t>
  </si>
  <si>
    <t>SCHEDULE 20: REPORT ON DEMAND FORECASTS (cont)</t>
  </si>
  <si>
    <t>20b: Aircraft Runway Movements</t>
  </si>
  <si>
    <t>REPORT ON THE FORECAST TOTAL ASSET BASE REVENUE REQUIREMENTS</t>
  </si>
  <si>
    <t>20</t>
  </si>
  <si>
    <t>REPORT ON THE FORECAST PRICING ASSET BASE REVENUE REQUIREMENTS</t>
  </si>
  <si>
    <t>Description of and explanation for the depreciation methodology applied</t>
  </si>
  <si>
    <t>Assets held for future use opening cost—previous year</t>
  </si>
  <si>
    <t>19(v): Total Revenue Requirement for Pricing Assets</t>
  </si>
  <si>
    <t>Forecast closing investment value</t>
  </si>
  <si>
    <t>Forecast net cash flows</t>
  </si>
  <si>
    <t>Risk allocation adjustment</t>
  </si>
  <si>
    <t>Forecast lease, rental and concession income (not applicable to the price setting event)</t>
  </si>
  <si>
    <t>Forecast revenue from airport activity charges applicable to the price setting event</t>
  </si>
  <si>
    <t xml:space="preserve">Forecast assets held for future use revaluations </t>
  </si>
  <si>
    <t>Forecast pricing CPI (%)</t>
  </si>
  <si>
    <t>First day of pricing period</t>
  </si>
  <si>
    <t>Total opening carry forward adjustments</t>
  </si>
  <si>
    <t>Page 7</t>
  </si>
  <si>
    <t>Page 8</t>
  </si>
  <si>
    <t>Page 9</t>
  </si>
  <si>
    <t>Page 10</t>
  </si>
  <si>
    <t>Page 11</t>
  </si>
  <si>
    <t>Cash flow timing - revenues  - days from year end</t>
  </si>
  <si>
    <t>Description and explanation of the depreciation methodology applied</t>
  </si>
  <si>
    <t>Forecast transfers to works under construction</t>
  </si>
  <si>
    <t>Forecast pricing incentives</t>
  </si>
  <si>
    <t>Forecast other incentives</t>
  </si>
  <si>
    <t>Forecast total financial incentives</t>
  </si>
  <si>
    <t>Cash flow timing - expenditure  - days from year end</t>
  </si>
  <si>
    <t>18(i): Forecast Internal Rate of Return</t>
  </si>
  <si>
    <t xml:space="preserve">Provide a summary of any views expressed by substantial customers about the pricing approaches reflected in the opening carry forward adjustment </t>
  </si>
  <si>
    <t>Forecast revenue for services applicable to the price setting event (excluding forecast assets held for future use revenue)</t>
  </si>
  <si>
    <t>Forecast total revenue requirement (excluding assets held for future use revenue)</t>
  </si>
  <si>
    <t>Pricing Period Starting Year - 1</t>
  </si>
  <si>
    <t>Assumptions and explanations of any assets held for future use revenues</t>
  </si>
  <si>
    <t>Opening asset base (applicable to price setting)</t>
  </si>
  <si>
    <t>Forecast lease, rental and concession income (applicable to the price setting event)</t>
  </si>
  <si>
    <t>Forecast pricing revenue for services applicable to the price setting event pricing revenue requirement (excluding assets held for future use revenue)</t>
  </si>
  <si>
    <t>First Day of Pricing Period</t>
  </si>
  <si>
    <t>Last Day of Pricing Period</t>
  </si>
  <si>
    <t>Cash flow date</t>
  </si>
  <si>
    <t>NPV check</t>
  </si>
  <si>
    <t>SCHEDULE 19: REPORT ON THE FORECAST PRICING ASSET BASE REVENUE REQUIREMENTS (cont 2)</t>
  </si>
  <si>
    <t xml:space="preserve">Post-tax WACC at price setting event </t>
  </si>
  <si>
    <t>Explain the differences between the post-tax IRR and the forecast cost of capital, and the post-tax WACC at price setting event  and the forecast cost of capital (including reasons)</t>
  </si>
  <si>
    <t>Explain any difference between the post-tax IRR on the pricing asset base and the post-tax IRR on the regulated asset base</t>
  </si>
  <si>
    <t>Forecast total revenue requirement</t>
  </si>
  <si>
    <t>Forecast cash flow from asset disposals</t>
  </si>
  <si>
    <t>Explain how the closing investment value provides a good indication of the remaining capital expected to be recovered by the airport in future pricing periods and provide a summary of substantial customer views on any closing carry forward adjustments</t>
  </si>
  <si>
    <t>WACC percentile equivalent for forecast cost of capital (optional)</t>
  </si>
  <si>
    <t>WACC percentile equivalent for the post-tax IRR (optional)</t>
  </si>
  <si>
    <t>Estimate of regulatory asset base at start of price setting event</t>
  </si>
  <si>
    <t>Total forecast revaluations</t>
  </si>
  <si>
    <t>Value of any forecast revaluations not consistent with IMs</t>
  </si>
  <si>
    <t>Forecast pricing revenue requirement from airport charges (including assets held for future use charges)</t>
  </si>
  <si>
    <t>19(i): Forecast Internal Rate of Return</t>
  </si>
  <si>
    <t>Forecast revenue for services applicable to price setting event</t>
  </si>
  <si>
    <t>Forecast pricing revenue requirement (excluding forecast revenue from assets held for future use revenues)</t>
  </si>
  <si>
    <t xml:space="preserve">Forecast revenues from assets held for future use charges </t>
  </si>
  <si>
    <t>Forecast pricing revenue requirement from airport charges (including forecast revenue from assets held for future use charges)</t>
  </si>
  <si>
    <t>Forecast total revenue requirement (including forecast assets held for future use revenue)</t>
  </si>
  <si>
    <t>Assets held for future use closing cost</t>
  </si>
  <si>
    <t>Forecast other operating revenue (not applicable to the price setting event)</t>
  </si>
  <si>
    <t>Forecast other operating revenue (applicable to the price setting event)</t>
  </si>
  <si>
    <t>Default revaluation gain/loss adjustment</t>
  </si>
  <si>
    <t>Other carry forward adjustments</t>
  </si>
  <si>
    <t>19(vi): Opening Regulated Asset Base (applicable to price setting)</t>
  </si>
  <si>
    <t>Estimate of regulated asset base (applicable to price setting) at start of price setting event</t>
  </si>
  <si>
    <t>19(vii): Forecast Asset Base (applicable to price setting)</t>
  </si>
  <si>
    <t>Forecast assets held for future use net revenue</t>
  </si>
  <si>
    <t>Description of and explanation for any alternative methodologies with equivalent effect that have been applied and which components they have been applied to (including evidence to support that it is likely to have equivalent effect)</t>
  </si>
  <si>
    <t>Forecast total revenue requirement from airport charges (including assets held for future use revenue)</t>
  </si>
  <si>
    <t xml:space="preserve">Forecast assets held for future use revenue </t>
  </si>
  <si>
    <t>Asset category revaluation rates (%)</t>
  </si>
  <si>
    <t xml:space="preserve">Forecast post-tax IRR - Pricing period </t>
  </si>
  <si>
    <t>Pricing Period Starting Year 
+ 1</t>
  </si>
  <si>
    <t>Pricing Period Starting Year 
+ 2</t>
  </si>
  <si>
    <t>Pricing Period Starting Year 
+ 3</t>
  </si>
  <si>
    <t>Pricing Period Starting Year 
+ 4</t>
  </si>
  <si>
    <t>Cash flow</t>
  </si>
  <si>
    <t>Forecast post-tax IRR - period to date</t>
  </si>
  <si>
    <t xml:space="preserve">Forecast post-tax IRR - annual </t>
  </si>
  <si>
    <t xml:space="preserve">Calculation - Annual IRR </t>
  </si>
  <si>
    <t>Date</t>
  </si>
  <si>
    <t>Forecast post-tax IRR - annual</t>
  </si>
  <si>
    <t>18(iv): Forecast closing carry forward adjustment</t>
  </si>
  <si>
    <t>18(v): Cash flow timing assumptions</t>
  </si>
  <si>
    <t>18(vi): Total Revenue Requirement</t>
  </si>
  <si>
    <t>18(vii): Opening Regulatory Asset Base</t>
  </si>
  <si>
    <t>18(viii): Forecast Asset Base</t>
  </si>
  <si>
    <t>18(ix): Forecast Works Under Construction</t>
  </si>
  <si>
    <t>18(x): Assets held for future use cost and base value</t>
  </si>
  <si>
    <t>18(xi): Forecast Capital Expenditure</t>
  </si>
  <si>
    <t>18(xii) Forecast operational expenditure</t>
  </si>
  <si>
    <t>18(xiii) Forecast financial incentives</t>
  </si>
  <si>
    <t>18(xiv) Forecast revaluations</t>
  </si>
  <si>
    <t>18(xv) Alternative methodologies with equivalent effect</t>
  </si>
  <si>
    <t>18(ii): Forecast Internal Rate of Return - Annual and Period to Date</t>
  </si>
  <si>
    <t>Year ended</t>
  </si>
  <si>
    <t>Forecast opening carry forward adjustment</t>
  </si>
  <si>
    <t>Calculation -period to date</t>
  </si>
  <si>
    <t>Schedules 18–20</t>
  </si>
  <si>
    <t>Templates for Schedules 18–20 (Disclosure Following a Price Setting Event)</t>
  </si>
  <si>
    <r>
      <rPr>
        <i/>
        <sz val="10"/>
        <color indexed="8"/>
        <rFont val="Arial"/>
        <family val="2"/>
      </rPr>
      <t xml:space="preserve">Data entry cells that contain conditional formatting
</t>
    </r>
    <r>
      <rPr>
        <sz val="10"/>
        <color indexed="8"/>
        <rFont val="Arial"/>
        <family val="2"/>
      </rPr>
      <t xml:space="preserve">A limited number of data entry cells may change colour or disappear from view in response to data entries (including date entries) made in the workbook.  This feature has been implemented to highlight data being entered that is not internally consistent with other data currently entered, and to hide data entry cells for conditionally disclosed information when the determination does not require the data be disclosed. </t>
    </r>
    <r>
      <rPr>
        <i/>
        <sz val="10"/>
        <color indexed="8"/>
        <rFont val="Arial"/>
        <family val="2"/>
      </rPr>
      <t xml:space="preserve">
a) Internal consistency checks</t>
    </r>
    <r>
      <rPr>
        <sz val="10"/>
        <color theme="1"/>
        <rFont val="Arial"/>
        <family val="4"/>
        <scheme val="minor"/>
      </rPr>
      <t xml:space="preserve">
To assist with data entry, the shading of the following data entry cells will change if the cell content becomes inconsistent with data elsewhere in the template:
   Internal consistency checking is not applied in Schedules 18–20.
</t>
    </r>
  </si>
  <si>
    <t xml:space="preserve">Version 4.0 </t>
  </si>
  <si>
    <t>Version 4.0</t>
  </si>
  <si>
    <t xml:space="preserve"> </t>
  </si>
  <si>
    <t>Revaluations  ($000s)</t>
  </si>
  <si>
    <t>18(iii): Forecast opening carry forward adjustment</t>
  </si>
  <si>
    <t>Forecast closing carry forward adjustment from previous pricing period</t>
  </si>
  <si>
    <r>
      <rPr>
        <b/>
        <sz val="10"/>
        <rFont val="Arial"/>
        <family val="2"/>
        <scheme val="major"/>
      </rPr>
      <t xml:space="preserve">Version 4.0. </t>
    </r>
    <r>
      <rPr>
        <b/>
        <sz val="10"/>
        <color theme="1"/>
        <rFont val="Arial"/>
        <family val="1"/>
        <scheme val="major"/>
      </rPr>
      <t xml:space="preserve"> Prepare</t>
    </r>
    <r>
      <rPr>
        <b/>
        <sz val="10"/>
        <rFont val="Arial"/>
        <family val="2"/>
        <scheme val="major"/>
      </rPr>
      <t>d 13 June 2019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</si>
</sst>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64" formatCode="_(@_)"/>
    <numFmt numFmtId="165" formatCode="_([$-1409]h:mm\ AM/PM;@"/>
    <numFmt numFmtId="166" formatCode="_(* 0000_);_(* \(0000\);_(* &quot;–&quot;??_);_(@_)"/>
    <numFmt numFmtId="167" formatCode="_([$-1409]d\ mmmm\ yyyy;_(@"/>
    <numFmt numFmtId="168" formatCode="[$-1409]d\ mmm\ yy;@"/>
    <numFmt numFmtId="169" formatCode="_(* #,##0.00%_);_(* \(#,##0.00%\);_(* &quot;–&quot;???_);_(* @_)"/>
    <numFmt numFmtId="170" formatCode="_(* #,##0%_);_(* \(#,##0%\);_(* &quot;–&quot;???_);_(* @_)"/>
    <numFmt numFmtId="171" formatCode="_(* #,##0.0%_);_(* \(#,##0.0%\);_(* &quot;–&quot;???_);_(* @_)"/>
    <numFmt numFmtId="172" formatCode="_(* #,##0_);_(* \(#,##0\);_(* &quot;–&quot;??_);_(* @_)"/>
    <numFmt numFmtId="173" formatCode="_(* #,##0.0_);_(* \(#,##0.0\);_(* &quot;–&quot;???_);_(* @_)"/>
    <numFmt numFmtId="174" formatCode="_(* #,##0.00_);_(* \(#,##0.00\);_(* &quot;–&quot;???_);_(* @_)"/>
    <numFmt numFmtId="175" formatCode="_(* #,##0.0000_);_(* \(#,##0.0000\);_(* &quot;–&quot;??_);_(* @_)"/>
    <numFmt numFmtId="176" formatCode="_(* @_)"/>
    <numFmt numFmtId="177" formatCode="_(* [$-1409]d\ mmm\ yyyy\ h\ AM/PM_);_(* @"/>
    <numFmt numFmtId="178" formatCode="[$-1409]d\ mmm\ yy"/>
    <numFmt numFmtId="179" formatCode="_(* #,##0.00_);_(* \(#,##0.00\);_(* &quot;–&quot;??_);_(* @_)"/>
  </numFmts>
  <fonts count="57" x14ac:knownFonts="1">
    <font>
      <sz val="10"/>
      <color theme="1"/>
      <name val="Arial"/>
      <family val="4"/>
      <scheme val="minor"/>
    </font>
    <font>
      <sz val="8"/>
      <name val="Arial"/>
      <family val="2"/>
    </font>
    <font>
      <sz val="12"/>
      <name val="Arial"/>
      <family val="2"/>
    </font>
    <font>
      <vertAlign val="superscript"/>
      <sz val="10"/>
      <color indexed="8"/>
      <name val="French Script MT"/>
      <family val="2"/>
    </font>
    <font>
      <i/>
      <sz val="8"/>
      <color indexed="8"/>
      <name val="Arial"/>
      <family val="2"/>
    </font>
    <font>
      <sz val="10"/>
      <color indexed="8"/>
      <name val="Arial"/>
      <family val="2"/>
    </font>
    <font>
      <i/>
      <vertAlign val="superscript"/>
      <sz val="8"/>
      <color indexed="8"/>
      <name val="Arial"/>
      <family val="2"/>
    </font>
    <font>
      <i/>
      <sz val="8"/>
      <name val="Arial"/>
      <family val="2"/>
    </font>
    <font>
      <i/>
      <sz val="10"/>
      <color indexed="8"/>
      <name val="Arial"/>
      <family val="2"/>
    </font>
    <font>
      <sz val="10"/>
      <color theme="1"/>
      <name val="Arial"/>
      <family val="4"/>
      <scheme val="minor"/>
    </font>
    <font>
      <sz val="10"/>
      <color theme="1"/>
      <name val="Arial"/>
      <family val="1"/>
      <scheme val="major"/>
    </font>
    <font>
      <sz val="10"/>
      <color theme="8"/>
      <name val="Arial"/>
      <family val="4"/>
      <scheme val="minor"/>
    </font>
    <font>
      <b/>
      <sz val="13"/>
      <color theme="4"/>
      <name val="Arial"/>
      <family val="4"/>
      <scheme val="minor"/>
    </font>
    <font>
      <i/>
      <sz val="8"/>
      <color theme="1"/>
      <name val="Arial"/>
      <family val="4"/>
      <scheme val="minor"/>
    </font>
    <font>
      <u/>
      <sz val="10"/>
      <color theme="11"/>
      <name val="Arial"/>
      <family val="1"/>
      <scheme val="major"/>
    </font>
    <font>
      <b/>
      <sz val="12"/>
      <color theme="1"/>
      <name val="Arial"/>
      <family val="1"/>
      <scheme val="major"/>
    </font>
    <font>
      <b/>
      <sz val="11"/>
      <color theme="1"/>
      <name val="Arial"/>
      <family val="1"/>
      <scheme val="major"/>
    </font>
    <font>
      <b/>
      <sz val="10"/>
      <color theme="1"/>
      <name val="Arial"/>
      <family val="1"/>
      <scheme val="major"/>
    </font>
    <font>
      <u/>
      <sz val="10"/>
      <color theme="4"/>
      <name val="Arial"/>
      <family val="1"/>
      <scheme val="major"/>
    </font>
    <font>
      <b/>
      <sz val="13"/>
      <color theme="1"/>
      <name val="Arial"/>
      <family val="1"/>
      <scheme val="major"/>
    </font>
    <font>
      <b/>
      <sz val="10"/>
      <color theme="1"/>
      <name val="Arial"/>
      <family val="4"/>
      <scheme val="minor"/>
    </font>
    <font>
      <sz val="8"/>
      <color theme="1"/>
      <name val="Arial"/>
      <family val="1"/>
      <scheme val="major"/>
    </font>
    <font>
      <sz val="10"/>
      <color theme="1"/>
      <name val="Arial"/>
      <family val="2"/>
      <scheme val="minor"/>
    </font>
    <font>
      <sz val="14"/>
      <color theme="1"/>
      <name val="Arial"/>
      <family val="2"/>
      <scheme val="minor"/>
    </font>
    <font>
      <i/>
      <sz val="10"/>
      <color theme="1"/>
      <name val="Arial"/>
      <family val="2"/>
      <scheme val="minor"/>
    </font>
    <font>
      <sz val="10"/>
      <color theme="8"/>
      <name val="Arial"/>
      <family val="2"/>
      <scheme val="minor"/>
    </font>
    <font>
      <b/>
      <sz val="10"/>
      <color theme="1"/>
      <name val="Arial"/>
      <family val="2"/>
      <scheme val="minor"/>
    </font>
    <font>
      <i/>
      <sz val="8"/>
      <color theme="1"/>
      <name val="Arial"/>
      <family val="2"/>
      <scheme val="minor"/>
    </font>
    <font>
      <u/>
      <sz val="10"/>
      <color theme="4"/>
      <name val="Arial"/>
      <family val="2"/>
      <scheme val="minor"/>
    </font>
    <font>
      <b/>
      <sz val="12"/>
      <color theme="1"/>
      <name val="Arial"/>
      <family val="2"/>
      <scheme val="major"/>
    </font>
    <font>
      <b/>
      <sz val="10"/>
      <color theme="1"/>
      <name val="Arial"/>
      <family val="2"/>
      <scheme val="major"/>
    </font>
    <font>
      <sz val="14"/>
      <color theme="1"/>
      <name val="Arial"/>
      <family val="1"/>
      <scheme val="major"/>
    </font>
    <font>
      <sz val="8"/>
      <color theme="1"/>
      <name val="Arial"/>
      <family val="2"/>
      <scheme val="major"/>
    </font>
    <font>
      <b/>
      <sz val="18"/>
      <color theme="1"/>
      <name val="Arial"/>
      <family val="1"/>
      <scheme val="major"/>
    </font>
    <font>
      <b/>
      <sz val="13"/>
      <color theme="4"/>
      <name val="Arial"/>
      <family val="2"/>
      <scheme val="minor"/>
    </font>
    <font>
      <sz val="10"/>
      <color theme="1"/>
      <name val="Arial"/>
      <family val="2"/>
      <scheme val="major"/>
    </font>
    <font>
      <b/>
      <sz val="18"/>
      <color theme="3"/>
      <name val="Arial"/>
      <family val="2"/>
      <scheme val="major"/>
    </font>
    <font>
      <sz val="11"/>
      <color rgb="FF006100"/>
      <name val="Arial"/>
      <family val="2"/>
      <scheme val="minor"/>
    </font>
    <font>
      <sz val="11"/>
      <color rgb="FF9C0006"/>
      <name val="Arial"/>
      <family val="2"/>
      <scheme val="minor"/>
    </font>
    <font>
      <sz val="11"/>
      <color rgb="FF9C6500"/>
      <name val="Arial"/>
      <family val="2"/>
      <scheme val="minor"/>
    </font>
    <font>
      <sz val="11"/>
      <color rgb="FF3F3F76"/>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sz val="11"/>
      <color rgb="FFFF0000"/>
      <name val="Arial"/>
      <family val="2"/>
      <scheme val="minor"/>
    </font>
    <font>
      <b/>
      <sz val="11"/>
      <color theme="1"/>
      <name val="Arial"/>
      <family val="2"/>
      <scheme val="minor"/>
    </font>
    <font>
      <sz val="11"/>
      <color theme="0"/>
      <name val="Arial"/>
      <family val="2"/>
      <scheme val="minor"/>
    </font>
    <font>
      <sz val="11"/>
      <color theme="1"/>
      <name val="Arial"/>
      <family val="2"/>
      <scheme val="minor"/>
    </font>
    <font>
      <b/>
      <sz val="14"/>
      <name val="Arial"/>
      <family val="2"/>
      <scheme val="minor"/>
    </font>
    <font>
      <sz val="10"/>
      <name val="Calibri"/>
      <family val="2"/>
    </font>
    <font>
      <sz val="10"/>
      <name val="Arial"/>
      <family val="2"/>
      <scheme val="minor"/>
    </font>
    <font>
      <b/>
      <sz val="10"/>
      <name val="Arial"/>
      <family val="2"/>
      <scheme val="minor"/>
    </font>
    <font>
      <i/>
      <sz val="10"/>
      <name val="Arial"/>
      <family val="2"/>
      <scheme val="minor"/>
    </font>
    <font>
      <b/>
      <u/>
      <sz val="10"/>
      <color theme="1"/>
      <name val="Arial"/>
      <family val="2"/>
      <scheme val="minor"/>
    </font>
    <font>
      <b/>
      <sz val="16"/>
      <name val="Arial"/>
      <family val="2"/>
      <scheme val="major"/>
    </font>
    <font>
      <b/>
      <sz val="10"/>
      <name val="Arial"/>
      <family val="2"/>
      <scheme val="major"/>
    </font>
  </fonts>
  <fills count="39">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theme="0"/>
        <bgColor indexed="64"/>
      </patternFill>
    </fill>
    <fill>
      <patternFill patternType="solid">
        <fgColor theme="2"/>
        <bgColor indexed="64"/>
      </patternFill>
    </fill>
    <fill>
      <patternFill patternType="solid">
        <fgColor theme="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99"/>
        <bgColor indexed="64"/>
      </patternFill>
    </fill>
  </fills>
  <borders count="45">
    <border>
      <left/>
      <right/>
      <top/>
      <bottom/>
      <diagonal/>
    </border>
    <border>
      <left/>
      <right/>
      <top style="thin">
        <color indexed="0"/>
      </top>
      <bottom/>
      <diagonal/>
    </border>
    <border>
      <left/>
      <right/>
      <top/>
      <bottom style="thin">
        <color indexed="0"/>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0"/>
      </top>
      <bottom/>
      <diagonal/>
    </border>
    <border>
      <left style="thin">
        <color indexed="64"/>
      </left>
      <right/>
      <top/>
      <bottom/>
      <diagonal/>
    </border>
    <border>
      <left/>
      <right style="thin">
        <color indexed="64"/>
      </right>
      <top/>
      <bottom style="thin">
        <color indexed="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5"/>
      </left>
      <right style="thin">
        <color theme="5"/>
      </right>
      <top style="thin">
        <color theme="5"/>
      </top>
      <bottom style="thin">
        <color theme="5"/>
      </bottom>
      <diagonal/>
    </border>
    <border>
      <left style="medium">
        <color theme="5"/>
      </left>
      <right style="medium">
        <color theme="5"/>
      </right>
      <top style="medium">
        <color theme="5"/>
      </top>
      <bottom style="medium">
        <color theme="5"/>
      </bottom>
      <diagonal/>
    </border>
    <border>
      <left/>
      <right style="thin">
        <color theme="5"/>
      </right>
      <top/>
      <bottom style="thin">
        <color theme="5"/>
      </bottom>
      <diagonal/>
    </border>
    <border>
      <left style="thin">
        <color theme="5"/>
      </left>
      <right style="thin">
        <color theme="5"/>
      </right>
      <top style="medium">
        <color theme="5"/>
      </top>
      <bottom style="medium">
        <color theme="5"/>
      </bottom>
      <diagonal/>
    </border>
    <border>
      <left style="thin">
        <color theme="5"/>
      </left>
      <right/>
      <top style="thin">
        <color indexed="8"/>
      </top>
      <bottom/>
      <diagonal/>
    </border>
    <border>
      <left style="thin">
        <color theme="5"/>
      </left>
      <right/>
      <top/>
      <bottom/>
      <diagonal/>
    </border>
    <border>
      <left/>
      <right/>
      <top/>
      <bottom style="thin">
        <color theme="5"/>
      </bottom>
      <diagonal/>
    </border>
    <border>
      <left/>
      <right/>
      <top style="thin">
        <color theme="5"/>
      </top>
      <bottom style="thin">
        <color theme="5"/>
      </bottom>
      <diagonal/>
    </border>
    <border>
      <left/>
      <right style="thin">
        <color theme="5"/>
      </right>
      <top style="thin">
        <color theme="5"/>
      </top>
      <bottom/>
      <diagonal/>
    </border>
    <border>
      <left/>
      <right/>
      <top style="thin">
        <color theme="5"/>
      </top>
      <bottom/>
      <diagonal/>
    </border>
    <border>
      <left/>
      <right style="thin">
        <color theme="5"/>
      </right>
      <top/>
      <bottom/>
      <diagonal/>
    </border>
    <border>
      <left style="thin">
        <color theme="5"/>
      </left>
      <right/>
      <top style="thin">
        <color theme="5"/>
      </top>
      <bottom/>
      <diagonal/>
    </border>
    <border>
      <left style="thin">
        <color theme="5"/>
      </left>
      <right style="thin">
        <color theme="5"/>
      </right>
      <top style="thin">
        <color theme="5"/>
      </top>
      <bottom/>
      <diagonal/>
    </border>
    <border>
      <left style="thin">
        <color theme="5"/>
      </left>
      <right style="thin">
        <color indexed="64"/>
      </right>
      <top/>
      <bottom/>
      <diagonal/>
    </border>
    <border>
      <left style="thin">
        <color theme="5"/>
      </left>
      <right/>
      <top/>
      <bottom style="thin">
        <color theme="5"/>
      </bottom>
      <diagonal/>
    </border>
    <border>
      <left/>
      <right style="thin">
        <color theme="5"/>
      </right>
      <top style="thin">
        <color theme="5"/>
      </top>
      <bottom style="thin">
        <color theme="5"/>
      </bottom>
      <diagonal/>
    </border>
    <border>
      <left/>
      <right style="thin">
        <color theme="5"/>
      </right>
      <top style="medium">
        <color theme="5"/>
      </top>
      <bottom style="medium">
        <color theme="5"/>
      </bottom>
      <diagonal/>
    </border>
    <border>
      <left style="thin">
        <color theme="5"/>
      </left>
      <right/>
      <top style="thin">
        <color theme="5"/>
      </top>
      <bottom style="thin">
        <color theme="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5"/>
      </left>
      <right style="thin">
        <color theme="5"/>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4">
    <xf numFmtId="0" fontId="0" fillId="0" borderId="0"/>
    <xf numFmtId="172" fontId="10" fillId="0" borderId="0" applyFont="0" applyFill="0" applyBorder="0" applyAlignment="0" applyProtection="0">
      <alignment horizontal="left"/>
      <protection locked="0"/>
    </xf>
    <xf numFmtId="173" fontId="10" fillId="0" borderId="0" applyFont="0" applyFill="0" applyBorder="0" applyAlignment="0" applyProtection="0">
      <protection locked="0"/>
    </xf>
    <xf numFmtId="174" fontId="10" fillId="0" borderId="0" applyFont="0" applyFill="0" applyBorder="0" applyAlignment="0" applyProtection="0">
      <protection locked="0"/>
    </xf>
    <xf numFmtId="175" fontId="10" fillId="0" borderId="0" applyFont="0" applyFill="0" applyBorder="0" applyAlignment="0" applyProtection="0"/>
    <xf numFmtId="0" fontId="9" fillId="4" borderId="16">
      <alignment horizontal="left" vertical="top" wrapText="1" indent="1"/>
      <protection locked="0"/>
    </xf>
    <xf numFmtId="0" fontId="11" fillId="4" borderId="16" applyNumberFormat="0">
      <protection locked="0"/>
    </xf>
    <xf numFmtId="0" fontId="9" fillId="5" borderId="0"/>
    <xf numFmtId="167" fontId="10" fillId="0" borderId="0" applyFont="0" applyFill="0" applyBorder="0" applyProtection="0">
      <protection locked="0"/>
    </xf>
    <xf numFmtId="168" fontId="10" fillId="0" borderId="0" applyFont="0" applyFill="0" applyBorder="0" applyAlignment="0" applyProtection="0">
      <alignment wrapText="1"/>
    </xf>
    <xf numFmtId="177" fontId="10" fillId="0" borderId="0" applyFont="0" applyFill="0" applyBorder="0" applyAlignment="0" applyProtection="0">
      <protection locked="0"/>
    </xf>
    <xf numFmtId="0" fontId="12" fillId="0" borderId="16" applyFill="0">
      <alignment horizontal="center"/>
    </xf>
    <xf numFmtId="167" fontId="12" fillId="0" borderId="16" applyFill="0">
      <alignment horizontal="center" vertical="center"/>
    </xf>
    <xf numFmtId="49" fontId="13" fillId="0" borderId="0" applyFill="0" applyProtection="0">
      <alignment horizontal="left" indent="1"/>
    </xf>
    <xf numFmtId="0" fontId="14" fillId="0" borderId="0" applyNumberFormat="0" applyFill="0" applyBorder="0" applyAlignment="0" applyProtection="0">
      <alignment vertical="top"/>
      <protection locked="0"/>
    </xf>
    <xf numFmtId="0" fontId="15" fillId="0" borderId="0" applyNumberFormat="0" applyFill="0" applyAlignment="0"/>
    <xf numFmtId="0" fontId="15" fillId="0" borderId="0" applyNumberFormat="0" applyFill="0" applyAlignment="0" applyProtection="0"/>
    <xf numFmtId="0" fontId="16" fillId="0" borderId="0" applyNumberFormat="0" applyFill="0" applyAlignment="0"/>
    <xf numFmtId="49" fontId="17" fillId="2" borderId="0" applyFill="0" applyBorder="0">
      <alignment horizontal="left"/>
    </xf>
    <xf numFmtId="0" fontId="10" fillId="2" borderId="0" applyFill="0" applyBorder="0">
      <alignment wrapText="1"/>
    </xf>
    <xf numFmtId="0" fontId="9" fillId="5" borderId="17" applyNumberFormat="0">
      <alignment horizontal="left"/>
    </xf>
    <xf numFmtId="0" fontId="18" fillId="0" borderId="0" applyNumberFormat="0" applyFill="0" applyBorder="0" applyAlignment="0" applyProtection="0">
      <alignment vertical="top"/>
      <protection locked="0"/>
    </xf>
    <xf numFmtId="49" fontId="19" fillId="0" borderId="0" applyFill="0" applyBorder="0">
      <alignment horizontal="right" indent="1"/>
    </xf>
    <xf numFmtId="49" fontId="20" fillId="0" borderId="0" applyFill="0" applyBorder="0">
      <alignment horizontal="center" wrapText="1"/>
    </xf>
    <xf numFmtId="0" fontId="20" fillId="0" borderId="0" applyFill="0" applyBorder="0">
      <alignment horizontal="centerContinuous" wrapText="1"/>
    </xf>
    <xf numFmtId="0" fontId="20" fillId="0" borderId="0" applyFill="0" applyBorder="0">
      <alignment horizontal="center" wrapText="1"/>
    </xf>
    <xf numFmtId="49" fontId="9" fillId="0" borderId="0" applyFill="0" applyBorder="0">
      <alignment horizontal="left" indent="1"/>
    </xf>
    <xf numFmtId="49" fontId="9" fillId="0" borderId="0" applyFill="0" applyBorder="0">
      <alignment horizontal="left" wrapText="1" indent="2"/>
    </xf>
    <xf numFmtId="0" fontId="9" fillId="5" borderId="16" applyNumberFormat="0">
      <alignment horizontal="left"/>
    </xf>
    <xf numFmtId="49" fontId="21" fillId="5" borderId="18">
      <alignment horizontal="right" indent="2"/>
    </xf>
    <xf numFmtId="9" fontId="10" fillId="0" borderId="0" applyFont="0" applyFill="0" applyBorder="0" applyAlignment="0" applyProtection="0"/>
    <xf numFmtId="170" fontId="10" fillId="0" borderId="0" applyFont="0" applyFill="0" applyBorder="0" applyAlignment="0" applyProtection="0">
      <protection locked="0"/>
    </xf>
    <xf numFmtId="171" fontId="10" fillId="0" borderId="0" applyFont="0" applyFill="0" applyBorder="0" applyAlignment="0" applyProtection="0">
      <protection locked="0"/>
    </xf>
    <xf numFmtId="169" fontId="10" fillId="0" borderId="0" applyFont="0" applyFill="0" applyBorder="0" applyAlignment="0" applyProtection="0">
      <protection locked="0"/>
    </xf>
    <xf numFmtId="0" fontId="9" fillId="5" borderId="19" applyNumberFormat="0">
      <alignment horizontal="left"/>
    </xf>
    <xf numFmtId="164" fontId="10" fillId="0" borderId="0" applyFont="0" applyFill="0" applyBorder="0" applyAlignment="0" applyProtection="0">
      <alignment horizontal="left"/>
      <protection locked="0"/>
    </xf>
    <xf numFmtId="176" fontId="10" fillId="0" borderId="0" applyFont="0" applyFill="0" applyBorder="0">
      <alignment horizontal="left"/>
      <protection locked="0"/>
    </xf>
    <xf numFmtId="165" fontId="10" fillId="0" borderId="0" applyFont="0" applyFill="0" applyBorder="0" applyAlignment="0" applyProtection="0">
      <alignment horizontal="left"/>
      <protection locked="0"/>
    </xf>
    <xf numFmtId="0" fontId="10" fillId="6" borderId="0"/>
    <xf numFmtId="166" fontId="10" fillId="0" borderId="0" applyFont="0" applyFill="0" applyBorder="0" applyAlignment="0" applyProtection="0">
      <alignment horizontal="left"/>
      <protection locked="0"/>
    </xf>
    <xf numFmtId="0" fontId="36" fillId="0" borderId="0" applyNumberFormat="0" applyFill="0" applyBorder="0" applyAlignment="0" applyProtection="0"/>
    <xf numFmtId="0" fontId="37" fillId="7" borderId="0" applyNumberFormat="0" applyBorder="0" applyAlignment="0" applyProtection="0"/>
    <xf numFmtId="0" fontId="38" fillId="8" borderId="0" applyNumberFormat="0" applyBorder="0" applyAlignment="0" applyProtection="0"/>
    <xf numFmtId="0" fontId="39" fillId="9" borderId="0" applyNumberFormat="0" applyBorder="0" applyAlignment="0" applyProtection="0"/>
    <xf numFmtId="0" fontId="40" fillId="10" borderId="34" applyNumberFormat="0" applyAlignment="0" applyProtection="0"/>
    <xf numFmtId="0" fontId="41" fillId="11" borderId="35" applyNumberFormat="0" applyAlignment="0" applyProtection="0"/>
    <xf numFmtId="0" fontId="42" fillId="11" borderId="34" applyNumberFormat="0" applyAlignment="0" applyProtection="0"/>
    <xf numFmtId="0" fontId="43" fillId="0" borderId="36" applyNumberFormat="0" applyFill="0" applyAlignment="0" applyProtection="0"/>
    <xf numFmtId="0" fontId="44" fillId="12" borderId="37" applyNumberFormat="0" applyAlignment="0" applyProtection="0"/>
    <xf numFmtId="0" fontId="45" fillId="0" borderId="0" applyNumberFormat="0" applyFill="0" applyBorder="0" applyAlignment="0" applyProtection="0"/>
    <xf numFmtId="0" fontId="9" fillId="13" borderId="38" applyNumberFormat="0" applyFont="0" applyAlignment="0" applyProtection="0"/>
    <xf numFmtId="0" fontId="46" fillId="0" borderId="39" applyNumberFormat="0" applyFill="0" applyAlignment="0" applyProtection="0"/>
    <xf numFmtId="0" fontId="47" fillId="14" borderId="0" applyNumberFormat="0" applyBorder="0" applyAlignment="0" applyProtection="0"/>
    <xf numFmtId="0" fontId="48" fillId="15" borderId="0" applyNumberFormat="0" applyBorder="0" applyAlignment="0" applyProtection="0"/>
    <xf numFmtId="0" fontId="48" fillId="16" borderId="0" applyNumberFormat="0" applyBorder="0" applyAlignment="0" applyProtection="0"/>
    <xf numFmtId="0" fontId="47" fillId="17" borderId="0" applyNumberFormat="0" applyBorder="0" applyAlignment="0" applyProtection="0"/>
    <xf numFmtId="0" fontId="47" fillId="18" borderId="0" applyNumberFormat="0" applyBorder="0" applyAlignment="0" applyProtection="0"/>
    <xf numFmtId="0" fontId="48" fillId="19" borderId="0" applyNumberFormat="0" applyBorder="0" applyAlignment="0" applyProtection="0"/>
    <xf numFmtId="0" fontId="48" fillId="20" borderId="0" applyNumberFormat="0" applyBorder="0" applyAlignment="0" applyProtection="0"/>
    <xf numFmtId="0" fontId="47" fillId="21" borderId="0" applyNumberFormat="0" applyBorder="0" applyAlignment="0" applyProtection="0"/>
    <xf numFmtId="0" fontId="47" fillId="22" borderId="0" applyNumberFormat="0" applyBorder="0" applyAlignment="0" applyProtection="0"/>
    <xf numFmtId="0" fontId="48" fillId="23" borderId="0" applyNumberFormat="0" applyBorder="0" applyAlignment="0" applyProtection="0"/>
    <xf numFmtId="0" fontId="48" fillId="24" borderId="0" applyNumberFormat="0" applyBorder="0" applyAlignment="0" applyProtection="0"/>
    <xf numFmtId="0" fontId="47" fillId="25" borderId="0" applyNumberFormat="0" applyBorder="0" applyAlignment="0" applyProtection="0"/>
    <xf numFmtId="0" fontId="47" fillId="26" borderId="0" applyNumberFormat="0" applyBorder="0" applyAlignment="0" applyProtection="0"/>
    <xf numFmtId="0" fontId="48" fillId="27" borderId="0" applyNumberFormat="0" applyBorder="0" applyAlignment="0" applyProtection="0"/>
    <xf numFmtId="0" fontId="48" fillId="28" borderId="0" applyNumberFormat="0" applyBorder="0" applyAlignment="0" applyProtection="0"/>
    <xf numFmtId="0" fontId="47" fillId="29" borderId="0" applyNumberFormat="0" applyBorder="0" applyAlignment="0" applyProtection="0"/>
    <xf numFmtId="0" fontId="47" fillId="30" borderId="0" applyNumberFormat="0" applyBorder="0" applyAlignment="0" applyProtection="0"/>
    <xf numFmtId="0" fontId="48" fillId="31" borderId="0" applyNumberFormat="0" applyBorder="0" applyAlignment="0" applyProtection="0"/>
    <xf numFmtId="0" fontId="48" fillId="32" borderId="0" applyNumberFormat="0" applyBorder="0" applyAlignment="0" applyProtection="0"/>
    <xf numFmtId="0" fontId="47" fillId="33" borderId="0" applyNumberFormat="0" applyBorder="0" applyAlignment="0" applyProtection="0"/>
    <xf numFmtId="0" fontId="47" fillId="34" borderId="0" applyNumberFormat="0" applyBorder="0" applyAlignment="0" applyProtection="0"/>
    <xf numFmtId="0" fontId="48" fillId="35" borderId="0" applyNumberFormat="0" applyBorder="0" applyAlignment="0" applyProtection="0"/>
    <xf numFmtId="0" fontId="48" fillId="36" borderId="0" applyNumberFormat="0" applyBorder="0" applyAlignment="0" applyProtection="0"/>
    <xf numFmtId="0" fontId="47" fillId="37" borderId="0" applyNumberFormat="0" applyBorder="0" applyAlignment="0" applyProtection="0"/>
    <xf numFmtId="0" fontId="49" fillId="38" borderId="0" applyFill="0" applyBorder="0"/>
    <xf numFmtId="0" fontId="52" fillId="38" borderId="0" applyFill="0" applyBorder="0">
      <alignment horizontal="left"/>
    </xf>
    <xf numFmtId="0" fontId="53" fillId="38" borderId="0" applyNumberFormat="0" applyFill="0" applyBorder="0" applyProtection="0">
      <alignment horizontal="right"/>
    </xf>
    <xf numFmtId="0" fontId="52" fillId="38" borderId="0" applyFill="0" applyBorder="0">
      <alignment horizontal="center" wrapText="1"/>
    </xf>
    <xf numFmtId="178" fontId="50" fillId="0" borderId="0" applyFont="0" applyFill="0" applyBorder="0" applyAlignment="0" applyProtection="0"/>
    <xf numFmtId="177" fontId="10" fillId="0" borderId="0" applyFont="0" applyFill="0" applyBorder="0" applyAlignment="0" applyProtection="0">
      <protection locked="0"/>
    </xf>
    <xf numFmtId="0" fontId="51" fillId="38" borderId="41" applyNumberFormat="0"/>
    <xf numFmtId="165" fontId="10" fillId="0" borderId="0" applyFont="0" applyFill="0" applyBorder="0" applyAlignment="0" applyProtection="0">
      <alignment horizontal="left"/>
      <protection locked="0"/>
    </xf>
  </cellStyleXfs>
  <cellXfs count="238">
    <xf numFmtId="0" fontId="0" fillId="0" borderId="0" xfId="0"/>
    <xf numFmtId="0" fontId="0" fillId="0" borderId="0" xfId="0" applyFill="1"/>
    <xf numFmtId="0" fontId="2" fillId="0" borderId="0" xfId="0" applyFont="1"/>
    <xf numFmtId="0" fontId="0" fillId="0" borderId="0" xfId="0" applyAlignment="1"/>
    <xf numFmtId="0" fontId="0" fillId="0" borderId="0" xfId="0" applyFill="1" applyAlignment="1">
      <alignment wrapText="1"/>
    </xf>
    <xf numFmtId="0" fontId="0" fillId="0" borderId="0" xfId="0" applyBorder="1"/>
    <xf numFmtId="0" fontId="2" fillId="0" borderId="0" xfId="0" applyFont="1" applyAlignment="1"/>
    <xf numFmtId="0" fontId="22" fillId="6" borderId="20" xfId="38" applyFont="1" applyFill="1" applyBorder="1" applyAlignment="1"/>
    <xf numFmtId="0" fontId="22" fillId="6" borderId="1" xfId="38" applyFont="1" applyFill="1" applyBorder="1" applyAlignment="1"/>
    <xf numFmtId="0" fontId="22" fillId="4" borderId="21" xfId="0" applyFont="1" applyFill="1" applyBorder="1"/>
    <xf numFmtId="0" fontId="22" fillId="6" borderId="0" xfId="38" applyFont="1" applyFill="1" applyBorder="1" applyAlignment="1"/>
    <xf numFmtId="49" fontId="23" fillId="6" borderId="0" xfId="22" applyFont="1" applyFill="1" applyBorder="1">
      <alignment horizontal="right" indent="1"/>
    </xf>
    <xf numFmtId="0" fontId="24" fillId="6" borderId="0" xfId="38" applyFont="1" applyFill="1" applyBorder="1" applyAlignment="1"/>
    <xf numFmtId="0" fontId="22" fillId="5" borderId="0" xfId="7" applyFont="1" applyFill="1" applyBorder="1"/>
    <xf numFmtId="0" fontId="22" fillId="5" borderId="0" xfId="7" applyFont="1" applyFill="1" applyBorder="1" applyAlignment="1"/>
    <xf numFmtId="172" fontId="25" fillId="4" borderId="16" xfId="6" applyNumberFormat="1" applyFont="1" applyFill="1" applyBorder="1">
      <protection locked="0"/>
    </xf>
    <xf numFmtId="0" fontId="24" fillId="5" borderId="0" xfId="7" applyFont="1" applyFill="1" applyBorder="1" applyAlignment="1">
      <alignment horizontal="right"/>
    </xf>
    <xf numFmtId="172" fontId="22" fillId="5" borderId="16" xfId="1" applyFont="1" applyFill="1" applyBorder="1" applyProtection="1">
      <alignment horizontal="left"/>
    </xf>
    <xf numFmtId="172" fontId="25" fillId="4" borderId="16" xfId="1" applyFont="1" applyFill="1" applyBorder="1">
      <alignment horizontal="left"/>
      <protection locked="0"/>
    </xf>
    <xf numFmtId="0" fontId="22" fillId="5" borderId="0" xfId="7" applyFont="1" applyFill="1" applyBorder="1" applyAlignment="1">
      <alignment horizontal="left"/>
    </xf>
    <xf numFmtId="0" fontId="26" fillId="5" borderId="0" xfId="7" applyFont="1" applyFill="1" applyBorder="1" applyAlignment="1">
      <alignment horizontal="left" indent="1"/>
    </xf>
    <xf numFmtId="0" fontId="22" fillId="5" borderId="2" xfId="7" applyFont="1" applyFill="1" applyBorder="1" applyAlignment="1"/>
    <xf numFmtId="0" fontId="22" fillId="5" borderId="2" xfId="7" applyFont="1" applyFill="1" applyBorder="1"/>
    <xf numFmtId="0" fontId="22" fillId="4" borderId="0" xfId="0" applyFont="1" applyFill="1" applyBorder="1"/>
    <xf numFmtId="49" fontId="26" fillId="5" borderId="0" xfId="23" applyFont="1" applyFill="1" applyBorder="1">
      <alignment horizontal="center" wrapText="1"/>
    </xf>
    <xf numFmtId="0" fontId="22" fillId="5" borderId="0" xfId="7" applyFont="1" applyFill="1" applyBorder="1" applyAlignment="1">
      <alignment horizontal="left" indent="1"/>
    </xf>
    <xf numFmtId="172" fontId="22" fillId="5" borderId="19" xfId="1" applyFont="1" applyFill="1" applyBorder="1" applyProtection="1">
      <alignment horizontal="left"/>
    </xf>
    <xf numFmtId="172" fontId="22" fillId="5" borderId="0" xfId="1" applyFont="1" applyFill="1" applyBorder="1" applyProtection="1">
      <alignment horizontal="left"/>
    </xf>
    <xf numFmtId="0" fontId="22" fillId="6" borderId="1" xfId="38" applyFont="1" applyFill="1" applyBorder="1"/>
    <xf numFmtId="0" fontId="22" fillId="6" borderId="21" xfId="38" applyFont="1" applyFill="1" applyBorder="1"/>
    <xf numFmtId="0" fontId="22" fillId="6" borderId="0" xfId="38" applyFont="1" applyFill="1" applyBorder="1"/>
    <xf numFmtId="0" fontId="27" fillId="5" borderId="0" xfId="13" applyNumberFormat="1" applyFont="1" applyFill="1" applyBorder="1" applyAlignment="1">
      <alignment horizontal="right"/>
    </xf>
    <xf numFmtId="168" fontId="26" fillId="5" borderId="0" xfId="9" applyFont="1" applyFill="1" applyBorder="1" applyAlignment="1">
      <alignment horizontal="center" wrapText="1"/>
    </xf>
    <xf numFmtId="0" fontId="22" fillId="5" borderId="0" xfId="7" applyFont="1" applyFill="1" applyBorder="1" applyAlignment="1">
      <alignment horizontal="left" indent="2"/>
    </xf>
    <xf numFmtId="49" fontId="27" fillId="5" borderId="0" xfId="13" applyFont="1" applyFill="1" applyBorder="1" applyAlignment="1">
      <alignment horizontal="left" vertical="top" indent="1"/>
    </xf>
    <xf numFmtId="0" fontId="22" fillId="5" borderId="0" xfId="7" applyFont="1" applyFill="1" applyBorder="1" applyAlignment="1">
      <alignment horizontal="left" vertical="center" wrapText="1"/>
    </xf>
    <xf numFmtId="0" fontId="22" fillId="5" borderId="0" xfId="7" applyFont="1" applyFill="1" applyBorder="1" applyAlignment="1">
      <alignment horizontal="left" vertical="center"/>
    </xf>
    <xf numFmtId="0" fontId="22" fillId="5" borderId="0" xfId="7" applyFont="1" applyFill="1" applyBorder="1" applyAlignment="1">
      <alignment horizontal="left" vertical="center" wrapText="1" indent="1"/>
    </xf>
    <xf numFmtId="0" fontId="22" fillId="5" borderId="2" xfId="0" applyFont="1" applyFill="1" applyBorder="1" applyAlignment="1">
      <alignment horizontal="left" vertical="center" wrapText="1" indent="1"/>
    </xf>
    <xf numFmtId="0" fontId="22" fillId="5" borderId="0" xfId="0" applyFont="1" applyFill="1" applyBorder="1" applyAlignment="1">
      <alignment horizontal="left" vertical="center" wrapText="1" indent="1"/>
    </xf>
    <xf numFmtId="0" fontId="22" fillId="5" borderId="22" xfId="0" applyFont="1" applyFill="1" applyBorder="1"/>
    <xf numFmtId="0" fontId="22" fillId="5" borderId="23" xfId="0" applyFont="1" applyFill="1" applyBorder="1"/>
    <xf numFmtId="0" fontId="22" fillId="5" borderId="2" xfId="0" applyFont="1" applyFill="1" applyBorder="1"/>
    <xf numFmtId="0" fontId="22" fillId="6" borderId="0" xfId="0" applyFont="1" applyFill="1" applyBorder="1" applyAlignment="1"/>
    <xf numFmtId="0" fontId="22" fillId="5" borderId="22" xfId="7" applyFont="1" applyFill="1" applyBorder="1"/>
    <xf numFmtId="169" fontId="25" fillId="4" borderId="16" xfId="33" applyFont="1" applyFill="1" applyBorder="1">
      <protection locked="0"/>
    </xf>
    <xf numFmtId="172" fontId="22" fillId="5" borderId="17" xfId="1" applyFont="1" applyFill="1" applyBorder="1" applyProtection="1">
      <alignment horizontal="left"/>
    </xf>
    <xf numFmtId="0" fontId="24" fillId="4" borderId="21" xfId="0" applyFont="1" applyFill="1" applyBorder="1"/>
    <xf numFmtId="0" fontId="22" fillId="4" borderId="22" xfId="0" applyFont="1" applyFill="1" applyBorder="1" applyAlignment="1"/>
    <xf numFmtId="0" fontId="22" fillId="4" borderId="26" xfId="0" applyFont="1" applyFill="1" applyBorder="1"/>
    <xf numFmtId="49" fontId="22" fillId="4" borderId="0" xfId="0" applyNumberFormat="1" applyFont="1" applyFill="1" applyBorder="1"/>
    <xf numFmtId="164" fontId="28" fillId="4" borderId="0" xfId="35" applyFont="1" applyFill="1" applyBorder="1" applyAlignment="1" applyProtection="1"/>
    <xf numFmtId="0" fontId="22" fillId="4" borderId="0" xfId="0" applyFont="1" applyFill="1" applyBorder="1" applyAlignment="1">
      <alignment horizontal="centerContinuous"/>
    </xf>
    <xf numFmtId="167" fontId="25" fillId="4" borderId="16" xfId="8" applyFont="1" applyFill="1" applyBorder="1">
      <protection locked="0"/>
    </xf>
    <xf numFmtId="0" fontId="29" fillId="6" borderId="21" xfId="15" applyFont="1" applyFill="1" applyBorder="1" applyAlignment="1"/>
    <xf numFmtId="0" fontId="29" fillId="4" borderId="0" xfId="15" applyFont="1" applyFill="1" applyBorder="1" applyAlignment="1"/>
    <xf numFmtId="49" fontId="30" fillId="5" borderId="0" xfId="18" applyFont="1" applyFill="1" applyBorder="1">
      <alignment horizontal="left"/>
    </xf>
    <xf numFmtId="49" fontId="30" fillId="5" borderId="0" xfId="18" applyFont="1" applyFill="1" applyBorder="1" applyAlignment="1">
      <alignment horizontal="left" indent="1"/>
    </xf>
    <xf numFmtId="49" fontId="30" fillId="5" borderId="0" xfId="18" applyFont="1" applyFill="1" applyBorder="1" applyAlignment="1">
      <alignment horizontal="left"/>
    </xf>
    <xf numFmtId="49" fontId="31" fillId="6" borderId="0" xfId="22" applyFont="1" applyFill="1" applyBorder="1">
      <alignment horizontal="right" indent="1"/>
    </xf>
    <xf numFmtId="49" fontId="10" fillId="4" borderId="0" xfId="0" applyNumberFormat="1" applyFont="1" applyFill="1" applyBorder="1"/>
    <xf numFmtId="49" fontId="10" fillId="4" borderId="0" xfId="23" applyFont="1" applyFill="1" applyBorder="1" applyAlignment="1">
      <alignment horizontal="right"/>
    </xf>
    <xf numFmtId="49" fontId="10" fillId="4" borderId="0" xfId="23" applyFont="1" applyFill="1" applyBorder="1">
      <alignment horizontal="center" wrapText="1"/>
    </xf>
    <xf numFmtId="0" fontId="29" fillId="6" borderId="21" xfId="16" applyFont="1" applyFill="1" applyBorder="1" applyAlignment="1"/>
    <xf numFmtId="49" fontId="29" fillId="5" borderId="0" xfId="16" applyNumberFormat="1" applyFont="1" applyFill="1" applyAlignment="1">
      <alignment horizontal="left" indent="1"/>
    </xf>
    <xf numFmtId="0" fontId="9" fillId="5" borderId="0" xfId="7" applyBorder="1"/>
    <xf numFmtId="172" fontId="22" fillId="5" borderId="16" xfId="1" applyFont="1" applyFill="1" applyBorder="1">
      <alignment horizontal="left"/>
      <protection locked="0"/>
    </xf>
    <xf numFmtId="0" fontId="22" fillId="6" borderId="3" xfId="38" applyFont="1" applyFill="1" applyBorder="1" applyAlignment="1"/>
    <xf numFmtId="0" fontId="22" fillId="6" borderId="3" xfId="38" applyFont="1" applyFill="1" applyBorder="1"/>
    <xf numFmtId="172" fontId="25" fillId="4" borderId="16" xfId="1" applyFont="1" applyFill="1" applyBorder="1">
      <alignment horizontal="left"/>
      <protection locked="0"/>
    </xf>
    <xf numFmtId="0" fontId="7" fillId="3" borderId="4" xfId="38" applyFont="1" applyFill="1" applyBorder="1" applyAlignment="1">
      <alignment horizontal="center"/>
    </xf>
    <xf numFmtId="0" fontId="7" fillId="5" borderId="5" xfId="7" applyFont="1" applyBorder="1" applyAlignment="1"/>
    <xf numFmtId="0" fontId="7" fillId="5" borderId="6" xfId="7" applyFont="1" applyBorder="1" applyAlignment="1"/>
    <xf numFmtId="176" fontId="25" fillId="4" borderId="16" xfId="36" applyFont="1" applyFill="1" applyBorder="1" applyAlignment="1">
      <alignment horizontal="left" wrapText="1"/>
      <protection locked="0"/>
    </xf>
    <xf numFmtId="172" fontId="25" fillId="4" borderId="16" xfId="1" applyFont="1" applyFill="1" applyBorder="1" applyAlignment="1">
      <protection locked="0"/>
    </xf>
    <xf numFmtId="172" fontId="25" fillId="4" borderId="28" xfId="1" applyFont="1" applyFill="1" applyBorder="1" applyAlignment="1">
      <protection locked="0"/>
    </xf>
    <xf numFmtId="0" fontId="22" fillId="6" borderId="7" xfId="38" applyFont="1" applyFill="1" applyBorder="1" applyAlignment="1"/>
    <xf numFmtId="0" fontId="0" fillId="0" borderId="8" xfId="0" applyBorder="1"/>
    <xf numFmtId="0" fontId="22" fillId="5" borderId="3" xfId="7" applyFont="1" applyFill="1" applyBorder="1" applyAlignment="1"/>
    <xf numFmtId="49" fontId="32" fillId="5" borderId="9" xfId="29" applyFont="1" applyFill="1" applyBorder="1">
      <alignment horizontal="right" indent="2"/>
    </xf>
    <xf numFmtId="0" fontId="22" fillId="5" borderId="3" xfId="0" applyFont="1" applyFill="1" applyBorder="1"/>
    <xf numFmtId="0" fontId="22" fillId="5" borderId="29" xfId="0" applyFont="1" applyFill="1" applyBorder="1"/>
    <xf numFmtId="0" fontId="0" fillId="0" borderId="10" xfId="0" applyFill="1" applyBorder="1"/>
    <xf numFmtId="0" fontId="0" fillId="0" borderId="11" xfId="0" applyFill="1" applyBorder="1"/>
    <xf numFmtId="0" fontId="0" fillId="0" borderId="12" xfId="0" applyFill="1" applyBorder="1"/>
    <xf numFmtId="0" fontId="22" fillId="4" borderId="8" xfId="0" applyFont="1" applyFill="1" applyBorder="1"/>
    <xf numFmtId="0" fontId="22" fillId="4" borderId="3" xfId="0" applyFont="1" applyFill="1" applyBorder="1"/>
    <xf numFmtId="0" fontId="33" fillId="4" borderId="8" xfId="0" applyFont="1" applyFill="1" applyBorder="1" applyAlignment="1">
      <alignment horizontal="centerContinuous"/>
    </xf>
    <xf numFmtId="0" fontId="22" fillId="4" borderId="3" xfId="0" applyFont="1" applyFill="1" applyBorder="1" applyAlignment="1">
      <alignment horizontal="centerContinuous"/>
    </xf>
    <xf numFmtId="0" fontId="22" fillId="4" borderId="3" xfId="0" applyFont="1" applyFill="1" applyBorder="1" applyAlignment="1"/>
    <xf numFmtId="0" fontId="22" fillId="4" borderId="13" xfId="0" applyFont="1" applyFill="1" applyBorder="1"/>
    <xf numFmtId="0" fontId="22" fillId="4" borderId="14" xfId="0" applyFont="1" applyFill="1" applyBorder="1"/>
    <xf numFmtId="0" fontId="22" fillId="4" borderId="15" xfId="0" applyFont="1" applyFill="1" applyBorder="1"/>
    <xf numFmtId="164" fontId="18" fillId="4" borderId="0" xfId="35" applyFont="1" applyFill="1" applyBorder="1" applyAlignment="1" applyProtection="1"/>
    <xf numFmtId="0" fontId="22" fillId="4" borderId="27" xfId="0" applyFont="1" applyFill="1" applyBorder="1"/>
    <xf numFmtId="0" fontId="22" fillId="4" borderId="30" xfId="0" applyFont="1" applyFill="1" applyBorder="1" applyAlignment="1"/>
    <xf numFmtId="0" fontId="22" fillId="4" borderId="18" xfId="0" applyFont="1" applyFill="1" applyBorder="1" applyAlignment="1"/>
    <xf numFmtId="49" fontId="4" fillId="4" borderId="0" xfId="13" applyFont="1" applyFill="1" applyBorder="1">
      <alignment horizontal="left" indent="1"/>
    </xf>
    <xf numFmtId="49" fontId="17" fillId="4" borderId="0" xfId="26" applyFont="1" applyFill="1" applyBorder="1" applyAlignment="1">
      <alignment horizontal="left" vertical="top" indent="1"/>
    </xf>
    <xf numFmtId="0" fontId="7" fillId="5" borderId="29" xfId="7" applyFont="1" applyBorder="1" applyAlignment="1"/>
    <xf numFmtId="172" fontId="11" fillId="4" borderId="16" xfId="6" applyNumberFormat="1" applyBorder="1">
      <protection locked="0"/>
    </xf>
    <xf numFmtId="164" fontId="25" fillId="4" borderId="16" xfId="35" applyFont="1" applyFill="1" applyBorder="1" applyAlignment="1">
      <alignment horizontal="left" wrapText="1"/>
      <protection locked="0"/>
    </xf>
    <xf numFmtId="0" fontId="9" fillId="5" borderId="0" xfId="7" applyFont="1" applyBorder="1"/>
    <xf numFmtId="172" fontId="25" fillId="4" borderId="31" xfId="1" applyFont="1" applyFill="1" applyBorder="1">
      <alignment horizontal="left"/>
      <protection locked="0"/>
    </xf>
    <xf numFmtId="172" fontId="22" fillId="5" borderId="32" xfId="1" applyFont="1" applyFill="1" applyBorder="1" applyProtection="1">
      <alignment horizontal="left"/>
    </xf>
    <xf numFmtId="0" fontId="0" fillId="0" borderId="0" xfId="0" applyFill="1" applyBorder="1"/>
    <xf numFmtId="0" fontId="9" fillId="5" borderId="0" xfId="7" applyFont="1" applyBorder="1" applyAlignment="1">
      <alignment wrapText="1"/>
    </xf>
    <xf numFmtId="172" fontId="9" fillId="5" borderId="19" xfId="1" applyFont="1" applyFill="1" applyBorder="1" applyAlignment="1" applyProtection="1">
      <alignment horizontal="right"/>
    </xf>
    <xf numFmtId="172" fontId="9" fillId="5" borderId="16" xfId="1" applyFont="1" applyFill="1" applyBorder="1" applyProtection="1">
      <alignment horizontal="left"/>
    </xf>
    <xf numFmtId="169" fontId="9" fillId="5" borderId="17" xfId="33" applyFont="1" applyFill="1" applyBorder="1" applyAlignment="1" applyProtection="1">
      <alignment horizontal="right"/>
    </xf>
    <xf numFmtId="0" fontId="9" fillId="5" borderId="14" xfId="7" applyBorder="1"/>
    <xf numFmtId="0" fontId="22" fillId="5" borderId="14" xfId="7" applyFont="1" applyFill="1" applyBorder="1" applyAlignment="1">
      <alignment horizontal="left" indent="1"/>
    </xf>
    <xf numFmtId="0" fontId="26" fillId="5" borderId="0" xfId="7" applyFont="1" applyFill="1" applyBorder="1" applyAlignment="1"/>
    <xf numFmtId="49" fontId="35" fillId="5" borderId="0" xfId="18" applyFont="1" applyFill="1" applyBorder="1">
      <alignment horizontal="left"/>
    </xf>
    <xf numFmtId="172" fontId="9" fillId="5" borderId="0" xfId="1" applyFont="1" applyFill="1" applyBorder="1" applyProtection="1">
      <alignment horizontal="left"/>
    </xf>
    <xf numFmtId="0" fontId="0" fillId="0" borderId="0" xfId="0"/>
    <xf numFmtId="0" fontId="0" fillId="0" borderId="0" xfId="0" applyBorder="1"/>
    <xf numFmtId="0" fontId="22" fillId="5" borderId="0" xfId="7" applyFont="1" applyFill="1" applyBorder="1"/>
    <xf numFmtId="0" fontId="22" fillId="5" borderId="0" xfId="7" applyFont="1" applyFill="1" applyBorder="1" applyAlignment="1"/>
    <xf numFmtId="172" fontId="25" fillId="4" borderId="16" xfId="1" applyFont="1" applyFill="1" applyBorder="1">
      <alignment horizontal="left"/>
      <protection locked="0"/>
    </xf>
    <xf numFmtId="0" fontId="22" fillId="5" borderId="0" xfId="7" applyFont="1" applyFill="1" applyBorder="1" applyAlignment="1">
      <alignment horizontal="left" indent="1"/>
    </xf>
    <xf numFmtId="0" fontId="22" fillId="5" borderId="0" xfId="0" applyFont="1" applyFill="1" applyBorder="1"/>
    <xf numFmtId="0" fontId="22" fillId="5" borderId="22" xfId="7" applyFont="1" applyFill="1" applyBorder="1" applyAlignment="1"/>
    <xf numFmtId="49" fontId="30" fillId="5" borderId="0" xfId="18" applyFont="1" applyFill="1" applyBorder="1">
      <alignment horizontal="left"/>
    </xf>
    <xf numFmtId="0" fontId="29" fillId="5" borderId="0" xfId="16" applyFont="1" applyFill="1" applyBorder="1" applyAlignment="1">
      <alignment horizontal="left" indent="1"/>
    </xf>
    <xf numFmtId="0" fontId="9" fillId="5" borderId="0" xfId="7" applyBorder="1"/>
    <xf numFmtId="169" fontId="25" fillId="4" borderId="16" xfId="33" applyFont="1" applyFill="1" applyBorder="1" applyAlignment="1">
      <alignment horizontal="left"/>
      <protection locked="0"/>
    </xf>
    <xf numFmtId="0" fontId="22" fillId="6" borderId="10" xfId="38" applyFont="1" applyFill="1" applyBorder="1" applyAlignment="1"/>
    <xf numFmtId="0" fontId="22" fillId="6" borderId="11" xfId="38" applyFont="1" applyFill="1" applyBorder="1" applyAlignment="1"/>
    <xf numFmtId="0" fontId="22" fillId="6" borderId="12" xfId="38" applyFont="1" applyFill="1" applyBorder="1" applyAlignment="1"/>
    <xf numFmtId="0" fontId="22" fillId="6" borderId="8" xfId="38" applyFont="1" applyFill="1" applyBorder="1"/>
    <xf numFmtId="0" fontId="22" fillId="6" borderId="3" xfId="0" applyFont="1" applyFill="1" applyBorder="1" applyAlignment="1"/>
    <xf numFmtId="0" fontId="29" fillId="6" borderId="8" xfId="15" applyFont="1" applyFill="1" applyBorder="1" applyAlignment="1"/>
    <xf numFmtId="0" fontId="7" fillId="3" borderId="5" xfId="38" applyFont="1" applyFill="1" applyBorder="1" applyAlignment="1">
      <alignment horizontal="center"/>
    </xf>
    <xf numFmtId="0" fontId="9" fillId="5" borderId="3" xfId="7" applyBorder="1"/>
    <xf numFmtId="172" fontId="9" fillId="5" borderId="16" xfId="28" applyNumberFormat="1" applyBorder="1">
      <alignment horizontal="left"/>
    </xf>
    <xf numFmtId="172" fontId="9" fillId="5" borderId="19" xfId="34" applyNumberFormat="1" applyBorder="1">
      <alignment horizontal="left"/>
    </xf>
    <xf numFmtId="0" fontId="11" fillId="4" borderId="16" xfId="6" applyBorder="1">
      <protection locked="0"/>
    </xf>
    <xf numFmtId="49" fontId="32" fillId="5" borderId="15" xfId="29" applyFont="1" applyFill="1" applyBorder="1">
      <alignment horizontal="right" indent="2"/>
    </xf>
    <xf numFmtId="0" fontId="29" fillId="6" borderId="8" xfId="16" applyFont="1" applyFill="1" applyBorder="1" applyAlignment="1"/>
    <xf numFmtId="49" fontId="32" fillId="5" borderId="14" xfId="29" applyFont="1" applyFill="1" applyBorder="1">
      <alignment horizontal="right" indent="2"/>
    </xf>
    <xf numFmtId="0" fontId="22" fillId="5" borderId="14" xfId="0" applyFont="1" applyFill="1" applyBorder="1"/>
    <xf numFmtId="0" fontId="22" fillId="5" borderId="3" xfId="7" applyFont="1" applyFill="1" applyBorder="1"/>
    <xf numFmtId="0" fontId="22" fillId="5" borderId="29" xfId="7" applyFont="1" applyFill="1" applyBorder="1"/>
    <xf numFmtId="0" fontId="22" fillId="5" borderId="14" xfId="7" applyFont="1" applyFill="1" applyBorder="1" applyAlignment="1"/>
    <xf numFmtId="49" fontId="32" fillId="5" borderId="3" xfId="29" applyFont="1" applyFill="1" applyBorder="1">
      <alignment horizontal="right" indent="2"/>
    </xf>
    <xf numFmtId="0" fontId="22" fillId="5" borderId="14" xfId="7" applyFont="1" applyFill="1" applyBorder="1"/>
    <xf numFmtId="164" fontId="18" fillId="4" borderId="0" xfId="21" applyNumberFormat="1" applyFill="1" applyBorder="1" applyAlignment="1" applyProtection="1"/>
    <xf numFmtId="0" fontId="22" fillId="4" borderId="10" xfId="0" applyFont="1" applyFill="1" applyBorder="1" applyAlignment="1"/>
    <xf numFmtId="0" fontId="22" fillId="4" borderId="11" xfId="0" applyFont="1" applyFill="1" applyBorder="1" applyAlignment="1"/>
    <xf numFmtId="0" fontId="22" fillId="4" borderId="11" xfId="0" applyFont="1" applyFill="1" applyBorder="1"/>
    <xf numFmtId="0" fontId="22" fillId="4" borderId="12" xfId="0" applyFont="1" applyFill="1" applyBorder="1"/>
    <xf numFmtId="0" fontId="22" fillId="4" borderId="8" xfId="0" applyFont="1" applyFill="1" applyBorder="1" applyAlignment="1"/>
    <xf numFmtId="172" fontId="25" fillId="4" borderId="40" xfId="1" applyFont="1" applyFill="1" applyBorder="1">
      <alignment horizontal="left"/>
      <protection locked="0"/>
    </xf>
    <xf numFmtId="49" fontId="32" fillId="5" borderId="0" xfId="29" applyFont="1" applyFill="1" applyBorder="1">
      <alignment horizontal="right" indent="2"/>
    </xf>
    <xf numFmtId="172" fontId="11" fillId="4" borderId="16" xfId="6" applyNumberFormat="1">
      <protection locked="0"/>
    </xf>
    <xf numFmtId="0" fontId="0" fillId="0" borderId="0" xfId="0" applyBorder="1" applyAlignment="1"/>
    <xf numFmtId="172" fontId="11" fillId="4" borderId="16" xfId="1" applyFont="1" applyFill="1" applyBorder="1" applyAlignment="1">
      <protection locked="0"/>
    </xf>
    <xf numFmtId="49" fontId="13" fillId="5" borderId="0" xfId="13" applyFill="1">
      <alignment horizontal="left" indent="1"/>
    </xf>
    <xf numFmtId="168" fontId="26" fillId="5" borderId="0" xfId="9" applyFont="1" applyFill="1" applyBorder="1" applyAlignment="1">
      <alignment horizontal="center" wrapText="1"/>
    </xf>
    <xf numFmtId="168" fontId="26" fillId="5" borderId="0" xfId="9" applyFont="1" applyFill="1" applyBorder="1" applyAlignment="1">
      <alignment horizontal="center" wrapText="1"/>
    </xf>
    <xf numFmtId="167" fontId="9" fillId="5" borderId="16" xfId="8" applyFont="1" applyFill="1" applyBorder="1" applyProtection="1"/>
    <xf numFmtId="0" fontId="51" fillId="38" borderId="41" xfId="82" applyAlignment="1">
      <alignment horizontal="center"/>
    </xf>
    <xf numFmtId="172" fontId="51" fillId="38" borderId="41" xfId="1" applyFont="1" applyFill="1" applyBorder="1" applyAlignment="1" applyProtection="1"/>
    <xf numFmtId="168" fontId="26" fillId="5" borderId="0" xfId="9" applyFont="1" applyFill="1" applyBorder="1" applyAlignment="1">
      <alignment horizontal="center" wrapText="1"/>
    </xf>
    <xf numFmtId="168" fontId="26" fillId="5" borderId="0" xfId="9" applyFont="1" applyFill="1" applyBorder="1" applyAlignment="1">
      <alignment horizontal="center" wrapText="1"/>
    </xf>
    <xf numFmtId="172" fontId="9" fillId="5" borderId="16" xfId="28" applyNumberFormat="1">
      <alignment horizontal="left"/>
    </xf>
    <xf numFmtId="168" fontId="26" fillId="5" borderId="0" xfId="9" applyFont="1" applyFill="1" applyBorder="1" applyAlignment="1">
      <alignment horizontal="center" wrapText="1"/>
    </xf>
    <xf numFmtId="172" fontId="51" fillId="38" borderId="0" xfId="1" applyFont="1" applyFill="1" applyBorder="1" applyAlignment="1" applyProtection="1"/>
    <xf numFmtId="49" fontId="26" fillId="5" borderId="0" xfId="23" applyFont="1" applyFill="1" applyBorder="1" applyAlignment="1">
      <alignment wrapText="1"/>
    </xf>
    <xf numFmtId="49" fontId="26" fillId="5" borderId="0" xfId="23" applyFont="1" applyFill="1" applyBorder="1" applyAlignment="1">
      <alignment horizontal="center" vertical="top" wrapText="1"/>
    </xf>
    <xf numFmtId="168" fontId="26" fillId="5" borderId="0" xfId="7" applyNumberFormat="1" applyFont="1" applyBorder="1" applyAlignment="1">
      <alignment horizontal="center"/>
    </xf>
    <xf numFmtId="168" fontId="0" fillId="0" borderId="0" xfId="0" applyNumberFormat="1"/>
    <xf numFmtId="172" fontId="0" fillId="0" borderId="0" xfId="0" applyNumberFormat="1"/>
    <xf numFmtId="0" fontId="54" fillId="0" borderId="0" xfId="0" applyFont="1"/>
    <xf numFmtId="0" fontId="0" fillId="0" borderId="0" xfId="0" applyAlignment="1">
      <alignment horizontal="right"/>
    </xf>
    <xf numFmtId="179" fontId="9" fillId="5" borderId="16" xfId="28" applyNumberFormat="1" applyBorder="1">
      <alignment horizontal="left"/>
    </xf>
    <xf numFmtId="10" fontId="0" fillId="0" borderId="41" xfId="30" applyNumberFormat="1" applyFont="1" applyBorder="1"/>
    <xf numFmtId="0" fontId="55" fillId="4" borderId="8" xfId="0" applyFont="1" applyFill="1" applyBorder="1" applyAlignment="1">
      <alignment horizontal="centerContinuous"/>
    </xf>
    <xf numFmtId="0" fontId="56" fillId="4" borderId="8" xfId="0" applyFont="1" applyFill="1" applyBorder="1" applyAlignment="1">
      <alignment horizontal="centerContinuous"/>
    </xf>
    <xf numFmtId="0" fontId="30" fillId="4" borderId="8" xfId="0" applyFont="1" applyFill="1" applyBorder="1" applyAlignment="1">
      <alignment horizontal="centerContinuous"/>
    </xf>
    <xf numFmtId="168" fontId="26" fillId="5" borderId="0" xfId="9" applyFont="1" applyFill="1" applyBorder="1" applyAlignment="1">
      <alignment horizontal="center" wrapText="1"/>
    </xf>
    <xf numFmtId="49" fontId="17" fillId="4" borderId="0" xfId="26" applyFont="1" applyFill="1" applyBorder="1" applyAlignment="1">
      <alignment horizontal="left" vertical="top" wrapText="1" indent="1"/>
    </xf>
    <xf numFmtId="0" fontId="0" fillId="0" borderId="0" xfId="0" applyAlignment="1">
      <alignment horizontal="left" vertical="top" wrapText="1" indent="1"/>
    </xf>
    <xf numFmtId="0" fontId="5" fillId="0" borderId="0" xfId="0" applyFont="1" applyBorder="1" applyAlignment="1">
      <alignment vertical="top" wrapText="1"/>
    </xf>
    <xf numFmtId="0" fontId="0" fillId="0" borderId="0" xfId="0" applyBorder="1" applyAlignment="1">
      <alignment vertical="top" wrapText="1"/>
    </xf>
    <xf numFmtId="0" fontId="29" fillId="4" borderId="25" xfId="0" applyFont="1" applyFill="1" applyBorder="1" applyAlignment="1">
      <alignment horizontal="center" vertical="top" wrapText="1"/>
    </xf>
    <xf numFmtId="0" fontId="29" fillId="4" borderId="25" xfId="0" applyFont="1" applyFill="1" applyBorder="1"/>
    <xf numFmtId="0" fontId="29" fillId="4" borderId="24" xfId="0" applyFont="1" applyFill="1" applyBorder="1"/>
    <xf numFmtId="0" fontId="22" fillId="0" borderId="0" xfId="0" applyFont="1" applyBorder="1" applyAlignment="1">
      <alignment vertical="top" wrapText="1"/>
    </xf>
    <xf numFmtId="0" fontId="34" fillId="6" borderId="16" xfId="11" applyFont="1" applyFill="1" applyBorder="1">
      <alignment horizontal="center"/>
    </xf>
    <xf numFmtId="167" fontId="34" fillId="6" borderId="16" xfId="12" applyFont="1" applyFill="1" applyBorder="1">
      <alignment horizontal="center" vertical="center"/>
    </xf>
    <xf numFmtId="0" fontId="9" fillId="4" borderId="16" xfId="5" applyBorder="1">
      <alignment horizontal="left" vertical="top" wrapText="1" indent="1"/>
      <protection locked="0"/>
    </xf>
    <xf numFmtId="0" fontId="27" fillId="5" borderId="0" xfId="13" applyNumberFormat="1" applyFont="1" applyFill="1" applyBorder="1" applyAlignment="1">
      <alignment horizontal="left" wrapText="1"/>
    </xf>
    <xf numFmtId="0" fontId="22" fillId="4" borderId="0" xfId="0" applyFont="1" applyFill="1" applyBorder="1" applyAlignment="1">
      <alignment wrapText="1"/>
    </xf>
    <xf numFmtId="49" fontId="30" fillId="5" borderId="22" xfId="18" applyFont="1" applyFill="1" applyBorder="1" applyAlignment="1">
      <alignment horizontal="left" wrapText="1"/>
    </xf>
    <xf numFmtId="168" fontId="26" fillId="5" borderId="14" xfId="9" applyFont="1" applyFill="1" applyBorder="1" applyAlignment="1">
      <alignment horizontal="left" wrapText="1"/>
    </xf>
    <xf numFmtId="0" fontId="24" fillId="5" borderId="0" xfId="7" applyFont="1" applyFill="1" applyBorder="1" applyAlignment="1">
      <alignment wrapText="1"/>
    </xf>
    <xf numFmtId="0" fontId="0" fillId="0" borderId="0" xfId="0" applyBorder="1" applyAlignment="1">
      <alignment wrapText="1"/>
    </xf>
    <xf numFmtId="0" fontId="9" fillId="4" borderId="42" xfId="5" applyBorder="1" applyAlignment="1">
      <alignment horizontal="left" vertical="top" wrapText="1"/>
      <protection locked="0"/>
    </xf>
    <xf numFmtId="0" fontId="9" fillId="4" borderId="43" xfId="5" applyBorder="1" applyAlignment="1">
      <alignment horizontal="left" vertical="top" wrapText="1"/>
      <protection locked="0"/>
    </xf>
    <xf numFmtId="0" fontId="9" fillId="4" borderId="44" xfId="5" applyBorder="1" applyAlignment="1">
      <alignment horizontal="left" vertical="top" wrapText="1"/>
      <protection locked="0"/>
    </xf>
    <xf numFmtId="0" fontId="9" fillId="4" borderId="10" xfId="5" applyBorder="1" applyAlignment="1">
      <alignment horizontal="left" vertical="top" wrapText="1"/>
      <protection locked="0"/>
    </xf>
    <xf numFmtId="0" fontId="9" fillId="4" borderId="11" xfId="5" applyBorder="1" applyAlignment="1">
      <alignment horizontal="left" vertical="top" wrapText="1"/>
      <protection locked="0"/>
    </xf>
    <xf numFmtId="0" fontId="9" fillId="4" borderId="12" xfId="5" applyBorder="1" applyAlignment="1">
      <alignment horizontal="left" vertical="top" wrapText="1"/>
      <protection locked="0"/>
    </xf>
    <xf numFmtId="0" fontId="9" fillId="4" borderId="8" xfId="5" applyBorder="1" applyAlignment="1">
      <alignment horizontal="left" vertical="top" wrapText="1"/>
      <protection locked="0"/>
    </xf>
    <xf numFmtId="0" fontId="9" fillId="4" borderId="0" xfId="5" applyBorder="1" applyAlignment="1">
      <alignment horizontal="left" vertical="top" wrapText="1"/>
      <protection locked="0"/>
    </xf>
    <xf numFmtId="0" fontId="9" fillId="4" borderId="3" xfId="5" applyBorder="1" applyAlignment="1">
      <alignment horizontal="left" vertical="top" wrapText="1"/>
      <protection locked="0"/>
    </xf>
    <xf numFmtId="0" fontId="9" fillId="4" borderId="13" xfId="5" applyBorder="1" applyAlignment="1">
      <alignment horizontal="left" vertical="top" wrapText="1"/>
      <protection locked="0"/>
    </xf>
    <xf numFmtId="0" fontId="9" fillId="4" borderId="14" xfId="5" applyBorder="1" applyAlignment="1">
      <alignment horizontal="left" vertical="top" wrapText="1"/>
      <protection locked="0"/>
    </xf>
    <xf numFmtId="0" fontId="9" fillId="4" borderId="15" xfId="5" applyBorder="1" applyAlignment="1">
      <alignment horizontal="left" vertical="top" wrapText="1"/>
      <protection locked="0"/>
    </xf>
    <xf numFmtId="0" fontId="34" fillId="6" borderId="33" xfId="11" applyFont="1" applyFill="1" applyBorder="1" applyAlignment="1">
      <alignment horizontal="center"/>
    </xf>
    <xf numFmtId="0" fontId="34" fillId="6" borderId="23" xfId="11" applyFont="1" applyFill="1" applyBorder="1" applyAlignment="1">
      <alignment horizontal="center"/>
    </xf>
    <xf numFmtId="0" fontId="34" fillId="6" borderId="31" xfId="11" applyFont="1" applyFill="1" applyBorder="1" applyAlignment="1">
      <alignment horizontal="center"/>
    </xf>
    <xf numFmtId="167" fontId="34" fillId="6" borderId="33" xfId="12" applyFont="1" applyFill="1" applyBorder="1" applyAlignment="1">
      <alignment horizontal="center" vertical="center"/>
    </xf>
    <xf numFmtId="167" fontId="34" fillId="6" borderId="23" xfId="12" applyFont="1" applyFill="1" applyBorder="1" applyAlignment="1">
      <alignment horizontal="center" vertical="center"/>
    </xf>
    <xf numFmtId="167" fontId="34" fillId="6" borderId="31" xfId="12" applyFont="1" applyFill="1" applyBorder="1" applyAlignment="1">
      <alignment horizontal="center" vertical="center"/>
    </xf>
    <xf numFmtId="49" fontId="26" fillId="5" borderId="0" xfId="23" applyFont="1" applyFill="1" applyBorder="1" applyAlignment="1">
      <alignment horizontal="center" wrapText="1"/>
    </xf>
    <xf numFmtId="168" fontId="26" fillId="5" borderId="0" xfId="9" applyFont="1" applyFill="1" applyBorder="1" applyAlignment="1">
      <alignment horizontal="center" wrapText="1"/>
    </xf>
    <xf numFmtId="0" fontId="9" fillId="4" borderId="33" xfId="5" applyBorder="1" applyAlignment="1">
      <alignment horizontal="left" vertical="top" wrapText="1"/>
      <protection locked="0"/>
    </xf>
    <xf numFmtId="0" fontId="9" fillId="4" borderId="23" xfId="5" applyBorder="1" applyAlignment="1">
      <alignment horizontal="left" vertical="top" wrapText="1"/>
      <protection locked="0"/>
    </xf>
    <xf numFmtId="0" fontId="9" fillId="4" borderId="31" xfId="5" applyBorder="1" applyAlignment="1">
      <alignment horizontal="left" vertical="top" wrapText="1"/>
      <protection locked="0"/>
    </xf>
    <xf numFmtId="168" fontId="26" fillId="5" borderId="22" xfId="9" applyFont="1" applyFill="1" applyBorder="1" applyAlignment="1">
      <alignment horizontal="left" wrapText="1"/>
    </xf>
    <xf numFmtId="0" fontId="9" fillId="4" borderId="16" xfId="5">
      <alignment horizontal="left" vertical="top" wrapText="1" indent="1"/>
      <protection locked="0"/>
    </xf>
    <xf numFmtId="0" fontId="9" fillId="4" borderId="33" xfId="5" applyBorder="1" applyAlignment="1">
      <alignment horizontal="center" vertical="top" wrapText="1"/>
      <protection locked="0"/>
    </xf>
    <xf numFmtId="0" fontId="9" fillId="4" borderId="23" xfId="5" applyBorder="1" applyAlignment="1">
      <alignment horizontal="center" vertical="top" wrapText="1"/>
      <protection locked="0"/>
    </xf>
    <xf numFmtId="0" fontId="9" fillId="4" borderId="31" xfId="5" applyBorder="1" applyAlignment="1">
      <alignment horizontal="center" vertical="top" wrapText="1"/>
      <protection locked="0"/>
    </xf>
    <xf numFmtId="0" fontId="9" fillId="4" borderId="27" xfId="5" applyBorder="1" applyAlignment="1">
      <alignment horizontal="center" vertical="top" wrapText="1"/>
      <protection locked="0"/>
    </xf>
    <xf numFmtId="0" fontId="9" fillId="4" borderId="25" xfId="5" applyBorder="1" applyAlignment="1">
      <alignment horizontal="center" vertical="top" wrapText="1"/>
      <protection locked="0"/>
    </xf>
    <xf numFmtId="0" fontId="9" fillId="4" borderId="24" xfId="5" applyBorder="1" applyAlignment="1">
      <alignment horizontal="center" vertical="top" wrapText="1"/>
      <protection locked="0"/>
    </xf>
    <xf numFmtId="0" fontId="9" fillId="4" borderId="21" xfId="5" applyBorder="1" applyAlignment="1">
      <alignment horizontal="center" vertical="top" wrapText="1"/>
      <protection locked="0"/>
    </xf>
    <xf numFmtId="0" fontId="9" fillId="4" borderId="0" xfId="5" applyBorder="1" applyAlignment="1">
      <alignment horizontal="center" vertical="top" wrapText="1"/>
      <protection locked="0"/>
    </xf>
    <xf numFmtId="0" fontId="9" fillId="4" borderId="26" xfId="5" applyBorder="1" applyAlignment="1">
      <alignment horizontal="center" vertical="top" wrapText="1"/>
      <protection locked="0"/>
    </xf>
    <xf numFmtId="0" fontId="9" fillId="4" borderId="30" xfId="5" applyBorder="1" applyAlignment="1">
      <alignment horizontal="center" vertical="top" wrapText="1"/>
      <protection locked="0"/>
    </xf>
    <xf numFmtId="0" fontId="9" fillId="4" borderId="22" xfId="5" applyBorder="1" applyAlignment="1">
      <alignment horizontal="center" vertical="top" wrapText="1"/>
      <protection locked="0"/>
    </xf>
    <xf numFmtId="0" fontId="9" fillId="4" borderId="18" xfId="5" applyBorder="1" applyAlignment="1">
      <alignment horizontal="center" vertical="top" wrapText="1"/>
      <protection locked="0"/>
    </xf>
    <xf numFmtId="0" fontId="22" fillId="5" borderId="0" xfId="7" applyFont="1" applyFill="1" applyBorder="1" applyAlignment="1">
      <alignment horizontal="left" vertical="top" wrapText="1"/>
    </xf>
    <xf numFmtId="0" fontId="22" fillId="5" borderId="0" xfId="7" applyFont="1" applyFill="1" applyBorder="1" applyAlignment="1">
      <alignment horizontal="left" vertical="top" wrapText="1" indent="2"/>
    </xf>
  </cellXfs>
  <cellStyles count="84">
    <cellStyle name="20% - Accent1" xfId="53" builtinId="30" hidden="1"/>
    <cellStyle name="20% - Accent2" xfId="57" builtinId="34" hidden="1"/>
    <cellStyle name="20% - Accent3" xfId="61" builtinId="38" hidden="1"/>
    <cellStyle name="20% - Accent4" xfId="65" builtinId="42" hidden="1"/>
    <cellStyle name="20% - Accent5" xfId="69" builtinId="46" hidden="1"/>
    <cellStyle name="20% - Accent6" xfId="73" builtinId="50" hidden="1"/>
    <cellStyle name="40% - Accent1" xfId="54" builtinId="31" hidden="1"/>
    <cellStyle name="40% - Accent2" xfId="58" builtinId="35" hidden="1"/>
    <cellStyle name="40% - Accent3" xfId="62" builtinId="39" hidden="1"/>
    <cellStyle name="40% - Accent4" xfId="66" builtinId="43" hidden="1"/>
    <cellStyle name="40% - Accent5" xfId="70" builtinId="47" hidden="1"/>
    <cellStyle name="40% - Accent6" xfId="74" builtinId="51" hidden="1"/>
    <cellStyle name="60% - Accent1" xfId="55" builtinId="32" hidden="1"/>
    <cellStyle name="60% - Accent2" xfId="59" builtinId="36" hidden="1"/>
    <cellStyle name="60% - Accent3" xfId="63" builtinId="40" hidden="1"/>
    <cellStyle name="60% - Accent4" xfId="67" builtinId="44" hidden="1"/>
    <cellStyle name="60% - Accent5" xfId="71" builtinId="48" hidden="1"/>
    <cellStyle name="60% - Accent6" xfId="75" builtinId="52" hidden="1"/>
    <cellStyle name="Accent1" xfId="52" builtinId="29" hidden="1"/>
    <cellStyle name="Accent2" xfId="56" builtinId="33" hidden="1"/>
    <cellStyle name="Accent3" xfId="60" builtinId="37" hidden="1"/>
    <cellStyle name="Accent4" xfId="64" builtinId="41" hidden="1"/>
    <cellStyle name="Accent5" xfId="68" builtinId="45" hidden="1"/>
    <cellStyle name="Accent6" xfId="72" builtinId="49" hidden="1"/>
    <cellStyle name="Bad" xfId="42" builtinId="27" hidden="1"/>
    <cellStyle name="Calculation" xfId="46" builtinId="22" hidden="1"/>
    <cellStyle name="Check Cell" xfId="48" builtinId="23" hidden="1"/>
    <cellStyle name="Comma [0]" xfId="1" builtinId="6" customBuiltin="1"/>
    <cellStyle name="Comma [1]" xfId="2" xr:uid="{00000000-0005-0000-0000-00001C000000}"/>
    <cellStyle name="Comma [2]" xfId="3" xr:uid="{00000000-0005-0000-0000-00001D000000}"/>
    <cellStyle name="Comma [4]" xfId="4" xr:uid="{00000000-0005-0000-0000-00001E000000}"/>
    <cellStyle name="Comment Box" xfId="5" xr:uid="{00000000-0005-0000-0000-00001F000000}"/>
    <cellStyle name="Data Input" xfId="6" xr:uid="{00000000-0005-0000-0000-000020000000}"/>
    <cellStyle name="Data Rows" xfId="7" xr:uid="{00000000-0005-0000-0000-000021000000}"/>
    <cellStyle name="Date" xfId="8" xr:uid="{00000000-0005-0000-0000-000022000000}"/>
    <cellStyle name="Date (short)" xfId="9" xr:uid="{00000000-0005-0000-0000-000023000000}"/>
    <cellStyle name="Date and Time" xfId="10" xr:uid="{00000000-0005-0000-0000-000024000000}"/>
    <cellStyle name="Date and Time 2" xfId="81" xr:uid="{00000000-0005-0000-0000-000025000000}"/>
    <cellStyle name="Entry 1A" xfId="11" xr:uid="{00000000-0005-0000-0000-000026000000}"/>
    <cellStyle name="Entry 1B" xfId="12" xr:uid="{00000000-0005-0000-0000-000027000000}"/>
    <cellStyle name="Explanatory text" xfId="13" xr:uid="{00000000-0005-0000-0000-000028000000}"/>
    <cellStyle name="Followed Hyperlink" xfId="14" builtinId="9" customBuiltin="1"/>
    <cellStyle name="Good" xfId="41" builtinId="26" hidden="1"/>
    <cellStyle name="Heading 1" xfId="15" builtinId="16" customBuiltin="1"/>
    <cellStyle name="Heading 1-noindex" xfId="16" xr:uid="{00000000-0005-0000-0000-00002C000000}"/>
    <cellStyle name="Heading 2" xfId="17" builtinId="17" customBuiltin="1"/>
    <cellStyle name="Heading 3" xfId="18" builtinId="18" customBuiltin="1"/>
    <cellStyle name="Heading 4" xfId="19" builtinId="19" customBuiltin="1"/>
    <cellStyle name="Heading1" xfId="76" xr:uid="{00000000-0005-0000-0000-000030000000}"/>
    <cellStyle name="Heading3" xfId="77" xr:uid="{00000000-0005-0000-0000-000031000000}"/>
    <cellStyle name="Heading3 wrap" xfId="79" xr:uid="{00000000-0005-0000-0000-000032000000}"/>
    <cellStyle name="Heavy Box" xfId="20" xr:uid="{00000000-0005-0000-0000-000033000000}"/>
    <cellStyle name="Hyperlink" xfId="21" builtinId="8" customBuiltin="1"/>
    <cellStyle name="Input" xfId="44" builtinId="20" hidden="1"/>
    <cellStyle name="Label 1" xfId="22" xr:uid="{00000000-0005-0000-0000-000036000000}"/>
    <cellStyle name="Label 2a" xfId="23" xr:uid="{00000000-0005-0000-0000-000037000000}"/>
    <cellStyle name="Label 2a centre" xfId="24" xr:uid="{00000000-0005-0000-0000-000038000000}"/>
    <cellStyle name="Label 2a merge" xfId="25" xr:uid="{00000000-0005-0000-0000-000039000000}"/>
    <cellStyle name="Label 2b" xfId="26" xr:uid="{00000000-0005-0000-0000-00003A000000}"/>
    <cellStyle name="Label 2b merged" xfId="27" xr:uid="{00000000-0005-0000-0000-00003B000000}"/>
    <cellStyle name="Link" xfId="28" xr:uid="{00000000-0005-0000-0000-00003C000000}"/>
    <cellStyle name="Linked Cell" xfId="47" builtinId="24" hidden="1"/>
    <cellStyle name="Neutral" xfId="43" builtinId="28" hidden="1"/>
    <cellStyle name="Normal" xfId="0" builtinId="0" customBuiltin="1"/>
    <cellStyle name="Note" xfId="50" builtinId="10" hidden="1"/>
    <cellStyle name="Output" xfId="45" builtinId="21" hidden="1"/>
    <cellStyle name="Output light" xfId="82" xr:uid="{00000000-0005-0000-0000-000042000000}"/>
    <cellStyle name="Page Number" xfId="29" xr:uid="{00000000-0005-0000-0000-000043000000}"/>
    <cellStyle name="Percent" xfId="30" builtinId="5" customBuiltin="1"/>
    <cellStyle name="Percent [0]" xfId="31" xr:uid="{00000000-0005-0000-0000-000045000000}"/>
    <cellStyle name="Percent [1]" xfId="32" xr:uid="{00000000-0005-0000-0000-000046000000}"/>
    <cellStyle name="Percent [2]" xfId="33" xr:uid="{00000000-0005-0000-0000-000047000000}"/>
    <cellStyle name="plus/less" xfId="78" xr:uid="{00000000-0005-0000-0000-000048000000}"/>
    <cellStyle name="Short Date" xfId="80" xr:uid="{00000000-0005-0000-0000-000049000000}"/>
    <cellStyle name="Sum" xfId="34" xr:uid="{00000000-0005-0000-0000-00004A000000}"/>
    <cellStyle name="Text" xfId="35" xr:uid="{00000000-0005-0000-0000-00004B000000}"/>
    <cellStyle name="Text rjustify" xfId="36" xr:uid="{00000000-0005-0000-0000-00004C000000}"/>
    <cellStyle name="Time" xfId="37" xr:uid="{00000000-0005-0000-0000-00004D000000}"/>
    <cellStyle name="Time 2" xfId="83" xr:uid="{00000000-0005-0000-0000-00004E000000}"/>
    <cellStyle name="Title" xfId="40" builtinId="15" hidden="1"/>
    <cellStyle name="Top rows" xfId="38" xr:uid="{00000000-0005-0000-0000-000050000000}"/>
    <cellStyle name="Total" xfId="51" builtinId="25" hidden="1"/>
    <cellStyle name="Warning Text" xfId="49" builtinId="11" hidden="1"/>
    <cellStyle name="Year" xfId="39" xr:uid="{00000000-0005-0000-0000-000053000000}"/>
  </cellStyles>
  <dxfs count="14">
    <dxf>
      <fill>
        <patternFill>
          <bgColor theme="2"/>
        </patternFill>
      </fill>
      <border>
        <left/>
        <right/>
        <top/>
        <bottom/>
      </border>
    </dxf>
    <dxf>
      <fill>
        <patternFill>
          <bgColor theme="2"/>
        </patternFill>
      </fill>
      <border>
        <left/>
        <right/>
        <top/>
        <bottom/>
      </border>
    </dxf>
    <dxf>
      <fill>
        <patternFill>
          <bgColor theme="2"/>
        </patternFill>
      </fill>
      <border>
        <left/>
        <right/>
        <top/>
        <bottom/>
      </border>
    </dxf>
    <dxf>
      <fill>
        <patternFill>
          <bgColor theme="2"/>
        </patternFill>
      </fill>
      <border>
        <left/>
        <right/>
        <top/>
        <bottom/>
      </border>
    </dxf>
    <dxf>
      <fill>
        <patternFill>
          <bgColor theme="2"/>
        </patternFill>
      </fill>
      <border>
        <left/>
        <right/>
        <top/>
        <bottom/>
      </border>
    </dxf>
    <dxf>
      <fill>
        <patternFill>
          <bgColor theme="2"/>
        </patternFill>
      </fill>
      <border>
        <left/>
        <right/>
        <top/>
        <bottom/>
      </border>
    </dxf>
    <dxf>
      <fill>
        <patternFill>
          <bgColor theme="2"/>
        </patternFill>
      </fill>
      <border>
        <left/>
        <right/>
        <top/>
        <bottom/>
      </border>
    </dxf>
    <dxf>
      <fill>
        <patternFill>
          <bgColor theme="2"/>
        </patternFill>
      </fill>
      <border>
        <left/>
        <right/>
        <top/>
        <bottom/>
      </border>
    </dxf>
    <dxf>
      <fill>
        <patternFill>
          <bgColor theme="2"/>
        </patternFill>
      </fill>
      <border>
        <left/>
        <right/>
        <top/>
        <bottom/>
      </border>
    </dxf>
    <dxf>
      <fill>
        <patternFill>
          <bgColor theme="2"/>
        </patternFill>
      </fill>
      <border>
        <left/>
        <right/>
        <top/>
        <bottom/>
      </border>
    </dxf>
    <dxf>
      <fill>
        <patternFill>
          <bgColor theme="2"/>
        </patternFill>
      </fill>
      <border>
        <left/>
        <right/>
        <top/>
        <bottom/>
      </border>
    </dxf>
    <dxf>
      <fill>
        <patternFill>
          <bgColor theme="2"/>
        </patternFill>
      </fill>
      <border>
        <left/>
        <right/>
        <top/>
        <bottom/>
      </border>
    </dxf>
    <dxf>
      <fill>
        <patternFill>
          <bgColor theme="2"/>
        </patternFill>
      </fill>
      <border>
        <left/>
        <right/>
        <top/>
        <bottom/>
      </border>
    </dxf>
    <dxf>
      <fill>
        <patternFill>
          <bgColor theme="2"/>
        </patternFill>
      </fill>
      <border>
        <left/>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312420</xdr:colOff>
      <xdr:row>1</xdr:row>
      <xdr:rowOff>22860</xdr:rowOff>
    </xdr:from>
    <xdr:to>
      <xdr:col>1</xdr:col>
      <xdr:colOff>868680</xdr:colOff>
      <xdr:row>1</xdr:row>
      <xdr:rowOff>723900</xdr:rowOff>
    </xdr:to>
    <xdr:pic>
      <xdr:nvPicPr>
        <xdr:cNvPr id="30659" name="Picture 5" descr="ComComNZ colour.jpg">
          <a:extLst>
            <a:ext uri="{FF2B5EF4-FFF2-40B4-BE49-F238E27FC236}">
              <a16:creationId xmlns:a16="http://schemas.microsoft.com/office/drawing/2014/main" id="{00000000-0008-0000-0000-0000C377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2420" y="190500"/>
          <a:ext cx="23774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CC_ID1">
  <a:themeElements>
    <a:clrScheme name="Disclosure—Airports">
      <a:dk1>
        <a:srgbClr val="000000"/>
      </a:dk1>
      <a:lt1>
        <a:srgbClr val="FFFFFF"/>
      </a:lt1>
      <a:dk2>
        <a:srgbClr val="CCFFCC"/>
      </a:dk2>
      <a:lt2>
        <a:srgbClr val="FFFF99"/>
      </a:lt2>
      <a:accent1>
        <a:srgbClr val="0000FF"/>
      </a:accent1>
      <a:accent2>
        <a:srgbClr val="000000"/>
      </a:accent2>
      <a:accent3>
        <a:srgbClr val="C2E0FF"/>
      </a:accent3>
      <a:accent4>
        <a:srgbClr val="8064A2"/>
      </a:accent4>
      <a:accent5>
        <a:srgbClr val="0066CC"/>
      </a:accent5>
      <a:accent6>
        <a:srgbClr val="F79646"/>
      </a:accent6>
      <a:hlink>
        <a:srgbClr val="0000FF"/>
      </a:hlink>
      <a:folHlink>
        <a:srgbClr val="800080"/>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Median">
      <a:fillStyleLst>
        <a:solidFill>
          <a:schemeClr val="phClr"/>
        </a:solidFill>
        <a:solidFill>
          <a:schemeClr val="phClr">
            <a:tint val="50000"/>
          </a:schemeClr>
        </a:solidFill>
        <a:solidFill>
          <a:schemeClr val="phClr"/>
        </a:solidFill>
      </a:fillStyleLst>
      <a:lnStyleLst>
        <a:ln w="10000" cap="flat" cmpd="sng" algn="ctr">
          <a:solidFill>
            <a:schemeClr val="phClr"/>
          </a:solidFill>
          <a:prstDash val="solid"/>
        </a:ln>
        <a:ln w="19050" cap="flat" cmpd="sng" algn="ctr">
          <a:solidFill>
            <a:schemeClr val="phClr"/>
          </a:solidFill>
          <a:prstDash val="solid"/>
        </a:ln>
        <a:ln w="47625" cap="flat" cmpd="dbl" algn="ctr">
          <a:solidFill>
            <a:schemeClr val="phClr"/>
          </a:solidFill>
          <a:prstDash val="solid"/>
        </a:ln>
      </a:lnStyleLst>
      <a:effectStyleLst>
        <a:effectStyle>
          <a:effectLst>
            <a:outerShdw blurRad="38100" dist="30000" dir="5400000" rotWithShape="0">
              <a:srgbClr val="000000">
                <a:alpha val="45000"/>
              </a:srgbClr>
            </a:outerShdw>
          </a:effectLst>
        </a:effectStyle>
        <a:effectStyle>
          <a:effectLst>
            <a:outerShdw blurRad="38100" dist="30000" dir="5400000" rotWithShape="0">
              <a:srgbClr val="000000">
                <a:alpha val="45000"/>
              </a:srgbClr>
            </a:outerShdw>
          </a:effectLst>
        </a:effectStyle>
        <a:effectStyle>
          <a:effectLst>
            <a:outerShdw blurRad="38100" dist="25400" dir="5400000" rotWithShape="0">
              <a:srgbClr val="000000">
                <a:alpha val="35000"/>
              </a:srgbClr>
            </a:outerShdw>
          </a:effectLst>
          <a:scene3d>
            <a:camera prst="isometricTopDown" fov="0">
              <a:rot lat="0" lon="0" rev="0"/>
            </a:camera>
            <a:lightRig rig="balanced" dir="t">
              <a:rot lat="0" lon="0" rev="13800000"/>
            </a:lightRig>
          </a:scene3d>
          <a:sp3d extrusionH="12700" prstMaterial="plastic">
            <a:bevelT w="38100" h="25400" prst="softRound"/>
            <a:contourClr>
              <a:schemeClr val="phClr"/>
            </a:contourClr>
          </a:sp3d>
        </a:effectStyle>
      </a:effectStyleLst>
      <a:bgFillStyleLst>
        <a:solidFill>
          <a:schemeClr val="phClr"/>
        </a:solidFill>
        <a:blipFill>
          <a:blip xmlns:r="http://schemas.openxmlformats.org/officeDocument/2006/relationships" r:embed="rId1">
            <a:duotone>
              <a:schemeClr val="phClr">
                <a:shade val="90000"/>
                <a:satMod val="140000"/>
              </a:schemeClr>
              <a:schemeClr val="phClr">
                <a:satMod val="120000"/>
              </a:schemeClr>
            </a:duotone>
          </a:blip>
          <a:tile tx="0" ty="0" sx="100000" sy="100000" flip="none" algn="tl"/>
        </a:blipFill>
        <a:blipFill>
          <a:blip xmlns:r="http://schemas.openxmlformats.org/officeDocument/2006/relationships" r:embed="rId2">
            <a:duotone>
              <a:schemeClr val="phClr">
                <a:shade val="90000"/>
                <a:satMod val="140000"/>
              </a:schemeClr>
              <a:schemeClr val="phClr">
                <a:satMod val="120000"/>
              </a:schemeClr>
            </a:duotone>
          </a:blip>
          <a:tile tx="0" ty="0" sx="100000" sy="10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tabColor indexed="10"/>
    <pageSetUpPr fitToPage="1"/>
  </sheetPr>
  <dimension ref="A1:D19"/>
  <sheetViews>
    <sheetView showGridLines="0" view="pageBreakPreview" zoomScaleNormal="100" zoomScaleSheetLayoutView="100" workbookViewId="0"/>
  </sheetViews>
  <sheetFormatPr defaultColWidth="9.1328125" defaultRowHeight="12.75" x14ac:dyDescent="0.35"/>
  <cols>
    <col min="1" max="1" width="26.59765625" style="1" customWidth="1"/>
    <col min="2" max="2" width="43.1328125" style="1" customWidth="1"/>
    <col min="3" max="3" width="32.73046875" style="1" customWidth="1"/>
    <col min="4" max="4" width="32.265625" style="1" customWidth="1"/>
    <col min="5" max="16384" width="9.1328125" style="1"/>
  </cols>
  <sheetData>
    <row r="1" spans="1:4" x14ac:dyDescent="0.35">
      <c r="A1" s="82"/>
      <c r="B1" s="83"/>
      <c r="C1" s="83"/>
      <c r="D1" s="84"/>
    </row>
    <row r="2" spans="1:4" ht="236.25" customHeight="1" x14ac:dyDescent="0.35">
      <c r="A2" s="85"/>
      <c r="B2" s="23"/>
      <c r="C2" s="23" t="s">
        <v>276</v>
      </c>
      <c r="D2" s="86"/>
    </row>
    <row r="3" spans="1:4" ht="22.5" x14ac:dyDescent="0.6">
      <c r="A3" s="87" t="s">
        <v>31</v>
      </c>
      <c r="B3" s="52"/>
      <c r="C3" s="52"/>
      <c r="D3" s="88"/>
    </row>
    <row r="4" spans="1:4" ht="27.75" customHeight="1" x14ac:dyDescent="0.6">
      <c r="A4" s="87" t="s">
        <v>36</v>
      </c>
      <c r="B4" s="52"/>
      <c r="C4" s="52"/>
      <c r="D4" s="88"/>
    </row>
    <row r="5" spans="1:4" ht="27.75" customHeight="1" x14ac:dyDescent="0.6">
      <c r="A5" s="87" t="s">
        <v>23</v>
      </c>
      <c r="B5" s="52"/>
      <c r="C5" s="52"/>
      <c r="D5" s="88"/>
    </row>
    <row r="6" spans="1:4" ht="20.65" x14ac:dyDescent="0.6">
      <c r="A6" s="178" t="s">
        <v>271</v>
      </c>
      <c r="B6" s="52"/>
      <c r="C6" s="52"/>
      <c r="D6" s="88"/>
    </row>
    <row r="7" spans="1:4" ht="60" customHeight="1" x14ac:dyDescent="0.35">
      <c r="A7" s="85"/>
      <c r="B7" s="23"/>
      <c r="C7" s="23"/>
      <c r="D7" s="86"/>
    </row>
    <row r="8" spans="1:4" ht="15" customHeight="1" x14ac:dyDescent="0.35">
      <c r="A8" s="85"/>
      <c r="B8" s="98" t="s">
        <v>66</v>
      </c>
      <c r="C8" s="73" t="s">
        <v>9</v>
      </c>
      <c r="D8" s="89"/>
    </row>
    <row r="9" spans="1:4" ht="3" customHeight="1" x14ac:dyDescent="0.35">
      <c r="A9" s="85"/>
      <c r="B9" s="23"/>
      <c r="C9" s="23"/>
      <c r="D9" s="86"/>
    </row>
    <row r="10" spans="1:4" ht="15" customHeight="1" x14ac:dyDescent="0.35">
      <c r="A10" s="85"/>
      <c r="B10" s="98" t="s">
        <v>90</v>
      </c>
      <c r="C10" s="53">
        <v>42794</v>
      </c>
      <c r="D10" s="86"/>
    </row>
    <row r="11" spans="1:4" ht="3" customHeight="1" x14ac:dyDescent="0.35">
      <c r="A11" s="85"/>
      <c r="B11" s="23"/>
      <c r="C11" s="23"/>
      <c r="D11" s="86"/>
    </row>
    <row r="12" spans="1:4" ht="15" customHeight="1" x14ac:dyDescent="0.35">
      <c r="A12" s="85"/>
      <c r="B12" s="98" t="s">
        <v>99</v>
      </c>
      <c r="C12" s="53">
        <v>43281</v>
      </c>
      <c r="D12" s="86"/>
    </row>
    <row r="13" spans="1:4" ht="3" customHeight="1" x14ac:dyDescent="0.35">
      <c r="A13" s="85"/>
      <c r="B13" s="23"/>
      <c r="C13" s="23"/>
      <c r="D13" s="86"/>
    </row>
    <row r="14" spans="1:4" ht="15" customHeight="1" x14ac:dyDescent="0.35">
      <c r="A14" s="85"/>
      <c r="B14" s="182" t="s">
        <v>100</v>
      </c>
      <c r="C14" s="53">
        <v>42551</v>
      </c>
      <c r="D14" s="86"/>
    </row>
    <row r="15" spans="1:4" ht="15" customHeight="1" x14ac:dyDescent="0.35">
      <c r="A15" s="85"/>
      <c r="B15" s="183"/>
      <c r="C15" s="23"/>
      <c r="D15" s="86"/>
    </row>
    <row r="16" spans="1:4" ht="15" customHeight="1" x14ac:dyDescent="0.35">
      <c r="A16" s="85"/>
      <c r="B16" s="97"/>
      <c r="C16" s="23"/>
      <c r="D16" s="86"/>
    </row>
    <row r="17" spans="1:4" ht="15" customHeight="1" x14ac:dyDescent="0.4">
      <c r="A17" s="179" t="s">
        <v>272</v>
      </c>
      <c r="B17" s="52"/>
      <c r="C17" s="52"/>
      <c r="D17" s="88"/>
    </row>
    <row r="18" spans="1:4" ht="13.15" x14ac:dyDescent="0.4">
      <c r="A18" s="180" t="s">
        <v>280</v>
      </c>
      <c r="B18" s="52"/>
      <c r="C18" s="52"/>
      <c r="D18" s="88"/>
    </row>
    <row r="19" spans="1:4" ht="39.950000000000003" customHeight="1" x14ac:dyDescent="0.35">
      <c r="A19" s="90"/>
      <c r="B19" s="91"/>
      <c r="C19" s="91"/>
      <c r="D19" s="92"/>
    </row>
  </sheetData>
  <sheetProtection formatColumns="0" formatRows="0"/>
  <mergeCells count="1">
    <mergeCell ref="B14:B15"/>
  </mergeCells>
  <dataValidations count="2">
    <dataValidation allowBlank="1" showInputMessage="1" promptTitle="Name of regulated entity" prompt=" " sqref="C8" xr:uid="{00000000-0002-0000-0000-000000000000}"/>
    <dataValidation type="date" operator="greaterThan" allowBlank="1" showInputMessage="1" showErrorMessage="1" errorTitle="Date entry" error="Dates after 1 January 2011 accepted" promptTitle="Date entry" prompt=" " sqref="C10 C12 C14" xr:uid="{00000000-0002-0000-0000-000001000000}">
      <formula1>40544</formula1>
    </dataValidation>
  </dataValidations>
  <pageMargins left="0.74803149606299213" right="0.74803149606299213" top="0.98425196850393704" bottom="0.98425196850393704" header="0.51181102362204722" footer="0.51181102362204722"/>
  <pageSetup paperSize="9" scale="65" fitToHeight="10" orientation="portrait" r:id="rId1"/>
  <headerFooter alignWithMargins="0">
    <oddHeader>&amp;CCommerce Commission Information Disclosure Template</oddHeader>
    <oddFooter>&amp;C&amp;F&amp;R&amp;A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indexed="10"/>
    <pageSetUpPr fitToPage="1"/>
  </sheetPr>
  <dimension ref="A1:D41"/>
  <sheetViews>
    <sheetView showGridLines="0" view="pageBreakPreview" zoomScaleNormal="100" zoomScaleSheetLayoutView="100" workbookViewId="0"/>
  </sheetViews>
  <sheetFormatPr defaultRowHeight="12.75" x14ac:dyDescent="0.35"/>
  <cols>
    <col min="2" max="2" width="5.1328125" customWidth="1"/>
    <col min="3" max="3" width="77.265625" customWidth="1"/>
    <col min="6" max="7" width="9.1328125" customWidth="1"/>
    <col min="8" max="8" width="24.1328125" customWidth="1"/>
    <col min="9" max="9" width="36.73046875" customWidth="1"/>
  </cols>
  <sheetData>
    <row r="1" spans="1:4" ht="28.5" customHeight="1" x14ac:dyDescent="0.35">
      <c r="A1" s="148"/>
      <c r="B1" s="149"/>
      <c r="C1" s="150"/>
      <c r="D1" s="151"/>
    </row>
    <row r="2" spans="1:4" ht="15" x14ac:dyDescent="0.4">
      <c r="A2" s="152"/>
      <c r="B2" s="55" t="s">
        <v>43</v>
      </c>
      <c r="C2" s="23"/>
      <c r="D2" s="86"/>
    </row>
    <row r="3" spans="1:4" x14ac:dyDescent="0.35">
      <c r="A3" s="85"/>
      <c r="B3" s="23"/>
      <c r="C3" s="23"/>
      <c r="D3" s="86"/>
    </row>
    <row r="4" spans="1:4" x14ac:dyDescent="0.35">
      <c r="A4" s="85"/>
      <c r="B4" s="61" t="s">
        <v>35</v>
      </c>
      <c r="C4" s="62" t="s">
        <v>38</v>
      </c>
      <c r="D4" s="86"/>
    </row>
    <row r="5" spans="1:4" x14ac:dyDescent="0.35">
      <c r="A5" s="85"/>
      <c r="B5" s="60" t="s">
        <v>88</v>
      </c>
      <c r="C5" s="147" t="s">
        <v>172</v>
      </c>
      <c r="D5" s="86"/>
    </row>
    <row r="6" spans="1:4" s="115" customFormat="1" x14ac:dyDescent="0.35">
      <c r="A6" s="85"/>
      <c r="B6" s="60" t="s">
        <v>89</v>
      </c>
      <c r="C6" s="147" t="s">
        <v>174</v>
      </c>
      <c r="D6" s="86"/>
    </row>
    <row r="7" spans="1:4" x14ac:dyDescent="0.35">
      <c r="A7" s="85"/>
      <c r="B7" s="60" t="s">
        <v>173</v>
      </c>
      <c r="C7" s="147" t="s">
        <v>34</v>
      </c>
      <c r="D7" s="86"/>
    </row>
    <row r="8" spans="1:4" x14ac:dyDescent="0.35">
      <c r="A8" s="85"/>
      <c r="B8" s="60"/>
      <c r="C8" s="147"/>
      <c r="D8" s="86"/>
    </row>
    <row r="9" spans="1:4" x14ac:dyDescent="0.35">
      <c r="A9" s="85"/>
      <c r="B9" s="60"/>
      <c r="C9" s="93"/>
      <c r="D9" s="86"/>
    </row>
    <row r="10" spans="1:4" x14ac:dyDescent="0.35">
      <c r="A10" s="85"/>
      <c r="B10" s="60"/>
      <c r="C10" s="93"/>
      <c r="D10" s="86"/>
    </row>
    <row r="11" spans="1:4" x14ac:dyDescent="0.35">
      <c r="A11" s="85"/>
      <c r="B11" s="60"/>
      <c r="C11" s="93"/>
      <c r="D11" s="86"/>
    </row>
    <row r="12" spans="1:4" x14ac:dyDescent="0.35">
      <c r="A12" s="85"/>
      <c r="B12" s="60"/>
      <c r="C12" s="93"/>
      <c r="D12" s="86"/>
    </row>
    <row r="13" spans="1:4" x14ac:dyDescent="0.35">
      <c r="A13" s="85"/>
      <c r="B13" s="60"/>
      <c r="C13" s="93"/>
      <c r="D13" s="86"/>
    </row>
    <row r="14" spans="1:4" x14ac:dyDescent="0.35">
      <c r="A14" s="85"/>
      <c r="B14" s="60"/>
      <c r="C14" s="93"/>
      <c r="D14" s="86"/>
    </row>
    <row r="15" spans="1:4" x14ac:dyDescent="0.35">
      <c r="A15" s="85"/>
      <c r="B15" s="60"/>
      <c r="C15" s="93"/>
      <c r="D15" s="86"/>
    </row>
    <row r="16" spans="1:4" x14ac:dyDescent="0.35">
      <c r="A16" s="85"/>
      <c r="B16" s="60"/>
      <c r="C16" s="93"/>
      <c r="D16" s="86"/>
    </row>
    <row r="17" spans="1:4" x14ac:dyDescent="0.35">
      <c r="A17" s="85"/>
      <c r="B17" s="60"/>
      <c r="C17" s="93"/>
      <c r="D17" s="86"/>
    </row>
    <row r="18" spans="1:4" x14ac:dyDescent="0.35">
      <c r="A18" s="85"/>
      <c r="B18" s="60"/>
      <c r="C18" s="93"/>
      <c r="D18" s="86"/>
    </row>
    <row r="19" spans="1:4" x14ac:dyDescent="0.35">
      <c r="A19" s="85"/>
      <c r="B19" s="60"/>
      <c r="C19" s="93"/>
      <c r="D19" s="86"/>
    </row>
    <row r="20" spans="1:4" x14ac:dyDescent="0.35">
      <c r="A20" s="85"/>
      <c r="B20" s="60"/>
      <c r="C20" s="93"/>
      <c r="D20" s="86"/>
    </row>
    <row r="21" spans="1:4" x14ac:dyDescent="0.35">
      <c r="A21" s="85"/>
      <c r="B21" s="60"/>
      <c r="C21" s="93"/>
      <c r="D21" s="86"/>
    </row>
    <row r="22" spans="1:4" x14ac:dyDescent="0.35">
      <c r="A22" s="85"/>
      <c r="B22" s="60"/>
      <c r="C22" s="93"/>
      <c r="D22" s="86"/>
    </row>
    <row r="23" spans="1:4" x14ac:dyDescent="0.35">
      <c r="A23" s="85"/>
      <c r="B23" s="60"/>
      <c r="C23" s="93"/>
      <c r="D23" s="86"/>
    </row>
    <row r="24" spans="1:4" x14ac:dyDescent="0.35">
      <c r="A24" s="85"/>
      <c r="B24" s="60"/>
      <c r="C24" s="93"/>
      <c r="D24" s="86"/>
    </row>
    <row r="25" spans="1:4" x14ac:dyDescent="0.35">
      <c r="A25" s="85"/>
      <c r="B25" s="60"/>
      <c r="C25" s="93"/>
      <c r="D25" s="86"/>
    </row>
    <row r="26" spans="1:4" x14ac:dyDescent="0.35">
      <c r="A26" s="85"/>
      <c r="B26" s="50"/>
      <c r="C26" s="93"/>
      <c r="D26" s="86"/>
    </row>
    <row r="27" spans="1:4" x14ac:dyDescent="0.35">
      <c r="A27" s="85"/>
      <c r="B27" s="50"/>
      <c r="C27" s="93"/>
      <c r="D27" s="86"/>
    </row>
    <row r="28" spans="1:4" x14ac:dyDescent="0.35">
      <c r="A28" s="85"/>
      <c r="B28" s="50"/>
      <c r="C28" s="51"/>
      <c r="D28" s="86"/>
    </row>
    <row r="29" spans="1:4" x14ac:dyDescent="0.35">
      <c r="A29" s="85"/>
      <c r="B29" s="50"/>
      <c r="C29" s="51"/>
      <c r="D29" s="86"/>
    </row>
    <row r="30" spans="1:4" x14ac:dyDescent="0.35">
      <c r="A30" s="85"/>
      <c r="B30" s="50"/>
      <c r="C30" s="51"/>
      <c r="D30" s="86"/>
    </row>
    <row r="31" spans="1:4" x14ac:dyDescent="0.35">
      <c r="A31" s="85"/>
      <c r="B31" s="50"/>
      <c r="C31" s="51"/>
      <c r="D31" s="86"/>
    </row>
    <row r="32" spans="1:4" x14ac:dyDescent="0.35">
      <c r="A32" s="85"/>
      <c r="B32" s="50"/>
      <c r="C32" s="51"/>
      <c r="D32" s="86"/>
    </row>
    <row r="33" spans="1:4" x14ac:dyDescent="0.35">
      <c r="A33" s="85"/>
      <c r="B33" s="50"/>
      <c r="C33" s="51"/>
      <c r="D33" s="86"/>
    </row>
    <row r="34" spans="1:4" x14ac:dyDescent="0.35">
      <c r="A34" s="85"/>
      <c r="B34" s="116"/>
      <c r="C34" s="51"/>
      <c r="D34" s="86"/>
    </row>
    <row r="35" spans="1:4" x14ac:dyDescent="0.35">
      <c r="A35" s="85"/>
      <c r="B35" s="50"/>
      <c r="C35" s="51"/>
      <c r="D35" s="86"/>
    </row>
    <row r="36" spans="1:4" x14ac:dyDescent="0.35">
      <c r="A36" s="85"/>
      <c r="B36" s="23"/>
      <c r="C36" s="23"/>
      <c r="D36" s="86"/>
    </row>
    <row r="37" spans="1:4" x14ac:dyDescent="0.35">
      <c r="A37" s="85"/>
      <c r="B37" s="23"/>
      <c r="C37" s="23"/>
      <c r="D37" s="86"/>
    </row>
    <row r="38" spans="1:4" x14ac:dyDescent="0.35">
      <c r="A38" s="85"/>
      <c r="B38" s="23"/>
      <c r="C38" s="23"/>
      <c r="D38" s="86"/>
    </row>
    <row r="39" spans="1:4" x14ac:dyDescent="0.35">
      <c r="A39" s="85"/>
      <c r="B39" s="23"/>
      <c r="C39" s="23"/>
      <c r="D39" s="86"/>
    </row>
    <row r="40" spans="1:4" x14ac:dyDescent="0.35">
      <c r="A40" s="85"/>
      <c r="B40" s="23"/>
      <c r="C40" s="23"/>
      <c r="D40" s="86"/>
    </row>
    <row r="41" spans="1:4" x14ac:dyDescent="0.35">
      <c r="A41" s="90"/>
      <c r="B41" s="91"/>
      <c r="C41" s="91"/>
      <c r="D41" s="92"/>
    </row>
  </sheetData>
  <sheetProtection formatColumns="0" formatRows="0"/>
  <phoneticPr fontId="1" type="noConversion"/>
  <hyperlinks>
    <hyperlink ref="C5" location="'S18.Total revenue requirement'!A1" tooltip="Section title. Click once to follow" display="REPORT ON THE FORECAST TOTAL ASSET BASE REVENUE REQUIREMENTS" xr:uid="{00000000-0004-0000-0100-000000000000}"/>
    <hyperlink ref="C7" location="'S20.Demand Forecast'!A1" tooltip="Section title. Click once to follow" display="REPORT ON DEMAND FORECASTS" xr:uid="{00000000-0004-0000-0100-000001000000}"/>
    <hyperlink ref="C6" location="'S19 Pricing Asset Revenue'!A1" display="REPORT ON THE FORECAST PRICING ASSET BASE REVENUE REQUIREMENTS" xr:uid="{00000000-0004-0000-0100-000002000000}"/>
  </hyperlinks>
  <pageMargins left="0.74803149606299213" right="0.74803149606299213" top="0.98425196850393704" bottom="0.98425196850393704" header="0.51181102362204722" footer="0.51181102362204722"/>
  <pageSetup paperSize="9" scale="87" fitToHeight="10" orientation="portrait" r:id="rId1"/>
  <headerFooter alignWithMargins="0">
    <oddHeader>&amp;CCommerce Commission Information Disclosure Template</oddHeader>
    <oddFooter>&amp;C&amp;F&amp;R&amp;A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indexed="10"/>
    <pageSetUpPr fitToPage="1"/>
  </sheetPr>
  <dimension ref="A1:E12"/>
  <sheetViews>
    <sheetView showGridLines="0" view="pageBreakPreview" zoomScaleNormal="100" zoomScaleSheetLayoutView="100" workbookViewId="0"/>
  </sheetViews>
  <sheetFormatPr defaultColWidth="9.1328125" defaultRowHeight="15" x14ac:dyDescent="0.4"/>
  <cols>
    <col min="1" max="1" width="9.1328125" style="2"/>
    <col min="2" max="2" width="28.59765625" style="2" customWidth="1"/>
    <col min="3" max="3" width="12.265625" style="2" customWidth="1"/>
    <col min="4" max="4" width="96.86328125" style="2" customWidth="1"/>
    <col min="5" max="5" width="8.59765625" style="2" customWidth="1"/>
    <col min="6" max="16384" width="9.1328125" style="2"/>
  </cols>
  <sheetData>
    <row r="1" spans="1:5" ht="15" customHeight="1" x14ac:dyDescent="0.4">
      <c r="A1" s="94"/>
      <c r="B1" s="186" t="s">
        <v>125</v>
      </c>
      <c r="C1" s="187"/>
      <c r="D1" s="187"/>
      <c r="E1" s="188"/>
    </row>
    <row r="2" spans="1:5" x14ac:dyDescent="0.4">
      <c r="A2" s="47"/>
      <c r="B2" s="23"/>
      <c r="C2" s="23"/>
      <c r="D2" s="23"/>
      <c r="E2" s="49"/>
    </row>
    <row r="3" spans="1:5" x14ac:dyDescent="0.4">
      <c r="A3" s="9"/>
      <c r="B3" s="23"/>
      <c r="C3" s="23"/>
      <c r="D3" s="23"/>
      <c r="E3" s="49"/>
    </row>
    <row r="4" spans="1:5" x14ac:dyDescent="0.4">
      <c r="A4" s="9"/>
      <c r="B4"/>
      <c r="C4"/>
      <c r="D4" s="23"/>
      <c r="E4" s="49"/>
    </row>
    <row r="5" spans="1:5" ht="27" customHeight="1" x14ac:dyDescent="0.4">
      <c r="A5" s="9"/>
      <c r="B5" s="23"/>
      <c r="C5" s="23"/>
      <c r="D5" s="23"/>
      <c r="E5" s="49"/>
    </row>
    <row r="6" spans="1:5" ht="42.75" customHeight="1" x14ac:dyDescent="0.4">
      <c r="A6" s="9"/>
      <c r="B6" s="189" t="s">
        <v>124</v>
      </c>
      <c r="C6" s="185"/>
      <c r="D6" s="185"/>
      <c r="E6" s="49"/>
    </row>
    <row r="7" spans="1:5" ht="84" customHeight="1" x14ac:dyDescent="0.4">
      <c r="A7" s="9"/>
      <c r="B7" s="184" t="s">
        <v>97</v>
      </c>
      <c r="C7" s="185"/>
      <c r="D7" s="185"/>
      <c r="E7" s="49"/>
    </row>
    <row r="8" spans="1:5" ht="48" customHeight="1" x14ac:dyDescent="0.4">
      <c r="A8" s="9"/>
      <c r="B8" s="189" t="s">
        <v>96</v>
      </c>
      <c r="C8" s="185"/>
      <c r="D8" s="185"/>
      <c r="E8" s="49"/>
    </row>
    <row r="9" spans="1:5" ht="96" customHeight="1" x14ac:dyDescent="0.4">
      <c r="A9" s="9"/>
      <c r="B9" s="189" t="s">
        <v>98</v>
      </c>
      <c r="C9" s="185"/>
      <c r="D9" s="185"/>
      <c r="E9" s="49"/>
    </row>
    <row r="10" spans="1:5" ht="189" customHeight="1" x14ac:dyDescent="0.4">
      <c r="A10" s="9"/>
      <c r="B10" s="189" t="s">
        <v>273</v>
      </c>
      <c r="C10" s="185"/>
      <c r="D10" s="185"/>
      <c r="E10" s="49"/>
    </row>
    <row r="11" spans="1:5" ht="81" customHeight="1" x14ac:dyDescent="0.4">
      <c r="A11" s="9"/>
      <c r="B11" s="184"/>
      <c r="C11" s="185"/>
      <c r="D11" s="185"/>
      <c r="E11" s="49"/>
    </row>
    <row r="12" spans="1:5" s="6" customFormat="1" x14ac:dyDescent="0.4">
      <c r="A12" s="95"/>
      <c r="B12" s="48"/>
      <c r="C12" s="48"/>
      <c r="D12" s="48"/>
      <c r="E12" s="96"/>
    </row>
  </sheetData>
  <sheetProtection formatColumns="0" formatRows="0"/>
  <mergeCells count="7">
    <mergeCell ref="B11:D11"/>
    <mergeCell ref="B1:E1"/>
    <mergeCell ref="B6:D6"/>
    <mergeCell ref="B7:D7"/>
    <mergeCell ref="B8:D8"/>
    <mergeCell ref="B9:D9"/>
    <mergeCell ref="B10:D10"/>
  </mergeCells>
  <phoneticPr fontId="1" type="noConversion"/>
  <pageMargins left="0.74803149606299213" right="0.74803149606299213" top="0.98425196850393704" bottom="0.98425196850393704" header="0.51181102362204722" footer="0.51181102362204722"/>
  <pageSetup paperSize="9" scale="56" fitToHeight="10" orientation="portrait" r:id="rId1"/>
  <headerFooter alignWithMargins="0">
    <oddHeader>&amp;CCommerce Commission Information Disclosure Template</oddHeader>
    <oddFooter>&amp;C&amp;F&amp;R&amp;A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1">
    <tabColor indexed="44"/>
  </sheetPr>
  <dimension ref="A1:AC320"/>
  <sheetViews>
    <sheetView showGridLines="0" view="pageBreakPreview" topLeftCell="A292" zoomScale="80" zoomScaleNormal="85" zoomScaleSheetLayoutView="80" zoomScalePageLayoutView="70" workbookViewId="0">
      <selection activeCell="C271" sqref="C271"/>
    </sheetView>
  </sheetViews>
  <sheetFormatPr defaultColWidth="8.86328125" defaultRowHeight="12.75" x14ac:dyDescent="0.35"/>
  <cols>
    <col min="1" max="1" width="4.59765625" customWidth="1"/>
    <col min="2" max="2" width="11.73046875" customWidth="1"/>
    <col min="3" max="3" width="45.59765625" customWidth="1"/>
    <col min="4" max="4" width="14.1328125" customWidth="1"/>
    <col min="5" max="9" width="15.73046875" customWidth="1"/>
    <col min="10" max="10" width="15.73046875" style="4" customWidth="1"/>
    <col min="11" max="11" width="15.73046875" style="105" customWidth="1"/>
    <col min="12" max="12" width="15.73046875" style="1" customWidth="1"/>
    <col min="13" max="16" width="15.86328125" customWidth="1"/>
    <col min="17" max="17" width="3.86328125" style="116" customWidth="1"/>
    <col min="18" max="18" width="8.86328125" style="116"/>
    <col min="19" max="19" width="18.59765625" style="116" customWidth="1"/>
    <col min="20" max="20" width="15.265625" style="116" customWidth="1"/>
    <col min="21" max="29" width="10.3984375" style="116" customWidth="1"/>
    <col min="30" max="16384" width="8.86328125" style="116"/>
  </cols>
  <sheetData>
    <row r="1" spans="1:29" customFormat="1" ht="12.75" customHeight="1" x14ac:dyDescent="0.35">
      <c r="A1" s="127"/>
      <c r="B1" s="128"/>
      <c r="C1" s="128"/>
      <c r="D1" s="128"/>
      <c r="E1" s="128"/>
      <c r="F1" s="128"/>
      <c r="G1" s="128"/>
      <c r="H1" s="128"/>
      <c r="I1" s="128"/>
      <c r="J1" s="128"/>
      <c r="K1" s="128"/>
      <c r="L1" s="128"/>
      <c r="M1" s="128"/>
      <c r="N1" s="128"/>
      <c r="O1" s="128"/>
      <c r="P1" s="128"/>
      <c r="Q1" s="129"/>
      <c r="Y1" s="115"/>
      <c r="AC1" s="115"/>
    </row>
    <row r="2" spans="1:29" customFormat="1" ht="16.5" customHeight="1" x14ac:dyDescent="0.5">
      <c r="A2" s="130"/>
      <c r="B2" s="30"/>
      <c r="C2" s="30"/>
      <c r="D2" s="30"/>
      <c r="E2" s="30"/>
      <c r="F2" s="11"/>
      <c r="G2" s="43"/>
      <c r="H2" s="43"/>
      <c r="I2" s="43"/>
      <c r="J2" s="43"/>
      <c r="K2" s="43"/>
      <c r="L2" s="43"/>
      <c r="M2" s="190" t="str">
        <f>IF(NOT(ISBLANK('Pricing CoverSheet'!$C$8)),'Pricing CoverSheet'!$C$8,"")</f>
        <v>Airport Company</v>
      </c>
      <c r="N2" s="190"/>
      <c r="O2" s="190"/>
      <c r="P2" s="190"/>
      <c r="Q2" s="131"/>
      <c r="Y2" s="115"/>
      <c r="AC2" s="115"/>
    </row>
    <row r="3" spans="1:29" customFormat="1" ht="16.5" customHeight="1" x14ac:dyDescent="0.45">
      <c r="A3" s="130"/>
      <c r="B3" s="30"/>
      <c r="C3" s="30"/>
      <c r="D3" s="30"/>
      <c r="E3" s="30"/>
      <c r="F3" s="11"/>
      <c r="G3" s="43"/>
      <c r="H3" s="43"/>
      <c r="I3" s="43"/>
      <c r="J3" s="43"/>
      <c r="K3" s="43"/>
      <c r="L3" s="43"/>
      <c r="M3" s="191">
        <f>IF(ISNUMBER('Pricing CoverSheet'!$C$12),'Pricing CoverSheet'!$C$12,"")</f>
        <v>43281</v>
      </c>
      <c r="N3" s="191"/>
      <c r="O3" s="191"/>
      <c r="P3" s="191"/>
      <c r="Q3" s="131"/>
      <c r="Y3" s="115"/>
      <c r="AC3" s="115"/>
    </row>
    <row r="4" spans="1:29" customFormat="1" ht="20.25" customHeight="1" x14ac:dyDescent="0.4">
      <c r="A4" s="132" t="s">
        <v>157</v>
      </c>
      <c r="B4" s="10"/>
      <c r="C4" s="10"/>
      <c r="D4" s="10"/>
      <c r="E4" s="10"/>
      <c r="F4" s="10"/>
      <c r="G4" s="10"/>
      <c r="H4" s="10"/>
      <c r="I4" s="10"/>
      <c r="J4" s="10"/>
      <c r="K4" s="10"/>
      <c r="L4" s="10"/>
      <c r="M4" s="10"/>
      <c r="N4" s="10"/>
      <c r="O4" s="10"/>
      <c r="P4" s="10"/>
      <c r="Q4" s="67"/>
      <c r="Y4" s="115"/>
      <c r="AC4" s="115"/>
    </row>
    <row r="5" spans="1:29" customFormat="1" ht="12.75" customHeight="1" x14ac:dyDescent="0.35">
      <c r="A5" s="70" t="s">
        <v>86</v>
      </c>
      <c r="B5" s="12" t="s">
        <v>274</v>
      </c>
      <c r="C5" s="30"/>
      <c r="D5" s="30"/>
      <c r="E5" s="30"/>
      <c r="F5" s="30"/>
      <c r="G5" s="30"/>
      <c r="H5" s="30"/>
      <c r="I5" s="30"/>
      <c r="J5" s="30"/>
      <c r="K5" s="30"/>
      <c r="L5" s="30"/>
      <c r="M5" s="30"/>
      <c r="N5" s="30"/>
      <c r="O5" s="30"/>
      <c r="P5" s="30"/>
      <c r="Q5" s="68"/>
      <c r="Y5" s="115"/>
      <c r="AC5" s="115"/>
    </row>
    <row r="6" spans="1:29" customFormat="1" ht="12.75" customHeight="1" x14ac:dyDescent="0.35">
      <c r="A6" s="133"/>
      <c r="B6" s="12"/>
      <c r="C6" s="30"/>
      <c r="D6" s="30"/>
      <c r="E6" s="30"/>
      <c r="F6" s="30"/>
      <c r="G6" s="30"/>
      <c r="H6" s="30"/>
      <c r="I6" s="30"/>
      <c r="J6" s="30"/>
      <c r="K6" s="30"/>
      <c r="L6" s="30"/>
      <c r="M6" s="30"/>
      <c r="N6" s="30"/>
      <c r="O6" s="30"/>
      <c r="P6" s="30"/>
      <c r="Q6" s="68"/>
      <c r="Y6" s="115"/>
      <c r="AC6" s="115"/>
    </row>
    <row r="7" spans="1:29" s="115" customFormat="1" ht="31.15" customHeight="1" x14ac:dyDescent="0.4">
      <c r="A7" s="71"/>
      <c r="B7" s="124"/>
      <c r="C7" s="120"/>
      <c r="D7" s="125"/>
      <c r="E7" s="32" t="s">
        <v>208</v>
      </c>
      <c r="F7" s="217" t="s">
        <v>16</v>
      </c>
      <c r="G7" s="217"/>
      <c r="H7" s="217" t="s">
        <v>17</v>
      </c>
      <c r="I7" s="217"/>
      <c r="J7" s="217" t="s">
        <v>18</v>
      </c>
      <c r="K7" s="217"/>
      <c r="L7" s="217" t="s">
        <v>19</v>
      </c>
      <c r="M7" s="217"/>
      <c r="N7" s="217" t="s">
        <v>20</v>
      </c>
      <c r="O7" s="217"/>
      <c r="P7" s="32" t="s">
        <v>209</v>
      </c>
      <c r="Q7" s="134"/>
      <c r="S7" s="174" t="s">
        <v>252</v>
      </c>
    </row>
    <row r="8" spans="1:29" customFormat="1" ht="15" customHeight="1" x14ac:dyDescent="0.4">
      <c r="A8" s="71">
        <f>ROW()</f>
        <v>8</v>
      </c>
      <c r="B8" s="124" t="s">
        <v>199</v>
      </c>
      <c r="C8" s="120"/>
      <c r="D8" s="125"/>
      <c r="E8" s="125"/>
      <c r="F8" s="218">
        <f>IF(ISNUMBER('Pricing CoverSheet'!$C$12),DATE(YEAR('Pricing CoverSheet'!$C$12),MONTH('Pricing CoverSheet'!$C$12),DAY('Pricing CoverSheet'!$C$12)),"")</f>
        <v>43281</v>
      </c>
      <c r="G8" s="218"/>
      <c r="H8" s="218">
        <f>IF(ISNUMBER('Pricing CoverSheet'!$C$12),DATE(YEAR('Pricing CoverSheet'!$C$12)+1,MONTH('Pricing CoverSheet'!$C$12),DAY('Pricing CoverSheet'!$C$12)),"")</f>
        <v>43646</v>
      </c>
      <c r="I8" s="218"/>
      <c r="J8" s="218">
        <f>IF(ISNUMBER('Pricing CoverSheet'!$C$12),DATE(YEAR('Pricing CoverSheet'!$C$12)+2,MONTH('Pricing CoverSheet'!$C$12),DAY('Pricing CoverSheet'!$C$12)),"")</f>
        <v>44012</v>
      </c>
      <c r="K8" s="218"/>
      <c r="L8" s="218">
        <f>IF(ISNUMBER('Pricing CoverSheet'!$C$12),DATE(YEAR('Pricing CoverSheet'!$C$12)+3,MONTH('Pricing CoverSheet'!$C$12),DAY('Pricing CoverSheet'!$C$12)),"")</f>
        <v>44377</v>
      </c>
      <c r="M8" s="218"/>
      <c r="N8" s="218">
        <f>IF(ISNUMBER('Pricing CoverSheet'!$C$12),DATE(YEAR('Pricing CoverSheet'!$C$12)+4,MONTH('Pricing CoverSheet'!$C$12),DAY('Pricing CoverSheet'!$C$12)),"")</f>
        <v>44742</v>
      </c>
      <c r="O8" s="218"/>
      <c r="P8" s="125"/>
      <c r="Q8" s="134"/>
      <c r="T8" s="172">
        <f>G31</f>
        <v>43281</v>
      </c>
      <c r="V8" s="172">
        <f>H31</f>
        <v>43646</v>
      </c>
      <c r="X8" s="172">
        <f>I31</f>
        <v>44012</v>
      </c>
      <c r="Y8" s="115"/>
      <c r="Z8" s="172">
        <f>J31</f>
        <v>44377</v>
      </c>
      <c r="AB8" s="172">
        <f>K31</f>
        <v>44742</v>
      </c>
      <c r="AC8" s="115"/>
    </row>
    <row r="9" spans="1:29" customFormat="1" ht="15" customHeight="1" x14ac:dyDescent="0.4">
      <c r="A9" s="71">
        <f>ROW()</f>
        <v>9</v>
      </c>
      <c r="B9" s="124"/>
      <c r="C9" s="123" t="s">
        <v>44</v>
      </c>
      <c r="D9" s="158" t="s">
        <v>210</v>
      </c>
      <c r="E9" s="160">
        <f>E71</f>
        <v>42917</v>
      </c>
      <c r="F9" s="160">
        <f>M3-IF(ISNUMBER(E74),E74,F74)</f>
        <v>43099</v>
      </c>
      <c r="G9" s="160">
        <f>$M$3-IF(ISNUMBER(E73),E73,F73)</f>
        <v>43133</v>
      </c>
      <c r="H9" s="160">
        <f>EOMONTH($M$3,12)-IF(ISNUMBER(E74),E74,F74)</f>
        <v>43464</v>
      </c>
      <c r="I9" s="160">
        <f>EOMONTH($M$3,12)-IF(ISNUMBER(E73),E73,F73)</f>
        <v>43498</v>
      </c>
      <c r="J9" s="160">
        <f>EOMONTH($M$3,24)-IF(ISNUMBER(E74),E74,F74)</f>
        <v>43830</v>
      </c>
      <c r="K9" s="160">
        <f>EOMONTH($M$3,24)-IF(ISNUMBER(E73),E73,F73)</f>
        <v>43864</v>
      </c>
      <c r="L9" s="160">
        <f>EOMONTH($M$3,36)-IF(ISNUMBER(D73),E74,F74)</f>
        <v>44195</v>
      </c>
      <c r="M9" s="160">
        <f>EOMONTH($M$3,36)-IF(ISNUMBER(E73),E73,F73)</f>
        <v>44229</v>
      </c>
      <c r="N9" s="160">
        <f>EOMONTH($M$3,48)-IF(ISNUMBER(K74),E74,F74)</f>
        <v>44560</v>
      </c>
      <c r="O9" s="160">
        <f>EOMONTH($M$3,48)-IF(ISNUMBER(E73),E73,F73)</f>
        <v>44594</v>
      </c>
      <c r="P9" s="160">
        <f>EOMONTH($M$3,48)</f>
        <v>44742</v>
      </c>
      <c r="Q9" s="134"/>
      <c r="T9" s="175" t="s">
        <v>253</v>
      </c>
      <c r="U9" s="175" t="s">
        <v>249</v>
      </c>
      <c r="V9" s="175" t="s">
        <v>253</v>
      </c>
      <c r="W9" s="175" t="s">
        <v>249</v>
      </c>
      <c r="X9" s="175" t="s">
        <v>253</v>
      </c>
      <c r="Y9" s="175" t="s">
        <v>249</v>
      </c>
      <c r="Z9" s="175" t="s">
        <v>253</v>
      </c>
      <c r="AA9" s="175" t="s">
        <v>249</v>
      </c>
      <c r="AB9" s="175" t="s">
        <v>253</v>
      </c>
      <c r="AC9" s="175" t="s">
        <v>249</v>
      </c>
    </row>
    <row r="10" spans="1:29" customFormat="1" ht="15" customHeight="1" x14ac:dyDescent="0.35">
      <c r="A10" s="71">
        <f>ROW()</f>
        <v>10</v>
      </c>
      <c r="B10" s="125"/>
      <c r="C10" s="33" t="s">
        <v>126</v>
      </c>
      <c r="D10" s="125"/>
      <c r="E10" s="176">
        <f>E140</f>
        <v>0</v>
      </c>
      <c r="F10" s="125"/>
      <c r="G10" s="125"/>
      <c r="H10" s="125"/>
      <c r="I10" s="125"/>
      <c r="J10" s="125"/>
      <c r="K10" s="125"/>
      <c r="L10" s="125"/>
      <c r="M10" s="125"/>
      <c r="N10" s="125"/>
      <c r="O10" s="125"/>
      <c r="P10" s="125"/>
      <c r="Q10" s="134"/>
      <c r="T10" s="172">
        <f>$E$9</f>
        <v>42917</v>
      </c>
      <c r="U10" s="173">
        <f>$E$24</f>
        <v>0</v>
      </c>
      <c r="V10" s="172">
        <f>$T$13+1</f>
        <v>43282</v>
      </c>
      <c r="W10" s="173">
        <f>-$U$13</f>
        <v>0</v>
      </c>
      <c r="X10" s="172">
        <f>$V$13+1</f>
        <v>43647</v>
      </c>
      <c r="Y10" s="173">
        <f>-$W$13</f>
        <v>0</v>
      </c>
      <c r="Z10" s="172">
        <f>$X$13+1</f>
        <v>44013</v>
      </c>
      <c r="AA10" s="173">
        <f>-$Y$13</f>
        <v>0</v>
      </c>
      <c r="AB10" s="172">
        <f>$Z$13+1</f>
        <v>44378</v>
      </c>
      <c r="AC10" s="173">
        <f>-$AA$13</f>
        <v>0</v>
      </c>
    </row>
    <row r="11" spans="1:29" customFormat="1" ht="15" customHeight="1" thickBot="1" x14ac:dyDescent="0.4">
      <c r="A11" s="71">
        <f>ROW()</f>
        <v>11</v>
      </c>
      <c r="B11" s="125"/>
      <c r="C11" s="33" t="s">
        <v>269</v>
      </c>
      <c r="D11" s="125"/>
      <c r="E11" s="135">
        <f>G45</f>
        <v>0</v>
      </c>
      <c r="F11" s="125"/>
      <c r="G11" s="125"/>
      <c r="H11" s="125"/>
      <c r="I11" s="125"/>
      <c r="J11" s="125"/>
      <c r="K11" s="125"/>
      <c r="L11" s="125"/>
      <c r="M11" s="125"/>
      <c r="N11" s="125"/>
      <c r="O11" s="125"/>
      <c r="P11" s="125"/>
      <c r="Q11" s="134"/>
      <c r="T11" s="172">
        <f>$F$9</f>
        <v>43099</v>
      </c>
      <c r="U11" s="173">
        <f>$F$24</f>
        <v>0</v>
      </c>
      <c r="V11" s="172">
        <f>$H$9</f>
        <v>43464</v>
      </c>
      <c r="W11" s="173">
        <f>$H$24</f>
        <v>0</v>
      </c>
      <c r="X11" s="172">
        <f>$J$9</f>
        <v>43830</v>
      </c>
      <c r="Y11" s="173">
        <f>$J$24</f>
        <v>0</v>
      </c>
      <c r="Z11" s="172">
        <f>$L$9</f>
        <v>44195</v>
      </c>
      <c r="AA11" s="173">
        <f>$L$24</f>
        <v>0</v>
      </c>
      <c r="AB11" s="172">
        <f>$N$9</f>
        <v>44560</v>
      </c>
      <c r="AC11" s="173">
        <f>$N$24</f>
        <v>0</v>
      </c>
    </row>
    <row r="12" spans="1:29" customFormat="1" ht="15" customHeight="1" thickBot="1" x14ac:dyDescent="0.4">
      <c r="A12" s="71">
        <f>ROW()</f>
        <v>12</v>
      </c>
      <c r="B12" s="125"/>
      <c r="C12" s="120" t="s">
        <v>127</v>
      </c>
      <c r="D12" s="125"/>
      <c r="E12" s="136">
        <f>E10-E11</f>
        <v>0</v>
      </c>
      <c r="F12" s="125"/>
      <c r="G12" s="125"/>
      <c r="H12" s="125"/>
      <c r="I12" s="125"/>
      <c r="J12" s="125"/>
      <c r="K12" s="125"/>
      <c r="L12" s="125"/>
      <c r="M12" s="125"/>
      <c r="N12" s="125"/>
      <c r="O12" s="125"/>
      <c r="P12" s="125"/>
      <c r="Q12" s="134"/>
      <c r="T12" s="172">
        <f>$G$9</f>
        <v>43133</v>
      </c>
      <c r="U12" s="173">
        <f>$G$24</f>
        <v>0</v>
      </c>
      <c r="V12" s="172">
        <f>$I$9</f>
        <v>43498</v>
      </c>
      <c r="W12" s="173">
        <f>$I$24</f>
        <v>0</v>
      </c>
      <c r="X12" s="172">
        <f>$K$9</f>
        <v>43864</v>
      </c>
      <c r="Y12" s="173">
        <f>$K$24</f>
        <v>0</v>
      </c>
      <c r="Z12" s="172">
        <f>$M$9</f>
        <v>44229</v>
      </c>
      <c r="AA12" s="173">
        <f>$M$24</f>
        <v>0</v>
      </c>
      <c r="AB12" s="172">
        <f>$O$9</f>
        <v>44594</v>
      </c>
      <c r="AC12" s="173">
        <f>$O$24</f>
        <v>0</v>
      </c>
    </row>
    <row r="13" spans="1:29" customFormat="1" ht="15" customHeight="1" x14ac:dyDescent="0.35">
      <c r="A13" s="71">
        <f>ROW()</f>
        <v>13</v>
      </c>
      <c r="B13" s="125"/>
      <c r="C13" s="120"/>
      <c r="D13" s="125"/>
      <c r="E13" s="125"/>
      <c r="F13" s="125"/>
      <c r="G13" s="125"/>
      <c r="H13" s="125"/>
      <c r="I13" s="125"/>
      <c r="J13" s="125"/>
      <c r="K13" s="125"/>
      <c r="L13" s="125"/>
      <c r="M13" s="125"/>
      <c r="N13" s="125"/>
      <c r="O13" s="125"/>
      <c r="P13" s="125"/>
      <c r="Q13" s="134"/>
      <c r="T13" s="172">
        <f>$T$8</f>
        <v>43281</v>
      </c>
      <c r="U13" s="173">
        <f>$G$35</f>
        <v>0</v>
      </c>
      <c r="V13" s="172">
        <f>$V$8</f>
        <v>43646</v>
      </c>
      <c r="W13" s="173">
        <f>$H$35</f>
        <v>0</v>
      </c>
      <c r="X13" s="172">
        <f>$X$8</f>
        <v>44012</v>
      </c>
      <c r="Y13" s="173">
        <f>$I$35</f>
        <v>0</v>
      </c>
      <c r="Z13" s="172">
        <f>$Z$8</f>
        <v>44377</v>
      </c>
      <c r="AA13" s="173">
        <f>$J$35</f>
        <v>0</v>
      </c>
      <c r="AB13" s="172">
        <f>$AB$8</f>
        <v>44742</v>
      </c>
      <c r="AC13" s="173">
        <f>$K$35</f>
        <v>0</v>
      </c>
    </row>
    <row r="14" spans="1:29" customFormat="1" ht="15" customHeight="1" x14ac:dyDescent="0.35">
      <c r="A14" s="71">
        <f>ROW()</f>
        <v>14</v>
      </c>
      <c r="B14" s="16" t="s">
        <v>47</v>
      </c>
      <c r="C14" s="33" t="s">
        <v>216</v>
      </c>
      <c r="D14" s="125"/>
      <c r="E14" s="125"/>
      <c r="F14" s="125"/>
      <c r="G14" s="135">
        <f>H92</f>
        <v>0</v>
      </c>
      <c r="H14" s="125"/>
      <c r="I14" s="135">
        <f>I92</f>
        <v>0</v>
      </c>
      <c r="J14" s="125"/>
      <c r="K14" s="135">
        <f>J92</f>
        <v>0</v>
      </c>
      <c r="L14" s="125"/>
      <c r="M14" s="135">
        <f>K92</f>
        <v>0</v>
      </c>
      <c r="N14" s="125"/>
      <c r="O14" s="135">
        <f>L92</f>
        <v>0</v>
      </c>
      <c r="P14" s="125"/>
      <c r="Q14" s="134"/>
      <c r="Y14" s="115"/>
      <c r="AC14" s="115"/>
    </row>
    <row r="15" spans="1:29" customFormat="1" ht="15" customHeight="1" x14ac:dyDescent="0.35">
      <c r="A15" s="71">
        <f>ROW()</f>
        <v>15</v>
      </c>
      <c r="B15" s="16" t="s">
        <v>45</v>
      </c>
      <c r="C15" s="33" t="s">
        <v>134</v>
      </c>
      <c r="D15" s="125"/>
      <c r="E15" s="125"/>
      <c r="F15" s="135">
        <f>F147</f>
        <v>0</v>
      </c>
      <c r="G15" s="125"/>
      <c r="H15" s="135">
        <f>G147</f>
        <v>0</v>
      </c>
      <c r="I15" s="125"/>
      <c r="J15" s="135">
        <f>H147</f>
        <v>0</v>
      </c>
      <c r="K15" s="125"/>
      <c r="L15" s="135">
        <f>I147</f>
        <v>0</v>
      </c>
      <c r="M15" s="125"/>
      <c r="N15" s="135">
        <f>J147</f>
        <v>0</v>
      </c>
      <c r="O15" s="125"/>
      <c r="P15" s="125"/>
      <c r="Q15" s="134"/>
      <c r="Y15" s="115"/>
      <c r="AC15" s="115"/>
    </row>
    <row r="16" spans="1:29" s="115" customFormat="1" ht="15" customHeight="1" x14ac:dyDescent="0.35">
      <c r="A16" s="71">
        <f>ROW()</f>
        <v>16</v>
      </c>
      <c r="B16" s="16" t="s">
        <v>47</v>
      </c>
      <c r="C16" s="33" t="s">
        <v>217</v>
      </c>
      <c r="D16" s="125"/>
      <c r="E16" s="125"/>
      <c r="F16" s="155"/>
      <c r="G16" s="125"/>
      <c r="H16" s="155"/>
      <c r="I16" s="125"/>
      <c r="J16" s="155"/>
      <c r="K16" s="125"/>
      <c r="L16" s="155"/>
      <c r="M16" s="125"/>
      <c r="N16" s="155"/>
      <c r="O16" s="125"/>
      <c r="P16" s="125"/>
      <c r="Q16" s="134"/>
      <c r="S16" s="115" t="s">
        <v>254</v>
      </c>
      <c r="U16" s="177" t="str">
        <f>IFERROR(XIRR(U10:U13,T10:T13,7%),"")</f>
        <v/>
      </c>
      <c r="W16" s="177" t="str">
        <f>IFERROR(XIRR(W10:W13,V10:V13,7%),"")</f>
        <v/>
      </c>
      <c r="Y16" s="177" t="str">
        <f>IFERROR(XIRR(Y10:Y13,X10:X13,7%),"")</f>
        <v/>
      </c>
      <c r="AA16" s="177" t="str">
        <f>IFERROR(XIRR(AA10:AA13,Z10:Z13,7%),"")</f>
        <v/>
      </c>
      <c r="AC16" s="177" t="str">
        <f>IFERROR(XIRR(AC10:AC13,AB10:AB13,7%),"")</f>
        <v/>
      </c>
    </row>
    <row r="17" spans="1:29" customFormat="1" ht="15" customHeight="1" x14ac:dyDescent="0.35">
      <c r="A17" s="71">
        <f>ROW()</f>
        <v>17</v>
      </c>
      <c r="B17" s="16" t="s">
        <v>45</v>
      </c>
      <c r="C17" s="33" t="s">
        <v>72</v>
      </c>
      <c r="D17" s="125"/>
      <c r="E17" s="125"/>
      <c r="F17" s="135">
        <f>H94</f>
        <v>0</v>
      </c>
      <c r="G17" s="125"/>
      <c r="H17" s="135">
        <f>I94</f>
        <v>0</v>
      </c>
      <c r="I17" s="125"/>
      <c r="J17" s="135">
        <f>J94</f>
        <v>0</v>
      </c>
      <c r="K17" s="125"/>
      <c r="L17" s="135">
        <f>K94</f>
        <v>0</v>
      </c>
      <c r="M17" s="125"/>
      <c r="N17" s="135">
        <f>L94</f>
        <v>0</v>
      </c>
      <c r="O17" s="125"/>
      <c r="P17" s="125"/>
      <c r="Q17" s="134"/>
      <c r="Y17" s="115"/>
      <c r="AC17" s="115"/>
    </row>
    <row r="18" spans="1:29" customFormat="1" ht="15" customHeight="1" x14ac:dyDescent="0.35">
      <c r="A18" s="71">
        <f>ROW()</f>
        <v>18</v>
      </c>
      <c r="B18" s="16" t="s">
        <v>45</v>
      </c>
      <c r="C18" s="33" t="s">
        <v>143</v>
      </c>
      <c r="D18" s="125"/>
      <c r="E18" s="125"/>
      <c r="F18" s="135">
        <f>H96</f>
        <v>0</v>
      </c>
      <c r="G18" s="125"/>
      <c r="H18" s="135">
        <f>I96</f>
        <v>0</v>
      </c>
      <c r="I18" s="125"/>
      <c r="J18" s="135">
        <f>J96</f>
        <v>0</v>
      </c>
      <c r="K18" s="125"/>
      <c r="L18" s="135">
        <f>K96</f>
        <v>0</v>
      </c>
      <c r="M18" s="125"/>
      <c r="N18" s="135">
        <f>L96</f>
        <v>0</v>
      </c>
      <c r="O18" s="125"/>
      <c r="P18" s="125"/>
      <c r="Q18" s="134"/>
      <c r="Y18" s="115"/>
      <c r="AC18" s="115"/>
    </row>
    <row r="19" spans="1:29" customFormat="1" ht="15" customHeight="1" x14ac:dyDescent="0.35">
      <c r="A19" s="71">
        <f>ROW()</f>
        <v>19</v>
      </c>
      <c r="B19" s="102"/>
      <c r="C19" s="33"/>
      <c r="D19" s="125"/>
      <c r="E19" s="125"/>
      <c r="F19" s="125"/>
      <c r="G19" s="125"/>
      <c r="H19" s="125"/>
      <c r="I19" s="125"/>
      <c r="J19" s="125"/>
      <c r="K19" s="125"/>
      <c r="L19" s="125"/>
      <c r="M19" s="125"/>
      <c r="N19" s="125"/>
      <c r="O19" s="125"/>
      <c r="P19" s="125"/>
      <c r="Q19" s="134"/>
      <c r="S19" s="116"/>
      <c r="T19" s="116"/>
      <c r="U19" s="116"/>
      <c r="V19" s="116"/>
      <c r="W19" s="116"/>
      <c r="X19" s="116"/>
      <c r="Y19" s="116"/>
      <c r="Z19" s="116"/>
      <c r="AA19" s="116"/>
      <c r="AB19" s="116"/>
      <c r="AC19" s="116"/>
    </row>
    <row r="20" spans="1:29" customFormat="1" ht="15" customHeight="1" x14ac:dyDescent="0.4">
      <c r="A20" s="71">
        <f>ROW()</f>
        <v>20</v>
      </c>
      <c r="B20" s="125"/>
      <c r="C20" s="33" t="s">
        <v>155</v>
      </c>
      <c r="D20" s="125"/>
      <c r="E20" s="125"/>
      <c r="F20" s="125"/>
      <c r="G20" s="125"/>
      <c r="H20" s="125"/>
      <c r="I20" s="125"/>
      <c r="J20" s="125"/>
      <c r="K20" s="125"/>
      <c r="L20" s="125"/>
      <c r="M20" s="125"/>
      <c r="N20" s="125"/>
      <c r="O20" s="125"/>
      <c r="P20" s="135">
        <f>J150</f>
        <v>0</v>
      </c>
      <c r="Q20" s="134"/>
      <c r="S20" s="174" t="s">
        <v>270</v>
      </c>
      <c r="T20" s="115"/>
      <c r="U20" s="115"/>
      <c r="V20" s="115"/>
      <c r="W20" s="115"/>
      <c r="X20" s="115"/>
      <c r="Y20" s="115"/>
      <c r="Z20" s="115"/>
      <c r="AA20" s="115"/>
      <c r="AB20" s="115"/>
      <c r="AC20" s="115"/>
    </row>
    <row r="21" spans="1:29" customFormat="1" ht="15" customHeight="1" thickBot="1" x14ac:dyDescent="0.4">
      <c r="A21" s="71">
        <f>ROW()</f>
        <v>21</v>
      </c>
      <c r="B21" s="125"/>
      <c r="C21" s="33" t="s">
        <v>136</v>
      </c>
      <c r="D21" s="125"/>
      <c r="E21" s="125"/>
      <c r="F21" s="125"/>
      <c r="G21" s="125"/>
      <c r="H21" s="125"/>
      <c r="I21" s="125"/>
      <c r="J21" s="125"/>
      <c r="K21" s="125"/>
      <c r="L21" s="125"/>
      <c r="M21" s="125"/>
      <c r="N21" s="125"/>
      <c r="O21" s="125"/>
      <c r="P21" s="135">
        <f>E56</f>
        <v>0</v>
      </c>
      <c r="Q21" s="134"/>
      <c r="S21" s="115"/>
      <c r="T21" s="172">
        <f>T8</f>
        <v>43281</v>
      </c>
      <c r="U21" s="115"/>
      <c r="V21" s="172">
        <f>V8</f>
        <v>43646</v>
      </c>
      <c r="W21" s="115"/>
      <c r="X21" s="172">
        <f>X8</f>
        <v>44012</v>
      </c>
      <c r="Y21" s="115"/>
      <c r="Z21" s="172">
        <f>Z8</f>
        <v>44377</v>
      </c>
      <c r="AA21" s="115"/>
      <c r="AB21" s="172">
        <f>AB8</f>
        <v>44742</v>
      </c>
      <c r="AC21" s="115"/>
    </row>
    <row r="22" spans="1:29" customFormat="1" ht="15" customHeight="1" thickBot="1" x14ac:dyDescent="0.4">
      <c r="A22" s="71">
        <f>ROW()</f>
        <v>22</v>
      </c>
      <c r="B22" s="125"/>
      <c r="C22" s="120" t="s">
        <v>178</v>
      </c>
      <c r="D22" s="125"/>
      <c r="E22" s="125"/>
      <c r="F22" s="125"/>
      <c r="G22" s="125"/>
      <c r="H22" s="125"/>
      <c r="I22" s="125"/>
      <c r="J22" s="125"/>
      <c r="K22" s="125"/>
      <c r="L22" s="125"/>
      <c r="M22" s="125"/>
      <c r="N22" s="125"/>
      <c r="O22" s="125"/>
      <c r="P22" s="136">
        <f>P20-P21</f>
        <v>0</v>
      </c>
      <c r="Q22" s="134"/>
      <c r="S22" s="115"/>
      <c r="T22" s="175" t="s">
        <v>253</v>
      </c>
      <c r="U22" s="175" t="s">
        <v>249</v>
      </c>
      <c r="V22" s="175" t="s">
        <v>253</v>
      </c>
      <c r="W22" s="175" t="s">
        <v>249</v>
      </c>
      <c r="X22" s="175" t="s">
        <v>253</v>
      </c>
      <c r="Y22" s="175" t="s">
        <v>249</v>
      </c>
      <c r="Z22" s="175" t="s">
        <v>253</v>
      </c>
      <c r="AA22" s="175" t="s">
        <v>249</v>
      </c>
      <c r="AB22" s="175" t="s">
        <v>253</v>
      </c>
      <c r="AC22" s="175" t="s">
        <v>249</v>
      </c>
    </row>
    <row r="23" spans="1:29" customFormat="1" ht="15" customHeight="1" x14ac:dyDescent="0.35">
      <c r="A23" s="71">
        <f>ROW()</f>
        <v>23</v>
      </c>
      <c r="B23" s="125"/>
      <c r="C23" s="120"/>
      <c r="D23" s="125"/>
      <c r="E23" s="125"/>
      <c r="F23" s="125"/>
      <c r="G23" s="125"/>
      <c r="H23" s="125"/>
      <c r="I23" s="125"/>
      <c r="J23" s="125"/>
      <c r="K23" s="125"/>
      <c r="L23" s="125"/>
      <c r="M23" s="125"/>
      <c r="N23" s="125"/>
      <c r="O23" s="125"/>
      <c r="P23" s="125"/>
      <c r="Q23" s="134"/>
      <c r="S23" s="115"/>
      <c r="T23" s="172">
        <f>$E$9</f>
        <v>42917</v>
      </c>
      <c r="U23" s="173">
        <f>$E$24</f>
        <v>0</v>
      </c>
      <c r="V23" s="172">
        <f t="shared" ref="V23:AC23" si="0">T23</f>
        <v>42917</v>
      </c>
      <c r="W23" s="173">
        <f t="shared" si="0"/>
        <v>0</v>
      </c>
      <c r="X23" s="172">
        <f t="shared" si="0"/>
        <v>42917</v>
      </c>
      <c r="Y23" s="173">
        <f t="shared" si="0"/>
        <v>0</v>
      </c>
      <c r="Z23" s="172">
        <f t="shared" si="0"/>
        <v>42917</v>
      </c>
      <c r="AA23" s="173">
        <f t="shared" si="0"/>
        <v>0</v>
      </c>
      <c r="AB23" s="172">
        <f t="shared" si="0"/>
        <v>42917</v>
      </c>
      <c r="AC23" s="173">
        <f t="shared" si="0"/>
        <v>0</v>
      </c>
    </row>
    <row r="24" spans="1:29" customFormat="1" ht="15" customHeight="1" x14ac:dyDescent="0.35">
      <c r="A24" s="71">
        <f>ROW()</f>
        <v>24</v>
      </c>
      <c r="B24" s="125"/>
      <c r="C24" s="33" t="s">
        <v>179</v>
      </c>
      <c r="D24" s="125"/>
      <c r="E24" s="135">
        <f>-E12</f>
        <v>0</v>
      </c>
      <c r="F24" s="108">
        <f>-F15+F16-F17-F18</f>
        <v>0</v>
      </c>
      <c r="G24" s="108">
        <f t="shared" ref="G24:O24" si="1">SUM(G14:G18)</f>
        <v>0</v>
      </c>
      <c r="H24" s="108">
        <f>-H15+H16-H17-H18</f>
        <v>0</v>
      </c>
      <c r="I24" s="108">
        <f t="shared" si="1"/>
        <v>0</v>
      </c>
      <c r="J24" s="108">
        <f>-J15+J16-J17-J18</f>
        <v>0</v>
      </c>
      <c r="K24" s="108">
        <f t="shared" si="1"/>
        <v>0</v>
      </c>
      <c r="L24" s="108">
        <f>-L15+L16-L17-L18</f>
        <v>0</v>
      </c>
      <c r="M24" s="108">
        <f t="shared" si="1"/>
        <v>0</v>
      </c>
      <c r="N24" s="108">
        <f>-N15+N16-N17-N18</f>
        <v>0</v>
      </c>
      <c r="O24" s="108">
        <f t="shared" si="1"/>
        <v>0</v>
      </c>
      <c r="P24" s="135">
        <f>P22</f>
        <v>0</v>
      </c>
      <c r="Q24" s="134"/>
      <c r="S24" s="115"/>
      <c r="T24" s="172">
        <f>$F$9</f>
        <v>43099</v>
      </c>
      <c r="U24" s="173">
        <f>$F$24</f>
        <v>0</v>
      </c>
      <c r="V24" s="172">
        <f t="shared" ref="V24:V25" si="2">T24</f>
        <v>43099</v>
      </c>
      <c r="W24" s="173">
        <f t="shared" ref="W24:W25" si="3">U24</f>
        <v>0</v>
      </c>
      <c r="X24" s="172">
        <f t="shared" ref="X24:X26" si="4">V24</f>
        <v>43099</v>
      </c>
      <c r="Y24" s="173">
        <f t="shared" ref="Y24:Y25" si="5">W24</f>
        <v>0</v>
      </c>
      <c r="Z24" s="172">
        <f t="shared" ref="Z24:Z26" si="6">X24</f>
        <v>43099</v>
      </c>
      <c r="AA24" s="173">
        <f t="shared" ref="AA24:AA26" si="7">Y24</f>
        <v>0</v>
      </c>
      <c r="AB24" s="172">
        <f t="shared" ref="AB24:AB27" si="8">Z24</f>
        <v>43099</v>
      </c>
      <c r="AC24" s="173">
        <f t="shared" ref="AC24:AC27" si="9">AA24</f>
        <v>0</v>
      </c>
    </row>
    <row r="25" spans="1:29" customFormat="1" ht="15" customHeight="1" thickBot="1" x14ac:dyDescent="0.4">
      <c r="A25" s="71">
        <f>ROW()</f>
        <v>25</v>
      </c>
      <c r="B25" s="125"/>
      <c r="C25" s="33"/>
      <c r="D25" s="125"/>
      <c r="E25" s="125"/>
      <c r="F25" s="114"/>
      <c r="G25" s="114"/>
      <c r="H25" s="114"/>
      <c r="I25" s="114"/>
      <c r="J25" s="114"/>
      <c r="K25" s="114"/>
      <c r="L25" s="125"/>
      <c r="M25" s="125"/>
      <c r="N25" s="114"/>
      <c r="O25" s="125"/>
      <c r="P25" s="125"/>
      <c r="Q25" s="134"/>
      <c r="S25" s="115"/>
      <c r="T25" s="172">
        <f>$G$9</f>
        <v>43133</v>
      </c>
      <c r="U25" s="173">
        <f>$G$24</f>
        <v>0</v>
      </c>
      <c r="V25" s="172">
        <f t="shared" si="2"/>
        <v>43133</v>
      </c>
      <c r="W25" s="173">
        <f t="shared" si="3"/>
        <v>0</v>
      </c>
      <c r="X25" s="172">
        <f t="shared" si="4"/>
        <v>43133</v>
      </c>
      <c r="Y25" s="173">
        <f t="shared" si="5"/>
        <v>0</v>
      </c>
      <c r="Z25" s="172">
        <f t="shared" si="6"/>
        <v>43133</v>
      </c>
      <c r="AA25" s="173">
        <f t="shared" si="7"/>
        <v>0</v>
      </c>
      <c r="AB25" s="172">
        <f t="shared" si="8"/>
        <v>43133</v>
      </c>
      <c r="AC25" s="173">
        <f t="shared" si="9"/>
        <v>0</v>
      </c>
    </row>
    <row r="26" spans="1:29" customFormat="1" ht="15.6" customHeight="1" thickBot="1" x14ac:dyDescent="0.4">
      <c r="A26" s="71">
        <f>ROW()</f>
        <v>26</v>
      </c>
      <c r="B26" s="125"/>
      <c r="C26" s="120" t="s">
        <v>244</v>
      </c>
      <c r="D26" s="125"/>
      <c r="E26" s="109" t="str">
        <f>IFERROR(XIRR(E24:P24,E9:P9,7%),"")</f>
        <v/>
      </c>
      <c r="F26" s="125"/>
      <c r="G26" s="125"/>
      <c r="H26" s="125"/>
      <c r="I26" s="125"/>
      <c r="J26" s="125"/>
      <c r="K26" s="125"/>
      <c r="L26" s="125"/>
      <c r="M26" s="125"/>
      <c r="N26" s="125"/>
      <c r="O26" s="125"/>
      <c r="P26" s="125"/>
      <c r="Q26" s="134"/>
      <c r="S26" s="115"/>
      <c r="T26" s="172">
        <f>$T$8</f>
        <v>43281</v>
      </c>
      <c r="U26" s="173">
        <f>$G$35</f>
        <v>0</v>
      </c>
      <c r="V26" s="172">
        <f>H9</f>
        <v>43464</v>
      </c>
      <c r="W26" s="173">
        <f>H24</f>
        <v>0</v>
      </c>
      <c r="X26" s="172">
        <f t="shared" si="4"/>
        <v>43464</v>
      </c>
      <c r="Y26" s="173">
        <f>W26</f>
        <v>0</v>
      </c>
      <c r="Z26" s="172">
        <f t="shared" si="6"/>
        <v>43464</v>
      </c>
      <c r="AA26" s="173">
        <f t="shared" si="7"/>
        <v>0</v>
      </c>
      <c r="AB26" s="172">
        <f t="shared" si="8"/>
        <v>43464</v>
      </c>
      <c r="AC26" s="173">
        <f t="shared" si="9"/>
        <v>0</v>
      </c>
    </row>
    <row r="27" spans="1:29" s="115" customFormat="1" ht="15.6" customHeight="1" x14ac:dyDescent="0.35">
      <c r="A27" s="71">
        <f>ROW()</f>
        <v>27</v>
      </c>
      <c r="B27" s="125"/>
      <c r="C27" s="120" t="s">
        <v>211</v>
      </c>
      <c r="D27" s="125"/>
      <c r="E27" s="163">
        <f>IFERROR(XNPV(E26,E24:P24,E9:P9),0)</f>
        <v>0</v>
      </c>
      <c r="F27" s="162" t="str">
        <f>IF(ABS(E27)&lt;0.01,"OK","ERROR")</f>
        <v>OK</v>
      </c>
      <c r="G27" s="125"/>
      <c r="H27" s="125"/>
      <c r="I27" s="125"/>
      <c r="J27" s="125"/>
      <c r="K27" s="125"/>
      <c r="L27" s="125"/>
      <c r="M27" s="125"/>
      <c r="N27" s="125"/>
      <c r="O27" s="125"/>
      <c r="P27" s="125"/>
      <c r="Q27" s="134"/>
      <c r="T27" s="172"/>
      <c r="U27" s="173"/>
      <c r="V27" s="172">
        <f>I9</f>
        <v>43498</v>
      </c>
      <c r="W27" s="173">
        <f>I24</f>
        <v>0</v>
      </c>
      <c r="X27" s="172">
        <f>V27</f>
        <v>43498</v>
      </c>
      <c r="Y27" s="173">
        <f>W27</f>
        <v>0</v>
      </c>
      <c r="Z27" s="172">
        <f>X27</f>
        <v>43498</v>
      </c>
      <c r="AA27" s="173">
        <f>Y27</f>
        <v>0</v>
      </c>
      <c r="AB27" s="172">
        <f t="shared" si="8"/>
        <v>43498</v>
      </c>
      <c r="AC27" s="173">
        <f t="shared" si="9"/>
        <v>0</v>
      </c>
    </row>
    <row r="28" spans="1:29" s="115" customFormat="1" ht="15.6" customHeight="1" x14ac:dyDescent="0.35">
      <c r="A28" s="71">
        <f>ROW()</f>
        <v>28</v>
      </c>
      <c r="B28" s="125"/>
      <c r="C28" s="120"/>
      <c r="D28" s="125"/>
      <c r="E28" s="168"/>
      <c r="F28" s="125"/>
      <c r="G28" s="125"/>
      <c r="H28" s="125"/>
      <c r="I28" s="125"/>
      <c r="J28" s="125"/>
      <c r="K28" s="125"/>
      <c r="L28" s="125"/>
      <c r="M28" s="125"/>
      <c r="N28" s="125"/>
      <c r="O28" s="125"/>
      <c r="P28" s="125"/>
      <c r="Q28" s="134"/>
      <c r="T28" s="172"/>
      <c r="U28" s="173"/>
      <c r="V28" s="172">
        <f>H31</f>
        <v>43646</v>
      </c>
      <c r="W28" s="173">
        <f>H35</f>
        <v>0</v>
      </c>
      <c r="X28" s="172">
        <f>J9</f>
        <v>43830</v>
      </c>
      <c r="Y28" s="173">
        <f>J24</f>
        <v>0</v>
      </c>
      <c r="Z28" s="172">
        <f t="shared" ref="Z28:Z29" si="10">X28</f>
        <v>43830</v>
      </c>
      <c r="AA28" s="173">
        <f t="shared" ref="AA28:AA29" si="11">Y28</f>
        <v>0</v>
      </c>
      <c r="AB28" s="172">
        <f>Z28</f>
        <v>43830</v>
      </c>
      <c r="AC28" s="173">
        <f>AA28</f>
        <v>0</v>
      </c>
    </row>
    <row r="29" spans="1:29" s="115" customFormat="1" ht="15" customHeight="1" x14ac:dyDescent="0.4">
      <c r="A29" s="71">
        <f>ROW()</f>
        <v>29</v>
      </c>
      <c r="B29" s="125"/>
      <c r="C29" s="120"/>
      <c r="D29" s="125"/>
      <c r="E29" s="168"/>
      <c r="F29" s="125"/>
      <c r="G29" s="169"/>
      <c r="H29" s="169"/>
      <c r="I29" s="169"/>
      <c r="J29" s="125"/>
      <c r="K29" s="125"/>
      <c r="L29" s="125"/>
      <c r="M29" s="125"/>
      <c r="N29" s="125"/>
      <c r="O29" s="125"/>
      <c r="P29" s="125"/>
      <c r="Q29" s="134"/>
      <c r="T29" s="172"/>
      <c r="U29" s="173"/>
      <c r="V29" s="172"/>
      <c r="W29" s="173"/>
      <c r="X29" s="172">
        <f>K9</f>
        <v>43864</v>
      </c>
      <c r="Y29" s="173">
        <f>K24</f>
        <v>0</v>
      </c>
      <c r="Z29" s="172">
        <f t="shared" si="10"/>
        <v>43864</v>
      </c>
      <c r="AA29" s="173">
        <f t="shared" si="11"/>
        <v>0</v>
      </c>
      <c r="AB29" s="172">
        <f t="shared" ref="AB29:AB31" si="12">Z29</f>
        <v>43864</v>
      </c>
      <c r="AC29" s="173">
        <f t="shared" ref="AC29:AC31" si="13">AA29</f>
        <v>0</v>
      </c>
    </row>
    <row r="30" spans="1:29" s="115" customFormat="1" ht="42.75" customHeight="1" x14ac:dyDescent="0.4">
      <c r="A30" s="71">
        <f>ROW()</f>
        <v>30</v>
      </c>
      <c r="B30" s="124" t="s">
        <v>267</v>
      </c>
      <c r="C30" s="120"/>
      <c r="D30" s="125"/>
      <c r="E30" s="168"/>
      <c r="F30" s="125"/>
      <c r="G30" s="170" t="s">
        <v>16</v>
      </c>
      <c r="H30" s="170" t="s">
        <v>245</v>
      </c>
      <c r="I30" s="170" t="s">
        <v>246</v>
      </c>
      <c r="J30" s="170" t="s">
        <v>247</v>
      </c>
      <c r="K30" s="170" t="s">
        <v>248</v>
      </c>
      <c r="L30" s="169"/>
      <c r="M30" s="125"/>
      <c r="N30" s="125"/>
      <c r="O30" s="125"/>
      <c r="P30" s="125"/>
      <c r="Q30" s="134"/>
      <c r="T30" s="172"/>
      <c r="U30" s="173"/>
      <c r="V30" s="172"/>
      <c r="W30" s="173"/>
      <c r="X30" s="172">
        <f>I31</f>
        <v>44012</v>
      </c>
      <c r="Y30" s="173">
        <f>I35</f>
        <v>0</v>
      </c>
      <c r="Z30" s="172">
        <f>L9</f>
        <v>44195</v>
      </c>
      <c r="AA30" s="173">
        <f>L24</f>
        <v>0</v>
      </c>
      <c r="AB30" s="172">
        <f t="shared" si="12"/>
        <v>44195</v>
      </c>
      <c r="AC30" s="173">
        <f t="shared" si="13"/>
        <v>0</v>
      </c>
    </row>
    <row r="31" spans="1:29" s="115" customFormat="1" ht="15.6" customHeight="1" x14ac:dyDescent="0.4">
      <c r="A31" s="71">
        <f>ROW()</f>
        <v>31</v>
      </c>
      <c r="B31" s="125"/>
      <c r="C31" s="123" t="s">
        <v>44</v>
      </c>
      <c r="D31" s="158" t="s">
        <v>268</v>
      </c>
      <c r="E31" s="168"/>
      <c r="F31" s="125"/>
      <c r="G31" s="171">
        <f>F8</f>
        <v>43281</v>
      </c>
      <c r="H31" s="171">
        <f>H8</f>
        <v>43646</v>
      </c>
      <c r="I31" s="171">
        <f>J8</f>
        <v>44012</v>
      </c>
      <c r="J31" s="171">
        <f>L8</f>
        <v>44377</v>
      </c>
      <c r="K31" s="171">
        <f>N8</f>
        <v>44742</v>
      </c>
      <c r="L31" s="125"/>
      <c r="M31" s="125"/>
      <c r="N31" s="125"/>
      <c r="O31" s="125"/>
      <c r="P31" s="125"/>
      <c r="Q31" s="134"/>
      <c r="T31" s="172"/>
      <c r="U31" s="173"/>
      <c r="V31" s="172"/>
      <c r="W31" s="173"/>
      <c r="X31" s="172"/>
      <c r="Y31" s="173"/>
      <c r="Z31" s="172">
        <f>M9</f>
        <v>44229</v>
      </c>
      <c r="AA31" s="173">
        <f>M24</f>
        <v>0</v>
      </c>
      <c r="AB31" s="172">
        <f t="shared" si="12"/>
        <v>44229</v>
      </c>
      <c r="AC31" s="173">
        <f t="shared" si="13"/>
        <v>0</v>
      </c>
    </row>
    <row r="32" spans="1:29" s="115" customFormat="1" ht="15.6" customHeight="1" x14ac:dyDescent="0.35">
      <c r="A32" s="71">
        <f>ROW()</f>
        <v>32</v>
      </c>
      <c r="B32" s="125"/>
      <c r="C32" s="120"/>
      <c r="D32" s="125"/>
      <c r="E32" s="168"/>
      <c r="F32" s="125"/>
      <c r="G32" s="125"/>
      <c r="H32" s="125"/>
      <c r="I32" s="125"/>
      <c r="J32" s="125"/>
      <c r="K32" s="125"/>
      <c r="L32" s="125"/>
      <c r="M32" s="125"/>
      <c r="N32" s="125"/>
      <c r="O32" s="125"/>
      <c r="P32" s="125"/>
      <c r="Q32" s="134"/>
      <c r="T32" s="172"/>
      <c r="U32" s="173"/>
      <c r="V32" s="172"/>
      <c r="W32" s="173"/>
      <c r="X32" s="172"/>
      <c r="Y32" s="173"/>
      <c r="Z32" s="172">
        <f>J31</f>
        <v>44377</v>
      </c>
      <c r="AA32" s="173">
        <f>J35</f>
        <v>0</v>
      </c>
      <c r="AB32" s="172">
        <f>N9</f>
        <v>44560</v>
      </c>
      <c r="AC32" s="173">
        <f>N24</f>
        <v>0</v>
      </c>
    </row>
    <row r="33" spans="1:29" s="115" customFormat="1" ht="15.6" customHeight="1" x14ac:dyDescent="0.35">
      <c r="A33" s="71">
        <f>ROW()</f>
        <v>33</v>
      </c>
      <c r="B33" s="125"/>
      <c r="C33" s="33" t="s">
        <v>155</v>
      </c>
      <c r="D33" s="125"/>
      <c r="E33" s="168"/>
      <c r="F33" s="125"/>
      <c r="G33" s="135">
        <f>F150</f>
        <v>0</v>
      </c>
      <c r="H33" s="135">
        <f>G150</f>
        <v>0</v>
      </c>
      <c r="I33" s="135">
        <f>H150</f>
        <v>0</v>
      </c>
      <c r="J33" s="135">
        <f>I150</f>
        <v>0</v>
      </c>
      <c r="K33" s="135">
        <f>J150</f>
        <v>0</v>
      </c>
      <c r="L33" s="125"/>
      <c r="M33" s="125"/>
      <c r="N33" s="125"/>
      <c r="O33" s="125"/>
      <c r="P33" s="125"/>
      <c r="Q33" s="134"/>
      <c r="T33" s="172"/>
      <c r="U33" s="173"/>
      <c r="V33" s="172"/>
      <c r="W33" s="173"/>
      <c r="X33" s="172"/>
      <c r="Y33" s="173"/>
      <c r="Z33" s="172"/>
      <c r="AA33" s="173"/>
      <c r="AB33" s="172">
        <f>O9</f>
        <v>44594</v>
      </c>
      <c r="AC33" s="173">
        <f>O24</f>
        <v>0</v>
      </c>
    </row>
    <row r="34" spans="1:29" s="115" customFormat="1" ht="15.6" customHeight="1" thickBot="1" x14ac:dyDescent="0.4">
      <c r="A34" s="71">
        <f>ROW()</f>
        <v>34</v>
      </c>
      <c r="B34" s="125"/>
      <c r="C34" s="33" t="s">
        <v>136</v>
      </c>
      <c r="D34" s="125"/>
      <c r="E34" s="168"/>
      <c r="F34" s="125"/>
      <c r="G34" s="155"/>
      <c r="H34" s="155"/>
      <c r="I34" s="155"/>
      <c r="J34" s="155"/>
      <c r="K34" s="135">
        <f>E56</f>
        <v>0</v>
      </c>
      <c r="L34" s="125"/>
      <c r="M34" s="125"/>
      <c r="N34" s="125"/>
      <c r="O34" s="125"/>
      <c r="P34" s="125"/>
      <c r="Q34" s="134"/>
      <c r="T34" s="172"/>
      <c r="U34" s="173"/>
      <c r="V34" s="172"/>
      <c r="W34" s="173"/>
      <c r="X34" s="172"/>
      <c r="Y34" s="173"/>
      <c r="Z34" s="172"/>
      <c r="AA34" s="173"/>
      <c r="AB34" s="172">
        <f>P9</f>
        <v>44742</v>
      </c>
      <c r="AC34" s="173">
        <f>P24</f>
        <v>0</v>
      </c>
    </row>
    <row r="35" spans="1:29" s="115" customFormat="1" ht="15.6" customHeight="1" thickBot="1" x14ac:dyDescent="0.4">
      <c r="A35" s="71">
        <f>ROW()</f>
        <v>35</v>
      </c>
      <c r="B35" s="125"/>
      <c r="C35" s="120" t="s">
        <v>178</v>
      </c>
      <c r="D35" s="125"/>
      <c r="E35" s="168"/>
      <c r="F35" s="125"/>
      <c r="G35" s="136">
        <f>G33-G34</f>
        <v>0</v>
      </c>
      <c r="H35" s="136">
        <f>H33-H34</f>
        <v>0</v>
      </c>
      <c r="I35" s="136">
        <f>I33-I34</f>
        <v>0</v>
      </c>
      <c r="J35" s="136">
        <f>J33-J34</f>
        <v>0</v>
      </c>
      <c r="K35" s="136">
        <f>K33-K34</f>
        <v>0</v>
      </c>
      <c r="L35" s="125"/>
      <c r="M35" s="125"/>
      <c r="N35" s="125"/>
      <c r="O35" s="125"/>
      <c r="P35" s="125"/>
      <c r="Q35" s="134"/>
    </row>
    <row r="36" spans="1:29" s="115" customFormat="1" ht="15.6" customHeight="1" thickBot="1" x14ac:dyDescent="0.4">
      <c r="A36" s="71">
        <f>ROW()</f>
        <v>36</v>
      </c>
      <c r="B36" s="125"/>
      <c r="C36" s="120"/>
      <c r="D36" s="125"/>
      <c r="E36" s="168"/>
      <c r="F36" s="125"/>
      <c r="G36" s="125"/>
      <c r="H36" s="125"/>
      <c r="I36" s="125"/>
      <c r="J36" s="125"/>
      <c r="K36" s="125"/>
      <c r="L36" s="125"/>
      <c r="M36" s="125"/>
      <c r="N36" s="125"/>
      <c r="O36" s="125"/>
      <c r="P36" s="125"/>
      <c r="Q36" s="134"/>
    </row>
    <row r="37" spans="1:29" s="115" customFormat="1" ht="15.6" customHeight="1" thickBot="1" x14ac:dyDescent="0.4">
      <c r="A37" s="71">
        <f>ROW()</f>
        <v>37</v>
      </c>
      <c r="B37" s="125"/>
      <c r="C37" s="120" t="s">
        <v>251</v>
      </c>
      <c r="D37" s="125"/>
      <c r="E37" s="168"/>
      <c r="F37" s="125"/>
      <c r="G37" s="109" t="str">
        <f>U16</f>
        <v/>
      </c>
      <c r="H37" s="109" t="str">
        <f>W16</f>
        <v/>
      </c>
      <c r="I37" s="109" t="str">
        <f>Y16</f>
        <v/>
      </c>
      <c r="J37" s="109" t="str">
        <f>AA16</f>
        <v/>
      </c>
      <c r="K37" s="109" t="str">
        <f>AC16</f>
        <v/>
      </c>
      <c r="L37" s="125"/>
      <c r="M37" s="125"/>
      <c r="N37" s="125"/>
      <c r="O37" s="125"/>
      <c r="P37" s="125"/>
      <c r="Q37" s="134"/>
      <c r="S37" s="115" t="s">
        <v>254</v>
      </c>
      <c r="U37" s="177" t="str">
        <f>IFERROR(XIRR(U23:U26,T23:T26,7%),"")</f>
        <v/>
      </c>
      <c r="W37" s="177" t="str">
        <f>IFERROR(XIRR(W23:W28,V23:V28,7%),"")</f>
        <v/>
      </c>
      <c r="Y37" s="177" t="str">
        <f>IFERROR(XIRR(Y23:Y30,X23:X30,7%),"")</f>
        <v/>
      </c>
      <c r="AA37" s="177" t="str">
        <f>IFERROR(XIRR(AA23:AA32,Z23:Z32,7%),"")</f>
        <v/>
      </c>
      <c r="AC37" s="177" t="str">
        <f>IFERROR(XIRR(AC23:AC34,AB23:AB34,7%),"")</f>
        <v/>
      </c>
    </row>
    <row r="38" spans="1:29" s="115" customFormat="1" ht="15.6" customHeight="1" thickBot="1" x14ac:dyDescent="0.4">
      <c r="A38" s="71">
        <f>ROW()</f>
        <v>38</v>
      </c>
      <c r="B38" s="125"/>
      <c r="C38" s="120" t="s">
        <v>250</v>
      </c>
      <c r="D38" s="125"/>
      <c r="E38" s="168"/>
      <c r="F38" s="125"/>
      <c r="G38" s="109" t="str">
        <f>U37</f>
        <v/>
      </c>
      <c r="H38" s="109" t="str">
        <f>W37</f>
        <v/>
      </c>
      <c r="I38" s="109" t="str">
        <f>Y37</f>
        <v/>
      </c>
      <c r="J38" s="109" t="str">
        <f>AA37</f>
        <v/>
      </c>
      <c r="K38" s="109" t="str">
        <f>AC37</f>
        <v/>
      </c>
      <c r="L38" s="125"/>
      <c r="M38" s="125"/>
      <c r="N38" s="125"/>
      <c r="O38" s="125"/>
      <c r="P38" s="125"/>
      <c r="Q38" s="134"/>
    </row>
    <row r="39" spans="1:29" s="115" customFormat="1" ht="15.6" customHeight="1" x14ac:dyDescent="0.35">
      <c r="A39" s="71">
        <f>ROW()</f>
        <v>39</v>
      </c>
      <c r="B39" s="125"/>
      <c r="C39" s="120"/>
      <c r="D39" s="125"/>
      <c r="E39" s="168"/>
      <c r="F39" s="125"/>
      <c r="G39" s="125"/>
      <c r="H39" s="125"/>
      <c r="I39" s="125"/>
      <c r="J39" s="125"/>
      <c r="K39" s="125"/>
      <c r="L39" s="125"/>
      <c r="M39" s="125"/>
      <c r="N39" s="125"/>
      <c r="O39" s="125"/>
      <c r="P39" s="125"/>
      <c r="Q39" s="134"/>
    </row>
    <row r="40" spans="1:29" customFormat="1" ht="26.45" customHeight="1" x14ac:dyDescent="0.4">
      <c r="A40" s="71">
        <f>ROW()</f>
        <v>40</v>
      </c>
      <c r="B40" s="124" t="s">
        <v>278</v>
      </c>
      <c r="C40" s="123"/>
      <c r="D40" s="125"/>
      <c r="E40" s="125"/>
      <c r="F40" s="125"/>
      <c r="G40" s="125"/>
      <c r="H40" s="125"/>
      <c r="I40" s="125"/>
      <c r="J40" s="125"/>
      <c r="K40" s="125"/>
      <c r="L40" s="125"/>
      <c r="M40" s="125"/>
      <c r="N40" s="125"/>
      <c r="O40" s="125"/>
      <c r="P40" s="125"/>
      <c r="Q40" s="134"/>
      <c r="S40" s="115"/>
      <c r="T40" s="115"/>
      <c r="U40" s="115"/>
      <c r="V40" s="115"/>
      <c r="W40" s="115"/>
      <c r="X40" s="115"/>
      <c r="Y40" s="115"/>
      <c r="Z40" s="115"/>
      <c r="AA40" s="115"/>
      <c r="AB40" s="115"/>
      <c r="AC40" s="115"/>
    </row>
    <row r="41" spans="1:29" customFormat="1" ht="82.15" customHeight="1" x14ac:dyDescent="0.4">
      <c r="A41" s="71">
        <f>ROW()</f>
        <v>41</v>
      </c>
      <c r="B41" s="125"/>
      <c r="C41" s="123" t="s">
        <v>44</v>
      </c>
      <c r="D41" s="125"/>
      <c r="E41" s="181" t="s">
        <v>279</v>
      </c>
      <c r="F41" s="32" t="s">
        <v>145</v>
      </c>
      <c r="G41" s="32" t="s">
        <v>269</v>
      </c>
      <c r="H41" s="125"/>
      <c r="I41" s="196" t="s">
        <v>147</v>
      </c>
      <c r="J41" s="196"/>
      <c r="K41" s="196"/>
      <c r="L41" s="196"/>
      <c r="M41" s="125"/>
      <c r="N41" s="125"/>
      <c r="O41" s="125"/>
      <c r="P41" s="125"/>
      <c r="Q41" s="134"/>
      <c r="S41" s="115"/>
      <c r="T41" s="115"/>
      <c r="U41" s="115"/>
      <c r="V41" s="115"/>
      <c r="W41" s="115"/>
      <c r="X41" s="115"/>
      <c r="Y41" s="115"/>
      <c r="Z41" s="115"/>
      <c r="AA41" s="115"/>
      <c r="AB41" s="115"/>
      <c r="AC41" s="115"/>
    </row>
    <row r="42" spans="1:29" customFormat="1" ht="15" customHeight="1" x14ac:dyDescent="0.35">
      <c r="A42" s="71">
        <f>ROW()</f>
        <v>42</v>
      </c>
      <c r="B42" s="125"/>
      <c r="C42" s="33" t="s">
        <v>234</v>
      </c>
      <c r="D42" s="125"/>
      <c r="E42" s="157"/>
      <c r="F42" s="157"/>
      <c r="G42" s="135">
        <f>E42+F42</f>
        <v>0</v>
      </c>
      <c r="H42" s="125"/>
      <c r="I42" s="192"/>
      <c r="J42" s="192"/>
      <c r="K42" s="192"/>
      <c r="L42" s="192"/>
      <c r="M42" s="192"/>
      <c r="N42" s="192"/>
      <c r="O42" s="192"/>
      <c r="P42" s="192"/>
      <c r="Q42" s="134"/>
      <c r="S42" s="115"/>
      <c r="T42" s="115"/>
      <c r="U42" s="115"/>
      <c r="V42" s="115"/>
      <c r="W42" s="115"/>
      <c r="X42" s="115"/>
      <c r="Y42" s="115"/>
      <c r="Z42" s="115"/>
      <c r="AA42" s="115"/>
      <c r="AB42" s="115"/>
      <c r="AC42" s="115"/>
    </row>
    <row r="43" spans="1:29" customFormat="1" ht="15" customHeight="1" x14ac:dyDescent="0.35">
      <c r="A43" s="71">
        <f>ROW()</f>
        <v>43</v>
      </c>
      <c r="B43" s="125"/>
      <c r="C43" s="33" t="s">
        <v>180</v>
      </c>
      <c r="D43" s="125"/>
      <c r="E43" s="157"/>
      <c r="F43" s="157"/>
      <c r="G43" s="135">
        <f>E43+F43</f>
        <v>0</v>
      </c>
      <c r="H43" s="125"/>
      <c r="I43" s="192"/>
      <c r="J43" s="192"/>
      <c r="K43" s="192"/>
      <c r="L43" s="192"/>
      <c r="M43" s="192"/>
      <c r="N43" s="192"/>
      <c r="O43" s="192"/>
      <c r="P43" s="192"/>
      <c r="Q43" s="134"/>
      <c r="S43" s="115"/>
      <c r="T43" s="115"/>
      <c r="U43" s="115"/>
      <c r="V43" s="115"/>
      <c r="W43" s="115"/>
      <c r="X43" s="115"/>
      <c r="Y43" s="115"/>
      <c r="Z43" s="115"/>
      <c r="AA43" s="115"/>
      <c r="AB43" s="115"/>
      <c r="AC43" s="115"/>
    </row>
    <row r="44" spans="1:29" customFormat="1" ht="15" customHeight="1" thickBot="1" x14ac:dyDescent="0.4">
      <c r="A44" s="71">
        <f>ROW()</f>
        <v>44</v>
      </c>
      <c r="B44" s="125"/>
      <c r="C44" s="33" t="s">
        <v>235</v>
      </c>
      <c r="D44" s="125"/>
      <c r="E44" s="157"/>
      <c r="F44" s="157"/>
      <c r="G44" s="135">
        <f>E44+F44</f>
        <v>0</v>
      </c>
      <c r="H44" s="125"/>
      <c r="I44" s="192"/>
      <c r="J44" s="192"/>
      <c r="K44" s="192"/>
      <c r="L44" s="192"/>
      <c r="M44" s="192"/>
      <c r="N44" s="192"/>
      <c r="O44" s="192"/>
      <c r="P44" s="192"/>
      <c r="Q44" s="134"/>
      <c r="S44" s="115"/>
      <c r="T44" s="115"/>
      <c r="U44" s="115"/>
      <c r="V44" s="115"/>
      <c r="W44" s="115"/>
      <c r="X44" s="115"/>
      <c r="Y44" s="115"/>
      <c r="Z44" s="115"/>
      <c r="AA44" s="115"/>
      <c r="AB44" s="115"/>
      <c r="AC44" s="115"/>
    </row>
    <row r="45" spans="1:29" customFormat="1" ht="15" customHeight="1" thickBot="1" x14ac:dyDescent="0.4">
      <c r="A45" s="71">
        <f>ROW()</f>
        <v>45</v>
      </c>
      <c r="B45" s="125"/>
      <c r="C45" s="120" t="s">
        <v>269</v>
      </c>
      <c r="D45" s="125"/>
      <c r="E45" s="107">
        <f t="shared" ref="E45:F45" si="14">SUM(E42:E44)</f>
        <v>0</v>
      </c>
      <c r="F45" s="107">
        <f t="shared" si="14"/>
        <v>0</v>
      </c>
      <c r="G45" s="107">
        <f>SUM(G42:G44)</f>
        <v>0</v>
      </c>
      <c r="H45" s="125"/>
      <c r="I45" s="125"/>
      <c r="J45" s="125"/>
      <c r="K45" s="125"/>
      <c r="L45" s="125"/>
      <c r="M45" s="125"/>
      <c r="N45" s="125"/>
      <c r="O45" s="125"/>
      <c r="P45" s="125"/>
      <c r="Q45" s="134"/>
      <c r="S45" s="115"/>
      <c r="T45" s="115"/>
      <c r="U45" s="115"/>
      <c r="V45" s="115"/>
      <c r="W45" s="115"/>
      <c r="X45" s="115"/>
      <c r="Y45" s="115"/>
      <c r="Z45" s="115"/>
      <c r="AA45" s="115"/>
      <c r="AB45" s="115"/>
      <c r="AC45" s="115"/>
    </row>
    <row r="46" spans="1:29" s="115" customFormat="1" ht="23.45" customHeight="1" x14ac:dyDescent="0.4">
      <c r="A46" s="71">
        <f>ROW()</f>
        <v>46</v>
      </c>
      <c r="B46" s="125"/>
      <c r="C46" s="123" t="s">
        <v>200</v>
      </c>
      <c r="D46" s="125"/>
      <c r="E46" s="125"/>
      <c r="F46" s="125"/>
      <c r="G46" s="125"/>
      <c r="H46" s="125"/>
      <c r="I46" s="125"/>
      <c r="J46" s="125"/>
      <c r="K46" s="125"/>
      <c r="L46" s="125"/>
      <c r="M46" s="125"/>
      <c r="N46" s="125"/>
      <c r="O46" s="125"/>
      <c r="P46" s="125"/>
      <c r="Q46" s="134"/>
    </row>
    <row r="47" spans="1:29" s="115" customFormat="1" ht="15" customHeight="1" x14ac:dyDescent="0.35">
      <c r="A47" s="71">
        <f>ROW()</f>
        <v>47</v>
      </c>
      <c r="B47" s="125"/>
      <c r="C47" s="192"/>
      <c r="D47" s="192"/>
      <c r="E47" s="192"/>
      <c r="F47" s="192"/>
      <c r="G47" s="192"/>
      <c r="H47" s="192"/>
      <c r="I47" s="192"/>
      <c r="J47" s="192"/>
      <c r="K47" s="192"/>
      <c r="L47" s="192"/>
      <c r="M47" s="192"/>
      <c r="N47" s="192"/>
      <c r="O47" s="192"/>
      <c r="P47" s="192"/>
      <c r="Q47" s="134"/>
      <c r="Z47"/>
      <c r="AA47"/>
      <c r="AB47"/>
    </row>
    <row r="48" spans="1:29" s="115" customFormat="1" ht="15" customHeight="1" x14ac:dyDescent="0.35">
      <c r="A48" s="71">
        <f>ROW()</f>
        <v>48</v>
      </c>
      <c r="B48" s="125"/>
      <c r="C48" s="192"/>
      <c r="D48" s="192"/>
      <c r="E48" s="192"/>
      <c r="F48" s="192"/>
      <c r="G48" s="192"/>
      <c r="H48" s="192"/>
      <c r="I48" s="192"/>
      <c r="J48" s="192"/>
      <c r="K48" s="192"/>
      <c r="L48" s="192"/>
      <c r="M48" s="192"/>
      <c r="N48" s="192"/>
      <c r="O48" s="192"/>
      <c r="P48" s="192"/>
      <c r="Q48" s="134"/>
      <c r="S48"/>
      <c r="T48"/>
      <c r="U48"/>
      <c r="V48"/>
      <c r="W48"/>
      <c r="X48"/>
      <c r="Z48"/>
      <c r="AA48"/>
      <c r="AB48"/>
    </row>
    <row r="49" spans="1:29" s="115" customFormat="1" ht="15" customHeight="1" x14ac:dyDescent="0.35">
      <c r="A49" s="71">
        <f>ROW()</f>
        <v>49</v>
      </c>
      <c r="B49" s="125"/>
      <c r="C49" s="192"/>
      <c r="D49" s="192"/>
      <c r="E49" s="192"/>
      <c r="F49" s="192"/>
      <c r="G49" s="192"/>
      <c r="H49" s="192"/>
      <c r="I49" s="192"/>
      <c r="J49" s="192"/>
      <c r="K49" s="192"/>
      <c r="L49" s="192"/>
      <c r="M49" s="192"/>
      <c r="N49" s="192"/>
      <c r="O49" s="192"/>
      <c r="P49" s="192"/>
      <c r="Q49" s="134"/>
      <c r="S49"/>
      <c r="T49"/>
      <c r="U49"/>
      <c r="V49"/>
      <c r="W49"/>
      <c r="X49"/>
      <c r="Z49"/>
      <c r="AA49"/>
      <c r="AB49"/>
    </row>
    <row r="50" spans="1:29" customFormat="1" ht="34.15" customHeight="1" x14ac:dyDescent="0.4">
      <c r="A50" s="71">
        <f>ROW()</f>
        <v>50</v>
      </c>
      <c r="B50" s="124" t="s">
        <v>255</v>
      </c>
      <c r="C50" s="120"/>
      <c r="D50" s="125"/>
      <c r="E50" s="125"/>
      <c r="F50" s="125"/>
      <c r="G50" s="125"/>
      <c r="H50" s="125"/>
      <c r="I50" s="125"/>
      <c r="J50" s="125"/>
      <c r="K50" s="125"/>
      <c r="L50" s="125"/>
      <c r="M50" s="125"/>
      <c r="N50" s="125"/>
      <c r="O50" s="125"/>
      <c r="P50" s="125"/>
      <c r="Q50" s="134"/>
      <c r="Y50" s="115"/>
      <c r="AC50" s="115"/>
    </row>
    <row r="51" spans="1:29" s="115" customFormat="1" ht="34.15" customHeight="1" x14ac:dyDescent="0.4">
      <c r="A51" s="71"/>
      <c r="B51" s="124"/>
      <c r="C51" s="123"/>
      <c r="D51" s="125"/>
      <c r="E51" s="123" t="s">
        <v>44</v>
      </c>
      <c r="F51" s="125"/>
      <c r="G51" s="196" t="s">
        <v>147</v>
      </c>
      <c r="H51" s="196"/>
      <c r="I51" s="196"/>
      <c r="J51" s="196"/>
      <c r="K51" s="196"/>
      <c r="L51" s="196"/>
      <c r="M51" s="125"/>
      <c r="N51" s="125"/>
      <c r="O51" s="125"/>
      <c r="P51" s="125"/>
      <c r="Q51" s="134"/>
      <c r="S51"/>
      <c r="T51"/>
      <c r="U51"/>
      <c r="V51"/>
      <c r="W51"/>
      <c r="X51"/>
      <c r="Z51"/>
      <c r="AA51"/>
      <c r="AB51"/>
    </row>
    <row r="52" spans="1:29" customFormat="1" ht="15" customHeight="1" x14ac:dyDescent="0.35">
      <c r="A52" s="71">
        <f>ROW()</f>
        <v>52</v>
      </c>
      <c r="B52" s="125"/>
      <c r="C52" s="137" t="s">
        <v>146</v>
      </c>
      <c r="D52" s="125"/>
      <c r="E52" s="157"/>
      <c r="F52" s="125"/>
      <c r="G52" s="192"/>
      <c r="H52" s="192"/>
      <c r="I52" s="192"/>
      <c r="J52" s="192"/>
      <c r="K52" s="192"/>
      <c r="L52" s="192"/>
      <c r="M52" s="192"/>
      <c r="N52" s="192"/>
      <c r="O52" s="192"/>
      <c r="P52" s="192"/>
      <c r="Q52" s="134"/>
      <c r="Y52" s="115"/>
      <c r="AC52" s="115"/>
    </row>
    <row r="53" spans="1:29" customFormat="1" ht="15" customHeight="1" x14ac:dyDescent="0.35">
      <c r="A53" s="71">
        <f>ROW()</f>
        <v>53</v>
      </c>
      <c r="B53" s="125"/>
      <c r="C53" s="137" t="s">
        <v>146</v>
      </c>
      <c r="D53" s="125"/>
      <c r="E53" s="157"/>
      <c r="F53" s="125"/>
      <c r="G53" s="192"/>
      <c r="H53" s="192"/>
      <c r="I53" s="192"/>
      <c r="J53" s="192"/>
      <c r="K53" s="192"/>
      <c r="L53" s="192"/>
      <c r="M53" s="192"/>
      <c r="N53" s="192"/>
      <c r="O53" s="192"/>
      <c r="P53" s="192"/>
      <c r="Q53" s="134"/>
      <c r="Y53" s="115"/>
      <c r="Z53" s="115"/>
      <c r="AA53" s="115"/>
      <c r="AB53" s="115"/>
      <c r="AC53" s="115"/>
    </row>
    <row r="54" spans="1:29" customFormat="1" ht="15" customHeight="1" x14ac:dyDescent="0.35">
      <c r="A54" s="71">
        <f>ROW()</f>
        <v>54</v>
      </c>
      <c r="B54" s="125"/>
      <c r="C54" s="137" t="s">
        <v>146</v>
      </c>
      <c r="D54" s="125"/>
      <c r="E54" s="157"/>
      <c r="F54" s="125"/>
      <c r="G54" s="192"/>
      <c r="H54" s="192"/>
      <c r="I54" s="192"/>
      <c r="J54" s="192"/>
      <c r="K54" s="192"/>
      <c r="L54" s="192"/>
      <c r="M54" s="192"/>
      <c r="N54" s="192"/>
      <c r="O54" s="192"/>
      <c r="P54" s="192"/>
      <c r="Q54" s="134"/>
      <c r="S54" s="115"/>
      <c r="T54" s="115"/>
      <c r="U54" s="115"/>
      <c r="V54" s="115"/>
      <c r="W54" s="115"/>
      <c r="X54" s="115"/>
      <c r="Y54" s="115"/>
      <c r="Z54" s="115"/>
      <c r="AA54" s="115"/>
      <c r="AB54" s="115"/>
      <c r="AC54" s="115"/>
    </row>
    <row r="55" spans="1:29" customFormat="1" ht="15" customHeight="1" thickBot="1" x14ac:dyDescent="0.4">
      <c r="A55" s="71">
        <f>ROW()</f>
        <v>55</v>
      </c>
      <c r="B55" s="125"/>
      <c r="C55" s="137" t="s">
        <v>146</v>
      </c>
      <c r="D55" s="125"/>
      <c r="E55" s="157"/>
      <c r="F55" s="125"/>
      <c r="G55" s="192"/>
      <c r="H55" s="192"/>
      <c r="I55" s="192"/>
      <c r="J55" s="192"/>
      <c r="K55" s="192"/>
      <c r="L55" s="192"/>
      <c r="M55" s="192"/>
      <c r="N55" s="192"/>
      <c r="O55" s="192"/>
      <c r="P55" s="192"/>
      <c r="Q55" s="134"/>
      <c r="S55" s="115"/>
      <c r="T55" s="115"/>
      <c r="U55" s="115"/>
      <c r="V55" s="115"/>
      <c r="W55" s="115"/>
      <c r="X55" s="115"/>
      <c r="Y55" s="115"/>
      <c r="Z55" s="115"/>
      <c r="AA55" s="115"/>
      <c r="AB55" s="115"/>
      <c r="AC55" s="115"/>
    </row>
    <row r="56" spans="1:29" customFormat="1" ht="15" customHeight="1" thickBot="1" x14ac:dyDescent="0.4">
      <c r="A56" s="71">
        <f>ROW()</f>
        <v>56</v>
      </c>
      <c r="B56" s="125"/>
      <c r="C56" s="120" t="s">
        <v>137</v>
      </c>
      <c r="D56" s="125"/>
      <c r="E56" s="107">
        <f>SUM(E52:E55)</f>
        <v>0</v>
      </c>
      <c r="F56" s="125"/>
      <c r="G56" s="125"/>
      <c r="H56" s="125"/>
      <c r="I56" s="125"/>
      <c r="J56" s="125"/>
      <c r="K56" s="125"/>
      <c r="L56" s="125"/>
      <c r="M56" s="125"/>
      <c r="N56" s="125"/>
      <c r="O56" s="125"/>
      <c r="P56" s="125"/>
      <c r="Q56" s="134"/>
      <c r="S56" s="115"/>
      <c r="T56" s="115"/>
      <c r="U56" s="115"/>
      <c r="V56" s="115"/>
      <c r="W56" s="115"/>
      <c r="X56" s="115"/>
      <c r="Y56" s="115"/>
      <c r="Z56" s="115"/>
      <c r="AA56" s="115"/>
      <c r="AB56" s="115"/>
      <c r="AC56" s="115"/>
    </row>
    <row r="57" spans="1:29" customFormat="1" ht="30.6" customHeight="1" x14ac:dyDescent="0.4">
      <c r="A57" s="71">
        <f>ROW()</f>
        <v>57</v>
      </c>
      <c r="B57" s="125"/>
      <c r="C57" s="195" t="s">
        <v>218</v>
      </c>
      <c r="D57" s="195"/>
      <c r="E57" s="195"/>
      <c r="F57" s="195"/>
      <c r="G57" s="195"/>
      <c r="H57" s="195"/>
      <c r="I57" s="195"/>
      <c r="J57" s="195"/>
      <c r="K57" s="195"/>
      <c r="L57" s="195"/>
      <c r="M57" s="195"/>
      <c r="N57" s="195"/>
      <c r="O57" s="195"/>
      <c r="P57" s="195"/>
      <c r="Q57" s="134"/>
      <c r="S57" s="115"/>
      <c r="T57" s="115"/>
      <c r="U57" s="115"/>
      <c r="V57" s="115"/>
      <c r="W57" s="115"/>
      <c r="X57" s="115"/>
      <c r="Y57" s="115"/>
      <c r="AC57" s="115"/>
    </row>
    <row r="58" spans="1:29" customFormat="1" ht="15" customHeight="1" x14ac:dyDescent="0.35">
      <c r="A58" s="71">
        <f>ROW()</f>
        <v>58</v>
      </c>
      <c r="B58" s="125"/>
      <c r="C58" s="192"/>
      <c r="D58" s="192"/>
      <c r="E58" s="192"/>
      <c r="F58" s="192"/>
      <c r="G58" s="192"/>
      <c r="H58" s="192"/>
      <c r="I58" s="192"/>
      <c r="J58" s="192"/>
      <c r="K58" s="192"/>
      <c r="L58" s="192"/>
      <c r="M58" s="192"/>
      <c r="N58" s="192"/>
      <c r="O58" s="192"/>
      <c r="P58" s="192"/>
      <c r="Q58" s="134"/>
      <c r="Y58" s="115"/>
      <c r="Z58" s="115"/>
      <c r="AA58" s="115"/>
      <c r="AB58" s="115"/>
      <c r="AC58" s="115"/>
    </row>
    <row r="59" spans="1:29" customFormat="1" ht="15" customHeight="1" x14ac:dyDescent="0.35">
      <c r="A59" s="71">
        <f>ROW()</f>
        <v>59</v>
      </c>
      <c r="B59" s="125"/>
      <c r="C59" s="192"/>
      <c r="D59" s="192"/>
      <c r="E59" s="192"/>
      <c r="F59" s="192"/>
      <c r="G59" s="192"/>
      <c r="H59" s="192"/>
      <c r="I59" s="192"/>
      <c r="J59" s="192"/>
      <c r="K59" s="192"/>
      <c r="L59" s="192"/>
      <c r="M59" s="192"/>
      <c r="N59" s="192"/>
      <c r="O59" s="192"/>
      <c r="P59" s="192"/>
      <c r="Q59" s="134"/>
      <c r="S59" s="115"/>
      <c r="T59" s="115"/>
      <c r="U59" s="115"/>
      <c r="V59" s="115"/>
      <c r="W59" s="115"/>
      <c r="X59" s="115"/>
      <c r="Y59" s="115"/>
      <c r="AC59" s="115"/>
    </row>
    <row r="60" spans="1:29" customFormat="1" ht="15" customHeight="1" x14ac:dyDescent="0.35">
      <c r="A60" s="71">
        <f>ROW()</f>
        <v>60</v>
      </c>
      <c r="B60" s="125"/>
      <c r="C60" s="192"/>
      <c r="D60" s="192"/>
      <c r="E60" s="192"/>
      <c r="F60" s="192"/>
      <c r="G60" s="192"/>
      <c r="H60" s="192"/>
      <c r="I60" s="192"/>
      <c r="J60" s="192"/>
      <c r="K60" s="192"/>
      <c r="L60" s="192"/>
      <c r="M60" s="192"/>
      <c r="N60" s="192"/>
      <c r="O60" s="192"/>
      <c r="P60" s="192"/>
      <c r="Q60" s="134"/>
      <c r="Y60" s="115"/>
      <c r="AC60" s="115"/>
    </row>
    <row r="61" spans="1:29" customFormat="1" ht="15" customHeight="1" x14ac:dyDescent="0.35">
      <c r="A61" s="72">
        <f>ROW()</f>
        <v>61</v>
      </c>
      <c r="B61" s="110"/>
      <c r="C61" s="111"/>
      <c r="D61" s="110"/>
      <c r="E61" s="110"/>
      <c r="F61" s="110"/>
      <c r="G61" s="110"/>
      <c r="H61" s="110"/>
      <c r="I61" s="110"/>
      <c r="J61" s="110"/>
      <c r="K61" s="110"/>
      <c r="L61" s="140"/>
      <c r="M61" s="140"/>
      <c r="N61" s="140"/>
      <c r="O61" s="140"/>
      <c r="P61" s="140" t="s">
        <v>78</v>
      </c>
      <c r="Q61" s="138"/>
      <c r="Y61" s="115"/>
      <c r="AC61" s="115"/>
    </row>
    <row r="62" spans="1:29" ht="15" customHeight="1" x14ac:dyDescent="0.35">
      <c r="A62" s="116"/>
      <c r="B62" s="116"/>
      <c r="C62" s="116"/>
      <c r="D62" s="116"/>
      <c r="E62" s="116"/>
      <c r="F62" s="116"/>
      <c r="G62" s="116"/>
      <c r="H62" s="116"/>
      <c r="I62" s="116"/>
      <c r="J62" s="116"/>
      <c r="K62" s="116"/>
      <c r="L62" s="116"/>
      <c r="M62" s="116"/>
      <c r="N62" s="116"/>
      <c r="O62" s="116"/>
      <c r="P62" s="116"/>
      <c r="S62"/>
      <c r="T62"/>
      <c r="U62"/>
      <c r="V62"/>
      <c r="W62"/>
      <c r="X62"/>
      <c r="Y62" s="115"/>
      <c r="Z62"/>
      <c r="AA62"/>
      <c r="AB62"/>
      <c r="AC62" s="115"/>
    </row>
    <row r="63" spans="1:29" s="156" customFormat="1" ht="12.75" customHeight="1" x14ac:dyDescent="0.35">
      <c r="A63" s="127"/>
      <c r="B63" s="128"/>
      <c r="C63" s="128"/>
      <c r="D63" s="128"/>
      <c r="E63" s="128"/>
      <c r="F63" s="128"/>
      <c r="G63" s="128"/>
      <c r="H63" s="128"/>
      <c r="I63" s="128"/>
      <c r="J63" s="128"/>
      <c r="K63" s="128"/>
      <c r="L63" s="128"/>
      <c r="M63" s="129"/>
      <c r="N63" s="116"/>
      <c r="O63" s="116"/>
      <c r="P63" s="116"/>
      <c r="Q63" s="116"/>
      <c r="R63" s="116"/>
      <c r="S63"/>
      <c r="T63"/>
      <c r="U63"/>
      <c r="V63"/>
      <c r="W63"/>
      <c r="X63"/>
      <c r="Y63" s="115"/>
      <c r="Z63"/>
      <c r="AA63"/>
      <c r="AB63"/>
      <c r="AC63" s="115"/>
    </row>
    <row r="64" spans="1:29" s="156" customFormat="1" ht="16.5" customHeight="1" x14ac:dyDescent="0.5">
      <c r="A64" s="130"/>
      <c r="B64" s="30"/>
      <c r="C64" s="30"/>
      <c r="D64" s="30"/>
      <c r="E64" s="30"/>
      <c r="F64" s="30"/>
      <c r="G64" s="30"/>
      <c r="H64" s="30"/>
      <c r="I64" s="59" t="s">
        <v>41</v>
      </c>
      <c r="J64" s="211" t="str">
        <f>IF(NOT(ISBLANK('Pricing CoverSheet'!$C$8)),'Pricing CoverSheet'!$C$8,"")</f>
        <v>Airport Company</v>
      </c>
      <c r="K64" s="212"/>
      <c r="L64" s="213"/>
      <c r="M64" s="67"/>
      <c r="N64" s="116"/>
      <c r="O64" s="116"/>
      <c r="P64" s="116"/>
      <c r="Q64" s="116"/>
      <c r="R64" s="116"/>
      <c r="S64"/>
      <c r="T64"/>
      <c r="U64"/>
      <c r="V64"/>
      <c r="W64"/>
      <c r="X64"/>
      <c r="Y64" s="115"/>
      <c r="Z64"/>
      <c r="AA64"/>
      <c r="AB64"/>
      <c r="AC64" s="115"/>
    </row>
    <row r="65" spans="1:29" s="156" customFormat="1" ht="16.5" customHeight="1" x14ac:dyDescent="0.45">
      <c r="A65" s="130"/>
      <c r="B65" s="30"/>
      <c r="C65" s="30"/>
      <c r="D65" s="30"/>
      <c r="E65" s="30"/>
      <c r="F65" s="30"/>
      <c r="G65" s="30"/>
      <c r="H65" s="30"/>
      <c r="I65" s="59" t="s">
        <v>73</v>
      </c>
      <c r="J65" s="214">
        <f>IF(ISNUMBER('Pricing CoverSheet'!$C$12),'Pricing CoverSheet'!$C$12,"")</f>
        <v>43281</v>
      </c>
      <c r="K65" s="215"/>
      <c r="L65" s="216"/>
      <c r="M65" s="67"/>
      <c r="N65" s="116"/>
      <c r="O65" s="116"/>
      <c r="P65" s="116"/>
      <c r="Q65" s="116"/>
      <c r="R65" s="116"/>
      <c r="S65"/>
      <c r="T65"/>
      <c r="U65"/>
      <c r="V65"/>
      <c r="W65"/>
      <c r="X65"/>
      <c r="Y65" s="115"/>
      <c r="Z65"/>
      <c r="AA65"/>
      <c r="AB65"/>
      <c r="AC65" s="115"/>
    </row>
    <row r="66" spans="1:29" s="156" customFormat="1" ht="20.25" customHeight="1" x14ac:dyDescent="0.4">
      <c r="A66" s="139" t="s">
        <v>158</v>
      </c>
      <c r="B66" s="10"/>
      <c r="C66" s="10"/>
      <c r="D66" s="10"/>
      <c r="E66" s="10"/>
      <c r="F66" s="10"/>
      <c r="G66" s="10"/>
      <c r="H66" s="10"/>
      <c r="I66" s="10"/>
      <c r="J66" s="10"/>
      <c r="K66" s="10"/>
      <c r="L66" s="10"/>
      <c r="M66" s="67"/>
      <c r="N66" s="116"/>
      <c r="O66" s="116"/>
      <c r="P66" s="116"/>
      <c r="Q66" s="116"/>
      <c r="R66" s="116"/>
      <c r="S66"/>
      <c r="T66"/>
      <c r="U66"/>
      <c r="V66"/>
      <c r="W66"/>
      <c r="X66"/>
      <c r="Y66" s="115"/>
      <c r="Z66"/>
      <c r="AA66"/>
      <c r="AB66"/>
      <c r="AC66" s="115"/>
    </row>
    <row r="67" spans="1:29" s="156" customFormat="1" ht="12.75" customHeight="1" x14ac:dyDescent="0.35">
      <c r="A67" s="70" t="s">
        <v>86</v>
      </c>
      <c r="B67" s="12" t="s">
        <v>274</v>
      </c>
      <c r="C67" s="30"/>
      <c r="D67" s="30"/>
      <c r="E67" s="30"/>
      <c r="F67" s="30"/>
      <c r="G67" s="30"/>
      <c r="H67" s="30"/>
      <c r="I67" s="30"/>
      <c r="J67" s="30"/>
      <c r="K67" s="30"/>
      <c r="L67" s="30"/>
      <c r="M67" s="68"/>
      <c r="N67" s="116"/>
      <c r="O67" s="116"/>
      <c r="P67" s="116"/>
      <c r="Q67" s="116"/>
      <c r="R67" s="116"/>
      <c r="S67"/>
      <c r="T67"/>
      <c r="U67"/>
      <c r="V67"/>
      <c r="W67"/>
      <c r="X67"/>
      <c r="Y67" s="115"/>
      <c r="Z67"/>
      <c r="AA67"/>
      <c r="AB67"/>
      <c r="AC67" s="115"/>
    </row>
    <row r="68" spans="1:29" customFormat="1" ht="23.45" customHeight="1" x14ac:dyDescent="0.4">
      <c r="A68" s="71">
        <f>ROW()</f>
        <v>68</v>
      </c>
      <c r="B68" s="124" t="s">
        <v>256</v>
      </c>
      <c r="C68" s="120"/>
      <c r="D68" s="125"/>
      <c r="E68" s="125"/>
      <c r="F68" s="125"/>
      <c r="G68" s="125"/>
      <c r="H68" s="125"/>
      <c r="I68" s="125"/>
      <c r="J68" s="125"/>
      <c r="K68" s="125"/>
      <c r="L68" s="125"/>
      <c r="M68" s="134"/>
      <c r="N68" s="116"/>
      <c r="O68" s="116"/>
      <c r="P68" s="116"/>
      <c r="Q68" s="116"/>
      <c r="R68" s="116"/>
      <c r="Y68" s="115"/>
      <c r="AC68" s="115"/>
    </row>
    <row r="69" spans="1:29" customFormat="1" ht="15" customHeight="1" x14ac:dyDescent="0.35">
      <c r="A69" s="71">
        <f>ROW()</f>
        <v>69</v>
      </c>
      <c r="B69" s="125"/>
      <c r="C69" s="120"/>
      <c r="D69" s="125"/>
      <c r="E69" s="125"/>
      <c r="F69" s="125"/>
      <c r="G69" s="125"/>
      <c r="H69" s="125"/>
      <c r="I69" s="125"/>
      <c r="J69" s="125"/>
      <c r="K69" s="125"/>
      <c r="L69" s="125"/>
      <c r="M69" s="134"/>
      <c r="N69" s="116"/>
      <c r="O69" s="116"/>
      <c r="P69" s="116"/>
      <c r="Q69" s="116"/>
      <c r="R69" s="116"/>
      <c r="Y69" s="115"/>
      <c r="Z69" s="116"/>
      <c r="AA69" s="116"/>
      <c r="AB69" s="116"/>
      <c r="AC69" s="116"/>
    </row>
    <row r="70" spans="1:29" customFormat="1" ht="15" customHeight="1" x14ac:dyDescent="0.35">
      <c r="A70" s="71">
        <f>ROW()</f>
        <v>70</v>
      </c>
      <c r="B70" s="125"/>
      <c r="C70" s="120" t="s">
        <v>101</v>
      </c>
      <c r="D70" s="125"/>
      <c r="E70" s="161">
        <f>IF(ISNUMBER('Pricing CoverSheet'!$C$14),'Pricing CoverSheet'!$C$14,"")</f>
        <v>42551</v>
      </c>
      <c r="F70" s="125"/>
      <c r="G70" s="125"/>
      <c r="H70" s="125"/>
      <c r="I70" s="125"/>
      <c r="J70" s="125"/>
      <c r="K70" s="125"/>
      <c r="L70" s="125"/>
      <c r="M70" s="134"/>
      <c r="N70" s="116"/>
      <c r="O70" s="116"/>
      <c r="P70" s="116"/>
      <c r="Q70" s="116"/>
      <c r="R70" s="116"/>
      <c r="S70" s="116"/>
      <c r="T70" s="116"/>
      <c r="U70" s="116"/>
      <c r="V70" s="116"/>
      <c r="W70" s="116"/>
      <c r="X70" s="116"/>
      <c r="Y70" s="116"/>
      <c r="Z70" s="156"/>
      <c r="AA70" s="156"/>
      <c r="AB70" s="156"/>
      <c r="AC70" s="156"/>
    </row>
    <row r="71" spans="1:29" customFormat="1" ht="15" customHeight="1" x14ac:dyDescent="0.35">
      <c r="A71" s="71">
        <f>ROW()</f>
        <v>71</v>
      </c>
      <c r="B71" s="125"/>
      <c r="C71" s="120" t="s">
        <v>185</v>
      </c>
      <c r="D71" s="125"/>
      <c r="E71" s="53">
        <v>42917</v>
      </c>
      <c r="F71" s="125"/>
      <c r="G71" s="125"/>
      <c r="H71" s="125"/>
      <c r="I71" s="125"/>
      <c r="J71" s="125"/>
      <c r="K71" s="125"/>
      <c r="L71" s="125"/>
      <c r="M71" s="134"/>
      <c r="N71" s="116"/>
      <c r="O71" s="116"/>
      <c r="P71" s="116"/>
      <c r="Q71" s="116"/>
      <c r="R71" s="116"/>
      <c r="S71" s="156"/>
      <c r="T71" s="156"/>
      <c r="U71" s="156"/>
      <c r="V71" s="156"/>
      <c r="W71" s="156"/>
      <c r="X71" s="156"/>
      <c r="Y71" s="156"/>
      <c r="Z71" s="156"/>
      <c r="AA71" s="156"/>
      <c r="AB71" s="156"/>
      <c r="AC71" s="156"/>
    </row>
    <row r="72" spans="1:29" customFormat="1" ht="31.15" customHeight="1" x14ac:dyDescent="0.35">
      <c r="A72" s="71">
        <f>ROW()</f>
        <v>72</v>
      </c>
      <c r="B72" s="125"/>
      <c r="C72" s="120"/>
      <c r="D72" s="125"/>
      <c r="E72" s="106" t="s">
        <v>129</v>
      </c>
      <c r="F72" s="106" t="s">
        <v>128</v>
      </c>
      <c r="G72" s="125"/>
      <c r="H72" s="125"/>
      <c r="I72" s="125"/>
      <c r="J72" s="125"/>
      <c r="K72" s="125"/>
      <c r="L72" s="125"/>
      <c r="M72" s="134"/>
      <c r="N72" s="116"/>
      <c r="O72" s="116"/>
      <c r="P72" s="116"/>
      <c r="Q72" s="116"/>
      <c r="R72" s="116"/>
      <c r="S72" s="156"/>
      <c r="T72" s="156"/>
      <c r="U72" s="156"/>
      <c r="V72" s="156"/>
      <c r="W72" s="156"/>
      <c r="X72" s="156"/>
      <c r="Y72" s="156"/>
      <c r="Z72" s="156"/>
      <c r="AA72" s="156"/>
      <c r="AB72" s="156"/>
      <c r="AC72" s="156"/>
    </row>
    <row r="73" spans="1:29" customFormat="1" ht="15" customHeight="1" x14ac:dyDescent="0.35">
      <c r="A73" s="71">
        <f>ROW()</f>
        <v>73</v>
      </c>
      <c r="B73" s="125"/>
      <c r="C73" s="120" t="s">
        <v>192</v>
      </c>
      <c r="D73" s="125"/>
      <c r="E73" s="119"/>
      <c r="F73" s="119">
        <v>148</v>
      </c>
      <c r="G73" s="125"/>
      <c r="H73" s="125"/>
      <c r="I73" s="125"/>
      <c r="J73" s="125"/>
      <c r="K73" s="125"/>
      <c r="L73" s="125"/>
      <c r="M73" s="134"/>
      <c r="N73" s="116"/>
      <c r="O73" s="116"/>
      <c r="P73" s="116"/>
      <c r="Q73" s="116"/>
      <c r="R73" s="116"/>
      <c r="S73" s="156"/>
      <c r="T73" s="156"/>
      <c r="U73" s="156"/>
      <c r="V73" s="156"/>
      <c r="W73" s="156"/>
      <c r="X73" s="156"/>
      <c r="Y73" s="156"/>
      <c r="Z73" s="156"/>
      <c r="AA73" s="156"/>
      <c r="AB73" s="156"/>
      <c r="AC73" s="156"/>
    </row>
    <row r="74" spans="1:29" s="115" customFormat="1" ht="15" customHeight="1" x14ac:dyDescent="0.35">
      <c r="A74" s="71">
        <f>ROW()</f>
        <v>74</v>
      </c>
      <c r="B74" s="125"/>
      <c r="C74" s="120" t="s">
        <v>198</v>
      </c>
      <c r="D74" s="125"/>
      <c r="E74" s="119"/>
      <c r="F74" s="119">
        <v>182</v>
      </c>
      <c r="G74" s="125"/>
      <c r="H74" s="125"/>
      <c r="I74" s="125"/>
      <c r="J74" s="125"/>
      <c r="K74" s="125"/>
      <c r="L74" s="125"/>
      <c r="M74" s="134"/>
      <c r="N74" s="116"/>
      <c r="O74" s="116"/>
      <c r="P74" s="116"/>
      <c r="Q74" s="116"/>
      <c r="R74" s="116"/>
      <c r="S74" s="156"/>
      <c r="T74" s="156"/>
      <c r="U74" s="156"/>
      <c r="V74" s="156"/>
      <c r="W74" s="156"/>
      <c r="X74" s="156"/>
      <c r="Y74" s="156"/>
      <c r="Z74" s="156"/>
      <c r="AA74" s="156"/>
      <c r="AB74" s="156"/>
      <c r="AC74" s="156"/>
    </row>
    <row r="75" spans="1:29" customFormat="1" ht="30" customHeight="1" x14ac:dyDescent="0.4">
      <c r="A75" s="71">
        <f>ROW()</f>
        <v>75</v>
      </c>
      <c r="B75" s="125"/>
      <c r="C75" s="123" t="s">
        <v>154</v>
      </c>
      <c r="D75" s="125"/>
      <c r="E75" s="125"/>
      <c r="F75" s="125"/>
      <c r="G75" s="125"/>
      <c r="H75" s="125"/>
      <c r="I75" s="125"/>
      <c r="J75" s="125"/>
      <c r="K75" s="125"/>
      <c r="L75" s="125"/>
      <c r="M75" s="134"/>
      <c r="N75" s="116"/>
      <c r="O75" s="116"/>
      <c r="P75" s="116"/>
      <c r="Q75" s="116"/>
      <c r="R75" s="116"/>
      <c r="S75" s="156"/>
      <c r="T75" s="156"/>
      <c r="U75" s="156"/>
      <c r="V75" s="156"/>
      <c r="W75" s="156"/>
      <c r="X75" s="156"/>
      <c r="Y75" s="156"/>
      <c r="Z75" s="156"/>
    </row>
    <row r="76" spans="1:29" customFormat="1" ht="58.15" customHeight="1" x14ac:dyDescent="0.35">
      <c r="A76" s="71">
        <f>ROW()</f>
        <v>76</v>
      </c>
      <c r="B76" s="125"/>
      <c r="C76" s="199"/>
      <c r="D76" s="200"/>
      <c r="E76" s="200"/>
      <c r="F76" s="200"/>
      <c r="G76" s="200"/>
      <c r="H76" s="200"/>
      <c r="I76" s="200"/>
      <c r="J76" s="200"/>
      <c r="K76" s="200"/>
      <c r="L76" s="201"/>
      <c r="M76" s="134"/>
      <c r="N76" s="116"/>
      <c r="O76" s="116"/>
      <c r="P76" s="116"/>
      <c r="Q76" s="116"/>
      <c r="R76" s="116"/>
      <c r="Z76" s="115"/>
    </row>
    <row r="77" spans="1:29" ht="24.95" customHeight="1" x14ac:dyDescent="0.4">
      <c r="A77" s="71">
        <f>ROW()</f>
        <v>77</v>
      </c>
      <c r="B77" s="124" t="s">
        <v>257</v>
      </c>
      <c r="C77" s="125"/>
      <c r="D77" s="125"/>
      <c r="E77" s="125"/>
      <c r="F77" s="125"/>
      <c r="G77" s="125"/>
      <c r="H77" s="125"/>
      <c r="I77" s="125"/>
      <c r="J77" s="125"/>
      <c r="K77" s="125"/>
      <c r="L77" s="125"/>
      <c r="M77" s="134"/>
      <c r="N77" s="116"/>
      <c r="O77" s="116"/>
      <c r="P77" s="116"/>
      <c r="S77"/>
      <c r="T77"/>
      <c r="U77"/>
      <c r="V77"/>
      <c r="W77"/>
      <c r="X77"/>
      <c r="Y77"/>
      <c r="Z77" s="115"/>
      <c r="AA77"/>
      <c r="AB77"/>
      <c r="AC77"/>
    </row>
    <row r="78" spans="1:29" ht="30" customHeight="1" x14ac:dyDescent="0.4">
      <c r="A78" s="71">
        <f>ROW()</f>
        <v>78</v>
      </c>
      <c r="B78" s="118"/>
      <c r="C78" s="123" t="s">
        <v>46</v>
      </c>
      <c r="D78" s="125"/>
      <c r="E78" s="125"/>
      <c r="F78" s="125"/>
      <c r="G78" s="125"/>
      <c r="H78" s="125"/>
      <c r="I78" s="125"/>
      <c r="J78" s="125"/>
      <c r="K78" s="125"/>
      <c r="L78" s="125"/>
      <c r="M78" s="134"/>
      <c r="N78" s="116"/>
      <c r="O78" s="116"/>
      <c r="P78" s="116"/>
      <c r="S78"/>
      <c r="T78"/>
      <c r="U78"/>
      <c r="V78"/>
      <c r="W78"/>
      <c r="X78"/>
      <c r="Y78"/>
      <c r="Z78" s="115"/>
      <c r="AA78"/>
      <c r="AB78"/>
      <c r="AC78"/>
    </row>
    <row r="79" spans="1:29" ht="15" customHeight="1" x14ac:dyDescent="0.35">
      <c r="A79" s="71">
        <f>ROW()</f>
        <v>79</v>
      </c>
      <c r="B79" s="118"/>
      <c r="C79" s="202"/>
      <c r="D79" s="203"/>
      <c r="E79" s="203"/>
      <c r="F79" s="203"/>
      <c r="G79" s="203"/>
      <c r="H79" s="203"/>
      <c r="I79" s="203"/>
      <c r="J79" s="203"/>
      <c r="K79" s="203"/>
      <c r="L79" s="204"/>
      <c r="M79" s="134"/>
      <c r="N79" s="116"/>
      <c r="O79" s="116"/>
      <c r="P79" s="116"/>
      <c r="S79"/>
      <c r="T79"/>
      <c r="U79"/>
      <c r="V79"/>
      <c r="W79"/>
      <c r="X79"/>
      <c r="Y79"/>
      <c r="Z79" s="115"/>
      <c r="AA79"/>
      <c r="AB79"/>
      <c r="AC79"/>
    </row>
    <row r="80" spans="1:29" ht="15" customHeight="1" x14ac:dyDescent="0.35">
      <c r="A80" s="71">
        <f>ROW()</f>
        <v>80</v>
      </c>
      <c r="B80" s="118"/>
      <c r="C80" s="205"/>
      <c r="D80" s="206"/>
      <c r="E80" s="206"/>
      <c r="F80" s="206"/>
      <c r="G80" s="206"/>
      <c r="H80" s="206"/>
      <c r="I80" s="206"/>
      <c r="J80" s="206"/>
      <c r="K80" s="206"/>
      <c r="L80" s="207"/>
      <c r="M80" s="134"/>
      <c r="N80" s="116"/>
      <c r="O80" s="116"/>
      <c r="P80" s="116"/>
      <c r="S80"/>
      <c r="T80"/>
      <c r="U80"/>
      <c r="V80"/>
      <c r="W80"/>
      <c r="X80"/>
      <c r="Y80"/>
      <c r="Z80" s="115"/>
      <c r="AA80"/>
      <c r="AB80"/>
      <c r="AC80"/>
    </row>
    <row r="81" spans="1:29" ht="15" customHeight="1" x14ac:dyDescent="0.35">
      <c r="A81" s="71">
        <f>ROW()</f>
        <v>81</v>
      </c>
      <c r="B81" s="118"/>
      <c r="C81" s="205"/>
      <c r="D81" s="206"/>
      <c r="E81" s="206"/>
      <c r="F81" s="206"/>
      <c r="G81" s="206"/>
      <c r="H81" s="206"/>
      <c r="I81" s="206"/>
      <c r="J81" s="206"/>
      <c r="K81" s="206"/>
      <c r="L81" s="207"/>
      <c r="M81" s="134"/>
      <c r="N81" s="116"/>
      <c r="O81" s="116"/>
      <c r="P81" s="116"/>
      <c r="S81"/>
      <c r="T81"/>
      <c r="U81"/>
      <c r="V81"/>
      <c r="W81"/>
      <c r="X81"/>
      <c r="Y81"/>
      <c r="Z81" s="115"/>
      <c r="AA81" s="115"/>
      <c r="AB81" s="115"/>
      <c r="AC81" s="115"/>
    </row>
    <row r="82" spans="1:29" ht="15" customHeight="1" x14ac:dyDescent="0.35">
      <c r="A82" s="71">
        <f>ROW()</f>
        <v>82</v>
      </c>
      <c r="B82" s="118"/>
      <c r="C82" s="205"/>
      <c r="D82" s="206"/>
      <c r="E82" s="206"/>
      <c r="F82" s="206"/>
      <c r="G82" s="206"/>
      <c r="H82" s="206"/>
      <c r="I82" s="206"/>
      <c r="J82" s="206"/>
      <c r="K82" s="206"/>
      <c r="L82" s="207"/>
      <c r="M82" s="134"/>
      <c r="N82" s="116"/>
      <c r="O82" s="116"/>
      <c r="P82" s="116"/>
      <c r="S82" s="115"/>
      <c r="T82" s="115"/>
      <c r="U82" s="115"/>
      <c r="V82" s="115"/>
      <c r="W82" s="115"/>
      <c r="X82" s="115"/>
      <c r="Y82" s="115"/>
      <c r="Z82" s="115"/>
      <c r="AA82"/>
      <c r="AB82"/>
      <c r="AC82"/>
    </row>
    <row r="83" spans="1:29" ht="15" customHeight="1" x14ac:dyDescent="0.35">
      <c r="A83" s="71">
        <f>ROW()</f>
        <v>83</v>
      </c>
      <c r="B83" s="118"/>
      <c r="C83" s="205"/>
      <c r="D83" s="206"/>
      <c r="E83" s="206"/>
      <c r="F83" s="206"/>
      <c r="G83" s="206"/>
      <c r="H83" s="206"/>
      <c r="I83" s="206"/>
      <c r="J83" s="206"/>
      <c r="K83" s="206"/>
      <c r="L83" s="207"/>
      <c r="M83" s="134"/>
      <c r="N83" s="116"/>
      <c r="O83" s="116"/>
      <c r="P83" s="116"/>
      <c r="S83"/>
      <c r="T83"/>
      <c r="U83"/>
      <c r="V83"/>
      <c r="W83"/>
      <c r="X83"/>
      <c r="Y83"/>
      <c r="Z83" s="115"/>
      <c r="AA83"/>
      <c r="AB83"/>
      <c r="AC83"/>
    </row>
    <row r="84" spans="1:29" ht="15" customHeight="1" x14ac:dyDescent="0.35">
      <c r="A84" s="71">
        <f>ROW()</f>
        <v>84</v>
      </c>
      <c r="B84" s="118"/>
      <c r="C84" s="205"/>
      <c r="D84" s="206"/>
      <c r="E84" s="206"/>
      <c r="F84" s="206"/>
      <c r="G84" s="206"/>
      <c r="H84" s="206"/>
      <c r="I84" s="206"/>
      <c r="J84" s="206"/>
      <c r="K84" s="206"/>
      <c r="L84" s="207"/>
      <c r="M84" s="134"/>
      <c r="N84" s="116"/>
      <c r="O84" s="116"/>
      <c r="P84" s="116"/>
      <c r="S84"/>
      <c r="T84"/>
      <c r="U84"/>
      <c r="V84"/>
      <c r="W84"/>
      <c r="X84"/>
      <c r="Y84"/>
      <c r="Z84" s="115"/>
    </row>
    <row r="85" spans="1:29" ht="15" customHeight="1" x14ac:dyDescent="0.35">
      <c r="A85" s="71">
        <f>ROW()</f>
        <v>85</v>
      </c>
      <c r="B85" s="118"/>
      <c r="C85" s="205"/>
      <c r="D85" s="206"/>
      <c r="E85" s="206"/>
      <c r="F85" s="206"/>
      <c r="G85" s="206"/>
      <c r="H85" s="206"/>
      <c r="I85" s="206"/>
      <c r="J85" s="206"/>
      <c r="K85" s="206"/>
      <c r="L85" s="207"/>
      <c r="M85" s="134"/>
      <c r="N85" s="116"/>
      <c r="O85" s="116"/>
      <c r="P85" s="116"/>
    </row>
    <row r="86" spans="1:29" ht="15" customHeight="1" x14ac:dyDescent="0.35">
      <c r="A86" s="71">
        <f>ROW()</f>
        <v>86</v>
      </c>
      <c r="B86" s="118"/>
      <c r="C86" s="208"/>
      <c r="D86" s="209"/>
      <c r="E86" s="209"/>
      <c r="F86" s="209"/>
      <c r="G86" s="209"/>
      <c r="H86" s="209"/>
      <c r="I86" s="209"/>
      <c r="J86" s="209"/>
      <c r="K86" s="209"/>
      <c r="L86" s="210"/>
      <c r="M86" s="134"/>
      <c r="N86" s="116"/>
      <c r="O86" s="116"/>
      <c r="P86" s="116"/>
    </row>
    <row r="87" spans="1:29" ht="60" customHeight="1" x14ac:dyDescent="0.4">
      <c r="A87" s="71">
        <f>ROW()</f>
        <v>87</v>
      </c>
      <c r="B87" s="118"/>
      <c r="C87" s="123" t="s">
        <v>44</v>
      </c>
      <c r="D87" s="118"/>
      <c r="E87" s="118"/>
      <c r="F87" s="118"/>
      <c r="G87" s="118"/>
      <c r="H87" s="24" t="s">
        <v>16</v>
      </c>
      <c r="I87" s="24" t="s">
        <v>17</v>
      </c>
      <c r="J87" s="24" t="s">
        <v>18</v>
      </c>
      <c r="K87" s="24" t="s">
        <v>19</v>
      </c>
      <c r="L87" s="24" t="s">
        <v>20</v>
      </c>
      <c r="M87" s="134"/>
      <c r="N87" s="116"/>
      <c r="O87" s="116"/>
      <c r="P87" s="116"/>
    </row>
    <row r="88" spans="1:29" ht="13.15" x14ac:dyDescent="0.4">
      <c r="A88" s="71">
        <f>ROW()</f>
        <v>88</v>
      </c>
      <c r="B88" s="118"/>
      <c r="C88" s="123"/>
      <c r="D88" s="118"/>
      <c r="E88" s="118"/>
      <c r="F88" s="118"/>
      <c r="G88" s="118"/>
      <c r="H88" s="32">
        <f>IF(ISNUMBER('Pricing CoverSheet'!$C$12),DATE(YEAR('Pricing CoverSheet'!$C$12),MONTH('Pricing CoverSheet'!$C$12),DAY('Pricing CoverSheet'!$C$12)),"")</f>
        <v>43281</v>
      </c>
      <c r="I88" s="32">
        <f>IF(ISNUMBER('Pricing CoverSheet'!$C$12),DATE(YEAR('Pricing CoverSheet'!$C$12)+1,MONTH('Pricing CoverSheet'!$C$12),DAY('Pricing CoverSheet'!$C$12)),"")</f>
        <v>43646</v>
      </c>
      <c r="J88" s="32">
        <f>IF(ISNUMBER('Pricing CoverSheet'!$C$12),DATE(YEAR('Pricing CoverSheet'!$C$12)+2,MONTH('Pricing CoverSheet'!$C$12),DAY('Pricing CoverSheet'!$C$12)),"")</f>
        <v>44012</v>
      </c>
      <c r="K88" s="32">
        <f>IF(ISNUMBER('Pricing CoverSheet'!$C$12),DATE(YEAR('Pricing CoverSheet'!$C$12)+3,MONTH('Pricing CoverSheet'!$C$12),DAY('Pricing CoverSheet'!$C$12)),"")</f>
        <v>44377</v>
      </c>
      <c r="L88" s="32">
        <f>IF(ISNUMBER('Pricing CoverSheet'!$C$12),DATE(YEAR('Pricing CoverSheet'!$C$12)+4,MONTH('Pricing CoverSheet'!$C$12),DAY('Pricing CoverSheet'!$C$12)),"")</f>
        <v>44742</v>
      </c>
      <c r="M88" s="134"/>
      <c r="N88" s="116"/>
      <c r="O88" s="116"/>
      <c r="P88" s="116"/>
    </row>
    <row r="89" spans="1:29" x14ac:dyDescent="0.35">
      <c r="A89" s="71">
        <f>ROW()</f>
        <v>89</v>
      </c>
      <c r="B89" s="118"/>
      <c r="C89" s="120" t="s">
        <v>201</v>
      </c>
      <c r="D89" s="118"/>
      <c r="E89" s="118"/>
      <c r="F89" s="118"/>
      <c r="G89" s="118"/>
      <c r="H89" s="119"/>
      <c r="I89" s="119"/>
      <c r="J89" s="119"/>
      <c r="K89" s="119"/>
      <c r="L89" s="119"/>
      <c r="M89" s="134"/>
      <c r="N89" s="116"/>
      <c r="O89" s="116"/>
      <c r="P89" s="116"/>
    </row>
    <row r="90" spans="1:29" x14ac:dyDescent="0.35">
      <c r="A90" s="71">
        <f>ROW()</f>
        <v>90</v>
      </c>
      <c r="B90" s="16" t="s">
        <v>47</v>
      </c>
      <c r="C90" s="120" t="s">
        <v>181</v>
      </c>
      <c r="D90" s="118"/>
      <c r="E90" s="118"/>
      <c r="F90" s="118"/>
      <c r="G90" s="118"/>
      <c r="H90" s="119"/>
      <c r="I90" s="119"/>
      <c r="J90" s="119"/>
      <c r="K90" s="119"/>
      <c r="L90" s="119"/>
      <c r="M90" s="134"/>
      <c r="N90" s="116"/>
      <c r="O90" s="116"/>
      <c r="P90" s="116"/>
    </row>
    <row r="91" spans="1:29" x14ac:dyDescent="0.35">
      <c r="A91" s="71">
        <f>ROW()</f>
        <v>91</v>
      </c>
      <c r="B91" s="16" t="s">
        <v>47</v>
      </c>
      <c r="C91" s="120" t="s">
        <v>232</v>
      </c>
      <c r="D91" s="118"/>
      <c r="E91" s="118"/>
      <c r="F91" s="118"/>
      <c r="G91" s="118"/>
      <c r="H91" s="119"/>
      <c r="I91" s="119"/>
      <c r="J91" s="119"/>
      <c r="K91" s="119"/>
      <c r="L91" s="119"/>
      <c r="M91" s="134"/>
      <c r="N91" s="116"/>
      <c r="O91" s="116"/>
      <c r="P91" s="116"/>
    </row>
    <row r="92" spans="1:29" x14ac:dyDescent="0.35">
      <c r="A92" s="71">
        <f>ROW()</f>
        <v>92</v>
      </c>
      <c r="B92" s="118"/>
      <c r="C92" s="19" t="s">
        <v>202</v>
      </c>
      <c r="D92" s="118"/>
      <c r="E92" s="118"/>
      <c r="F92" s="118"/>
      <c r="G92" s="118"/>
      <c r="H92" s="17">
        <f>SUM(H89:H91)</f>
        <v>0</v>
      </c>
      <c r="I92" s="17">
        <f>SUM(I89:I91)</f>
        <v>0</v>
      </c>
      <c r="J92" s="17">
        <f>SUM(J89:J91)</f>
        <v>0</v>
      </c>
      <c r="K92" s="17">
        <f>SUM(K89:K91)</f>
        <v>0</v>
      </c>
      <c r="L92" s="17">
        <f>SUM(L89:L91)</f>
        <v>0</v>
      </c>
      <c r="M92" s="134"/>
      <c r="N92" s="116"/>
      <c r="O92" s="116"/>
      <c r="P92" s="116"/>
    </row>
    <row r="93" spans="1:29" ht="13.15" x14ac:dyDescent="0.4">
      <c r="A93" s="71">
        <f>ROW()</f>
        <v>93</v>
      </c>
      <c r="B93" s="118"/>
      <c r="C93" s="123"/>
      <c r="D93" s="118"/>
      <c r="E93" s="118"/>
      <c r="F93" s="118"/>
      <c r="G93" s="118"/>
      <c r="H93" s="32"/>
      <c r="I93" s="32"/>
      <c r="J93" s="32"/>
      <c r="K93" s="32"/>
      <c r="L93" s="32"/>
      <c r="M93" s="134"/>
      <c r="N93" s="116"/>
      <c r="O93" s="116"/>
      <c r="P93" s="116"/>
    </row>
    <row r="94" spans="1:29" x14ac:dyDescent="0.35">
      <c r="A94" s="71">
        <f>ROW()</f>
        <v>94</v>
      </c>
      <c r="B94" s="16" t="s">
        <v>45</v>
      </c>
      <c r="C94" s="120" t="s">
        <v>72</v>
      </c>
      <c r="D94" s="118"/>
      <c r="E94" s="118"/>
      <c r="F94" s="118"/>
      <c r="G94" s="118"/>
      <c r="H94" s="17">
        <f>F276</f>
        <v>0</v>
      </c>
      <c r="I94" s="17">
        <f>G276</f>
        <v>0</v>
      </c>
      <c r="J94" s="17">
        <f>H276</f>
        <v>0</v>
      </c>
      <c r="K94" s="17">
        <f>I276</f>
        <v>0</v>
      </c>
      <c r="L94" s="17">
        <f>J276</f>
        <v>0</v>
      </c>
      <c r="M94" s="134"/>
      <c r="N94" s="116"/>
      <c r="O94" s="116"/>
      <c r="P94" s="116"/>
    </row>
    <row r="95" spans="1:29" x14ac:dyDescent="0.35">
      <c r="A95" s="71">
        <f>ROW()</f>
        <v>95</v>
      </c>
      <c r="B95" s="16" t="s">
        <v>45</v>
      </c>
      <c r="C95" s="120" t="s">
        <v>27</v>
      </c>
      <c r="D95" s="118"/>
      <c r="E95" s="118"/>
      <c r="F95" s="118"/>
      <c r="G95" s="118"/>
      <c r="H95" s="17">
        <f>F145</f>
        <v>0</v>
      </c>
      <c r="I95" s="17">
        <f>G145</f>
        <v>0</v>
      </c>
      <c r="J95" s="17">
        <f>H145</f>
        <v>0</v>
      </c>
      <c r="K95" s="17">
        <f>I145</f>
        <v>0</v>
      </c>
      <c r="L95" s="17">
        <f>J145</f>
        <v>0</v>
      </c>
      <c r="M95" s="134"/>
      <c r="N95" s="116"/>
      <c r="O95" s="116"/>
      <c r="P95" s="116"/>
    </row>
    <row r="96" spans="1:29" x14ac:dyDescent="0.35">
      <c r="A96" s="71">
        <f>ROW()</f>
        <v>96</v>
      </c>
      <c r="B96" s="16" t="s">
        <v>45</v>
      </c>
      <c r="C96" s="120" t="s">
        <v>143</v>
      </c>
      <c r="D96" s="118"/>
      <c r="E96" s="118"/>
      <c r="F96" s="118"/>
      <c r="G96" s="118"/>
      <c r="H96" s="119"/>
      <c r="I96" s="119"/>
      <c r="J96" s="119"/>
      <c r="K96" s="119"/>
      <c r="L96" s="119"/>
      <c r="M96" s="134"/>
      <c r="N96" s="116"/>
      <c r="O96" s="116"/>
      <c r="P96" s="116"/>
    </row>
    <row r="97" spans="1:16" x14ac:dyDescent="0.35">
      <c r="A97" s="71">
        <f>ROW()</f>
        <v>97</v>
      </c>
      <c r="B97" s="16" t="s">
        <v>47</v>
      </c>
      <c r="C97" s="120" t="s">
        <v>28</v>
      </c>
      <c r="D97" s="118"/>
      <c r="E97" s="118"/>
      <c r="F97" s="118"/>
      <c r="G97" s="118"/>
      <c r="H97" s="17">
        <f>F146</f>
        <v>0</v>
      </c>
      <c r="I97" s="17">
        <f>G146</f>
        <v>0</v>
      </c>
      <c r="J97" s="17">
        <f>H146</f>
        <v>0</v>
      </c>
      <c r="K97" s="17">
        <f>I146</f>
        <v>0</v>
      </c>
      <c r="L97" s="17">
        <f>J146</f>
        <v>0</v>
      </c>
      <c r="M97" s="134"/>
      <c r="N97" s="116"/>
      <c r="O97" s="116"/>
      <c r="P97" s="116"/>
    </row>
    <row r="98" spans="1:16" ht="13.15" x14ac:dyDescent="0.4">
      <c r="A98" s="71">
        <f>ROW()</f>
        <v>98</v>
      </c>
      <c r="B98" s="118"/>
      <c r="C98" s="123"/>
      <c r="D98" s="118"/>
      <c r="E98" s="118"/>
      <c r="F98" s="118"/>
      <c r="G98" s="118"/>
      <c r="H98" s="32"/>
      <c r="I98" s="32"/>
      <c r="J98" s="32"/>
      <c r="K98" s="32"/>
      <c r="L98" s="32"/>
      <c r="M98" s="134"/>
      <c r="N98" s="116"/>
      <c r="O98" s="116"/>
      <c r="P98" s="116"/>
    </row>
    <row r="99" spans="1:16" x14ac:dyDescent="0.35">
      <c r="A99" s="71">
        <f>ROW()</f>
        <v>99</v>
      </c>
      <c r="B99" s="118"/>
      <c r="C99" s="113" t="s">
        <v>135</v>
      </c>
      <c r="D99" s="118"/>
      <c r="E99" s="118"/>
      <c r="F99" s="118"/>
      <c r="G99" s="118"/>
      <c r="H99" s="17">
        <f>H92-H94-H95-H96+H97</f>
        <v>0</v>
      </c>
      <c r="I99" s="17">
        <f>I92-I94-I95-I96+I97</f>
        <v>0</v>
      </c>
      <c r="J99" s="17">
        <f>J92-J94-J95-J96+J97</f>
        <v>0</v>
      </c>
      <c r="K99" s="17">
        <f>K92-K94-K95-K96+K97</f>
        <v>0</v>
      </c>
      <c r="L99" s="17">
        <f>L92-L94-L95-L96+L97</f>
        <v>0</v>
      </c>
      <c r="M99" s="134"/>
      <c r="N99" s="116"/>
      <c r="O99" s="116"/>
      <c r="P99" s="116"/>
    </row>
    <row r="100" spans="1:16" ht="13.15" x14ac:dyDescent="0.4">
      <c r="A100" s="71">
        <f>ROW()</f>
        <v>100</v>
      </c>
      <c r="B100" s="118"/>
      <c r="C100" s="123"/>
      <c r="D100" s="118"/>
      <c r="E100" s="118"/>
      <c r="F100" s="118"/>
      <c r="G100" s="118"/>
      <c r="H100" s="32"/>
      <c r="I100" s="32"/>
      <c r="J100" s="32"/>
      <c r="K100" s="32"/>
      <c r="L100" s="32"/>
      <c r="M100" s="134"/>
      <c r="N100" s="116"/>
      <c r="O100" s="116"/>
      <c r="P100" s="116"/>
    </row>
    <row r="101" spans="1:16" ht="13.15" x14ac:dyDescent="0.4">
      <c r="A101" s="71">
        <f>ROW()</f>
        <v>101</v>
      </c>
      <c r="B101" s="118"/>
      <c r="C101" s="123"/>
      <c r="D101" s="118"/>
      <c r="E101" s="118"/>
      <c r="F101" s="118"/>
      <c r="G101" s="118"/>
      <c r="H101" s="32"/>
      <c r="I101" s="32"/>
      <c r="J101" s="32"/>
      <c r="K101" s="32"/>
      <c r="L101" s="32"/>
      <c r="M101" s="134"/>
      <c r="N101" s="116"/>
      <c r="O101" s="116"/>
      <c r="P101" s="116"/>
    </row>
    <row r="102" spans="1:16" ht="13.15" x14ac:dyDescent="0.4">
      <c r="A102" s="71">
        <f>ROW()</f>
        <v>102</v>
      </c>
      <c r="B102" s="118"/>
      <c r="C102" s="33" t="s">
        <v>26</v>
      </c>
      <c r="D102" s="118"/>
      <c r="E102" s="118"/>
      <c r="F102" s="118"/>
      <c r="G102" s="118"/>
      <c r="H102" s="45"/>
      <c r="I102" s="32"/>
      <c r="J102" s="32"/>
      <c r="K102" s="32"/>
      <c r="L102" s="32"/>
      <c r="M102" s="134"/>
      <c r="N102" s="116"/>
      <c r="O102" s="116"/>
      <c r="P102" s="116"/>
    </row>
    <row r="103" spans="1:16" ht="13.15" x14ac:dyDescent="0.4">
      <c r="A103" s="71">
        <f>ROW()</f>
        <v>103</v>
      </c>
      <c r="B103" s="118"/>
      <c r="C103" s="33" t="s">
        <v>213</v>
      </c>
      <c r="D103" s="118"/>
      <c r="E103" s="118"/>
      <c r="F103" s="118"/>
      <c r="G103" s="118"/>
      <c r="H103" s="45"/>
      <c r="I103" s="32"/>
      <c r="J103" s="32"/>
      <c r="K103" s="32"/>
      <c r="L103" s="32"/>
      <c r="M103" s="134"/>
      <c r="N103" s="116"/>
      <c r="O103" s="116"/>
      <c r="P103" s="116"/>
    </row>
    <row r="104" spans="1:16" ht="13.15" x14ac:dyDescent="0.4">
      <c r="A104" s="71">
        <f>ROW()</f>
        <v>104</v>
      </c>
      <c r="B104" s="118"/>
      <c r="C104" s="33" t="s">
        <v>219</v>
      </c>
      <c r="D104" s="118"/>
      <c r="E104" s="118"/>
      <c r="F104" s="118"/>
      <c r="G104" s="118"/>
      <c r="H104" s="45"/>
      <c r="I104" s="32"/>
      <c r="J104" s="32"/>
      <c r="K104" s="32"/>
      <c r="L104" s="32"/>
      <c r="M104" s="134"/>
      <c r="N104" s="116"/>
      <c r="O104" s="116"/>
      <c r="P104" s="116"/>
    </row>
    <row r="105" spans="1:16" ht="13.15" x14ac:dyDescent="0.4">
      <c r="A105" s="71">
        <f>ROW()</f>
        <v>105</v>
      </c>
      <c r="B105" s="118"/>
      <c r="C105" s="33" t="s">
        <v>220</v>
      </c>
      <c r="D105" s="118"/>
      <c r="E105" s="118"/>
      <c r="F105" s="118"/>
      <c r="G105" s="118"/>
      <c r="H105" s="45"/>
      <c r="I105" s="32"/>
      <c r="J105" s="32"/>
      <c r="K105" s="32"/>
      <c r="L105" s="32"/>
      <c r="M105" s="134"/>
      <c r="N105" s="116"/>
      <c r="O105" s="116"/>
      <c r="P105" s="116"/>
    </row>
    <row r="106" spans="1:16" ht="13.15" x14ac:dyDescent="0.4">
      <c r="A106" s="71">
        <f>ROW()</f>
        <v>106</v>
      </c>
      <c r="B106" s="118"/>
      <c r="C106" s="33"/>
      <c r="D106" s="118"/>
      <c r="E106" s="118"/>
      <c r="F106" s="118"/>
      <c r="G106" s="118"/>
      <c r="H106" s="32"/>
      <c r="I106" s="32"/>
      <c r="J106" s="32"/>
      <c r="K106" s="125"/>
      <c r="L106" s="125"/>
      <c r="M106" s="134"/>
      <c r="N106" s="116"/>
      <c r="O106" s="116"/>
      <c r="P106" s="116"/>
    </row>
    <row r="107" spans="1:16" ht="13.15" x14ac:dyDescent="0.4">
      <c r="A107" s="71">
        <f>ROW()</f>
        <v>107</v>
      </c>
      <c r="B107" s="118"/>
      <c r="C107" s="123" t="s">
        <v>214</v>
      </c>
      <c r="D107" s="125"/>
      <c r="E107" s="125"/>
      <c r="F107" s="125"/>
      <c r="G107" s="125"/>
      <c r="H107" s="27"/>
      <c r="I107" s="27"/>
      <c r="J107" s="27"/>
      <c r="K107" s="125"/>
      <c r="L107" s="125"/>
      <c r="M107" s="134"/>
      <c r="N107" s="116"/>
      <c r="O107" s="116"/>
      <c r="P107" s="116"/>
    </row>
    <row r="108" spans="1:16" x14ac:dyDescent="0.35">
      <c r="A108" s="71">
        <f>ROW()</f>
        <v>108</v>
      </c>
      <c r="B108" s="118"/>
      <c r="C108" s="202"/>
      <c r="D108" s="203"/>
      <c r="E108" s="203"/>
      <c r="F108" s="203"/>
      <c r="G108" s="203"/>
      <c r="H108" s="203"/>
      <c r="I108" s="203"/>
      <c r="J108" s="203"/>
      <c r="K108" s="203"/>
      <c r="L108" s="204"/>
      <c r="M108" s="134"/>
      <c r="N108" s="116"/>
      <c r="O108" s="116"/>
      <c r="P108" s="116"/>
    </row>
    <row r="109" spans="1:16" x14ac:dyDescent="0.35">
      <c r="A109" s="71">
        <f>ROW()</f>
        <v>109</v>
      </c>
      <c r="B109" s="118"/>
      <c r="C109" s="205"/>
      <c r="D109" s="206"/>
      <c r="E109" s="206"/>
      <c r="F109" s="206"/>
      <c r="G109" s="206"/>
      <c r="H109" s="206"/>
      <c r="I109" s="206"/>
      <c r="J109" s="206"/>
      <c r="K109" s="206"/>
      <c r="L109" s="207"/>
      <c r="M109" s="134"/>
      <c r="N109" s="116"/>
      <c r="O109" s="116"/>
      <c r="P109" s="116"/>
    </row>
    <row r="110" spans="1:16" x14ac:dyDescent="0.35">
      <c r="A110" s="71">
        <f>ROW()</f>
        <v>110</v>
      </c>
      <c r="B110" s="118"/>
      <c r="C110" s="208"/>
      <c r="D110" s="209"/>
      <c r="E110" s="209"/>
      <c r="F110" s="209"/>
      <c r="G110" s="209"/>
      <c r="H110" s="209"/>
      <c r="I110" s="209"/>
      <c r="J110" s="209"/>
      <c r="K110" s="209"/>
      <c r="L110" s="210"/>
      <c r="M110" s="134"/>
      <c r="N110" s="116"/>
      <c r="O110" s="116"/>
      <c r="P110" s="116"/>
    </row>
    <row r="111" spans="1:16" ht="30" customHeight="1" x14ac:dyDescent="0.4">
      <c r="A111" s="71">
        <f>ROW()</f>
        <v>111</v>
      </c>
      <c r="B111" s="118"/>
      <c r="C111" s="123" t="s">
        <v>241</v>
      </c>
      <c r="D111" s="118"/>
      <c r="E111" s="118"/>
      <c r="F111" s="118"/>
      <c r="G111" s="118"/>
      <c r="H111" s="118"/>
      <c r="I111" s="118"/>
      <c r="J111" s="118"/>
      <c r="K111" s="125"/>
      <c r="L111" s="125"/>
      <c r="M111" s="134"/>
      <c r="N111" s="116"/>
      <c r="O111" s="116"/>
      <c r="P111" s="116"/>
    </row>
    <row r="112" spans="1:16" ht="15" customHeight="1" x14ac:dyDescent="0.35">
      <c r="A112" s="71">
        <f>ROW()</f>
        <v>112</v>
      </c>
      <c r="B112" s="118"/>
      <c r="C112" s="19" t="s">
        <v>202</v>
      </c>
      <c r="D112" s="118"/>
      <c r="E112" s="118"/>
      <c r="F112" s="118"/>
      <c r="G112" s="118"/>
      <c r="H112" s="17">
        <f>H92</f>
        <v>0</v>
      </c>
      <c r="I112" s="17">
        <f>I92</f>
        <v>0</v>
      </c>
      <c r="J112" s="17">
        <f>J92</f>
        <v>0</v>
      </c>
      <c r="K112" s="17">
        <f>K92</f>
        <v>0</v>
      </c>
      <c r="L112" s="17">
        <f>L92</f>
        <v>0</v>
      </c>
      <c r="M112" s="134"/>
      <c r="N112" s="116"/>
      <c r="O112" s="116"/>
      <c r="P112" s="116"/>
    </row>
    <row r="113" spans="1:29" ht="15" customHeight="1" thickBot="1" x14ac:dyDescent="0.4">
      <c r="A113" s="71">
        <f>ROW()</f>
        <v>113</v>
      </c>
      <c r="B113" s="118"/>
      <c r="C113" s="120" t="s">
        <v>242</v>
      </c>
      <c r="D113" s="118"/>
      <c r="E113" s="118"/>
      <c r="F113" s="118"/>
      <c r="G113" s="118"/>
      <c r="H113" s="119"/>
      <c r="I113" s="119"/>
      <c r="J113" s="119"/>
      <c r="K113" s="119"/>
      <c r="L113" s="119"/>
      <c r="M113" s="134"/>
      <c r="N113" s="116"/>
      <c r="O113" s="116"/>
      <c r="P113" s="116"/>
    </row>
    <row r="114" spans="1:29" ht="15" customHeight="1" thickBot="1" x14ac:dyDescent="0.4">
      <c r="A114" s="71">
        <f>ROW()</f>
        <v>114</v>
      </c>
      <c r="B114" s="118"/>
      <c r="C114" s="19" t="s">
        <v>230</v>
      </c>
      <c r="D114" s="118"/>
      <c r="E114" s="118"/>
      <c r="F114" s="118"/>
      <c r="G114" s="118"/>
      <c r="H114" s="136">
        <f>H112+H113</f>
        <v>0</v>
      </c>
      <c r="I114" s="136">
        <f>I112+I113</f>
        <v>0</v>
      </c>
      <c r="J114" s="136">
        <f>J112+J113</f>
        <v>0</v>
      </c>
      <c r="K114" s="136">
        <f>K112+K113</f>
        <v>0</v>
      </c>
      <c r="L114" s="136">
        <f>L112+L113</f>
        <v>0</v>
      </c>
      <c r="M114" s="134"/>
      <c r="N114" s="116"/>
      <c r="O114" s="116"/>
      <c r="P114" s="116"/>
    </row>
    <row r="115" spans="1:29" ht="30" customHeight="1" x14ac:dyDescent="0.4">
      <c r="A115" s="71">
        <f>ROW()</f>
        <v>115</v>
      </c>
      <c r="B115" s="118"/>
      <c r="C115" s="123" t="s">
        <v>48</v>
      </c>
      <c r="D115" s="118"/>
      <c r="E115" s="118"/>
      <c r="F115" s="118"/>
      <c r="G115" s="118"/>
      <c r="H115" s="118"/>
      <c r="I115" s="118"/>
      <c r="J115" s="118"/>
      <c r="K115" s="125"/>
      <c r="L115" s="125"/>
      <c r="M115" s="134"/>
      <c r="N115" s="116"/>
      <c r="O115" s="116"/>
      <c r="P115" s="116"/>
    </row>
    <row r="116" spans="1:29" ht="15" customHeight="1" x14ac:dyDescent="0.35">
      <c r="A116" s="71">
        <f>ROW()</f>
        <v>116</v>
      </c>
      <c r="B116" s="118"/>
      <c r="C116" s="202"/>
      <c r="D116" s="203"/>
      <c r="E116" s="203"/>
      <c r="F116" s="203"/>
      <c r="G116" s="203"/>
      <c r="H116" s="203"/>
      <c r="I116" s="203"/>
      <c r="J116" s="203"/>
      <c r="K116" s="203"/>
      <c r="L116" s="204"/>
      <c r="M116" s="134"/>
      <c r="N116" s="116"/>
      <c r="O116" s="116"/>
      <c r="P116" s="116"/>
    </row>
    <row r="117" spans="1:29" ht="15" customHeight="1" x14ac:dyDescent="0.35">
      <c r="A117" s="71">
        <f>ROW()</f>
        <v>117</v>
      </c>
      <c r="B117" s="118"/>
      <c r="C117" s="205"/>
      <c r="D117" s="206"/>
      <c r="E117" s="206"/>
      <c r="F117" s="206"/>
      <c r="G117" s="206"/>
      <c r="H117" s="206"/>
      <c r="I117" s="206"/>
      <c r="J117" s="206"/>
      <c r="K117" s="206"/>
      <c r="L117" s="207"/>
      <c r="M117" s="134"/>
      <c r="N117" s="116"/>
      <c r="O117" s="116"/>
      <c r="P117" s="116"/>
    </row>
    <row r="118" spans="1:29" ht="15" customHeight="1" x14ac:dyDescent="0.35">
      <c r="A118" s="71">
        <f>ROW()</f>
        <v>118</v>
      </c>
      <c r="B118" s="118"/>
      <c r="C118" s="205"/>
      <c r="D118" s="206"/>
      <c r="E118" s="206"/>
      <c r="F118" s="206"/>
      <c r="G118" s="206"/>
      <c r="H118" s="206"/>
      <c r="I118" s="206"/>
      <c r="J118" s="206"/>
      <c r="K118" s="206"/>
      <c r="L118" s="207"/>
      <c r="M118" s="134"/>
      <c r="N118" s="116"/>
      <c r="O118" s="116"/>
      <c r="P118" s="116"/>
    </row>
    <row r="119" spans="1:29" ht="15" customHeight="1" x14ac:dyDescent="0.35">
      <c r="A119" s="71">
        <f>ROW()</f>
        <v>119</v>
      </c>
      <c r="B119" s="118"/>
      <c r="C119" s="205"/>
      <c r="D119" s="206"/>
      <c r="E119" s="206"/>
      <c r="F119" s="206"/>
      <c r="G119" s="206"/>
      <c r="H119" s="206"/>
      <c r="I119" s="206"/>
      <c r="J119" s="206"/>
      <c r="K119" s="206"/>
      <c r="L119" s="207"/>
      <c r="M119" s="134"/>
      <c r="N119" s="116"/>
      <c r="O119" s="116"/>
      <c r="P119" s="116"/>
    </row>
    <row r="120" spans="1:29" ht="15" customHeight="1" x14ac:dyDescent="0.35">
      <c r="A120" s="71">
        <f>ROW()</f>
        <v>120</v>
      </c>
      <c r="B120" s="118"/>
      <c r="C120" s="205"/>
      <c r="D120" s="206"/>
      <c r="E120" s="206"/>
      <c r="F120" s="206"/>
      <c r="G120" s="206"/>
      <c r="H120" s="206"/>
      <c r="I120" s="206"/>
      <c r="J120" s="206"/>
      <c r="K120" s="206"/>
      <c r="L120" s="207"/>
      <c r="M120" s="134"/>
      <c r="N120" s="116"/>
      <c r="O120" s="116"/>
      <c r="P120" s="116"/>
    </row>
    <row r="121" spans="1:29" ht="15" customHeight="1" x14ac:dyDescent="0.35">
      <c r="A121" s="71">
        <f>ROW()</f>
        <v>121</v>
      </c>
      <c r="B121" s="118"/>
      <c r="C121" s="205"/>
      <c r="D121" s="206"/>
      <c r="E121" s="206"/>
      <c r="F121" s="206"/>
      <c r="G121" s="206"/>
      <c r="H121" s="206"/>
      <c r="I121" s="206"/>
      <c r="J121" s="206"/>
      <c r="K121" s="206"/>
      <c r="L121" s="207"/>
      <c r="M121" s="134"/>
      <c r="N121" s="116"/>
      <c r="O121" s="116"/>
      <c r="P121" s="116"/>
    </row>
    <row r="122" spans="1:29" ht="15" customHeight="1" x14ac:dyDescent="0.35">
      <c r="A122" s="71">
        <f>ROW()</f>
        <v>122</v>
      </c>
      <c r="B122" s="118"/>
      <c r="C122" s="205"/>
      <c r="D122" s="206"/>
      <c r="E122" s="206"/>
      <c r="F122" s="206"/>
      <c r="G122" s="206"/>
      <c r="H122" s="206"/>
      <c r="I122" s="206"/>
      <c r="J122" s="206"/>
      <c r="K122" s="206"/>
      <c r="L122" s="207"/>
      <c r="M122" s="134"/>
      <c r="N122" s="116"/>
      <c r="O122" s="116"/>
      <c r="P122" s="116"/>
    </row>
    <row r="123" spans="1:29" ht="15" customHeight="1" x14ac:dyDescent="0.35">
      <c r="A123" s="71">
        <f>ROW()</f>
        <v>123</v>
      </c>
      <c r="B123" s="118"/>
      <c r="C123" s="208"/>
      <c r="D123" s="209"/>
      <c r="E123" s="209"/>
      <c r="F123" s="209"/>
      <c r="G123" s="209"/>
      <c r="H123" s="209"/>
      <c r="I123" s="209"/>
      <c r="J123" s="209"/>
      <c r="K123" s="209"/>
      <c r="L123" s="210"/>
      <c r="M123" s="134"/>
      <c r="N123" s="116"/>
      <c r="O123" s="116"/>
      <c r="P123" s="116"/>
    </row>
    <row r="124" spans="1:29" ht="12.75" customHeight="1" x14ac:dyDescent="0.35">
      <c r="A124" s="72">
        <f>ROW()</f>
        <v>124</v>
      </c>
      <c r="B124" s="110"/>
      <c r="C124" s="110"/>
      <c r="D124" s="110"/>
      <c r="E124" s="110"/>
      <c r="F124" s="110"/>
      <c r="G124" s="110"/>
      <c r="H124" s="110"/>
      <c r="I124" s="110"/>
      <c r="J124" s="110"/>
      <c r="K124" s="140"/>
      <c r="L124" s="140"/>
      <c r="M124" s="138" t="s">
        <v>79</v>
      </c>
      <c r="N124" s="116"/>
      <c r="O124" s="116"/>
      <c r="P124" s="116"/>
    </row>
    <row r="125" spans="1:29" ht="12.75" customHeight="1" x14ac:dyDescent="0.35">
      <c r="J125"/>
      <c r="K125" s="5"/>
      <c r="L125"/>
      <c r="M125" s="116"/>
      <c r="N125" s="116"/>
      <c r="O125" s="116"/>
      <c r="P125" s="116"/>
    </row>
    <row r="126" spans="1:29" s="156" customFormat="1" ht="12.75" customHeight="1" x14ac:dyDescent="0.35">
      <c r="A126" s="127"/>
      <c r="B126" s="128"/>
      <c r="C126" s="128"/>
      <c r="D126" s="128"/>
      <c r="E126" s="128"/>
      <c r="F126" s="128"/>
      <c r="G126" s="128"/>
      <c r="H126" s="128"/>
      <c r="I126" s="128"/>
      <c r="J126" s="128"/>
      <c r="K126" s="129"/>
      <c r="L126"/>
      <c r="M126" s="116"/>
      <c r="N126" s="116"/>
      <c r="O126" s="116"/>
      <c r="P126" s="116"/>
      <c r="Q126" s="116"/>
      <c r="S126" s="116"/>
      <c r="T126" s="116"/>
      <c r="U126" s="116"/>
      <c r="V126" s="116"/>
      <c r="W126" s="116"/>
      <c r="X126" s="116"/>
      <c r="Y126" s="116"/>
      <c r="Z126" s="116"/>
      <c r="AA126" s="116"/>
      <c r="AB126" s="116"/>
      <c r="AC126" s="116"/>
    </row>
    <row r="127" spans="1:29" s="156" customFormat="1" ht="16.5" customHeight="1" x14ac:dyDescent="0.5">
      <c r="A127" s="130"/>
      <c r="B127" s="30"/>
      <c r="C127" s="30"/>
      <c r="D127" s="30"/>
      <c r="E127" s="30"/>
      <c r="F127" s="30"/>
      <c r="G127" s="59" t="s">
        <v>41</v>
      </c>
      <c r="H127" s="190" t="str">
        <f>IF(NOT(ISBLANK('Pricing CoverSheet'!$C$8)),'Pricing CoverSheet'!$C$8,"")</f>
        <v>Airport Company</v>
      </c>
      <c r="I127" s="190"/>
      <c r="J127" s="190"/>
      <c r="K127" s="67"/>
      <c r="L127"/>
      <c r="M127" s="116"/>
      <c r="N127" s="116"/>
      <c r="O127" s="116"/>
      <c r="P127" s="116"/>
      <c r="Q127" s="116"/>
      <c r="S127" s="116"/>
      <c r="T127" s="116"/>
      <c r="U127" s="116"/>
      <c r="V127" s="116"/>
      <c r="W127" s="116"/>
      <c r="X127" s="116"/>
      <c r="Y127" s="116"/>
      <c r="Z127" s="116"/>
      <c r="AA127" s="116"/>
      <c r="AB127" s="116"/>
      <c r="AC127" s="116"/>
    </row>
    <row r="128" spans="1:29" s="156" customFormat="1" ht="16.5" customHeight="1" x14ac:dyDescent="0.45">
      <c r="A128" s="130"/>
      <c r="B128" s="30"/>
      <c r="C128" s="30"/>
      <c r="D128" s="30"/>
      <c r="E128" s="30"/>
      <c r="F128" s="30"/>
      <c r="G128" s="59" t="s">
        <v>73</v>
      </c>
      <c r="H128" s="191">
        <f>IF(ISNUMBER('Pricing CoverSheet'!$C$12),'Pricing CoverSheet'!$C$12,"")</f>
        <v>43281</v>
      </c>
      <c r="I128" s="191"/>
      <c r="J128" s="191"/>
      <c r="K128" s="67"/>
      <c r="L128"/>
      <c r="M128" s="116"/>
      <c r="N128" s="116"/>
      <c r="O128" s="116"/>
      <c r="P128" s="116"/>
      <c r="Q128" s="116"/>
      <c r="S128" s="116"/>
      <c r="T128" s="116"/>
      <c r="U128" s="116"/>
      <c r="V128" s="116"/>
      <c r="W128" s="116"/>
      <c r="X128" s="116"/>
      <c r="Y128" s="116"/>
      <c r="Z128" s="116"/>
      <c r="AA128" s="116"/>
      <c r="AB128" s="116"/>
      <c r="AC128" s="116"/>
    </row>
    <row r="129" spans="1:29" s="156" customFormat="1" ht="20.25" customHeight="1" x14ac:dyDescent="0.4">
      <c r="A129" s="139" t="s">
        <v>159</v>
      </c>
      <c r="B129" s="10"/>
      <c r="C129" s="10"/>
      <c r="D129" s="10"/>
      <c r="E129" s="10"/>
      <c r="F129" s="10"/>
      <c r="G129" s="10"/>
      <c r="H129" s="10"/>
      <c r="I129" s="10"/>
      <c r="J129" s="10"/>
      <c r="K129" s="67"/>
      <c r="L129"/>
      <c r="M129" s="116"/>
      <c r="N129" s="116"/>
      <c r="O129" s="116"/>
      <c r="P129" s="116"/>
      <c r="Q129" s="116"/>
      <c r="S129" s="116"/>
      <c r="T129" s="116"/>
      <c r="U129" s="116"/>
      <c r="V129" s="116"/>
      <c r="W129" s="116"/>
      <c r="X129" s="116"/>
      <c r="Y129" s="116"/>
      <c r="Z129" s="116"/>
      <c r="AA129" s="116"/>
      <c r="AB129" s="116"/>
      <c r="AC129" s="116"/>
    </row>
    <row r="130" spans="1:29" s="156" customFormat="1" ht="12.75" customHeight="1" x14ac:dyDescent="0.35">
      <c r="A130" s="70" t="s">
        <v>86</v>
      </c>
      <c r="B130" s="12" t="s">
        <v>274</v>
      </c>
      <c r="C130" s="30"/>
      <c r="D130" s="30"/>
      <c r="E130" s="30"/>
      <c r="F130" s="30"/>
      <c r="G130" s="30"/>
      <c r="H130" s="30"/>
      <c r="I130" s="30"/>
      <c r="J130" s="30"/>
      <c r="K130" s="68"/>
      <c r="L130"/>
      <c r="M130" s="116"/>
      <c r="N130" s="116"/>
      <c r="O130" s="116"/>
      <c r="P130" s="116"/>
      <c r="Q130" s="116"/>
      <c r="S130" s="116"/>
      <c r="T130" s="116"/>
      <c r="U130" s="116"/>
      <c r="V130" s="116"/>
      <c r="W130" s="116"/>
      <c r="X130" s="116"/>
      <c r="Y130" s="116"/>
      <c r="Z130" s="116"/>
      <c r="AA130" s="116"/>
      <c r="AB130" s="116"/>
      <c r="AC130" s="116"/>
    </row>
    <row r="131" spans="1:29" ht="13.9" customHeight="1" x14ac:dyDescent="0.4">
      <c r="A131" s="71"/>
      <c r="B131" s="118"/>
      <c r="C131" s="123" t="s">
        <v>44</v>
      </c>
      <c r="D131" s="125"/>
      <c r="E131" s="125"/>
      <c r="F131" s="24"/>
      <c r="G131" s="24"/>
      <c r="H131" s="24"/>
      <c r="I131" s="24"/>
      <c r="J131" s="24"/>
      <c r="K131" s="134"/>
      <c r="L131" s="115"/>
      <c r="M131" s="116"/>
      <c r="N131" s="116"/>
      <c r="O131" s="116"/>
      <c r="P131" s="116"/>
    </row>
    <row r="132" spans="1:29" ht="30" customHeight="1" x14ac:dyDescent="0.4">
      <c r="A132" s="71">
        <f>ROW()</f>
        <v>132</v>
      </c>
      <c r="B132" s="124" t="s">
        <v>258</v>
      </c>
      <c r="C132" s="123"/>
      <c r="D132" s="125"/>
      <c r="E132" s="125"/>
      <c r="F132" s="125"/>
      <c r="G132" s="125"/>
      <c r="H132" s="125"/>
      <c r="I132" s="125"/>
      <c r="J132" s="125"/>
      <c r="K132" s="134"/>
      <c r="L132" s="115"/>
      <c r="M132" s="116"/>
      <c r="N132" s="116"/>
      <c r="O132" s="116"/>
      <c r="P132" s="116"/>
    </row>
    <row r="133" spans="1:29" ht="15.6" customHeight="1" x14ac:dyDescent="0.4">
      <c r="A133" s="71">
        <f>ROW()</f>
        <v>133</v>
      </c>
      <c r="B133" s="118"/>
      <c r="C133" s="123"/>
      <c r="D133" s="125"/>
      <c r="E133" s="32">
        <f>E71-1</f>
        <v>42916</v>
      </c>
      <c r="F133" s="24"/>
      <c r="G133" s="24"/>
      <c r="H133" s="24"/>
      <c r="I133" s="24"/>
      <c r="J133" s="24"/>
      <c r="K133" s="134"/>
      <c r="L133" s="115"/>
      <c r="M133" s="116"/>
      <c r="N133" s="116"/>
      <c r="O133" s="116"/>
      <c r="P133" s="116"/>
      <c r="Z133" s="156"/>
      <c r="AA133" s="156"/>
      <c r="AB133" s="156"/>
      <c r="AC133" s="156"/>
    </row>
    <row r="134" spans="1:29" ht="15.6" customHeight="1" x14ac:dyDescent="0.4">
      <c r="A134" s="71">
        <f>ROW()</f>
        <v>134</v>
      </c>
      <c r="B134" s="118"/>
      <c r="C134" s="120" t="str">
        <f>"Regulatory asset base as at "&amp;TEXT(E70,"dd mmmm yyy")</f>
        <v>Regulatory asset base as at 30 June 2016</v>
      </c>
      <c r="D134" s="32"/>
      <c r="E134" s="119"/>
      <c r="F134" s="24"/>
      <c r="G134" s="24"/>
      <c r="H134" s="24"/>
      <c r="I134" s="24"/>
      <c r="J134" s="24"/>
      <c r="K134" s="134"/>
      <c r="L134" s="115"/>
      <c r="M134" s="116"/>
      <c r="N134" s="116"/>
      <c r="O134" s="116"/>
      <c r="P134" s="116"/>
      <c r="S134" s="156"/>
      <c r="T134" s="156"/>
      <c r="U134" s="156"/>
      <c r="V134" s="156"/>
      <c r="W134" s="156"/>
      <c r="X134" s="156"/>
      <c r="Y134" s="156"/>
      <c r="Z134" s="156"/>
      <c r="AA134" s="156"/>
      <c r="AB134" s="156"/>
      <c r="AC134" s="156"/>
    </row>
    <row r="135" spans="1:29" ht="15.6" customHeight="1" x14ac:dyDescent="0.4">
      <c r="A135" s="71">
        <f>ROW()</f>
        <v>135</v>
      </c>
      <c r="B135" s="16" t="s">
        <v>45</v>
      </c>
      <c r="C135" s="120" t="s">
        <v>27</v>
      </c>
      <c r="D135" s="164"/>
      <c r="E135" s="155"/>
      <c r="F135" s="24"/>
      <c r="G135" s="24"/>
      <c r="H135" s="24"/>
      <c r="I135" s="24"/>
      <c r="J135" s="24"/>
      <c r="K135" s="134"/>
      <c r="L135" s="115"/>
      <c r="M135" s="116"/>
      <c r="N135" s="116"/>
      <c r="O135" s="116"/>
      <c r="P135" s="116"/>
      <c r="S135" s="156"/>
      <c r="T135" s="156"/>
      <c r="U135" s="156"/>
      <c r="V135" s="156"/>
      <c r="W135" s="156"/>
      <c r="X135" s="156"/>
      <c r="Y135" s="156"/>
      <c r="Z135" s="156"/>
      <c r="AA135" s="156"/>
      <c r="AB135" s="156"/>
      <c r="AC135" s="156"/>
    </row>
    <row r="136" spans="1:29" ht="15.6" customHeight="1" x14ac:dyDescent="0.4">
      <c r="A136" s="71">
        <f>ROW()</f>
        <v>136</v>
      </c>
      <c r="B136" s="16" t="s">
        <v>47</v>
      </c>
      <c r="C136" s="120" t="s">
        <v>28</v>
      </c>
      <c r="D136" s="164"/>
      <c r="E136" s="155"/>
      <c r="F136" s="24"/>
      <c r="G136" s="24"/>
      <c r="H136" s="24"/>
      <c r="I136" s="24"/>
      <c r="J136" s="24"/>
      <c r="K136" s="134"/>
      <c r="L136" s="115"/>
      <c r="M136" s="116"/>
      <c r="N136" s="116"/>
      <c r="O136" s="116"/>
      <c r="P136" s="116"/>
      <c r="S136" s="156"/>
      <c r="T136" s="156"/>
      <c r="U136" s="156"/>
      <c r="V136" s="156"/>
      <c r="W136" s="156"/>
      <c r="X136" s="156"/>
      <c r="Y136" s="156"/>
      <c r="Z136" s="156"/>
      <c r="AA136" s="156"/>
      <c r="AB136" s="156"/>
      <c r="AC136" s="156"/>
    </row>
    <row r="137" spans="1:29" ht="15.6" customHeight="1" x14ac:dyDescent="0.4">
      <c r="A137" s="71">
        <f>ROW()</f>
        <v>137</v>
      </c>
      <c r="B137" s="16" t="s">
        <v>47</v>
      </c>
      <c r="C137" s="120" t="s">
        <v>15</v>
      </c>
      <c r="D137" s="164"/>
      <c r="E137" s="155"/>
      <c r="F137" s="24"/>
      <c r="G137" s="24"/>
      <c r="H137" s="24"/>
      <c r="I137" s="24"/>
      <c r="J137" s="24"/>
      <c r="K137" s="134"/>
      <c r="L137" s="115"/>
      <c r="M137" s="116"/>
      <c r="N137" s="116"/>
      <c r="O137" s="116"/>
      <c r="P137" s="116"/>
      <c r="S137" s="156"/>
      <c r="T137" s="156"/>
      <c r="U137" s="156"/>
      <c r="V137" s="156"/>
      <c r="W137" s="156"/>
      <c r="X137" s="156"/>
      <c r="Y137" s="156"/>
      <c r="Z137" s="156"/>
      <c r="AA137" s="156"/>
      <c r="AB137" s="156"/>
      <c r="AC137" s="156"/>
    </row>
    <row r="138" spans="1:29" ht="15.6" customHeight="1" x14ac:dyDescent="0.4">
      <c r="A138" s="71">
        <f>ROW()</f>
        <v>138</v>
      </c>
      <c r="B138" s="16" t="s">
        <v>49</v>
      </c>
      <c r="C138" s="120" t="s">
        <v>69</v>
      </c>
      <c r="D138" s="164"/>
      <c r="E138" s="155"/>
      <c r="F138" s="24"/>
      <c r="G138" s="24"/>
      <c r="H138" s="24"/>
      <c r="I138" s="24"/>
      <c r="J138" s="24"/>
      <c r="K138" s="134"/>
      <c r="L138" s="115"/>
      <c r="M138" s="116"/>
      <c r="N138" s="116"/>
      <c r="O138" s="116"/>
      <c r="P138" s="116"/>
      <c r="S138" s="156"/>
      <c r="T138" s="156"/>
      <c r="U138" s="156"/>
      <c r="V138" s="156"/>
      <c r="W138" s="156"/>
      <c r="X138" s="156"/>
      <c r="Y138" s="156"/>
    </row>
    <row r="139" spans="1:29" ht="15.6" customHeight="1" thickBot="1" x14ac:dyDescent="0.45">
      <c r="A139" s="71">
        <f>ROW()</f>
        <v>139</v>
      </c>
      <c r="B139" s="16" t="s">
        <v>67</v>
      </c>
      <c r="C139" s="120" t="s">
        <v>76</v>
      </c>
      <c r="D139" s="164"/>
      <c r="E139" s="155"/>
      <c r="F139" s="24"/>
      <c r="G139" s="24"/>
      <c r="H139" s="24"/>
      <c r="I139" s="24"/>
      <c r="J139" s="24"/>
      <c r="K139" s="134"/>
      <c r="L139" s="115"/>
      <c r="M139" s="116"/>
      <c r="N139" s="116"/>
      <c r="O139" s="116"/>
      <c r="P139" s="116"/>
    </row>
    <row r="140" spans="1:29" ht="15.6" customHeight="1" thickBot="1" x14ac:dyDescent="0.45">
      <c r="A140" s="71">
        <f>ROW()</f>
        <v>140</v>
      </c>
      <c r="B140" s="118"/>
      <c r="C140" s="120" t="s">
        <v>221</v>
      </c>
      <c r="D140" s="164"/>
      <c r="E140" s="26">
        <f t="shared" ref="E140" si="15">E134-E135+E136+E137-E138+E139</f>
        <v>0</v>
      </c>
      <c r="F140" s="24"/>
      <c r="G140" s="24"/>
      <c r="H140" s="24"/>
      <c r="I140" s="24"/>
      <c r="J140" s="24"/>
      <c r="K140" s="134"/>
      <c r="L140" s="115"/>
      <c r="M140" s="116"/>
      <c r="N140" s="116"/>
      <c r="O140" s="116"/>
      <c r="P140" s="116"/>
    </row>
    <row r="141" spans="1:29" ht="60" customHeight="1" x14ac:dyDescent="0.4">
      <c r="A141" s="71">
        <f>ROW()</f>
        <v>141</v>
      </c>
      <c r="B141" s="118"/>
      <c r="C141" s="125"/>
      <c r="D141" s="125"/>
      <c r="E141" s="24" t="s">
        <v>203</v>
      </c>
      <c r="F141" s="24" t="s">
        <v>16</v>
      </c>
      <c r="G141" s="24" t="s">
        <v>17</v>
      </c>
      <c r="H141" s="24" t="s">
        <v>18</v>
      </c>
      <c r="I141" s="24" t="s">
        <v>19</v>
      </c>
      <c r="J141" s="24" t="s">
        <v>20</v>
      </c>
      <c r="K141" s="134"/>
      <c r="L141"/>
      <c r="M141" s="116"/>
      <c r="N141" s="116"/>
      <c r="O141" s="116"/>
      <c r="P141" s="116"/>
    </row>
    <row r="142" spans="1:29" ht="13.15" x14ac:dyDescent="0.4">
      <c r="A142" s="71">
        <f>ROW()</f>
        <v>142</v>
      </c>
      <c r="B142" s="118"/>
      <c r="C142" s="31" t="str">
        <f>IF(ISNUMBER('Pricing CoverSheet'!$C$12),"for year ended","")</f>
        <v>for year ended</v>
      </c>
      <c r="D142" s="125"/>
      <c r="E142" s="32">
        <f>EOMONTH(F142,-12)</f>
        <v>42916</v>
      </c>
      <c r="F142" s="32">
        <f>IF(ISNUMBER('Pricing CoverSheet'!$C$12),DATE(YEAR('Pricing CoverSheet'!$C$12),MONTH('Pricing CoverSheet'!$C$12),DAY('Pricing CoverSheet'!$C$12)),"")</f>
        <v>43281</v>
      </c>
      <c r="G142" s="32">
        <f>IF(ISNUMBER('Pricing CoverSheet'!$C$12),DATE(YEAR('Pricing CoverSheet'!$C$12)+1,MONTH('Pricing CoverSheet'!$C$12),DAY('Pricing CoverSheet'!$C$12)),"")</f>
        <v>43646</v>
      </c>
      <c r="H142" s="32">
        <f>IF(ISNUMBER('Pricing CoverSheet'!$C$12),DATE(YEAR('Pricing CoverSheet'!$C$12)+2,MONTH('Pricing CoverSheet'!$C$12),DAY('Pricing CoverSheet'!$C$12)),"")</f>
        <v>44012</v>
      </c>
      <c r="I142" s="32">
        <f>IF(ISNUMBER('Pricing CoverSheet'!$C$12),DATE(YEAR('Pricing CoverSheet'!$C$12)+3,MONTH('Pricing CoverSheet'!$C$12),DAY('Pricing CoverSheet'!$C$12)),"")</f>
        <v>44377</v>
      </c>
      <c r="J142" s="32">
        <f>IF(ISNUMBER('Pricing CoverSheet'!$C$12),DATE(YEAR('Pricing CoverSheet'!$C$12)+4,MONTH('Pricing CoverSheet'!$C$12),DAY('Pricing CoverSheet'!$C$12)),"")</f>
        <v>44742</v>
      </c>
      <c r="K142" s="134"/>
      <c r="L142"/>
      <c r="M142" s="116"/>
      <c r="N142" s="116"/>
      <c r="O142" s="116"/>
      <c r="P142" s="116"/>
    </row>
    <row r="143" spans="1:29" ht="30" customHeight="1" x14ac:dyDescent="0.4">
      <c r="A143" s="71">
        <f>ROW()</f>
        <v>143</v>
      </c>
      <c r="B143" s="124" t="s">
        <v>259</v>
      </c>
      <c r="C143" s="123"/>
      <c r="D143" s="125"/>
      <c r="E143" s="125"/>
      <c r="F143" s="125"/>
      <c r="G143" s="125"/>
      <c r="H143" s="125"/>
      <c r="I143" s="125"/>
      <c r="J143" s="125"/>
      <c r="K143" s="134"/>
      <c r="L143"/>
      <c r="M143" s="116"/>
      <c r="N143" s="116"/>
      <c r="O143" s="116"/>
      <c r="P143" s="116"/>
    </row>
    <row r="144" spans="1:29" ht="15" customHeight="1" x14ac:dyDescent="0.35">
      <c r="A144" s="71">
        <f>ROW()</f>
        <v>144</v>
      </c>
      <c r="B144" s="118"/>
      <c r="C144" s="19" t="s">
        <v>74</v>
      </c>
      <c r="D144" s="125"/>
      <c r="E144" s="155"/>
      <c r="F144" s="66">
        <f>E150</f>
        <v>0</v>
      </c>
      <c r="G144" s="66">
        <f>F150</f>
        <v>0</v>
      </c>
      <c r="H144" s="66">
        <f>G150</f>
        <v>0</v>
      </c>
      <c r="I144" s="66">
        <f>H150</f>
        <v>0</v>
      </c>
      <c r="J144" s="66">
        <f>I150</f>
        <v>0</v>
      </c>
      <c r="K144" s="134"/>
      <c r="L144"/>
      <c r="M144" s="116"/>
      <c r="N144" s="116"/>
      <c r="O144" s="116"/>
      <c r="P144" s="116"/>
    </row>
    <row r="145" spans="1:16" ht="15" customHeight="1" x14ac:dyDescent="0.35">
      <c r="A145" s="71">
        <f>ROW()</f>
        <v>145</v>
      </c>
      <c r="B145" s="16" t="s">
        <v>45</v>
      </c>
      <c r="C145" s="120" t="s">
        <v>27</v>
      </c>
      <c r="D145" s="125"/>
      <c r="E145" s="119"/>
      <c r="F145" s="119"/>
      <c r="G145" s="119"/>
      <c r="H145" s="119"/>
      <c r="I145" s="119"/>
      <c r="J145" s="119"/>
      <c r="K145" s="134"/>
      <c r="L145"/>
      <c r="M145" s="116"/>
      <c r="N145" s="116"/>
      <c r="O145" s="116"/>
      <c r="P145" s="116"/>
    </row>
    <row r="146" spans="1:16" ht="15" customHeight="1" x14ac:dyDescent="0.35">
      <c r="A146" s="71">
        <f>ROW()</f>
        <v>146</v>
      </c>
      <c r="B146" s="16" t="s">
        <v>47</v>
      </c>
      <c r="C146" s="120" t="s">
        <v>28</v>
      </c>
      <c r="D146" s="125"/>
      <c r="E146" s="135">
        <f t="shared" ref="E146:J146" si="16">E307</f>
        <v>0</v>
      </c>
      <c r="F146" s="135">
        <f t="shared" si="16"/>
        <v>0</v>
      </c>
      <c r="G146" s="135">
        <f t="shared" si="16"/>
        <v>0</v>
      </c>
      <c r="H146" s="135">
        <f t="shared" si="16"/>
        <v>0</v>
      </c>
      <c r="I146" s="135">
        <f t="shared" si="16"/>
        <v>0</v>
      </c>
      <c r="J146" s="135">
        <f t="shared" si="16"/>
        <v>0</v>
      </c>
      <c r="K146" s="134"/>
      <c r="L146"/>
      <c r="M146" s="116"/>
      <c r="N146" s="116"/>
      <c r="O146" s="116"/>
      <c r="P146" s="116"/>
    </row>
    <row r="147" spans="1:16" ht="15" customHeight="1" x14ac:dyDescent="0.35">
      <c r="A147" s="71">
        <f>ROW()</f>
        <v>147</v>
      </c>
      <c r="B147" s="16" t="s">
        <v>47</v>
      </c>
      <c r="C147" s="120" t="s">
        <v>15</v>
      </c>
      <c r="D147" s="125"/>
      <c r="E147" s="119"/>
      <c r="F147" s="119"/>
      <c r="G147" s="119"/>
      <c r="H147" s="119"/>
      <c r="I147" s="119"/>
      <c r="J147" s="119"/>
      <c r="K147" s="134"/>
      <c r="L147"/>
      <c r="M147" s="116"/>
      <c r="N147" s="116"/>
      <c r="O147" s="116"/>
      <c r="P147" s="116"/>
    </row>
    <row r="148" spans="1:16" ht="15" customHeight="1" x14ac:dyDescent="0.35">
      <c r="A148" s="71">
        <f>ROW()</f>
        <v>148</v>
      </c>
      <c r="B148" s="16" t="s">
        <v>49</v>
      </c>
      <c r="C148" s="120" t="s">
        <v>69</v>
      </c>
      <c r="D148" s="125"/>
      <c r="E148" s="119"/>
      <c r="F148" s="119"/>
      <c r="G148" s="119"/>
      <c r="H148" s="119"/>
      <c r="I148" s="119"/>
      <c r="J148" s="119"/>
      <c r="K148" s="134"/>
      <c r="L148"/>
      <c r="M148" s="116"/>
      <c r="N148" s="116"/>
      <c r="O148" s="116"/>
      <c r="P148" s="116"/>
    </row>
    <row r="149" spans="1:16" ht="15" customHeight="1" thickBot="1" x14ac:dyDescent="0.4">
      <c r="A149" s="71">
        <f>ROW()</f>
        <v>149</v>
      </c>
      <c r="B149" s="16" t="s">
        <v>67</v>
      </c>
      <c r="C149" s="120" t="s">
        <v>76</v>
      </c>
      <c r="D149" s="125"/>
      <c r="E149" s="119"/>
      <c r="F149" s="119"/>
      <c r="G149" s="119"/>
      <c r="H149" s="119"/>
      <c r="I149" s="119"/>
      <c r="J149" s="119"/>
      <c r="K149" s="134"/>
      <c r="L149"/>
      <c r="M149" s="116"/>
      <c r="N149" s="116"/>
      <c r="O149" s="116"/>
      <c r="P149" s="116"/>
    </row>
    <row r="150" spans="1:16" ht="15" customHeight="1" thickBot="1" x14ac:dyDescent="0.4">
      <c r="A150" s="71">
        <f>ROW()</f>
        <v>150</v>
      </c>
      <c r="B150" s="118"/>
      <c r="C150" s="19" t="s">
        <v>155</v>
      </c>
      <c r="D150" s="125"/>
      <c r="E150" s="26">
        <f t="shared" ref="E150:J150" si="17">E144-E145+E146+E147-E148+E149</f>
        <v>0</v>
      </c>
      <c r="F150" s="26">
        <f t="shared" si="17"/>
        <v>0</v>
      </c>
      <c r="G150" s="26">
        <f t="shared" si="17"/>
        <v>0</v>
      </c>
      <c r="H150" s="26">
        <f t="shared" si="17"/>
        <v>0</v>
      </c>
      <c r="I150" s="26">
        <f t="shared" si="17"/>
        <v>0</v>
      </c>
      <c r="J150" s="26">
        <f t="shared" si="17"/>
        <v>0</v>
      </c>
      <c r="K150" s="134"/>
      <c r="L150" s="116"/>
      <c r="M150" s="116"/>
      <c r="N150" s="116"/>
      <c r="O150" s="116"/>
      <c r="P150" s="116"/>
    </row>
    <row r="151" spans="1:16" x14ac:dyDescent="0.35">
      <c r="A151" s="71">
        <f>ROW()</f>
        <v>151</v>
      </c>
      <c r="B151" s="118"/>
      <c r="C151" s="118"/>
      <c r="D151" s="118"/>
      <c r="E151" s="125"/>
      <c r="F151" s="118"/>
      <c r="G151" s="118"/>
      <c r="H151" s="118"/>
      <c r="I151" s="118"/>
      <c r="J151" s="125"/>
      <c r="K151" s="134"/>
      <c r="L151" s="116"/>
      <c r="M151" s="116"/>
      <c r="N151" s="116"/>
      <c r="O151" s="116"/>
      <c r="P151" s="116"/>
    </row>
    <row r="152" spans="1:16" ht="13.15" x14ac:dyDescent="0.4">
      <c r="A152" s="71">
        <f>ROW()</f>
        <v>152</v>
      </c>
      <c r="B152" s="118"/>
      <c r="C152" s="123" t="s">
        <v>193</v>
      </c>
      <c r="D152" s="125"/>
      <c r="E152" s="125"/>
      <c r="F152" s="125"/>
      <c r="G152" s="125"/>
      <c r="H152" s="27"/>
      <c r="I152" s="27"/>
      <c r="J152" s="27"/>
      <c r="K152" s="134"/>
      <c r="L152" s="116"/>
      <c r="M152" s="116"/>
      <c r="N152" s="116"/>
      <c r="O152" s="116"/>
      <c r="P152" s="116"/>
    </row>
    <row r="153" spans="1:16" x14ac:dyDescent="0.35">
      <c r="A153" s="71">
        <f>ROW()</f>
        <v>153</v>
      </c>
      <c r="B153" s="118"/>
      <c r="C153" s="192"/>
      <c r="D153" s="192"/>
      <c r="E153" s="192"/>
      <c r="F153" s="192"/>
      <c r="G153" s="192"/>
      <c r="H153" s="192"/>
      <c r="I153" s="192"/>
      <c r="J153" s="192"/>
      <c r="K153" s="134"/>
      <c r="L153" s="116"/>
      <c r="M153" s="116"/>
      <c r="N153" s="116"/>
      <c r="O153" s="116"/>
      <c r="P153" s="116"/>
    </row>
    <row r="154" spans="1:16" x14ac:dyDescent="0.35">
      <c r="A154" s="71">
        <f>ROW()</f>
        <v>154</v>
      </c>
      <c r="B154" s="118"/>
      <c r="C154" s="192"/>
      <c r="D154" s="192"/>
      <c r="E154" s="192"/>
      <c r="F154" s="192"/>
      <c r="G154" s="192"/>
      <c r="H154" s="192"/>
      <c r="I154" s="192"/>
      <c r="J154" s="192"/>
      <c r="K154" s="134"/>
      <c r="L154" s="116"/>
      <c r="M154" s="116"/>
      <c r="N154" s="116"/>
      <c r="O154" s="116"/>
      <c r="P154" s="116"/>
    </row>
    <row r="155" spans="1:16" x14ac:dyDescent="0.35">
      <c r="A155" s="71">
        <f>ROW()</f>
        <v>155</v>
      </c>
      <c r="B155" s="118"/>
      <c r="C155" s="192"/>
      <c r="D155" s="192"/>
      <c r="E155" s="192"/>
      <c r="F155" s="192"/>
      <c r="G155" s="192"/>
      <c r="H155" s="192"/>
      <c r="I155" s="192"/>
      <c r="J155" s="192"/>
      <c r="K155" s="134"/>
      <c r="L155" s="116"/>
      <c r="M155" s="116"/>
      <c r="N155" s="116"/>
      <c r="O155" s="116"/>
      <c r="P155" s="116"/>
    </row>
    <row r="156" spans="1:16" ht="30" customHeight="1" x14ac:dyDescent="0.4">
      <c r="A156" s="71">
        <f>ROW()</f>
        <v>156</v>
      </c>
      <c r="B156" s="124" t="s">
        <v>260</v>
      </c>
      <c r="C156" s="118"/>
      <c r="D156" s="32"/>
      <c r="E156" s="32"/>
      <c r="F156" s="32"/>
      <c r="G156" s="32"/>
      <c r="H156" s="32"/>
      <c r="I156" s="32"/>
      <c r="J156" s="125"/>
      <c r="K156" s="134"/>
      <c r="L156"/>
      <c r="M156" s="116"/>
      <c r="N156" s="116"/>
      <c r="O156" s="116"/>
      <c r="P156" s="116"/>
    </row>
    <row r="157" spans="1:16" ht="15" customHeight="1" x14ac:dyDescent="0.4">
      <c r="A157" s="71">
        <f>ROW()</f>
        <v>157</v>
      </c>
      <c r="B157" s="118"/>
      <c r="C157" s="19" t="s">
        <v>21</v>
      </c>
      <c r="D157" s="32"/>
      <c r="E157" s="15"/>
      <c r="F157" s="15"/>
      <c r="G157" s="15"/>
      <c r="H157" s="15"/>
      <c r="I157" s="15"/>
      <c r="J157" s="15"/>
      <c r="K157" s="134"/>
      <c r="L157"/>
      <c r="M157" s="116"/>
      <c r="N157" s="116"/>
      <c r="O157" s="116"/>
      <c r="P157" s="116"/>
    </row>
    <row r="158" spans="1:16" ht="15" customHeight="1" x14ac:dyDescent="0.4">
      <c r="A158" s="71">
        <f>ROW()</f>
        <v>158</v>
      </c>
      <c r="B158" s="16" t="s">
        <v>47</v>
      </c>
      <c r="C158" s="120" t="s">
        <v>68</v>
      </c>
      <c r="D158" s="32"/>
      <c r="E158" s="100"/>
      <c r="F158" s="100"/>
      <c r="G158" s="100"/>
      <c r="H158" s="100"/>
      <c r="I158" s="100"/>
      <c r="J158" s="100"/>
      <c r="K158" s="134"/>
      <c r="L158"/>
      <c r="M158" s="116"/>
      <c r="N158" s="116"/>
      <c r="O158" s="116"/>
      <c r="P158" s="116"/>
    </row>
    <row r="159" spans="1:16" ht="15" customHeight="1" thickBot="1" x14ac:dyDescent="0.45">
      <c r="A159" s="71">
        <f>ROW()</f>
        <v>159</v>
      </c>
      <c r="B159" s="16" t="s">
        <v>45</v>
      </c>
      <c r="C159" s="120" t="s">
        <v>15</v>
      </c>
      <c r="D159" s="32"/>
      <c r="E159" s="100"/>
      <c r="F159" s="100"/>
      <c r="G159" s="100"/>
      <c r="H159" s="100"/>
      <c r="I159" s="100"/>
      <c r="J159" s="100"/>
      <c r="K159" s="134"/>
      <c r="L159"/>
      <c r="M159" s="116"/>
      <c r="N159" s="116"/>
      <c r="O159" s="116"/>
      <c r="P159" s="116"/>
    </row>
    <row r="160" spans="1:16" ht="15" customHeight="1" thickBot="1" x14ac:dyDescent="0.45">
      <c r="A160" s="71">
        <f>ROW()</f>
        <v>160</v>
      </c>
      <c r="B160" s="118"/>
      <c r="C160" s="19" t="s">
        <v>14</v>
      </c>
      <c r="D160" s="32"/>
      <c r="E160" s="46">
        <f t="shared" ref="E160:J160" si="18">E157+E158-E159</f>
        <v>0</v>
      </c>
      <c r="F160" s="46">
        <f t="shared" si="18"/>
        <v>0</v>
      </c>
      <c r="G160" s="46">
        <f t="shared" si="18"/>
        <v>0</v>
      </c>
      <c r="H160" s="46">
        <f t="shared" si="18"/>
        <v>0</v>
      </c>
      <c r="I160" s="46">
        <f t="shared" si="18"/>
        <v>0</v>
      </c>
      <c r="J160" s="46">
        <f t="shared" si="18"/>
        <v>0</v>
      </c>
      <c r="K160" s="134"/>
      <c r="L160"/>
      <c r="M160" s="116"/>
      <c r="N160" s="116"/>
      <c r="O160" s="116"/>
      <c r="P160" s="116"/>
    </row>
    <row r="161" spans="1:29" s="105" customFormat="1" ht="30" customHeight="1" x14ac:dyDescent="0.35">
      <c r="A161" s="71">
        <f>ROW()</f>
        <v>161</v>
      </c>
      <c r="B161" s="118"/>
      <c r="C161" s="197"/>
      <c r="D161" s="198"/>
      <c r="E161" s="198"/>
      <c r="F161" s="198"/>
      <c r="G161" s="198"/>
      <c r="H161" s="198"/>
      <c r="I161" s="198"/>
      <c r="J161" s="118"/>
      <c r="K161" s="78"/>
      <c r="L161"/>
      <c r="M161" s="116"/>
      <c r="N161" s="116"/>
      <c r="O161" s="116"/>
      <c r="P161" s="116"/>
      <c r="Q161" s="116"/>
      <c r="S161" s="116"/>
      <c r="T161" s="116"/>
      <c r="U161" s="116"/>
      <c r="V161" s="116"/>
      <c r="W161" s="116"/>
      <c r="X161" s="116"/>
      <c r="Y161" s="116"/>
      <c r="Z161" s="116"/>
      <c r="AA161" s="116"/>
      <c r="AB161" s="116"/>
      <c r="AC161" s="116"/>
    </row>
    <row r="162" spans="1:29" ht="30" customHeight="1" x14ac:dyDescent="0.4">
      <c r="A162" s="71">
        <f>ROW()</f>
        <v>162</v>
      </c>
      <c r="B162" s="124" t="s">
        <v>261</v>
      </c>
      <c r="C162" s="123"/>
      <c r="D162" s="125"/>
      <c r="E162" s="125"/>
      <c r="F162" s="125"/>
      <c r="G162" s="125"/>
      <c r="H162" s="125"/>
      <c r="I162" s="125"/>
      <c r="J162" s="125"/>
      <c r="K162" s="134"/>
      <c r="L162"/>
      <c r="M162" s="116"/>
      <c r="N162" s="116"/>
      <c r="O162" s="116"/>
      <c r="P162" s="116"/>
    </row>
    <row r="163" spans="1:29" ht="15" customHeight="1" x14ac:dyDescent="0.35">
      <c r="A163" s="71">
        <f>ROW()</f>
        <v>163</v>
      </c>
      <c r="B163" s="118"/>
      <c r="C163" s="19" t="s">
        <v>176</v>
      </c>
      <c r="D163" s="125"/>
      <c r="E163" s="119"/>
      <c r="F163" s="66">
        <f>E169</f>
        <v>0</v>
      </c>
      <c r="G163" s="66">
        <f>F169</f>
        <v>0</v>
      </c>
      <c r="H163" s="66">
        <f>G169</f>
        <v>0</v>
      </c>
      <c r="I163" s="66">
        <f>H169</f>
        <v>0</v>
      </c>
      <c r="J163" s="66">
        <f>I169</f>
        <v>0</v>
      </c>
      <c r="K163" s="134"/>
      <c r="L163"/>
      <c r="M163" s="116"/>
      <c r="N163" s="116"/>
      <c r="O163" s="116"/>
      <c r="P163" s="116"/>
    </row>
    <row r="164" spans="1:29" ht="15" customHeight="1" x14ac:dyDescent="0.35">
      <c r="A164" s="71">
        <f>ROW()</f>
        <v>164</v>
      </c>
      <c r="B164" s="16" t="s">
        <v>47</v>
      </c>
      <c r="C164" s="120" t="s">
        <v>130</v>
      </c>
      <c r="D164" s="125"/>
      <c r="E164" s="119"/>
      <c r="F164" s="119"/>
      <c r="G164" s="119"/>
      <c r="H164" s="119"/>
      <c r="I164" s="119"/>
      <c r="J164" s="119"/>
      <c r="K164" s="134"/>
      <c r="L164"/>
      <c r="M164" s="116"/>
      <c r="N164" s="116"/>
      <c r="O164" s="116"/>
      <c r="P164" s="116"/>
    </row>
    <row r="165" spans="1:29" ht="15" customHeight="1" x14ac:dyDescent="0.35">
      <c r="A165" s="71">
        <f>ROW()</f>
        <v>165</v>
      </c>
      <c r="B165" s="16" t="s">
        <v>45</v>
      </c>
      <c r="C165" s="120" t="s">
        <v>239</v>
      </c>
      <c r="D165" s="125"/>
      <c r="E165" s="119"/>
      <c r="F165" s="119"/>
      <c r="G165" s="119"/>
      <c r="H165" s="119"/>
      <c r="I165" s="119"/>
      <c r="J165" s="119"/>
      <c r="K165" s="134"/>
      <c r="L165"/>
      <c r="M165" s="116"/>
      <c r="N165" s="116"/>
      <c r="O165" s="116"/>
      <c r="P165" s="116"/>
    </row>
    <row r="166" spans="1:29" ht="15" customHeight="1" x14ac:dyDescent="0.35">
      <c r="A166" s="71">
        <f>ROW()</f>
        <v>166</v>
      </c>
      <c r="B166" s="16" t="s">
        <v>47</v>
      </c>
      <c r="C166" s="120" t="s">
        <v>142</v>
      </c>
      <c r="D166" s="125"/>
      <c r="E166" s="119"/>
      <c r="F166" s="119"/>
      <c r="G166" s="119"/>
      <c r="H166" s="119"/>
      <c r="I166" s="119"/>
      <c r="J166" s="119"/>
      <c r="K166" s="134"/>
      <c r="L166"/>
      <c r="M166" s="116"/>
      <c r="N166" s="116"/>
      <c r="O166" s="116"/>
      <c r="P166" s="116"/>
    </row>
    <row r="167" spans="1:29" x14ac:dyDescent="0.35">
      <c r="A167" s="71">
        <f>ROW()</f>
        <v>167</v>
      </c>
      <c r="B167" s="16" t="s">
        <v>45</v>
      </c>
      <c r="C167" s="120" t="s">
        <v>141</v>
      </c>
      <c r="D167" s="125"/>
      <c r="E167" s="119"/>
      <c r="F167" s="119"/>
      <c r="G167" s="119"/>
      <c r="H167" s="119"/>
      <c r="I167" s="119"/>
      <c r="J167" s="119"/>
      <c r="K167" s="134"/>
      <c r="L167"/>
      <c r="M167" s="116"/>
      <c r="N167" s="116"/>
      <c r="O167" s="116"/>
      <c r="P167" s="116"/>
    </row>
    <row r="168" spans="1:29" ht="13.15" thickBot="1" x14ac:dyDescent="0.4">
      <c r="A168" s="71">
        <f>ROW()</f>
        <v>168</v>
      </c>
      <c r="B168" s="16" t="s">
        <v>45</v>
      </c>
      <c r="C168" s="120" t="s">
        <v>194</v>
      </c>
      <c r="D168" s="125"/>
      <c r="E168" s="153"/>
      <c r="F168" s="153"/>
      <c r="G168" s="153"/>
      <c r="H168" s="153"/>
      <c r="I168" s="153"/>
      <c r="J168" s="153"/>
      <c r="K168" s="134"/>
      <c r="L168" s="115"/>
      <c r="M168" s="116"/>
      <c r="N168" s="116"/>
      <c r="O168" s="116"/>
      <c r="P168" s="116"/>
      <c r="Z168" s="105"/>
      <c r="AA168" s="105"/>
      <c r="AB168" s="105"/>
      <c r="AC168" s="105"/>
    </row>
    <row r="169" spans="1:29" ht="15" customHeight="1" thickBot="1" x14ac:dyDescent="0.4">
      <c r="A169" s="71">
        <f>ROW()</f>
        <v>169</v>
      </c>
      <c r="B169" s="118"/>
      <c r="C169" s="19" t="s">
        <v>231</v>
      </c>
      <c r="D169" s="125"/>
      <c r="E169" s="26">
        <f>E163+E164-E165+E166-E167-E168</f>
        <v>0</v>
      </c>
      <c r="F169" s="26">
        <f t="shared" ref="F169:J169" si="19">F163+F164-F165+F166-F167-F168</f>
        <v>0</v>
      </c>
      <c r="G169" s="26">
        <f t="shared" si="19"/>
        <v>0</v>
      </c>
      <c r="H169" s="26">
        <f t="shared" si="19"/>
        <v>0</v>
      </c>
      <c r="I169" s="26">
        <f t="shared" si="19"/>
        <v>0</v>
      </c>
      <c r="J169" s="26">
        <f t="shared" si="19"/>
        <v>0</v>
      </c>
      <c r="K169" s="134"/>
      <c r="L169"/>
      <c r="M169" s="116"/>
      <c r="N169" s="116"/>
      <c r="O169" s="116"/>
      <c r="P169" s="116"/>
      <c r="S169" s="105"/>
      <c r="T169" s="105"/>
      <c r="U169" s="105"/>
      <c r="V169" s="105"/>
      <c r="W169" s="105"/>
      <c r="X169" s="105"/>
      <c r="Y169" s="105"/>
    </row>
    <row r="170" spans="1:29" ht="15" customHeight="1" x14ac:dyDescent="0.35">
      <c r="A170" s="71">
        <f>ROW()</f>
        <v>170</v>
      </c>
      <c r="B170" s="118"/>
      <c r="C170" s="19"/>
      <c r="D170" s="125"/>
      <c r="E170" s="27"/>
      <c r="F170" s="27"/>
      <c r="G170" s="27"/>
      <c r="H170" s="27"/>
      <c r="I170" s="27"/>
      <c r="J170" s="27"/>
      <c r="K170" s="134"/>
      <c r="L170"/>
      <c r="M170" s="116"/>
      <c r="N170" s="116"/>
      <c r="O170" s="116"/>
      <c r="P170" s="116"/>
    </row>
    <row r="171" spans="1:29" ht="15" customHeight="1" x14ac:dyDescent="0.35">
      <c r="A171" s="71">
        <f>ROW()</f>
        <v>171</v>
      </c>
      <c r="B171" s="118"/>
      <c r="C171" s="19" t="s">
        <v>151</v>
      </c>
      <c r="D171" s="125"/>
      <c r="E171" s="119"/>
      <c r="F171" s="27"/>
      <c r="G171" s="27"/>
      <c r="H171" s="27"/>
      <c r="I171" s="27"/>
      <c r="J171" s="27"/>
      <c r="K171" s="134"/>
      <c r="L171" s="115"/>
      <c r="M171" s="116"/>
      <c r="N171" s="116"/>
      <c r="O171" s="116"/>
      <c r="P171" s="116"/>
    </row>
    <row r="172" spans="1:29" ht="15" customHeight="1" thickBot="1" x14ac:dyDescent="0.4">
      <c r="A172" s="71">
        <f>ROW()</f>
        <v>172</v>
      </c>
      <c r="B172" s="16" t="s">
        <v>47</v>
      </c>
      <c r="C172" s="120" t="s">
        <v>149</v>
      </c>
      <c r="D172" s="125"/>
      <c r="E172" s="119"/>
      <c r="F172" s="27"/>
      <c r="G172" s="27"/>
      <c r="H172" s="27"/>
      <c r="I172" s="27"/>
      <c r="J172" s="27"/>
      <c r="K172" s="134"/>
      <c r="L172" s="115"/>
      <c r="M172" s="116"/>
      <c r="N172" s="116"/>
      <c r="O172" s="116"/>
      <c r="P172" s="116"/>
    </row>
    <row r="173" spans="1:29" ht="15" customHeight="1" thickBot="1" x14ac:dyDescent="0.4">
      <c r="A173" s="71">
        <f>ROW()</f>
        <v>173</v>
      </c>
      <c r="B173" s="118"/>
      <c r="C173" s="19" t="s">
        <v>150</v>
      </c>
      <c r="D173" s="125"/>
      <c r="E173" s="26">
        <f>SUM(E171:E172)</f>
        <v>0</v>
      </c>
      <c r="F173" s="26">
        <f>E178</f>
        <v>0</v>
      </c>
      <c r="G173" s="26">
        <f>F178</f>
        <v>0</v>
      </c>
      <c r="H173" s="26">
        <f t="shared" ref="H173:J173" si="20">G178</f>
        <v>0</v>
      </c>
      <c r="I173" s="26">
        <f t="shared" si="20"/>
        <v>0</v>
      </c>
      <c r="J173" s="26">
        <f t="shared" si="20"/>
        <v>0</v>
      </c>
      <c r="K173" s="134"/>
      <c r="L173" s="115"/>
      <c r="M173" s="116"/>
      <c r="N173" s="116"/>
      <c r="O173" s="116"/>
      <c r="P173" s="116"/>
    </row>
    <row r="174" spans="1:29" ht="15" customHeight="1" x14ac:dyDescent="0.35">
      <c r="A174" s="71">
        <f>ROW()</f>
        <v>174</v>
      </c>
      <c r="B174" s="16" t="s">
        <v>47</v>
      </c>
      <c r="C174" s="120" t="s">
        <v>183</v>
      </c>
      <c r="D174" s="125"/>
      <c r="E174" s="119"/>
      <c r="F174" s="119"/>
      <c r="G174" s="119"/>
      <c r="H174" s="119"/>
      <c r="I174" s="119"/>
      <c r="J174" s="119"/>
      <c r="K174" s="134"/>
      <c r="L174" s="115"/>
      <c r="M174" s="116"/>
      <c r="N174" s="116"/>
      <c r="O174" s="116"/>
      <c r="P174" s="116"/>
    </row>
    <row r="175" spans="1:29" ht="15" customHeight="1" x14ac:dyDescent="0.35">
      <c r="A175" s="71">
        <f>ROW()</f>
        <v>175</v>
      </c>
      <c r="B175" s="16" t="s">
        <v>47</v>
      </c>
      <c r="C175" s="120" t="s">
        <v>142</v>
      </c>
      <c r="D175" s="125"/>
      <c r="E175" s="166">
        <f>E166</f>
        <v>0</v>
      </c>
      <c r="F175" s="166">
        <f t="shared" ref="F175:J175" si="21">F166</f>
        <v>0</v>
      </c>
      <c r="G175" s="166">
        <f t="shared" si="21"/>
        <v>0</v>
      </c>
      <c r="H175" s="166">
        <f t="shared" si="21"/>
        <v>0</v>
      </c>
      <c r="I175" s="166">
        <f t="shared" si="21"/>
        <v>0</v>
      </c>
      <c r="J175" s="166">
        <f t="shared" si="21"/>
        <v>0</v>
      </c>
      <c r="K175" s="134"/>
      <c r="L175" s="115"/>
      <c r="M175" s="116"/>
      <c r="N175" s="116"/>
      <c r="O175" s="116"/>
      <c r="P175" s="116"/>
    </row>
    <row r="176" spans="1:29" ht="15" customHeight="1" x14ac:dyDescent="0.35">
      <c r="A176" s="71">
        <f>ROW()</f>
        <v>176</v>
      </c>
      <c r="B176" s="16" t="s">
        <v>45</v>
      </c>
      <c r="C176" s="120" t="s">
        <v>141</v>
      </c>
      <c r="D176" s="125"/>
      <c r="E176" s="166">
        <f t="shared" ref="E176:J177" si="22">E167</f>
        <v>0</v>
      </c>
      <c r="F176" s="166">
        <f t="shared" si="22"/>
        <v>0</v>
      </c>
      <c r="G176" s="166">
        <f t="shared" si="22"/>
        <v>0</v>
      </c>
      <c r="H176" s="166">
        <f t="shared" si="22"/>
        <v>0</v>
      </c>
      <c r="I176" s="166">
        <f t="shared" si="22"/>
        <v>0</v>
      </c>
      <c r="J176" s="166">
        <f t="shared" si="22"/>
        <v>0</v>
      </c>
      <c r="K176" s="134"/>
      <c r="L176" s="115"/>
      <c r="M176" s="116"/>
      <c r="N176" s="116"/>
      <c r="O176" s="116"/>
      <c r="P176" s="116"/>
    </row>
    <row r="177" spans="1:29" ht="15" customHeight="1" thickBot="1" x14ac:dyDescent="0.4">
      <c r="A177" s="71">
        <f>ROW()</f>
        <v>177</v>
      </c>
      <c r="B177" s="16" t="s">
        <v>45</v>
      </c>
      <c r="C177" s="120" t="s">
        <v>194</v>
      </c>
      <c r="D177" s="125"/>
      <c r="E177" s="166">
        <f t="shared" si="22"/>
        <v>0</v>
      </c>
      <c r="F177" s="166">
        <f t="shared" si="22"/>
        <v>0</v>
      </c>
      <c r="G177" s="166">
        <f t="shared" si="22"/>
        <v>0</v>
      </c>
      <c r="H177" s="166">
        <f t="shared" si="22"/>
        <v>0</v>
      </c>
      <c r="I177" s="166">
        <f t="shared" si="22"/>
        <v>0</v>
      </c>
      <c r="J177" s="166">
        <f t="shared" si="22"/>
        <v>0</v>
      </c>
      <c r="K177" s="134"/>
      <c r="L177" s="115"/>
      <c r="M177" s="116"/>
      <c r="N177" s="116"/>
      <c r="O177" s="116"/>
      <c r="P177" s="116"/>
    </row>
    <row r="178" spans="1:29" ht="15" customHeight="1" thickBot="1" x14ac:dyDescent="0.4">
      <c r="A178" s="71">
        <f>ROW()</f>
        <v>178</v>
      </c>
      <c r="B178" s="118"/>
      <c r="C178" s="19" t="s">
        <v>152</v>
      </c>
      <c r="D178" s="125"/>
      <c r="E178" s="26">
        <f>E173+E174+E175-E176-E177</f>
        <v>0</v>
      </c>
      <c r="F178" s="26">
        <f t="shared" ref="F178:J178" si="23">F173+F174+F175-F176-F177</f>
        <v>0</v>
      </c>
      <c r="G178" s="26">
        <f t="shared" si="23"/>
        <v>0</v>
      </c>
      <c r="H178" s="26">
        <f t="shared" si="23"/>
        <v>0</v>
      </c>
      <c r="I178" s="26">
        <f t="shared" si="23"/>
        <v>0</v>
      </c>
      <c r="J178" s="26">
        <f t="shared" si="23"/>
        <v>0</v>
      </c>
      <c r="K178" s="134"/>
      <c r="L178" s="115"/>
      <c r="M178" s="116"/>
      <c r="N178" s="116"/>
      <c r="O178" s="116"/>
      <c r="P178" s="116"/>
    </row>
    <row r="179" spans="1:29" ht="15" customHeight="1" thickBot="1" x14ac:dyDescent="0.4">
      <c r="A179" s="71">
        <f>ROW()</f>
        <v>179</v>
      </c>
      <c r="B179" s="118"/>
      <c r="C179" s="19"/>
      <c r="D179" s="125"/>
      <c r="E179" s="27"/>
      <c r="F179" s="27"/>
      <c r="G179" s="27"/>
      <c r="H179" s="27"/>
      <c r="I179" s="27"/>
      <c r="J179" s="27"/>
      <c r="K179" s="134"/>
      <c r="L179" s="115"/>
      <c r="M179" s="116"/>
      <c r="N179" s="116"/>
      <c r="O179" s="116"/>
      <c r="P179" s="116"/>
    </row>
    <row r="180" spans="1:29" ht="15" customHeight="1" thickBot="1" x14ac:dyDescent="0.4">
      <c r="A180" s="71">
        <f>ROW()</f>
        <v>180</v>
      </c>
      <c r="B180" s="118"/>
      <c r="C180" s="19" t="s">
        <v>153</v>
      </c>
      <c r="D180" s="125"/>
      <c r="E180" s="26">
        <f>E172+E174</f>
        <v>0</v>
      </c>
      <c r="F180" s="26">
        <f>E180+F174</f>
        <v>0</v>
      </c>
      <c r="G180" s="26">
        <f>F180+G174</f>
        <v>0</v>
      </c>
      <c r="H180" s="26">
        <f t="shared" ref="H180:J180" si="24">G180+H174</f>
        <v>0</v>
      </c>
      <c r="I180" s="26">
        <f t="shared" si="24"/>
        <v>0</v>
      </c>
      <c r="J180" s="26">
        <f t="shared" si="24"/>
        <v>0</v>
      </c>
      <c r="K180" s="134"/>
      <c r="L180" s="115"/>
      <c r="M180" s="116"/>
      <c r="N180" s="116"/>
      <c r="O180" s="116"/>
      <c r="P180" s="116"/>
    </row>
    <row r="181" spans="1:29" ht="15" customHeight="1" x14ac:dyDescent="0.35">
      <c r="A181" s="71">
        <f>ROW()</f>
        <v>181</v>
      </c>
      <c r="B181" s="118"/>
      <c r="C181" s="19"/>
      <c r="D181" s="125"/>
      <c r="E181" s="125"/>
      <c r="F181" s="27"/>
      <c r="G181" s="27"/>
      <c r="H181" s="27"/>
      <c r="I181" s="27"/>
      <c r="J181" s="27"/>
      <c r="K181" s="134"/>
      <c r="L181" s="115"/>
      <c r="M181" s="116"/>
      <c r="N181" s="116"/>
      <c r="O181" s="116"/>
      <c r="P181" s="116"/>
    </row>
    <row r="182" spans="1:29" ht="15" customHeight="1" x14ac:dyDescent="0.4">
      <c r="A182" s="71">
        <f>ROW()</f>
        <v>182</v>
      </c>
      <c r="B182" s="118"/>
      <c r="C182" s="123" t="s">
        <v>204</v>
      </c>
      <c r="D182" s="125"/>
      <c r="E182" s="125"/>
      <c r="F182" s="125"/>
      <c r="G182" s="125"/>
      <c r="H182" s="27"/>
      <c r="I182" s="27"/>
      <c r="J182" s="27"/>
      <c r="K182" s="134"/>
      <c r="L182"/>
      <c r="M182" s="116"/>
      <c r="N182" s="116"/>
      <c r="O182" s="116"/>
      <c r="P182" s="116"/>
    </row>
    <row r="183" spans="1:29" ht="15" customHeight="1" x14ac:dyDescent="0.35">
      <c r="A183" s="71">
        <f>ROW()</f>
        <v>183</v>
      </c>
      <c r="B183" s="118"/>
      <c r="C183" s="192"/>
      <c r="D183" s="192"/>
      <c r="E183" s="192"/>
      <c r="F183" s="192"/>
      <c r="G183" s="192"/>
      <c r="H183" s="192"/>
      <c r="I183" s="192"/>
      <c r="J183" s="192"/>
      <c r="K183" s="134"/>
      <c r="L183"/>
      <c r="M183" s="116"/>
      <c r="N183" s="116"/>
      <c r="O183" s="116"/>
      <c r="P183" s="116"/>
    </row>
    <row r="184" spans="1:29" ht="15" customHeight="1" x14ac:dyDescent="0.35">
      <c r="A184" s="71">
        <f>ROW()</f>
        <v>184</v>
      </c>
      <c r="B184" s="118"/>
      <c r="C184" s="192"/>
      <c r="D184" s="192"/>
      <c r="E184" s="192"/>
      <c r="F184" s="192"/>
      <c r="G184" s="192"/>
      <c r="H184" s="192"/>
      <c r="I184" s="192"/>
      <c r="J184" s="192"/>
      <c r="K184" s="134"/>
      <c r="L184"/>
      <c r="M184" s="116"/>
      <c r="N184" s="116"/>
      <c r="O184" s="116"/>
      <c r="P184" s="116"/>
    </row>
    <row r="185" spans="1:29" ht="15" customHeight="1" x14ac:dyDescent="0.35">
      <c r="A185" s="71">
        <f>ROW()</f>
        <v>185</v>
      </c>
      <c r="B185" s="118"/>
      <c r="C185" s="192"/>
      <c r="D185" s="192"/>
      <c r="E185" s="192"/>
      <c r="F185" s="192"/>
      <c r="G185" s="192"/>
      <c r="H185" s="192"/>
      <c r="I185" s="192"/>
      <c r="J185" s="192"/>
      <c r="K185" s="134"/>
      <c r="L185"/>
      <c r="M185" s="116"/>
      <c r="N185" s="116"/>
      <c r="O185" s="116"/>
      <c r="P185" s="116"/>
    </row>
    <row r="186" spans="1:29" x14ac:dyDescent="0.35">
      <c r="A186" s="72">
        <f>ROW()</f>
        <v>186</v>
      </c>
      <c r="B186" s="141"/>
      <c r="C186" s="141"/>
      <c r="D186" s="141"/>
      <c r="E186" s="141"/>
      <c r="F186" s="141"/>
      <c r="G186" s="141"/>
      <c r="H186" s="141"/>
      <c r="I186" s="141"/>
      <c r="J186" s="141"/>
      <c r="K186" s="138" t="s">
        <v>80</v>
      </c>
      <c r="L186"/>
      <c r="M186" s="116"/>
      <c r="N186" s="116"/>
      <c r="O186" s="116"/>
      <c r="P186" s="116"/>
    </row>
    <row r="187" spans="1:29" x14ac:dyDescent="0.35">
      <c r="J187"/>
      <c r="K187" s="5"/>
      <c r="L187"/>
      <c r="M187" s="116"/>
      <c r="N187" s="116"/>
      <c r="O187" s="116"/>
      <c r="P187" s="116"/>
    </row>
    <row r="188" spans="1:29" s="156" customFormat="1" ht="12.75" customHeight="1" x14ac:dyDescent="0.35">
      <c r="A188" s="127"/>
      <c r="B188" s="128"/>
      <c r="C188" s="128"/>
      <c r="D188" s="128"/>
      <c r="E188" s="128"/>
      <c r="F188" s="128"/>
      <c r="G188" s="128"/>
      <c r="H188" s="128"/>
      <c r="I188" s="128"/>
      <c r="J188" s="128"/>
      <c r="K188" s="128"/>
      <c r="L188" s="128"/>
      <c r="M188" s="128"/>
      <c r="N188" s="128"/>
      <c r="O188" s="128"/>
      <c r="P188" s="128"/>
      <c r="Q188" s="129"/>
      <c r="S188" s="116"/>
      <c r="T188" s="116"/>
      <c r="U188" s="116"/>
      <c r="V188" s="116"/>
      <c r="W188" s="116"/>
      <c r="X188" s="116"/>
      <c r="Y188" s="116"/>
      <c r="Z188" s="116"/>
      <c r="AA188" s="116"/>
      <c r="AB188" s="116"/>
      <c r="AC188" s="116"/>
    </row>
    <row r="189" spans="1:29" s="156" customFormat="1" ht="16.5" customHeight="1" x14ac:dyDescent="0.5">
      <c r="A189" s="130"/>
      <c r="B189" s="30"/>
      <c r="C189" s="30"/>
      <c r="D189" s="30"/>
      <c r="E189" s="30"/>
      <c r="F189" s="11"/>
      <c r="G189" s="11"/>
      <c r="H189" s="11"/>
      <c r="I189" s="11"/>
      <c r="J189" s="11"/>
      <c r="K189" s="59" t="s">
        <v>41</v>
      </c>
      <c r="L189" s="190" t="str">
        <f>IF(NOT(ISBLANK('Pricing CoverSheet'!$C$8)),'Pricing CoverSheet'!$C$8,"")</f>
        <v>Airport Company</v>
      </c>
      <c r="M189" s="190"/>
      <c r="N189" s="190"/>
      <c r="O189" s="190"/>
      <c r="P189" s="43"/>
      <c r="Q189" s="67"/>
      <c r="S189" s="116"/>
      <c r="T189" s="116"/>
      <c r="U189" s="116"/>
      <c r="V189" s="116"/>
      <c r="W189" s="116"/>
      <c r="X189" s="116"/>
      <c r="Y189" s="116"/>
      <c r="Z189" s="116"/>
      <c r="AA189" s="116"/>
      <c r="AB189" s="116"/>
      <c r="AC189" s="116"/>
    </row>
    <row r="190" spans="1:29" s="156" customFormat="1" ht="16.5" customHeight="1" x14ac:dyDescent="0.45">
      <c r="A190" s="130"/>
      <c r="B190" s="30"/>
      <c r="C190" s="30"/>
      <c r="D190" s="30"/>
      <c r="E190" s="30"/>
      <c r="F190" s="11"/>
      <c r="G190" s="11"/>
      <c r="H190" s="11"/>
      <c r="I190" s="11"/>
      <c r="J190" s="11"/>
      <c r="K190" s="59" t="s">
        <v>73</v>
      </c>
      <c r="L190" s="191">
        <f>IF(ISNUMBER('Pricing CoverSheet'!$C$12),'Pricing CoverSheet'!$C$12,"")</f>
        <v>43281</v>
      </c>
      <c r="M190" s="191"/>
      <c r="N190" s="191"/>
      <c r="O190" s="191"/>
      <c r="P190" s="43"/>
      <c r="Q190" s="67"/>
      <c r="S190" s="116"/>
      <c r="T190" s="116"/>
      <c r="U190" s="116"/>
      <c r="V190" s="116"/>
      <c r="W190" s="116"/>
      <c r="X190" s="116"/>
      <c r="Y190" s="116"/>
      <c r="Z190" s="116"/>
      <c r="AA190" s="116"/>
      <c r="AB190" s="116"/>
      <c r="AC190" s="116"/>
    </row>
    <row r="191" spans="1:29" s="156" customFormat="1" ht="20.25" customHeight="1" x14ac:dyDescent="0.4">
      <c r="A191" s="139" t="s">
        <v>160</v>
      </c>
      <c r="B191" s="10"/>
      <c r="C191" s="10"/>
      <c r="D191" s="10"/>
      <c r="E191" s="10"/>
      <c r="F191" s="10"/>
      <c r="G191" s="10"/>
      <c r="H191" s="10"/>
      <c r="I191" s="10"/>
      <c r="J191" s="10"/>
      <c r="K191" s="10"/>
      <c r="L191" s="10"/>
      <c r="M191" s="10"/>
      <c r="N191" s="10"/>
      <c r="O191" s="10"/>
      <c r="P191" s="10"/>
      <c r="Q191" s="67"/>
      <c r="S191" s="116"/>
      <c r="T191" s="116"/>
      <c r="U191" s="116"/>
      <c r="V191" s="116"/>
      <c r="W191" s="116"/>
      <c r="X191" s="116"/>
      <c r="Y191" s="116"/>
      <c r="Z191" s="116"/>
      <c r="AA191" s="116"/>
      <c r="AB191" s="116"/>
      <c r="AC191" s="116"/>
    </row>
    <row r="192" spans="1:29" s="156" customFormat="1" ht="12.75" customHeight="1" x14ac:dyDescent="0.35">
      <c r="A192" s="70" t="s">
        <v>86</v>
      </c>
      <c r="B192" s="12" t="s">
        <v>274</v>
      </c>
      <c r="C192" s="30"/>
      <c r="D192" s="30"/>
      <c r="E192" s="30"/>
      <c r="F192" s="30"/>
      <c r="G192" s="30"/>
      <c r="H192" s="30"/>
      <c r="I192" s="30"/>
      <c r="J192" s="30"/>
      <c r="K192" s="30"/>
      <c r="L192" s="30"/>
      <c r="M192" s="30"/>
      <c r="N192" s="30"/>
      <c r="O192" s="30"/>
      <c r="P192" s="30"/>
      <c r="Q192" s="68"/>
      <c r="S192" s="116"/>
      <c r="T192" s="116"/>
      <c r="U192" s="116"/>
      <c r="V192" s="116"/>
      <c r="W192" s="116"/>
      <c r="X192" s="116"/>
      <c r="Y192" s="116"/>
      <c r="Z192" s="116"/>
      <c r="AA192" s="116"/>
      <c r="AB192" s="116"/>
      <c r="AC192" s="116"/>
    </row>
    <row r="193" spans="1:29" ht="30" customHeight="1" x14ac:dyDescent="0.4">
      <c r="A193" s="71">
        <f>ROW()</f>
        <v>193</v>
      </c>
      <c r="B193" s="124" t="s">
        <v>262</v>
      </c>
      <c r="C193" s="123"/>
      <c r="D193" s="118"/>
      <c r="E193" s="118"/>
      <c r="F193" s="118"/>
      <c r="G193" s="118"/>
      <c r="H193" s="118"/>
      <c r="I193" s="125"/>
      <c r="J193" s="125"/>
      <c r="K193" s="125"/>
      <c r="L193" s="125"/>
      <c r="M193" s="125"/>
      <c r="N193" s="125"/>
      <c r="O193" s="125"/>
      <c r="P193" s="125"/>
      <c r="Q193" s="134"/>
    </row>
    <row r="194" spans="1:29" ht="60" customHeight="1" x14ac:dyDescent="0.4">
      <c r="A194" s="71">
        <f>ROW()</f>
        <v>194</v>
      </c>
      <c r="B194" s="118"/>
      <c r="C194" s="123" t="s">
        <v>44</v>
      </c>
      <c r="D194" s="125"/>
      <c r="E194" s="24" t="s">
        <v>16</v>
      </c>
      <c r="F194" s="24" t="s">
        <v>17</v>
      </c>
      <c r="G194" s="24" t="s">
        <v>18</v>
      </c>
      <c r="H194" s="24" t="s">
        <v>19</v>
      </c>
      <c r="I194" s="24" t="s">
        <v>20</v>
      </c>
      <c r="J194" s="24" t="s">
        <v>91</v>
      </c>
      <c r="K194" s="24" t="s">
        <v>92</v>
      </c>
      <c r="L194" s="24" t="s">
        <v>93</v>
      </c>
      <c r="M194" s="24" t="s">
        <v>94</v>
      </c>
      <c r="N194" s="24" t="s">
        <v>95</v>
      </c>
      <c r="O194" s="117"/>
      <c r="P194" s="24" t="s">
        <v>42</v>
      </c>
      <c r="Q194" s="134"/>
    </row>
    <row r="195" spans="1:29" ht="13.15" x14ac:dyDescent="0.4">
      <c r="A195" s="71">
        <f>ROW()</f>
        <v>195</v>
      </c>
      <c r="B195" s="118"/>
      <c r="C195" s="31" t="str">
        <f>IF(ISNUMBER('Pricing CoverSheet'!$C$12),"for year ended","")</f>
        <v>for year ended</v>
      </c>
      <c r="D195" s="125"/>
      <c r="E195" s="32">
        <f>IF(ISNUMBER('Pricing CoverSheet'!$C$12),DATE(YEAR('Pricing CoverSheet'!$C$12),MONTH('Pricing CoverSheet'!$C$12),DAY('Pricing CoverSheet'!$C$12)),"")</f>
        <v>43281</v>
      </c>
      <c r="F195" s="32">
        <f>IF(ISNUMBER('Pricing CoverSheet'!$C$12),DATE(YEAR('Pricing CoverSheet'!$C$12)+1,MONTH('Pricing CoverSheet'!$C$12),DAY('Pricing CoverSheet'!$C$12)),"")</f>
        <v>43646</v>
      </c>
      <c r="G195" s="32">
        <f>IF(ISNUMBER('Pricing CoverSheet'!$C$12),DATE(YEAR('Pricing CoverSheet'!$C$12)+2,MONTH('Pricing CoverSheet'!$C$12),DAY('Pricing CoverSheet'!$C$12)),"")</f>
        <v>44012</v>
      </c>
      <c r="H195" s="32">
        <f>IF(ISNUMBER('Pricing CoverSheet'!$C$12),DATE(YEAR('Pricing CoverSheet'!$C$12)+3,MONTH('Pricing CoverSheet'!$C$12),DAY('Pricing CoverSheet'!$C$12)),"")</f>
        <v>44377</v>
      </c>
      <c r="I195" s="32">
        <f>IF(ISNUMBER('Pricing CoverSheet'!$C$12),DATE(YEAR('Pricing CoverSheet'!$C$12)+4,MONTH('Pricing CoverSheet'!$C$12),DAY('Pricing CoverSheet'!$C$12)),"")</f>
        <v>44742</v>
      </c>
      <c r="J195" s="32">
        <f>IF(ISNUMBER('Pricing CoverSheet'!$C$12),DATE(YEAR('Pricing CoverSheet'!$C$12)+5,MONTH('Pricing CoverSheet'!$C$12),DAY('Pricing CoverSheet'!$C$12)),"")</f>
        <v>45107</v>
      </c>
      <c r="K195" s="32">
        <f>IF(ISNUMBER('Pricing CoverSheet'!$C$12),DATE(YEAR('Pricing CoverSheet'!$C$12)+6,MONTH('Pricing CoverSheet'!$C$12),DAY('Pricing CoverSheet'!$C$12)),"")</f>
        <v>45473</v>
      </c>
      <c r="L195" s="32">
        <f>IF(ISNUMBER('Pricing CoverSheet'!$C$12),DATE(YEAR('Pricing CoverSheet'!$C$12)+7,MONTH('Pricing CoverSheet'!$C$12),DAY('Pricing CoverSheet'!$C$12)),"")</f>
        <v>45838</v>
      </c>
      <c r="M195" s="32">
        <f>IF(ISNUMBER('Pricing CoverSheet'!$C$12),DATE(YEAR('Pricing CoverSheet'!$C$12)+8,MONTH('Pricing CoverSheet'!$C$12),DAY('Pricing CoverSheet'!$C$12)),"")</f>
        <v>46203</v>
      </c>
      <c r="N195" s="32">
        <f>IF(ISNUMBER('Pricing CoverSheet'!$C$12),DATE(YEAR('Pricing CoverSheet'!$C$12)+9,MONTH('Pricing CoverSheet'!$C$12),DAY('Pricing CoverSheet'!$C$12)),"")</f>
        <v>46568</v>
      </c>
      <c r="O195" s="117"/>
      <c r="P195" s="32"/>
      <c r="Q195" s="134"/>
      <c r="Z195" s="156"/>
      <c r="AA195" s="156"/>
      <c r="AB195" s="156"/>
      <c r="AC195" s="156"/>
    </row>
    <row r="196" spans="1:29" ht="13.15" x14ac:dyDescent="0.4">
      <c r="A196" s="71">
        <f>ROW()</f>
        <v>196</v>
      </c>
      <c r="B196" s="118"/>
      <c r="C196" s="20" t="s">
        <v>22</v>
      </c>
      <c r="D196" s="125"/>
      <c r="E196" s="118"/>
      <c r="F196" s="118"/>
      <c r="G196" s="118"/>
      <c r="H196" s="118"/>
      <c r="I196" s="118"/>
      <c r="J196" s="125"/>
      <c r="K196" s="125"/>
      <c r="L196" s="125"/>
      <c r="M196" s="125"/>
      <c r="N196" s="125"/>
      <c r="O196" s="125"/>
      <c r="P196" s="125"/>
      <c r="Q196" s="134"/>
      <c r="S196" s="156"/>
      <c r="T196" s="156"/>
      <c r="U196" s="156"/>
      <c r="V196" s="156"/>
      <c r="W196" s="156"/>
      <c r="X196" s="156"/>
      <c r="Y196" s="156"/>
      <c r="Z196" s="156"/>
      <c r="AA196" s="156"/>
      <c r="AB196" s="156"/>
      <c r="AC196" s="156"/>
    </row>
    <row r="197" spans="1:29" ht="15" customHeight="1" x14ac:dyDescent="0.35">
      <c r="A197" s="71">
        <f>ROW()</f>
        <v>197</v>
      </c>
      <c r="B197" s="118"/>
      <c r="C197" s="33" t="s">
        <v>65</v>
      </c>
      <c r="D197" s="125"/>
      <c r="E197" s="119"/>
      <c r="F197" s="119"/>
      <c r="G197" s="119"/>
      <c r="H197" s="119"/>
      <c r="I197" s="119"/>
      <c r="J197" s="119"/>
      <c r="K197" s="119"/>
      <c r="L197" s="103"/>
      <c r="M197" s="119"/>
      <c r="N197" s="119"/>
      <c r="O197" s="117"/>
      <c r="P197" s="118"/>
      <c r="Q197" s="134"/>
      <c r="S197" s="156"/>
      <c r="T197" s="156"/>
      <c r="U197" s="156"/>
      <c r="V197" s="156"/>
      <c r="W197" s="156"/>
      <c r="X197" s="156"/>
      <c r="Y197" s="156"/>
      <c r="Z197" s="156"/>
      <c r="AA197" s="156"/>
      <c r="AB197" s="156"/>
      <c r="AC197" s="156"/>
    </row>
    <row r="198" spans="1:29" ht="15" customHeight="1" thickBot="1" x14ac:dyDescent="0.4">
      <c r="A198" s="71">
        <f>ROW()</f>
        <v>198</v>
      </c>
      <c r="B198" s="118"/>
      <c r="C198" s="33" t="s">
        <v>50</v>
      </c>
      <c r="D198" s="125"/>
      <c r="E198" s="119"/>
      <c r="F198" s="119"/>
      <c r="G198" s="119"/>
      <c r="H198" s="119"/>
      <c r="I198" s="119"/>
      <c r="J198" s="119"/>
      <c r="K198" s="119"/>
      <c r="L198" s="103"/>
      <c r="M198" s="119"/>
      <c r="N198" s="119"/>
      <c r="O198" s="117"/>
      <c r="P198" s="118"/>
      <c r="Q198" s="134"/>
      <c r="S198" s="156"/>
      <c r="T198" s="156"/>
      <c r="U198" s="156"/>
      <c r="V198" s="156"/>
      <c r="W198" s="156"/>
      <c r="X198" s="156"/>
      <c r="Y198" s="156"/>
      <c r="Z198" s="156"/>
      <c r="AA198" s="156"/>
      <c r="AB198" s="156"/>
      <c r="AC198" s="156"/>
    </row>
    <row r="199" spans="1:29" ht="13.15" thickBot="1" x14ac:dyDescent="0.4">
      <c r="A199" s="71">
        <f>ROW()</f>
        <v>199</v>
      </c>
      <c r="B199" s="118"/>
      <c r="C199" s="120" t="s">
        <v>37</v>
      </c>
      <c r="D199" s="125"/>
      <c r="E199" s="26">
        <f t="shared" ref="E199:N199" si="25">SUM(E197:E198)</f>
        <v>0</v>
      </c>
      <c r="F199" s="26">
        <f t="shared" si="25"/>
        <v>0</v>
      </c>
      <c r="G199" s="26">
        <f t="shared" si="25"/>
        <v>0</v>
      </c>
      <c r="H199" s="26">
        <f t="shared" si="25"/>
        <v>0</v>
      </c>
      <c r="I199" s="26">
        <f t="shared" si="25"/>
        <v>0</v>
      </c>
      <c r="J199" s="26">
        <f t="shared" si="25"/>
        <v>0</v>
      </c>
      <c r="K199" s="26">
        <f t="shared" si="25"/>
        <v>0</v>
      </c>
      <c r="L199" s="104">
        <f t="shared" si="25"/>
        <v>0</v>
      </c>
      <c r="M199" s="26">
        <f t="shared" si="25"/>
        <v>0</v>
      </c>
      <c r="N199" s="26">
        <f t="shared" si="25"/>
        <v>0</v>
      </c>
      <c r="O199" s="117"/>
      <c r="P199" s="118"/>
      <c r="Q199" s="134"/>
      <c r="S199" s="156"/>
      <c r="T199" s="156"/>
      <c r="U199" s="156"/>
      <c r="V199" s="156"/>
      <c r="W199" s="156"/>
      <c r="X199" s="156"/>
      <c r="Y199" s="156"/>
      <c r="Z199" s="156"/>
      <c r="AA199" s="156"/>
      <c r="AB199" s="156"/>
      <c r="AC199" s="156"/>
    </row>
    <row r="200" spans="1:29" ht="30" customHeight="1" thickBot="1" x14ac:dyDescent="0.45">
      <c r="A200" s="71">
        <f>ROW()</f>
        <v>200</v>
      </c>
      <c r="B200" s="118"/>
      <c r="C200" s="20" t="s">
        <v>30</v>
      </c>
      <c r="D200" s="118"/>
      <c r="E200" s="118"/>
      <c r="F200" s="118"/>
      <c r="G200" s="118"/>
      <c r="H200" s="118"/>
      <c r="I200" s="118"/>
      <c r="J200" s="118"/>
      <c r="K200" s="118"/>
      <c r="L200" s="118"/>
      <c r="M200" s="118"/>
      <c r="N200" s="118"/>
      <c r="O200" s="117"/>
      <c r="P200" s="118"/>
      <c r="Q200" s="134"/>
      <c r="S200" s="156"/>
      <c r="T200" s="156"/>
      <c r="U200" s="156"/>
      <c r="V200" s="156"/>
      <c r="W200" s="156"/>
      <c r="X200" s="156"/>
      <c r="Y200" s="156"/>
    </row>
    <row r="201" spans="1:29" ht="15" customHeight="1" thickBot="1" x14ac:dyDescent="0.4">
      <c r="A201" s="71">
        <f>ROW()</f>
        <v>201</v>
      </c>
      <c r="B201" s="118"/>
      <c r="C201" s="101" t="s">
        <v>51</v>
      </c>
      <c r="D201" s="125"/>
      <c r="E201" s="119"/>
      <c r="F201" s="119"/>
      <c r="G201" s="119"/>
      <c r="H201" s="119"/>
      <c r="I201" s="119"/>
      <c r="J201" s="119"/>
      <c r="K201" s="119"/>
      <c r="L201" s="103"/>
      <c r="M201" s="119"/>
      <c r="N201" s="119"/>
      <c r="O201" s="117"/>
      <c r="P201" s="46">
        <f t="shared" ref="P201:P231" si="26">SUM(E201,F201,G201,H201,I201,J201,K201,L201,M201,N201)</f>
        <v>0</v>
      </c>
      <c r="Q201" s="134"/>
    </row>
    <row r="202" spans="1:29" ht="15" customHeight="1" thickBot="1" x14ac:dyDescent="0.4">
      <c r="A202" s="71">
        <f>ROW()</f>
        <v>202</v>
      </c>
      <c r="B202" s="118"/>
      <c r="C202" s="101" t="s">
        <v>52</v>
      </c>
      <c r="D202" s="125"/>
      <c r="E202" s="119"/>
      <c r="F202" s="119"/>
      <c r="G202" s="119"/>
      <c r="H202" s="119"/>
      <c r="I202" s="119"/>
      <c r="J202" s="119"/>
      <c r="K202" s="119"/>
      <c r="L202" s="103"/>
      <c r="M202" s="119"/>
      <c r="N202" s="119"/>
      <c r="O202" s="117"/>
      <c r="P202" s="46">
        <f t="shared" si="26"/>
        <v>0</v>
      </c>
      <c r="Q202" s="134"/>
    </row>
    <row r="203" spans="1:29" ht="15" customHeight="1" thickBot="1" x14ac:dyDescent="0.4">
      <c r="A203" s="71">
        <f>ROW()</f>
        <v>203</v>
      </c>
      <c r="B203" s="118"/>
      <c r="C203" s="101" t="s">
        <v>53</v>
      </c>
      <c r="D203" s="125"/>
      <c r="E203" s="119"/>
      <c r="F203" s="119"/>
      <c r="G203" s="119"/>
      <c r="H203" s="119"/>
      <c r="I203" s="119"/>
      <c r="J203" s="119"/>
      <c r="K203" s="119"/>
      <c r="L203" s="103"/>
      <c r="M203" s="119"/>
      <c r="N203" s="119"/>
      <c r="O203" s="117"/>
      <c r="P203" s="46">
        <f t="shared" si="26"/>
        <v>0</v>
      </c>
      <c r="Q203" s="134"/>
    </row>
    <row r="204" spans="1:29" ht="15" customHeight="1" thickBot="1" x14ac:dyDescent="0.4">
      <c r="A204" s="71">
        <f>ROW()</f>
        <v>204</v>
      </c>
      <c r="B204" s="118"/>
      <c r="C204" s="101" t="s">
        <v>54</v>
      </c>
      <c r="D204" s="125"/>
      <c r="E204" s="119"/>
      <c r="F204" s="119"/>
      <c r="G204" s="119"/>
      <c r="H204" s="119"/>
      <c r="I204" s="119"/>
      <c r="J204" s="119"/>
      <c r="K204" s="119"/>
      <c r="L204" s="103"/>
      <c r="M204" s="119"/>
      <c r="N204" s="119"/>
      <c r="O204" s="117"/>
      <c r="P204" s="46">
        <f t="shared" si="26"/>
        <v>0</v>
      </c>
      <c r="Q204" s="134"/>
    </row>
    <row r="205" spans="1:29" ht="15" customHeight="1" thickBot="1" x14ac:dyDescent="0.4">
      <c r="A205" s="71">
        <f>ROW()</f>
        <v>205</v>
      </c>
      <c r="B205" s="118"/>
      <c r="C205" s="101" t="s">
        <v>55</v>
      </c>
      <c r="D205" s="125"/>
      <c r="E205" s="119"/>
      <c r="F205" s="119"/>
      <c r="G205" s="119"/>
      <c r="H205" s="119"/>
      <c r="I205" s="119"/>
      <c r="J205" s="119"/>
      <c r="K205" s="119"/>
      <c r="L205" s="103"/>
      <c r="M205" s="119"/>
      <c r="N205" s="119"/>
      <c r="O205" s="117"/>
      <c r="P205" s="46">
        <f t="shared" si="26"/>
        <v>0</v>
      </c>
      <c r="Q205" s="134"/>
    </row>
    <row r="206" spans="1:29" ht="15" customHeight="1" thickBot="1" x14ac:dyDescent="0.4">
      <c r="A206" s="71">
        <f>ROW()</f>
        <v>206</v>
      </c>
      <c r="B206" s="118"/>
      <c r="C206" s="101" t="s">
        <v>56</v>
      </c>
      <c r="D206" s="125"/>
      <c r="E206" s="119"/>
      <c r="F206" s="119"/>
      <c r="G206" s="119"/>
      <c r="H206" s="119"/>
      <c r="I206" s="119"/>
      <c r="J206" s="119"/>
      <c r="K206" s="119"/>
      <c r="L206" s="103"/>
      <c r="M206" s="119"/>
      <c r="N206" s="119"/>
      <c r="O206" s="117"/>
      <c r="P206" s="46">
        <f t="shared" si="26"/>
        <v>0</v>
      </c>
      <c r="Q206" s="134"/>
    </row>
    <row r="207" spans="1:29" ht="15" customHeight="1" thickBot="1" x14ac:dyDescent="0.4">
      <c r="A207" s="71">
        <f>ROW()</f>
        <v>207</v>
      </c>
      <c r="B207" s="118"/>
      <c r="C207" s="101" t="s">
        <v>57</v>
      </c>
      <c r="D207" s="125"/>
      <c r="E207" s="119"/>
      <c r="F207" s="119"/>
      <c r="G207" s="119"/>
      <c r="H207" s="119"/>
      <c r="I207" s="119"/>
      <c r="J207" s="119"/>
      <c r="K207" s="119"/>
      <c r="L207" s="103"/>
      <c r="M207" s="119"/>
      <c r="N207" s="119"/>
      <c r="O207" s="117"/>
      <c r="P207" s="46">
        <f t="shared" si="26"/>
        <v>0</v>
      </c>
      <c r="Q207" s="134"/>
    </row>
    <row r="208" spans="1:29" ht="15" customHeight="1" thickBot="1" x14ac:dyDescent="0.4">
      <c r="A208" s="71">
        <f>ROW()</f>
        <v>208</v>
      </c>
      <c r="B208" s="118"/>
      <c r="C208" s="101" t="s">
        <v>58</v>
      </c>
      <c r="D208" s="125"/>
      <c r="E208" s="119"/>
      <c r="F208" s="119"/>
      <c r="G208" s="119"/>
      <c r="H208" s="119"/>
      <c r="I208" s="119"/>
      <c r="J208" s="119"/>
      <c r="K208" s="119"/>
      <c r="L208" s="103"/>
      <c r="M208" s="119"/>
      <c r="N208" s="119"/>
      <c r="O208" s="117"/>
      <c r="P208" s="46">
        <f t="shared" si="26"/>
        <v>0</v>
      </c>
      <c r="Q208" s="134"/>
    </row>
    <row r="209" spans="1:17" ht="15" customHeight="1" thickBot="1" x14ac:dyDescent="0.4">
      <c r="A209" s="71">
        <f>ROW()</f>
        <v>209</v>
      </c>
      <c r="B209" s="118"/>
      <c r="C209" s="101" t="s">
        <v>59</v>
      </c>
      <c r="D209" s="125"/>
      <c r="E209" s="119"/>
      <c r="F209" s="119"/>
      <c r="G209" s="119"/>
      <c r="H209" s="119"/>
      <c r="I209" s="119"/>
      <c r="J209" s="119"/>
      <c r="K209" s="119"/>
      <c r="L209" s="103"/>
      <c r="M209" s="119"/>
      <c r="N209" s="119"/>
      <c r="O209" s="117"/>
      <c r="P209" s="46">
        <f t="shared" si="26"/>
        <v>0</v>
      </c>
      <c r="Q209" s="134"/>
    </row>
    <row r="210" spans="1:17" ht="15" customHeight="1" thickBot="1" x14ac:dyDescent="0.4">
      <c r="A210" s="71">
        <f>ROW()</f>
        <v>210</v>
      </c>
      <c r="B210" s="118"/>
      <c r="C210" s="101" t="s">
        <v>60</v>
      </c>
      <c r="D210" s="125"/>
      <c r="E210" s="119"/>
      <c r="F210" s="119"/>
      <c r="G210" s="119"/>
      <c r="H210" s="119"/>
      <c r="I210" s="119"/>
      <c r="J210" s="119"/>
      <c r="K210" s="119"/>
      <c r="L210" s="103"/>
      <c r="M210" s="119"/>
      <c r="N210" s="119"/>
      <c r="O210" s="117"/>
      <c r="P210" s="46">
        <f t="shared" si="26"/>
        <v>0</v>
      </c>
      <c r="Q210" s="134"/>
    </row>
    <row r="211" spans="1:17" ht="15" customHeight="1" thickBot="1" x14ac:dyDescent="0.4">
      <c r="A211" s="71">
        <f>ROW()</f>
        <v>211</v>
      </c>
      <c r="B211" s="118"/>
      <c r="C211" s="101" t="s">
        <v>102</v>
      </c>
      <c r="D211" s="125"/>
      <c r="E211" s="119"/>
      <c r="F211" s="119"/>
      <c r="G211" s="119"/>
      <c r="H211" s="119"/>
      <c r="I211" s="119"/>
      <c r="J211" s="119"/>
      <c r="K211" s="119"/>
      <c r="L211" s="103"/>
      <c r="M211" s="119"/>
      <c r="N211" s="119"/>
      <c r="O211" s="117"/>
      <c r="P211" s="46">
        <f t="shared" si="26"/>
        <v>0</v>
      </c>
      <c r="Q211" s="134"/>
    </row>
    <row r="212" spans="1:17" ht="15" customHeight="1" thickBot="1" x14ac:dyDescent="0.4">
      <c r="A212" s="71">
        <f>ROW()</f>
        <v>212</v>
      </c>
      <c r="B212" s="118"/>
      <c r="C212" s="101" t="s">
        <v>103</v>
      </c>
      <c r="D212" s="125"/>
      <c r="E212" s="119"/>
      <c r="F212" s="119"/>
      <c r="G212" s="119"/>
      <c r="H212" s="119"/>
      <c r="I212" s="119"/>
      <c r="J212" s="119"/>
      <c r="K212" s="119"/>
      <c r="L212" s="103"/>
      <c r="M212" s="119"/>
      <c r="N212" s="119"/>
      <c r="O212" s="117"/>
      <c r="P212" s="46">
        <f t="shared" si="26"/>
        <v>0</v>
      </c>
      <c r="Q212" s="134"/>
    </row>
    <row r="213" spans="1:17" ht="15" customHeight="1" thickBot="1" x14ac:dyDescent="0.4">
      <c r="A213" s="71">
        <f>ROW()</f>
        <v>213</v>
      </c>
      <c r="B213" s="118"/>
      <c r="C213" s="101" t="s">
        <v>104</v>
      </c>
      <c r="D213" s="125"/>
      <c r="E213" s="119"/>
      <c r="F213" s="119"/>
      <c r="G213" s="119"/>
      <c r="H213" s="119"/>
      <c r="I213" s="119"/>
      <c r="J213" s="119"/>
      <c r="K213" s="119"/>
      <c r="L213" s="103"/>
      <c r="M213" s="119"/>
      <c r="N213" s="119"/>
      <c r="O213" s="117"/>
      <c r="P213" s="46">
        <f t="shared" si="26"/>
        <v>0</v>
      </c>
      <c r="Q213" s="134"/>
    </row>
    <row r="214" spans="1:17" ht="15" customHeight="1" thickBot="1" x14ac:dyDescent="0.4">
      <c r="A214" s="71">
        <f>ROW()</f>
        <v>214</v>
      </c>
      <c r="B214" s="118"/>
      <c r="C214" s="101" t="s">
        <v>105</v>
      </c>
      <c r="D214" s="125"/>
      <c r="E214" s="119"/>
      <c r="F214" s="119"/>
      <c r="G214" s="119"/>
      <c r="H214" s="119"/>
      <c r="I214" s="119"/>
      <c r="J214" s="119"/>
      <c r="K214" s="119"/>
      <c r="L214" s="103"/>
      <c r="M214" s="119"/>
      <c r="N214" s="119"/>
      <c r="O214" s="117"/>
      <c r="P214" s="46">
        <f t="shared" si="26"/>
        <v>0</v>
      </c>
      <c r="Q214" s="134"/>
    </row>
    <row r="215" spans="1:17" ht="15" customHeight="1" thickBot="1" x14ac:dyDescent="0.4">
      <c r="A215" s="71">
        <f>ROW()</f>
        <v>215</v>
      </c>
      <c r="B215" s="118"/>
      <c r="C215" s="101" t="s">
        <v>106</v>
      </c>
      <c r="D215" s="125"/>
      <c r="E215" s="119"/>
      <c r="F215" s="119"/>
      <c r="G215" s="119"/>
      <c r="H215" s="119"/>
      <c r="I215" s="119"/>
      <c r="J215" s="119"/>
      <c r="K215" s="119"/>
      <c r="L215" s="103"/>
      <c r="M215" s="119"/>
      <c r="N215" s="119"/>
      <c r="O215" s="117"/>
      <c r="P215" s="46">
        <f t="shared" si="26"/>
        <v>0</v>
      </c>
      <c r="Q215" s="134"/>
    </row>
    <row r="216" spans="1:17" ht="15" customHeight="1" thickBot="1" x14ac:dyDescent="0.4">
      <c r="A216" s="71">
        <f>ROW()</f>
        <v>216</v>
      </c>
      <c r="B216" s="118"/>
      <c r="C216" s="101" t="s">
        <v>107</v>
      </c>
      <c r="D216" s="125"/>
      <c r="E216" s="119"/>
      <c r="F216" s="119"/>
      <c r="G216" s="119"/>
      <c r="H216" s="119"/>
      <c r="I216" s="119"/>
      <c r="J216" s="119"/>
      <c r="K216" s="119"/>
      <c r="L216" s="103"/>
      <c r="M216" s="119"/>
      <c r="N216" s="119"/>
      <c r="O216" s="117"/>
      <c r="P216" s="46">
        <f t="shared" si="26"/>
        <v>0</v>
      </c>
      <c r="Q216" s="134"/>
    </row>
    <row r="217" spans="1:17" ht="15" customHeight="1" thickBot="1" x14ac:dyDescent="0.4">
      <c r="A217" s="71">
        <f>ROW()</f>
        <v>217</v>
      </c>
      <c r="B217" s="118"/>
      <c r="C217" s="101" t="s">
        <v>108</v>
      </c>
      <c r="D217" s="125"/>
      <c r="E217" s="119"/>
      <c r="F217" s="119"/>
      <c r="G217" s="119"/>
      <c r="H217" s="119"/>
      <c r="I217" s="119"/>
      <c r="J217" s="119"/>
      <c r="K217" s="119"/>
      <c r="L217" s="103"/>
      <c r="M217" s="119"/>
      <c r="N217" s="119"/>
      <c r="O217" s="117"/>
      <c r="P217" s="46">
        <f t="shared" si="26"/>
        <v>0</v>
      </c>
      <c r="Q217" s="134"/>
    </row>
    <row r="218" spans="1:17" ht="15" customHeight="1" thickBot="1" x14ac:dyDescent="0.4">
      <c r="A218" s="71">
        <f>ROW()</f>
        <v>218</v>
      </c>
      <c r="B218" s="118"/>
      <c r="C218" s="101" t="s">
        <v>109</v>
      </c>
      <c r="D218" s="125"/>
      <c r="E218" s="119"/>
      <c r="F218" s="119"/>
      <c r="G218" s="119"/>
      <c r="H218" s="119"/>
      <c r="I218" s="119"/>
      <c r="J218" s="119"/>
      <c r="K218" s="119"/>
      <c r="L218" s="103"/>
      <c r="M218" s="119"/>
      <c r="N218" s="119"/>
      <c r="O218" s="117"/>
      <c r="P218" s="46">
        <f t="shared" si="26"/>
        <v>0</v>
      </c>
      <c r="Q218" s="134"/>
    </row>
    <row r="219" spans="1:17" ht="15" customHeight="1" thickBot="1" x14ac:dyDescent="0.4">
      <c r="A219" s="71">
        <f>ROW()</f>
        <v>219</v>
      </c>
      <c r="B219" s="118"/>
      <c r="C219" s="101" t="s">
        <v>110</v>
      </c>
      <c r="D219" s="125"/>
      <c r="E219" s="119"/>
      <c r="F219" s="119"/>
      <c r="G219" s="119"/>
      <c r="H219" s="119"/>
      <c r="I219" s="119"/>
      <c r="J219" s="119"/>
      <c r="K219" s="119"/>
      <c r="L219" s="103"/>
      <c r="M219" s="119"/>
      <c r="N219" s="119"/>
      <c r="O219" s="117"/>
      <c r="P219" s="46">
        <f t="shared" si="26"/>
        <v>0</v>
      </c>
      <c r="Q219" s="134"/>
    </row>
    <row r="220" spans="1:17" ht="15" customHeight="1" thickBot="1" x14ac:dyDescent="0.4">
      <c r="A220" s="71">
        <f>ROW()</f>
        <v>220</v>
      </c>
      <c r="B220" s="118"/>
      <c r="C220" s="101" t="s">
        <v>111</v>
      </c>
      <c r="D220" s="125"/>
      <c r="E220" s="119"/>
      <c r="F220" s="119"/>
      <c r="G220" s="119"/>
      <c r="H220" s="119"/>
      <c r="I220" s="119"/>
      <c r="J220" s="119"/>
      <c r="K220" s="119"/>
      <c r="L220" s="103"/>
      <c r="M220" s="119"/>
      <c r="N220" s="119"/>
      <c r="O220" s="117"/>
      <c r="P220" s="46">
        <f t="shared" si="26"/>
        <v>0</v>
      </c>
      <c r="Q220" s="134"/>
    </row>
    <row r="221" spans="1:17" ht="15" customHeight="1" thickBot="1" x14ac:dyDescent="0.4">
      <c r="A221" s="71">
        <f>ROW()</f>
        <v>221</v>
      </c>
      <c r="B221" s="118"/>
      <c r="C221" s="101" t="s">
        <v>114</v>
      </c>
      <c r="D221" s="125"/>
      <c r="E221" s="119"/>
      <c r="F221" s="119"/>
      <c r="G221" s="119"/>
      <c r="H221" s="119"/>
      <c r="I221" s="119"/>
      <c r="J221" s="119"/>
      <c r="K221" s="119"/>
      <c r="L221" s="103"/>
      <c r="M221" s="119"/>
      <c r="N221" s="119"/>
      <c r="O221" s="117"/>
      <c r="P221" s="46">
        <f t="shared" si="26"/>
        <v>0</v>
      </c>
      <c r="Q221" s="134"/>
    </row>
    <row r="222" spans="1:17" ht="15" customHeight="1" thickBot="1" x14ac:dyDescent="0.4">
      <c r="A222" s="71">
        <f>ROW()</f>
        <v>222</v>
      </c>
      <c r="B222" s="118"/>
      <c r="C222" s="101" t="s">
        <v>115</v>
      </c>
      <c r="D222" s="125"/>
      <c r="E222" s="119"/>
      <c r="F222" s="119"/>
      <c r="G222" s="119"/>
      <c r="H222" s="119"/>
      <c r="I222" s="119"/>
      <c r="J222" s="119"/>
      <c r="K222" s="119"/>
      <c r="L222" s="103"/>
      <c r="M222" s="119"/>
      <c r="N222" s="119"/>
      <c r="O222" s="117"/>
      <c r="P222" s="46">
        <f t="shared" si="26"/>
        <v>0</v>
      </c>
      <c r="Q222" s="134"/>
    </row>
    <row r="223" spans="1:17" ht="15" customHeight="1" thickBot="1" x14ac:dyDescent="0.4">
      <c r="A223" s="71">
        <f>ROW()</f>
        <v>223</v>
      </c>
      <c r="B223" s="118"/>
      <c r="C223" s="101" t="s">
        <v>116</v>
      </c>
      <c r="D223" s="125"/>
      <c r="E223" s="119"/>
      <c r="F223" s="119"/>
      <c r="G223" s="119"/>
      <c r="H223" s="119"/>
      <c r="I223" s="119"/>
      <c r="J223" s="119"/>
      <c r="K223" s="119"/>
      <c r="L223" s="103"/>
      <c r="M223" s="119"/>
      <c r="N223" s="119"/>
      <c r="O223" s="117"/>
      <c r="P223" s="46">
        <f t="shared" si="26"/>
        <v>0</v>
      </c>
      <c r="Q223" s="134"/>
    </row>
    <row r="224" spans="1:17" ht="15" customHeight="1" thickBot="1" x14ac:dyDescent="0.4">
      <c r="A224" s="71">
        <f>ROW()</f>
        <v>224</v>
      </c>
      <c r="B224" s="118"/>
      <c r="C224" s="101" t="s">
        <v>117</v>
      </c>
      <c r="D224" s="125"/>
      <c r="E224" s="119"/>
      <c r="F224" s="119"/>
      <c r="G224" s="119"/>
      <c r="H224" s="119"/>
      <c r="I224" s="119"/>
      <c r="J224" s="119"/>
      <c r="K224" s="119"/>
      <c r="L224" s="103"/>
      <c r="M224" s="119"/>
      <c r="N224" s="119"/>
      <c r="O224" s="117"/>
      <c r="P224" s="46">
        <f t="shared" si="26"/>
        <v>0</v>
      </c>
      <c r="Q224" s="134"/>
    </row>
    <row r="225" spans="1:29" ht="15" customHeight="1" thickBot="1" x14ac:dyDescent="0.4">
      <c r="A225" s="71">
        <f>ROW()</f>
        <v>225</v>
      </c>
      <c r="B225" s="118"/>
      <c r="C225" s="101" t="s">
        <v>118</v>
      </c>
      <c r="D225" s="125"/>
      <c r="E225" s="119"/>
      <c r="F225" s="119"/>
      <c r="G225" s="119"/>
      <c r="H225" s="119"/>
      <c r="I225" s="119"/>
      <c r="J225" s="119"/>
      <c r="K225" s="119"/>
      <c r="L225" s="103"/>
      <c r="M225" s="119"/>
      <c r="N225" s="119"/>
      <c r="O225" s="117"/>
      <c r="P225" s="46">
        <f t="shared" si="26"/>
        <v>0</v>
      </c>
      <c r="Q225" s="134"/>
    </row>
    <row r="226" spans="1:29" ht="15" customHeight="1" thickBot="1" x14ac:dyDescent="0.4">
      <c r="A226" s="71">
        <f>ROW()</f>
        <v>226</v>
      </c>
      <c r="B226" s="118"/>
      <c r="C226" s="101" t="s">
        <v>119</v>
      </c>
      <c r="D226" s="125"/>
      <c r="E226" s="119"/>
      <c r="F226" s="119"/>
      <c r="G226" s="119"/>
      <c r="H226" s="119"/>
      <c r="I226" s="119"/>
      <c r="J226" s="119"/>
      <c r="K226" s="119"/>
      <c r="L226" s="103"/>
      <c r="M226" s="119"/>
      <c r="N226" s="119"/>
      <c r="O226" s="117"/>
      <c r="P226" s="46">
        <f t="shared" si="26"/>
        <v>0</v>
      </c>
      <c r="Q226" s="134"/>
    </row>
    <row r="227" spans="1:29" ht="15" customHeight="1" thickBot="1" x14ac:dyDescent="0.4">
      <c r="A227" s="71">
        <f>ROW()</f>
        <v>227</v>
      </c>
      <c r="B227" s="118"/>
      <c r="C227" s="101" t="s">
        <v>120</v>
      </c>
      <c r="D227" s="125"/>
      <c r="E227" s="119"/>
      <c r="F227" s="119"/>
      <c r="G227" s="119"/>
      <c r="H227" s="119"/>
      <c r="I227" s="119"/>
      <c r="J227" s="119"/>
      <c r="K227" s="119"/>
      <c r="L227" s="103"/>
      <c r="M227" s="119"/>
      <c r="N227" s="119"/>
      <c r="O227" s="117"/>
      <c r="P227" s="46">
        <f t="shared" si="26"/>
        <v>0</v>
      </c>
      <c r="Q227" s="134"/>
    </row>
    <row r="228" spans="1:29" ht="15" customHeight="1" thickBot="1" x14ac:dyDescent="0.4">
      <c r="A228" s="71">
        <f>ROW()</f>
        <v>228</v>
      </c>
      <c r="B228" s="118"/>
      <c r="C228" s="101" t="s">
        <v>121</v>
      </c>
      <c r="D228" s="125"/>
      <c r="E228" s="119"/>
      <c r="F228" s="119"/>
      <c r="G228" s="119"/>
      <c r="H228" s="119"/>
      <c r="I228" s="119"/>
      <c r="J228" s="119"/>
      <c r="K228" s="119"/>
      <c r="L228" s="103"/>
      <c r="M228" s="119"/>
      <c r="N228" s="119"/>
      <c r="O228" s="117"/>
      <c r="P228" s="46">
        <f t="shared" si="26"/>
        <v>0</v>
      </c>
      <c r="Q228" s="134"/>
    </row>
    <row r="229" spans="1:29" ht="15" customHeight="1" thickBot="1" x14ac:dyDescent="0.4">
      <c r="A229" s="71">
        <f>ROW()</f>
        <v>229</v>
      </c>
      <c r="B229" s="118"/>
      <c r="C229" s="101" t="s">
        <v>122</v>
      </c>
      <c r="D229" s="125"/>
      <c r="E229" s="119"/>
      <c r="F229" s="119"/>
      <c r="G229" s="119"/>
      <c r="H229" s="119"/>
      <c r="I229" s="119"/>
      <c r="J229" s="119"/>
      <c r="K229" s="119"/>
      <c r="L229" s="103"/>
      <c r="M229" s="119"/>
      <c r="N229" s="119"/>
      <c r="O229" s="117"/>
      <c r="P229" s="46">
        <f t="shared" si="26"/>
        <v>0</v>
      </c>
      <c r="Q229" s="134"/>
    </row>
    <row r="230" spans="1:29" ht="15" customHeight="1" thickBot="1" x14ac:dyDescent="0.4">
      <c r="A230" s="71">
        <f>ROW()</f>
        <v>230</v>
      </c>
      <c r="B230" s="118"/>
      <c r="C230" s="101" t="s">
        <v>123</v>
      </c>
      <c r="D230" s="125"/>
      <c r="E230" s="119"/>
      <c r="F230" s="119"/>
      <c r="G230" s="119"/>
      <c r="H230" s="119"/>
      <c r="I230" s="119"/>
      <c r="J230" s="119"/>
      <c r="K230" s="119"/>
      <c r="L230" s="103"/>
      <c r="M230" s="119"/>
      <c r="N230" s="119"/>
      <c r="O230" s="117"/>
      <c r="P230" s="46">
        <f t="shared" si="26"/>
        <v>0</v>
      </c>
      <c r="Q230" s="134"/>
    </row>
    <row r="231" spans="1:29" ht="15" customHeight="1" thickBot="1" x14ac:dyDescent="0.4">
      <c r="A231" s="71">
        <f>ROW()</f>
        <v>231</v>
      </c>
      <c r="B231" s="118"/>
      <c r="C231" s="120" t="s">
        <v>61</v>
      </c>
      <c r="D231" s="125"/>
      <c r="E231" s="119"/>
      <c r="F231" s="119"/>
      <c r="G231" s="119"/>
      <c r="H231" s="119"/>
      <c r="I231" s="119"/>
      <c r="J231" s="119"/>
      <c r="K231" s="119"/>
      <c r="L231" s="103"/>
      <c r="M231" s="119"/>
      <c r="N231" s="119"/>
      <c r="O231" s="117"/>
      <c r="P231" s="46">
        <f t="shared" si="26"/>
        <v>0</v>
      </c>
      <c r="Q231" s="134"/>
    </row>
    <row r="232" spans="1:29" ht="15" customHeight="1" thickBot="1" x14ac:dyDescent="0.4">
      <c r="A232" s="71">
        <f>ROW()</f>
        <v>232</v>
      </c>
      <c r="B232" s="118"/>
      <c r="C232" s="19" t="s">
        <v>29</v>
      </c>
      <c r="D232" s="125"/>
      <c r="E232" s="26">
        <f t="shared" ref="E232:N232" si="27">SUM(E201:E231)</f>
        <v>0</v>
      </c>
      <c r="F232" s="26">
        <f t="shared" si="27"/>
        <v>0</v>
      </c>
      <c r="G232" s="26">
        <f t="shared" si="27"/>
        <v>0</v>
      </c>
      <c r="H232" s="26">
        <f t="shared" si="27"/>
        <v>0</v>
      </c>
      <c r="I232" s="26">
        <f t="shared" si="27"/>
        <v>0</v>
      </c>
      <c r="J232" s="26">
        <f t="shared" si="27"/>
        <v>0</v>
      </c>
      <c r="K232" s="26">
        <f t="shared" si="27"/>
        <v>0</v>
      </c>
      <c r="L232" s="104">
        <f t="shared" si="27"/>
        <v>0</v>
      </c>
      <c r="M232" s="26">
        <f t="shared" si="27"/>
        <v>0</v>
      </c>
      <c r="N232" s="26">
        <f t="shared" si="27"/>
        <v>0</v>
      </c>
      <c r="O232" s="117"/>
      <c r="P232" s="26">
        <f>SUM(P201:P231)</f>
        <v>0</v>
      </c>
      <c r="Q232" s="134"/>
    </row>
    <row r="233" spans="1:29" x14ac:dyDescent="0.35">
      <c r="A233" s="72">
        <f>ROW()</f>
        <v>233</v>
      </c>
      <c r="B233" s="141"/>
      <c r="C233" s="141"/>
      <c r="D233" s="141"/>
      <c r="E233" s="141"/>
      <c r="F233" s="141"/>
      <c r="G233" s="141"/>
      <c r="H233" s="141"/>
      <c r="I233" s="141"/>
      <c r="J233" s="141"/>
      <c r="K233" s="141"/>
      <c r="L233" s="141"/>
      <c r="M233" s="141"/>
      <c r="N233" s="141"/>
      <c r="O233" s="141"/>
      <c r="P233" s="140" t="s">
        <v>81</v>
      </c>
      <c r="Q233" s="140"/>
    </row>
    <row r="234" spans="1:29" x14ac:dyDescent="0.35">
      <c r="J234"/>
      <c r="K234" s="5"/>
      <c r="L234"/>
    </row>
    <row r="235" spans="1:29" s="156" customFormat="1" ht="12.75" customHeight="1" x14ac:dyDescent="0.35">
      <c r="A235" s="127"/>
      <c r="B235" s="128"/>
      <c r="C235" s="128"/>
      <c r="D235" s="128"/>
      <c r="E235" s="128"/>
      <c r="F235" s="128"/>
      <c r="G235" s="128"/>
      <c r="H235" s="128"/>
      <c r="I235" s="128"/>
      <c r="J235" s="128"/>
      <c r="K235" s="129"/>
      <c r="L235"/>
      <c r="S235" s="116"/>
      <c r="T235" s="116"/>
      <c r="U235" s="116"/>
      <c r="V235" s="116"/>
      <c r="W235" s="116"/>
      <c r="X235" s="116"/>
      <c r="Y235" s="116"/>
      <c r="Z235" s="116"/>
      <c r="AA235" s="116"/>
      <c r="AB235" s="116"/>
      <c r="AC235" s="116"/>
    </row>
    <row r="236" spans="1:29" s="156" customFormat="1" ht="16.5" customHeight="1" x14ac:dyDescent="0.5">
      <c r="A236" s="130"/>
      <c r="B236" s="30"/>
      <c r="C236" s="30"/>
      <c r="D236" s="30"/>
      <c r="E236" s="30"/>
      <c r="F236" s="59" t="s">
        <v>41</v>
      </c>
      <c r="G236" s="190" t="str">
        <f>IF(NOT(ISBLANK('Pricing CoverSheet'!$C$8)),'Pricing CoverSheet'!$C$8,"")</f>
        <v>Airport Company</v>
      </c>
      <c r="H236" s="190"/>
      <c r="I236" s="190"/>
      <c r="J236" s="190"/>
      <c r="K236" s="67"/>
      <c r="L236"/>
      <c r="S236" s="116"/>
      <c r="T236" s="116"/>
      <c r="U236" s="116"/>
      <c r="V236" s="116"/>
      <c r="W236" s="116"/>
      <c r="X236" s="116"/>
      <c r="Y236" s="116"/>
      <c r="Z236" s="116"/>
      <c r="AA236" s="116"/>
      <c r="AB236" s="116"/>
      <c r="AC236" s="116"/>
    </row>
    <row r="237" spans="1:29" s="156" customFormat="1" ht="16.5" customHeight="1" x14ac:dyDescent="0.45">
      <c r="A237" s="130"/>
      <c r="B237" s="30"/>
      <c r="C237" s="30"/>
      <c r="D237" s="30"/>
      <c r="E237" s="30"/>
      <c r="F237" s="59" t="s">
        <v>73</v>
      </c>
      <c r="G237" s="191">
        <f>IF(ISNUMBER('Pricing CoverSheet'!$C$12),'Pricing CoverSheet'!$C$12,"")</f>
        <v>43281</v>
      </c>
      <c r="H237" s="191"/>
      <c r="I237" s="191"/>
      <c r="J237" s="191"/>
      <c r="K237" s="67"/>
      <c r="L237"/>
      <c r="S237" s="116"/>
      <c r="T237" s="116"/>
      <c r="U237" s="116"/>
      <c r="V237" s="116"/>
      <c r="W237" s="116"/>
      <c r="X237" s="116"/>
      <c r="Y237" s="116"/>
      <c r="Z237" s="116"/>
      <c r="AA237" s="116"/>
      <c r="AB237" s="116"/>
      <c r="AC237" s="116"/>
    </row>
    <row r="238" spans="1:29" s="156" customFormat="1" ht="20.25" customHeight="1" x14ac:dyDescent="0.4">
      <c r="A238" s="139" t="s">
        <v>161</v>
      </c>
      <c r="B238" s="10"/>
      <c r="C238" s="10"/>
      <c r="D238" s="10"/>
      <c r="E238" s="10"/>
      <c r="F238" s="10"/>
      <c r="G238" s="10"/>
      <c r="H238" s="10"/>
      <c r="I238" s="10"/>
      <c r="J238" s="10"/>
      <c r="K238" s="67"/>
      <c r="L238"/>
      <c r="S238" s="116"/>
      <c r="T238" s="116"/>
      <c r="U238" s="116"/>
      <c r="V238" s="116"/>
      <c r="W238" s="116"/>
      <c r="X238" s="116"/>
      <c r="Y238" s="116"/>
      <c r="Z238" s="116"/>
      <c r="AA238" s="116"/>
      <c r="AB238" s="116"/>
      <c r="AC238" s="116"/>
    </row>
    <row r="239" spans="1:29" s="156" customFormat="1" ht="12.75" customHeight="1" x14ac:dyDescent="0.35">
      <c r="A239" s="70" t="s">
        <v>86</v>
      </c>
      <c r="B239" s="12" t="s">
        <v>274</v>
      </c>
      <c r="C239" s="30"/>
      <c r="D239" s="30"/>
      <c r="E239" s="30"/>
      <c r="F239" s="30"/>
      <c r="G239" s="30"/>
      <c r="H239" s="30"/>
      <c r="I239" s="30"/>
      <c r="J239" s="30"/>
      <c r="K239" s="68"/>
      <c r="L239"/>
      <c r="M239" s="116"/>
      <c r="N239" s="116"/>
      <c r="O239" s="116"/>
      <c r="P239" s="116"/>
      <c r="Q239" s="116"/>
      <c r="S239" s="116"/>
      <c r="T239" s="116"/>
      <c r="U239" s="116"/>
      <c r="V239" s="116"/>
      <c r="W239" s="116"/>
      <c r="X239" s="116"/>
      <c r="Y239" s="116"/>
      <c r="Z239" s="116"/>
      <c r="AA239" s="116"/>
      <c r="AB239" s="116"/>
      <c r="AC239" s="116"/>
    </row>
    <row r="240" spans="1:29" ht="35.25" customHeight="1" x14ac:dyDescent="0.4">
      <c r="A240" s="71">
        <f>ROW()</f>
        <v>240</v>
      </c>
      <c r="B240" s="125"/>
      <c r="C240" s="57" t="s">
        <v>10</v>
      </c>
      <c r="D240" s="44"/>
      <c r="E240" s="44"/>
      <c r="F240" s="44"/>
      <c r="G240" s="44"/>
      <c r="H240" s="44"/>
      <c r="I240" s="44"/>
      <c r="J240" s="44"/>
      <c r="K240" s="142"/>
      <c r="L240"/>
      <c r="M240" s="116"/>
      <c r="N240" s="116"/>
      <c r="O240" s="116"/>
      <c r="P240" s="116"/>
    </row>
    <row r="241" spans="1:29" s="156" customFormat="1" ht="15" customHeight="1" x14ac:dyDescent="0.35">
      <c r="A241" s="71">
        <f>ROW()</f>
        <v>241</v>
      </c>
      <c r="B241" s="125"/>
      <c r="C241" s="192"/>
      <c r="D241" s="192"/>
      <c r="E241" s="192"/>
      <c r="F241" s="192"/>
      <c r="G241" s="192"/>
      <c r="H241" s="192"/>
      <c r="I241" s="192"/>
      <c r="J241" s="192"/>
      <c r="K241" s="143"/>
      <c r="L241"/>
      <c r="M241" s="116"/>
      <c r="N241" s="116"/>
      <c r="O241" s="116"/>
      <c r="P241" s="116"/>
      <c r="Q241" s="116"/>
      <c r="S241" s="116"/>
      <c r="T241" s="116"/>
      <c r="U241" s="116"/>
      <c r="V241" s="116"/>
      <c r="W241" s="116"/>
      <c r="X241" s="116"/>
      <c r="Y241" s="116"/>
      <c r="Z241" s="116"/>
      <c r="AA241" s="116"/>
      <c r="AB241" s="116"/>
      <c r="AC241" s="116"/>
    </row>
    <row r="242" spans="1:29" s="156" customFormat="1" ht="15" customHeight="1" x14ac:dyDescent="0.35">
      <c r="A242" s="71">
        <f>ROW()</f>
        <v>242</v>
      </c>
      <c r="B242" s="125"/>
      <c r="C242" s="192"/>
      <c r="D242" s="192"/>
      <c r="E242" s="192"/>
      <c r="F242" s="192"/>
      <c r="G242" s="192"/>
      <c r="H242" s="192"/>
      <c r="I242" s="192"/>
      <c r="J242" s="192"/>
      <c r="K242" s="143"/>
      <c r="L242"/>
      <c r="M242" s="116"/>
      <c r="N242" s="116"/>
      <c r="O242" s="116"/>
      <c r="P242" s="116"/>
      <c r="Q242" s="116"/>
      <c r="S242" s="116"/>
      <c r="T242" s="116"/>
      <c r="U242" s="116"/>
      <c r="V242" s="116"/>
      <c r="W242" s="116"/>
      <c r="X242" s="116"/>
      <c r="Y242" s="116"/>
    </row>
    <row r="243" spans="1:29" ht="15" customHeight="1" x14ac:dyDescent="0.35">
      <c r="A243" s="71">
        <f>ROW()</f>
        <v>243</v>
      </c>
      <c r="B243" s="125"/>
      <c r="C243" s="192"/>
      <c r="D243" s="192"/>
      <c r="E243" s="192"/>
      <c r="F243" s="192"/>
      <c r="G243" s="192"/>
      <c r="H243" s="192"/>
      <c r="I243" s="192"/>
      <c r="J243" s="192"/>
      <c r="K243" s="143"/>
      <c r="L243"/>
      <c r="M243" s="116"/>
      <c r="N243" s="116"/>
      <c r="O243" s="116"/>
      <c r="P243" s="116"/>
      <c r="S243" s="156"/>
      <c r="T243" s="156"/>
      <c r="U243" s="156"/>
      <c r="V243" s="156"/>
      <c r="W243" s="156"/>
      <c r="X243" s="156"/>
      <c r="Y243" s="156"/>
      <c r="Z243" s="156"/>
      <c r="AA243" s="156"/>
      <c r="AB243" s="156"/>
      <c r="AC243" s="156"/>
    </row>
    <row r="244" spans="1:29" ht="15" customHeight="1" x14ac:dyDescent="0.35">
      <c r="A244" s="71">
        <f>ROW()</f>
        <v>244</v>
      </c>
      <c r="B244" s="125"/>
      <c r="C244" s="192"/>
      <c r="D244" s="192"/>
      <c r="E244" s="192"/>
      <c r="F244" s="192"/>
      <c r="G244" s="192"/>
      <c r="H244" s="192"/>
      <c r="I244" s="192"/>
      <c r="J244" s="192"/>
      <c r="K244" s="143"/>
      <c r="L244"/>
      <c r="M244" s="116"/>
      <c r="N244" s="116"/>
      <c r="O244" s="116"/>
      <c r="P244" s="116"/>
      <c r="S244" s="156"/>
      <c r="T244" s="156"/>
      <c r="U244" s="156"/>
      <c r="V244" s="156"/>
      <c r="W244" s="156"/>
      <c r="X244" s="156"/>
      <c r="Y244" s="156"/>
      <c r="Z244" s="156"/>
      <c r="AA244" s="156"/>
      <c r="AB244" s="156"/>
      <c r="AC244" s="156"/>
    </row>
    <row r="245" spans="1:29" ht="15" customHeight="1" x14ac:dyDescent="0.35">
      <c r="A245" s="71">
        <f>ROW()</f>
        <v>245</v>
      </c>
      <c r="B245" s="125"/>
      <c r="C245" s="192"/>
      <c r="D245" s="192"/>
      <c r="E245" s="192"/>
      <c r="F245" s="192"/>
      <c r="G245" s="192"/>
      <c r="H245" s="192"/>
      <c r="I245" s="192"/>
      <c r="J245" s="192"/>
      <c r="K245" s="143"/>
      <c r="L245"/>
      <c r="M245" s="116"/>
      <c r="N245" s="116"/>
      <c r="O245" s="116"/>
      <c r="P245" s="116"/>
      <c r="S245" s="156"/>
      <c r="T245" s="156"/>
      <c r="U245" s="156"/>
      <c r="V245" s="156"/>
      <c r="W245" s="156"/>
      <c r="X245" s="156"/>
      <c r="Y245" s="156"/>
      <c r="Z245" s="156"/>
      <c r="AA245" s="156"/>
      <c r="AB245" s="156"/>
      <c r="AC245" s="156"/>
    </row>
    <row r="246" spans="1:29" ht="15" customHeight="1" x14ac:dyDescent="0.35">
      <c r="A246" s="71">
        <f>ROW()</f>
        <v>246</v>
      </c>
      <c r="B246" s="125"/>
      <c r="C246" s="192"/>
      <c r="D246" s="192"/>
      <c r="E246" s="192"/>
      <c r="F246" s="192"/>
      <c r="G246" s="192"/>
      <c r="H246" s="192"/>
      <c r="I246" s="192"/>
      <c r="J246" s="192"/>
      <c r="K246" s="143"/>
      <c r="L246"/>
      <c r="M246" s="116"/>
      <c r="N246" s="116"/>
      <c r="O246" s="116"/>
      <c r="P246" s="116"/>
      <c r="S246" s="156"/>
      <c r="T246" s="156"/>
      <c r="U246" s="156"/>
      <c r="V246" s="156"/>
      <c r="W246" s="156"/>
      <c r="X246" s="156"/>
      <c r="Y246" s="156"/>
      <c r="Z246" s="156"/>
      <c r="AA246" s="156"/>
      <c r="AB246" s="156"/>
      <c r="AC246" s="156"/>
    </row>
    <row r="247" spans="1:29" ht="15" customHeight="1" x14ac:dyDescent="0.35">
      <c r="A247" s="71">
        <f>ROW()</f>
        <v>247</v>
      </c>
      <c r="B247" s="125"/>
      <c r="C247" s="192"/>
      <c r="D247" s="192"/>
      <c r="E247" s="192"/>
      <c r="F247" s="192"/>
      <c r="G247" s="192"/>
      <c r="H247" s="192"/>
      <c r="I247" s="192"/>
      <c r="J247" s="192"/>
      <c r="K247" s="143"/>
      <c r="L247"/>
      <c r="M247" s="116"/>
      <c r="N247" s="116"/>
      <c r="O247" s="116"/>
      <c r="P247" s="116"/>
      <c r="S247" s="156"/>
      <c r="T247" s="156"/>
      <c r="U247" s="156"/>
      <c r="V247" s="156"/>
      <c r="W247" s="156"/>
      <c r="X247" s="156"/>
      <c r="Y247" s="156"/>
    </row>
    <row r="248" spans="1:29" ht="15" customHeight="1" x14ac:dyDescent="0.35">
      <c r="A248" s="71">
        <f>ROW()</f>
        <v>248</v>
      </c>
      <c r="B248" s="125"/>
      <c r="C248" s="192"/>
      <c r="D248" s="192"/>
      <c r="E248" s="192"/>
      <c r="F248" s="192"/>
      <c r="G248" s="192"/>
      <c r="H248" s="192"/>
      <c r="I248" s="192"/>
      <c r="J248" s="192"/>
      <c r="K248" s="143"/>
      <c r="L248"/>
      <c r="M248" s="116"/>
      <c r="N248" s="116"/>
      <c r="O248" s="116"/>
      <c r="P248" s="116"/>
      <c r="Z248" s="156"/>
      <c r="AA248" s="156"/>
      <c r="AB248" s="156"/>
      <c r="AC248" s="156"/>
    </row>
    <row r="249" spans="1:29" ht="15" customHeight="1" x14ac:dyDescent="0.35">
      <c r="A249" s="71">
        <f>ROW()</f>
        <v>249</v>
      </c>
      <c r="B249" s="125"/>
      <c r="C249" s="192"/>
      <c r="D249" s="192"/>
      <c r="E249" s="192"/>
      <c r="F249" s="192"/>
      <c r="G249" s="192"/>
      <c r="H249" s="192"/>
      <c r="I249" s="192"/>
      <c r="J249" s="192"/>
      <c r="K249" s="143"/>
      <c r="L249"/>
      <c r="M249" s="116"/>
      <c r="N249" s="116"/>
      <c r="O249" s="116"/>
      <c r="P249" s="116"/>
      <c r="S249" s="156"/>
      <c r="T249" s="156"/>
      <c r="U249" s="156"/>
      <c r="V249" s="156"/>
      <c r="W249" s="156"/>
      <c r="X249" s="156"/>
      <c r="Y249" s="156"/>
      <c r="Z249" s="156"/>
      <c r="AA249" s="156"/>
      <c r="AB249" s="156"/>
      <c r="AC249" s="156"/>
    </row>
    <row r="250" spans="1:29" ht="15" customHeight="1" x14ac:dyDescent="0.35">
      <c r="A250" s="71">
        <f>ROW()</f>
        <v>250</v>
      </c>
      <c r="B250" s="125"/>
      <c r="C250" s="192"/>
      <c r="D250" s="192"/>
      <c r="E250" s="192"/>
      <c r="F250" s="192"/>
      <c r="G250" s="192"/>
      <c r="H250" s="192"/>
      <c r="I250" s="192"/>
      <c r="J250" s="192"/>
      <c r="K250" s="143"/>
      <c r="L250"/>
      <c r="M250" s="116"/>
      <c r="N250" s="116"/>
      <c r="O250" s="116"/>
      <c r="P250" s="116"/>
      <c r="S250" s="156"/>
      <c r="T250" s="156"/>
      <c r="U250" s="156"/>
      <c r="V250" s="156"/>
      <c r="W250" s="156"/>
      <c r="X250" s="156"/>
      <c r="Y250" s="156"/>
    </row>
    <row r="251" spans="1:29" ht="15" customHeight="1" x14ac:dyDescent="0.35">
      <c r="A251" s="71">
        <f>ROW()</f>
        <v>251</v>
      </c>
      <c r="B251" s="125"/>
      <c r="C251" s="192"/>
      <c r="D251" s="192"/>
      <c r="E251" s="192"/>
      <c r="F251" s="192"/>
      <c r="G251" s="192"/>
      <c r="H251" s="192"/>
      <c r="I251" s="192"/>
      <c r="J251" s="192"/>
      <c r="K251" s="143"/>
      <c r="L251"/>
      <c r="M251" s="116"/>
      <c r="N251" s="116"/>
      <c r="O251" s="116"/>
      <c r="P251" s="116"/>
    </row>
    <row r="252" spans="1:29" ht="15" customHeight="1" x14ac:dyDescent="0.35">
      <c r="A252" s="71">
        <f>ROW()</f>
        <v>252</v>
      </c>
      <c r="B252" s="125"/>
      <c r="C252" s="192"/>
      <c r="D252" s="192"/>
      <c r="E252" s="192"/>
      <c r="F252" s="192"/>
      <c r="G252" s="192"/>
      <c r="H252" s="192"/>
      <c r="I252" s="192"/>
      <c r="J252" s="192"/>
      <c r="K252" s="143"/>
      <c r="L252"/>
      <c r="M252" s="116"/>
      <c r="N252" s="116"/>
      <c r="O252" s="116"/>
      <c r="P252" s="116"/>
    </row>
    <row r="253" spans="1:29" ht="15" customHeight="1" x14ac:dyDescent="0.35">
      <c r="A253" s="71">
        <f>ROW()</f>
        <v>253</v>
      </c>
      <c r="B253" s="125"/>
      <c r="C253" s="192"/>
      <c r="D253" s="192"/>
      <c r="E253" s="192"/>
      <c r="F253" s="192"/>
      <c r="G253" s="192"/>
      <c r="H253" s="192"/>
      <c r="I253" s="192"/>
      <c r="J253" s="192"/>
      <c r="K253" s="143"/>
      <c r="L253"/>
      <c r="M253" s="116"/>
      <c r="N253" s="116"/>
      <c r="O253" s="116"/>
      <c r="P253" s="116"/>
    </row>
    <row r="254" spans="1:29" ht="24.95" customHeight="1" x14ac:dyDescent="0.35">
      <c r="A254" s="71">
        <f>ROW()</f>
        <v>254</v>
      </c>
      <c r="B254" s="125"/>
      <c r="C254" s="193" t="s">
        <v>75</v>
      </c>
      <c r="D254" s="194"/>
      <c r="E254" s="194"/>
      <c r="F254" s="194"/>
      <c r="G254" s="194"/>
      <c r="H254" s="194"/>
      <c r="I254" s="194"/>
      <c r="J254" s="194"/>
      <c r="K254" s="142"/>
      <c r="L254"/>
      <c r="M254" s="116"/>
      <c r="N254" s="116"/>
      <c r="O254" s="116"/>
      <c r="P254" s="116"/>
    </row>
    <row r="255" spans="1:29" ht="35.25" customHeight="1" x14ac:dyDescent="0.4">
      <c r="A255" s="71">
        <f>ROW()</f>
        <v>255</v>
      </c>
      <c r="B255" s="125"/>
      <c r="C255" s="57" t="s">
        <v>11</v>
      </c>
      <c r="D255" s="44"/>
      <c r="E255" s="44"/>
      <c r="F255" s="44"/>
      <c r="G255" s="44"/>
      <c r="H255" s="44"/>
      <c r="I255" s="44"/>
      <c r="J255" s="44"/>
      <c r="K255" s="142"/>
      <c r="L255"/>
      <c r="M255" s="116"/>
      <c r="N255" s="116"/>
      <c r="O255" s="116"/>
      <c r="P255" s="116"/>
    </row>
    <row r="256" spans="1:29" s="156" customFormat="1" ht="15" customHeight="1" x14ac:dyDescent="0.35">
      <c r="A256" s="71">
        <f>ROW()</f>
        <v>256</v>
      </c>
      <c r="B256" s="125"/>
      <c r="C256" s="192"/>
      <c r="D256" s="192"/>
      <c r="E256" s="192"/>
      <c r="F256" s="192"/>
      <c r="G256" s="192"/>
      <c r="H256" s="192"/>
      <c r="I256" s="192"/>
      <c r="J256" s="192"/>
      <c r="K256" s="143"/>
      <c r="L256"/>
      <c r="M256" s="115"/>
      <c r="N256" s="115"/>
      <c r="O256" s="115"/>
      <c r="P256" s="115"/>
      <c r="Q256" s="115"/>
      <c r="S256" s="116"/>
      <c r="T256" s="116"/>
      <c r="U256" s="116"/>
      <c r="V256" s="116"/>
      <c r="W256" s="116"/>
      <c r="X256" s="116"/>
      <c r="Y256" s="116"/>
      <c r="Z256" s="116"/>
      <c r="AA256" s="116"/>
      <c r="AB256" s="116"/>
      <c r="AC256" s="116"/>
    </row>
    <row r="257" spans="1:29" ht="15" customHeight="1" x14ac:dyDescent="0.35">
      <c r="A257" s="71">
        <f>ROW()</f>
        <v>257</v>
      </c>
      <c r="B257" s="125"/>
      <c r="C257" s="192"/>
      <c r="D257" s="192"/>
      <c r="E257" s="192"/>
      <c r="F257" s="192"/>
      <c r="G257" s="192"/>
      <c r="H257" s="192"/>
      <c r="I257" s="192"/>
      <c r="J257" s="192"/>
      <c r="K257" s="143"/>
      <c r="L257"/>
      <c r="M257" s="115"/>
      <c r="N257" s="115"/>
      <c r="O257" s="115"/>
      <c r="P257" s="115"/>
      <c r="Q257" s="115"/>
    </row>
    <row r="258" spans="1:29" ht="15" customHeight="1" x14ac:dyDescent="0.35">
      <c r="A258" s="71">
        <f>ROW()</f>
        <v>258</v>
      </c>
      <c r="B258" s="125"/>
      <c r="C258" s="192"/>
      <c r="D258" s="192"/>
      <c r="E258" s="192"/>
      <c r="F258" s="192"/>
      <c r="G258" s="192"/>
      <c r="H258" s="192"/>
      <c r="I258" s="192"/>
      <c r="J258" s="192"/>
      <c r="K258" s="143"/>
      <c r="L258"/>
      <c r="M258" s="115"/>
      <c r="N258" s="115"/>
      <c r="O258" s="115"/>
      <c r="P258" s="115"/>
      <c r="Q258" s="115"/>
    </row>
    <row r="259" spans="1:29" ht="15" customHeight="1" x14ac:dyDescent="0.35">
      <c r="A259" s="71">
        <f>ROW()</f>
        <v>259</v>
      </c>
      <c r="B259" s="125"/>
      <c r="C259" s="192"/>
      <c r="D259" s="192"/>
      <c r="E259" s="192"/>
      <c r="F259" s="192"/>
      <c r="G259" s="192"/>
      <c r="H259" s="192"/>
      <c r="I259" s="192"/>
      <c r="J259" s="192"/>
      <c r="K259" s="143"/>
      <c r="L259"/>
      <c r="M259" s="115"/>
      <c r="N259" s="115"/>
      <c r="O259" s="115"/>
      <c r="P259" s="115"/>
      <c r="Q259" s="115"/>
    </row>
    <row r="260" spans="1:29" ht="15" customHeight="1" x14ac:dyDescent="0.35">
      <c r="A260" s="71">
        <f>ROW()</f>
        <v>260</v>
      </c>
      <c r="B260" s="125"/>
      <c r="C260" s="192"/>
      <c r="D260" s="192"/>
      <c r="E260" s="192"/>
      <c r="F260" s="192"/>
      <c r="G260" s="192"/>
      <c r="H260" s="192"/>
      <c r="I260" s="192"/>
      <c r="J260" s="192"/>
      <c r="K260" s="143"/>
      <c r="L260"/>
      <c r="M260" s="115"/>
      <c r="N260" s="115"/>
      <c r="O260" s="115"/>
      <c r="P260" s="115"/>
      <c r="Q260" s="115"/>
    </row>
    <row r="261" spans="1:29" ht="15" customHeight="1" x14ac:dyDescent="0.35">
      <c r="A261" s="71">
        <f>ROW()</f>
        <v>261</v>
      </c>
      <c r="B261" s="125"/>
      <c r="C261" s="192"/>
      <c r="D261" s="192"/>
      <c r="E261" s="192"/>
      <c r="F261" s="192"/>
      <c r="G261" s="192"/>
      <c r="H261" s="192"/>
      <c r="I261" s="192"/>
      <c r="J261" s="192"/>
      <c r="K261" s="143"/>
      <c r="L261"/>
      <c r="M261" s="115"/>
      <c r="N261" s="115"/>
      <c r="O261" s="115"/>
      <c r="P261" s="115"/>
      <c r="Q261" s="115"/>
    </row>
    <row r="262" spans="1:29" ht="15" customHeight="1" x14ac:dyDescent="0.35">
      <c r="A262" s="71">
        <f>ROW()</f>
        <v>262</v>
      </c>
      <c r="B262" s="125"/>
      <c r="C262" s="192"/>
      <c r="D262" s="192"/>
      <c r="E262" s="192"/>
      <c r="F262" s="192"/>
      <c r="G262" s="192"/>
      <c r="H262" s="192"/>
      <c r="I262" s="192"/>
      <c r="J262" s="192"/>
      <c r="K262" s="143"/>
      <c r="L262"/>
      <c r="M262" s="115"/>
      <c r="N262" s="115"/>
      <c r="O262" s="115"/>
      <c r="P262" s="115"/>
      <c r="Q262" s="115"/>
    </row>
    <row r="263" spans="1:29" ht="15" customHeight="1" x14ac:dyDescent="0.35">
      <c r="A263" s="71">
        <f>ROW()</f>
        <v>263</v>
      </c>
      <c r="B263" s="125"/>
      <c r="C263" s="192"/>
      <c r="D263" s="192"/>
      <c r="E263" s="192"/>
      <c r="F263" s="192"/>
      <c r="G263" s="192"/>
      <c r="H263" s="192"/>
      <c r="I263" s="192"/>
      <c r="J263" s="192"/>
      <c r="K263" s="143"/>
      <c r="L263"/>
      <c r="M263" s="115"/>
      <c r="N263" s="115"/>
      <c r="O263" s="115"/>
      <c r="P263" s="115"/>
      <c r="Q263" s="115"/>
      <c r="Z263" s="156"/>
      <c r="AA263" s="156"/>
      <c r="AB263" s="156"/>
      <c r="AC263" s="156"/>
    </row>
    <row r="264" spans="1:29" ht="15" customHeight="1" x14ac:dyDescent="0.35">
      <c r="A264" s="71">
        <f>ROW()</f>
        <v>264</v>
      </c>
      <c r="B264" s="125"/>
      <c r="C264" s="192"/>
      <c r="D264" s="192"/>
      <c r="E264" s="192"/>
      <c r="F264" s="192"/>
      <c r="G264" s="192"/>
      <c r="H264" s="192"/>
      <c r="I264" s="192"/>
      <c r="J264" s="192"/>
      <c r="K264" s="143"/>
      <c r="L264"/>
      <c r="M264" s="115"/>
      <c r="N264" s="115"/>
      <c r="O264" s="115"/>
      <c r="P264" s="115"/>
      <c r="Q264" s="115"/>
      <c r="S264" s="156"/>
      <c r="T264" s="156"/>
      <c r="U264" s="156"/>
      <c r="V264" s="156"/>
      <c r="W264" s="156"/>
      <c r="X264" s="156"/>
      <c r="Y264" s="156"/>
    </row>
    <row r="265" spans="1:29" ht="15" customHeight="1" x14ac:dyDescent="0.35">
      <c r="A265" s="71">
        <f>ROW()</f>
        <v>265</v>
      </c>
      <c r="B265" s="125"/>
      <c r="C265" s="192"/>
      <c r="D265" s="192"/>
      <c r="E265" s="192"/>
      <c r="F265" s="192"/>
      <c r="G265" s="192"/>
      <c r="H265" s="192"/>
      <c r="I265" s="192"/>
      <c r="J265" s="192"/>
      <c r="K265" s="143"/>
      <c r="L265"/>
      <c r="M265" s="115"/>
      <c r="N265" s="115"/>
      <c r="O265" s="115"/>
      <c r="P265" s="115"/>
      <c r="Q265" s="115"/>
    </row>
    <row r="266" spans="1:29" ht="15" customHeight="1" x14ac:dyDescent="0.35">
      <c r="A266" s="71">
        <f>ROW()</f>
        <v>266</v>
      </c>
      <c r="B266" s="125"/>
      <c r="C266" s="192"/>
      <c r="D266" s="192"/>
      <c r="E266" s="192"/>
      <c r="F266" s="192"/>
      <c r="G266" s="192"/>
      <c r="H266" s="192"/>
      <c r="I266" s="192"/>
      <c r="J266" s="192"/>
      <c r="K266" s="143"/>
      <c r="L266"/>
      <c r="M266" s="115"/>
      <c r="N266" s="115"/>
      <c r="O266" s="115"/>
      <c r="P266" s="115"/>
      <c r="Q266" s="115"/>
    </row>
    <row r="267" spans="1:29" ht="15" customHeight="1" x14ac:dyDescent="0.35">
      <c r="A267" s="71">
        <f>ROW()</f>
        <v>267</v>
      </c>
      <c r="B267" s="125"/>
      <c r="C267" s="192"/>
      <c r="D267" s="192"/>
      <c r="E267" s="192"/>
      <c r="F267" s="192"/>
      <c r="G267" s="192"/>
      <c r="H267" s="192"/>
      <c r="I267" s="192"/>
      <c r="J267" s="192"/>
      <c r="K267" s="143"/>
      <c r="L267"/>
      <c r="M267" s="115"/>
      <c r="N267" s="115"/>
      <c r="O267" s="115"/>
      <c r="P267" s="115"/>
      <c r="Q267" s="115"/>
    </row>
    <row r="268" spans="1:29" ht="15" customHeight="1" x14ac:dyDescent="0.35">
      <c r="A268" s="71">
        <f>ROW()</f>
        <v>268</v>
      </c>
      <c r="B268" s="125"/>
      <c r="C268" s="192"/>
      <c r="D268" s="192"/>
      <c r="E268" s="192"/>
      <c r="F268" s="192"/>
      <c r="G268" s="192"/>
      <c r="H268" s="192"/>
      <c r="I268" s="192"/>
      <c r="J268" s="192"/>
      <c r="K268" s="143"/>
      <c r="L268"/>
      <c r="M268" s="115"/>
      <c r="N268" s="115"/>
      <c r="O268" s="115"/>
      <c r="P268" s="115"/>
      <c r="Q268" s="115"/>
    </row>
    <row r="269" spans="1:29" ht="12.6" customHeight="1" x14ac:dyDescent="0.35">
      <c r="A269" s="71">
        <f>ROW()</f>
        <v>269</v>
      </c>
      <c r="B269" s="125"/>
      <c r="C269" s="193" t="s">
        <v>77</v>
      </c>
      <c r="D269" s="194"/>
      <c r="E269" s="194"/>
      <c r="F269" s="194"/>
      <c r="G269" s="194"/>
      <c r="H269" s="194"/>
      <c r="I269" s="194"/>
      <c r="J269" s="194"/>
      <c r="K269" s="142"/>
      <c r="L269"/>
      <c r="M269" s="115"/>
      <c r="N269" s="115"/>
      <c r="O269" s="115"/>
      <c r="P269" s="115"/>
      <c r="Q269" s="115"/>
    </row>
    <row r="270" spans="1:29" ht="30" customHeight="1" x14ac:dyDescent="0.4">
      <c r="A270" s="71">
        <f>ROW()</f>
        <v>270</v>
      </c>
      <c r="B270" s="124" t="s">
        <v>263</v>
      </c>
      <c r="C270" s="123"/>
      <c r="D270" s="121"/>
      <c r="E270" s="118"/>
      <c r="F270" s="118"/>
      <c r="G270" s="118"/>
      <c r="H270" s="118"/>
      <c r="I270" s="118"/>
      <c r="J270" s="117"/>
      <c r="K270" s="142"/>
      <c r="L270"/>
      <c r="M270" s="115"/>
      <c r="N270" s="115"/>
      <c r="O270" s="115"/>
      <c r="P270" s="115"/>
      <c r="Q270" s="115"/>
    </row>
    <row r="271" spans="1:29" ht="60" customHeight="1" x14ac:dyDescent="0.4">
      <c r="A271" s="71">
        <f>ROW()</f>
        <v>271</v>
      </c>
      <c r="B271" s="125"/>
      <c r="C271" s="123" t="s">
        <v>44</v>
      </c>
      <c r="D271" s="121"/>
      <c r="E271" s="24"/>
      <c r="F271" s="24" t="s">
        <v>16</v>
      </c>
      <c r="G271" s="24" t="s">
        <v>17</v>
      </c>
      <c r="H271" s="24" t="s">
        <v>18</v>
      </c>
      <c r="I271" s="24" t="s">
        <v>19</v>
      </c>
      <c r="J271" s="24" t="s">
        <v>20</v>
      </c>
      <c r="K271" s="142"/>
      <c r="L271"/>
      <c r="M271" s="115"/>
      <c r="N271" s="115"/>
      <c r="O271" s="115"/>
      <c r="P271" s="115"/>
      <c r="Q271" s="115"/>
    </row>
    <row r="272" spans="1:29" ht="13.15" x14ac:dyDescent="0.4">
      <c r="A272" s="71">
        <f>ROW()</f>
        <v>272</v>
      </c>
      <c r="B272" s="125"/>
      <c r="C272" s="121"/>
      <c r="D272" s="121"/>
      <c r="E272" s="32"/>
      <c r="F272" s="32">
        <f>IF(ISNUMBER('Pricing CoverSheet'!$C$12),DATE(YEAR('Pricing CoverSheet'!$C$12),MONTH('Pricing CoverSheet'!$C$12),DAY('Pricing CoverSheet'!$C$12)),"")</f>
        <v>43281</v>
      </c>
      <c r="G272" s="32">
        <f>IF(ISNUMBER('Pricing CoverSheet'!$C$12),DATE(YEAR('Pricing CoverSheet'!$C$12)+1,MONTH('Pricing CoverSheet'!$C$12),DAY('Pricing CoverSheet'!$C$12)),"")</f>
        <v>43646</v>
      </c>
      <c r="H272" s="32">
        <f>IF(ISNUMBER('Pricing CoverSheet'!$C$12),DATE(YEAR('Pricing CoverSheet'!$C$12)+2,MONTH('Pricing CoverSheet'!$C$12),DAY('Pricing CoverSheet'!$C$12)),"")</f>
        <v>44012</v>
      </c>
      <c r="I272" s="32">
        <f>IF(ISNUMBER('Pricing CoverSheet'!$C$12),DATE(YEAR('Pricing CoverSheet'!$C$12)+3,MONTH('Pricing CoverSheet'!$C$12),DAY('Pricing CoverSheet'!$C$12)),"")</f>
        <v>44377</v>
      </c>
      <c r="J272" s="32">
        <f>IF(ISNUMBER('Pricing CoverSheet'!$C$12),DATE(YEAR('Pricing CoverSheet'!$C$12)+4,MONTH('Pricing CoverSheet'!$C$12),DAY('Pricing CoverSheet'!$C$12)),"")</f>
        <v>44742</v>
      </c>
      <c r="K272" s="142"/>
      <c r="L272"/>
      <c r="M272" s="115"/>
      <c r="N272" s="115"/>
      <c r="O272" s="115"/>
      <c r="P272" s="115"/>
      <c r="Q272" s="115"/>
    </row>
    <row r="273" spans="1:29" ht="15" customHeight="1" x14ac:dyDescent="0.35">
      <c r="A273" s="71">
        <f>ROW()</f>
        <v>273</v>
      </c>
      <c r="B273" s="118"/>
      <c r="C273" s="120" t="s">
        <v>62</v>
      </c>
      <c r="D273" s="121"/>
      <c r="E273" s="118"/>
      <c r="F273" s="155"/>
      <c r="G273" s="155"/>
      <c r="H273" s="155"/>
      <c r="I273" s="155"/>
      <c r="J273" s="155"/>
      <c r="K273" s="142"/>
      <c r="L273"/>
      <c r="M273" s="115"/>
      <c r="N273" s="115"/>
      <c r="O273" s="115"/>
      <c r="P273" s="115"/>
      <c r="Q273" s="115"/>
    </row>
    <row r="274" spans="1:29" ht="15" customHeight="1" x14ac:dyDescent="0.35">
      <c r="A274" s="71">
        <f>ROW()</f>
        <v>274</v>
      </c>
      <c r="B274" s="118"/>
      <c r="C274" s="120" t="s">
        <v>63</v>
      </c>
      <c r="D274" s="121"/>
      <c r="E274" s="118"/>
      <c r="F274" s="155"/>
      <c r="G274" s="155"/>
      <c r="H274" s="155"/>
      <c r="I274" s="155"/>
      <c r="J274" s="155"/>
      <c r="K274" s="142"/>
      <c r="L274"/>
      <c r="M274" s="115"/>
      <c r="N274" s="115"/>
      <c r="O274" s="115"/>
      <c r="P274" s="115"/>
      <c r="Q274" s="115"/>
    </row>
    <row r="275" spans="1:29" ht="15" customHeight="1" thickBot="1" x14ac:dyDescent="0.4">
      <c r="A275" s="71">
        <f>ROW()</f>
        <v>275</v>
      </c>
      <c r="B275" s="118"/>
      <c r="C275" s="120" t="s">
        <v>64</v>
      </c>
      <c r="D275" s="121"/>
      <c r="E275" s="118"/>
      <c r="F275" s="155"/>
      <c r="G275" s="155"/>
      <c r="H275" s="155"/>
      <c r="I275" s="155"/>
      <c r="J275" s="155"/>
      <c r="K275" s="142"/>
      <c r="L275"/>
      <c r="M275" s="115"/>
      <c r="N275" s="115"/>
      <c r="O275" s="115"/>
      <c r="P275" s="115"/>
      <c r="Q275" s="115"/>
    </row>
    <row r="276" spans="1:29" ht="15" customHeight="1" thickBot="1" x14ac:dyDescent="0.4">
      <c r="A276" s="71">
        <f>ROW()</f>
        <v>276</v>
      </c>
      <c r="B276" s="118"/>
      <c r="C276" s="120" t="s">
        <v>113</v>
      </c>
      <c r="D276" s="121"/>
      <c r="E276" s="118"/>
      <c r="F276" s="26">
        <f>SUM(F273:F275)</f>
        <v>0</v>
      </c>
      <c r="G276" s="26">
        <f>SUM(G273:G275)</f>
        <v>0</v>
      </c>
      <c r="H276" s="26">
        <f>SUM(H273:H275)</f>
        <v>0</v>
      </c>
      <c r="I276" s="26">
        <f>SUM(I273:I275)</f>
        <v>0</v>
      </c>
      <c r="J276" s="26">
        <f>SUM(J273:J275)</f>
        <v>0</v>
      </c>
      <c r="K276" s="142"/>
      <c r="L276"/>
      <c r="M276" s="115"/>
      <c r="N276" s="115"/>
      <c r="O276" s="115"/>
      <c r="P276" s="115"/>
      <c r="Q276" s="115"/>
    </row>
    <row r="277" spans="1:29" ht="15" customHeight="1" x14ac:dyDescent="0.35">
      <c r="A277" s="71"/>
      <c r="B277" s="118"/>
      <c r="C277" s="120"/>
      <c r="D277" s="121"/>
      <c r="E277" s="118"/>
      <c r="F277" s="27"/>
      <c r="G277" s="27"/>
      <c r="H277" s="27"/>
      <c r="I277" s="27"/>
      <c r="J277" s="27"/>
      <c r="K277" s="142"/>
      <c r="L277"/>
      <c r="M277" s="115"/>
      <c r="N277" s="115"/>
      <c r="O277" s="115"/>
      <c r="P277" s="115"/>
      <c r="Q277" s="115"/>
    </row>
    <row r="278" spans="1:29" x14ac:dyDescent="0.35">
      <c r="A278" s="72">
        <f>ROW()</f>
        <v>278</v>
      </c>
      <c r="B278" s="141"/>
      <c r="C278" s="141"/>
      <c r="D278" s="141"/>
      <c r="E278" s="144"/>
      <c r="F278" s="141"/>
      <c r="G278" s="141"/>
      <c r="H278" s="141"/>
      <c r="I278" s="141"/>
      <c r="J278" s="141"/>
      <c r="K278" s="138" t="s">
        <v>82</v>
      </c>
      <c r="L278"/>
      <c r="M278" s="115"/>
      <c r="N278" s="115"/>
      <c r="O278" s="115"/>
      <c r="P278" s="115"/>
      <c r="Q278" s="115"/>
    </row>
    <row r="279" spans="1:29" x14ac:dyDescent="0.35">
      <c r="J279"/>
      <c r="K279" s="5"/>
      <c r="L279"/>
      <c r="M279" s="115"/>
      <c r="N279" s="115"/>
      <c r="O279" s="115"/>
      <c r="P279" s="115"/>
      <c r="Q279" s="115"/>
    </row>
    <row r="280" spans="1:29" s="156" customFormat="1" ht="12.75" customHeight="1" x14ac:dyDescent="0.35">
      <c r="A280" s="127"/>
      <c r="B280" s="128"/>
      <c r="C280" s="128"/>
      <c r="D280" s="128"/>
      <c r="E280" s="128"/>
      <c r="F280" s="128"/>
      <c r="G280" s="128"/>
      <c r="H280" s="128"/>
      <c r="I280" s="128"/>
      <c r="J280" s="128"/>
      <c r="K280" s="129"/>
      <c r="L280"/>
      <c r="M280" s="115"/>
      <c r="N280" s="115"/>
      <c r="O280" s="115"/>
      <c r="P280" s="115"/>
      <c r="Q280" s="115"/>
      <c r="S280" s="116"/>
      <c r="T280" s="116"/>
      <c r="U280" s="116"/>
      <c r="V280" s="116"/>
      <c r="W280" s="116"/>
      <c r="X280" s="116"/>
      <c r="Y280" s="116"/>
      <c r="Z280" s="116"/>
      <c r="AA280" s="116"/>
      <c r="AB280" s="116"/>
      <c r="AC280" s="116"/>
    </row>
    <row r="281" spans="1:29" s="156" customFormat="1" ht="16.5" customHeight="1" x14ac:dyDescent="0.5">
      <c r="A281" s="130"/>
      <c r="B281" s="30"/>
      <c r="C281" s="30"/>
      <c r="D281" s="30"/>
      <c r="E281" s="30"/>
      <c r="F281" s="59" t="s">
        <v>41</v>
      </c>
      <c r="G281" s="190" t="str">
        <f>IF(NOT(ISBLANK('Pricing CoverSheet'!$C$8)),'Pricing CoverSheet'!$C$8,"")</f>
        <v>Airport Company</v>
      </c>
      <c r="H281" s="190"/>
      <c r="I281" s="190"/>
      <c r="J281" s="190"/>
      <c r="K281" s="67"/>
      <c r="L281"/>
      <c r="M281" s="115"/>
      <c r="N281" s="115"/>
      <c r="O281" s="115"/>
      <c r="P281" s="115"/>
      <c r="Q281" s="115"/>
      <c r="S281" s="116"/>
      <c r="T281" s="116"/>
      <c r="U281" s="116"/>
      <c r="V281" s="116"/>
      <c r="W281" s="116"/>
      <c r="X281" s="116"/>
      <c r="Y281" s="116"/>
      <c r="Z281" s="116"/>
      <c r="AA281" s="116"/>
      <c r="AB281" s="116"/>
      <c r="AC281" s="116"/>
    </row>
    <row r="282" spans="1:29" s="156" customFormat="1" ht="16.5" customHeight="1" x14ac:dyDescent="0.45">
      <c r="A282" s="130"/>
      <c r="B282" s="30"/>
      <c r="C282" s="30"/>
      <c r="D282" s="30"/>
      <c r="E282" s="30"/>
      <c r="F282" s="59" t="s">
        <v>73</v>
      </c>
      <c r="G282" s="191">
        <f>IF(ISNUMBER('Pricing CoverSheet'!$C$12),'Pricing CoverSheet'!$C$12,"")</f>
        <v>43281</v>
      </c>
      <c r="H282" s="191"/>
      <c r="I282" s="191"/>
      <c r="J282" s="191"/>
      <c r="K282" s="67"/>
      <c r="L282"/>
      <c r="M282" s="115"/>
      <c r="N282" s="115"/>
      <c r="O282" s="115"/>
      <c r="P282" s="115"/>
      <c r="Q282" s="115"/>
      <c r="S282" s="116"/>
      <c r="T282" s="116"/>
      <c r="U282" s="116"/>
      <c r="V282" s="116"/>
      <c r="W282" s="116"/>
      <c r="X282" s="116"/>
      <c r="Y282" s="116"/>
      <c r="Z282" s="116"/>
      <c r="AA282" s="116"/>
      <c r="AB282" s="116"/>
      <c r="AC282" s="116"/>
    </row>
    <row r="283" spans="1:29" s="156" customFormat="1" ht="20.25" customHeight="1" x14ac:dyDescent="0.4">
      <c r="A283" s="139" t="s">
        <v>162</v>
      </c>
      <c r="B283" s="10"/>
      <c r="C283" s="10"/>
      <c r="D283" s="10"/>
      <c r="E283" s="10"/>
      <c r="F283" s="10"/>
      <c r="G283" s="10"/>
      <c r="H283" s="10"/>
      <c r="I283" s="10"/>
      <c r="J283" s="10"/>
      <c r="K283" s="67"/>
      <c r="L283"/>
      <c r="M283" s="115"/>
      <c r="N283" s="115"/>
      <c r="O283" s="115"/>
      <c r="P283" s="115"/>
      <c r="Q283" s="115"/>
      <c r="S283" s="116"/>
      <c r="T283" s="116"/>
      <c r="U283" s="116"/>
      <c r="V283" s="116"/>
      <c r="W283" s="116"/>
      <c r="X283" s="116"/>
      <c r="Y283" s="116"/>
      <c r="Z283" s="116"/>
      <c r="AA283" s="116"/>
      <c r="AB283" s="116"/>
      <c r="AC283" s="116"/>
    </row>
    <row r="284" spans="1:29" s="156" customFormat="1" ht="12.75" customHeight="1" x14ac:dyDescent="0.35">
      <c r="A284" s="70" t="s">
        <v>86</v>
      </c>
      <c r="B284" s="12" t="s">
        <v>274</v>
      </c>
      <c r="C284" s="30"/>
      <c r="D284" s="30"/>
      <c r="E284" s="30"/>
      <c r="F284" s="30"/>
      <c r="G284" s="30"/>
      <c r="H284" s="30"/>
      <c r="I284" s="30"/>
      <c r="J284" s="30"/>
      <c r="K284" s="68"/>
      <c r="L284"/>
      <c r="M284" s="115"/>
      <c r="N284" s="115"/>
      <c r="O284" s="115"/>
      <c r="P284" s="115"/>
      <c r="Q284" s="115"/>
      <c r="S284" s="116"/>
      <c r="T284" s="116"/>
      <c r="U284" s="116"/>
      <c r="V284" s="116"/>
      <c r="W284" s="116"/>
      <c r="X284" s="116"/>
      <c r="Y284" s="116"/>
      <c r="Z284" s="116"/>
      <c r="AA284" s="116"/>
      <c r="AB284" s="116"/>
      <c r="AC284" s="116"/>
    </row>
    <row r="285" spans="1:29" ht="30" customHeight="1" x14ac:dyDescent="0.4">
      <c r="A285" s="71">
        <f>ROW()</f>
        <v>285</v>
      </c>
      <c r="B285" s="124" t="s">
        <v>264</v>
      </c>
      <c r="C285" s="123"/>
      <c r="D285" s="121"/>
      <c r="E285" s="118"/>
      <c r="F285" s="118"/>
      <c r="G285" s="118"/>
      <c r="H285" s="118"/>
      <c r="I285" s="118"/>
      <c r="J285" s="118"/>
      <c r="K285" s="142"/>
      <c r="L285"/>
      <c r="M285" s="115"/>
      <c r="N285" s="115"/>
      <c r="O285" s="115"/>
      <c r="P285" s="115"/>
      <c r="Q285" s="115"/>
    </row>
    <row r="286" spans="1:29" ht="60" customHeight="1" x14ac:dyDescent="0.4">
      <c r="A286" s="71">
        <f>ROW()</f>
        <v>286</v>
      </c>
      <c r="B286" s="125"/>
      <c r="C286" s="123" t="s">
        <v>44</v>
      </c>
      <c r="D286" s="121"/>
      <c r="E286" s="118"/>
      <c r="F286" s="24" t="s">
        <v>16</v>
      </c>
      <c r="G286" s="24" t="s">
        <v>17</v>
      </c>
      <c r="H286" s="24" t="s">
        <v>18</v>
      </c>
      <c r="I286" s="24" t="s">
        <v>19</v>
      </c>
      <c r="J286" s="24" t="s">
        <v>20</v>
      </c>
      <c r="K286" s="142"/>
      <c r="L286"/>
      <c r="M286" s="115"/>
      <c r="N286" s="115"/>
      <c r="O286" s="115"/>
      <c r="P286" s="115"/>
      <c r="Q286" s="115"/>
    </row>
    <row r="287" spans="1:29" ht="13.15" x14ac:dyDescent="0.4">
      <c r="A287" s="71">
        <f>ROW()</f>
        <v>287</v>
      </c>
      <c r="B287" s="125"/>
      <c r="C287" s="121"/>
      <c r="D287" s="121"/>
      <c r="E287" s="118"/>
      <c r="F287" s="32">
        <f>IF(ISNUMBER('Pricing CoverSheet'!$C$12),DATE(YEAR('Pricing CoverSheet'!$C$12),MONTH('Pricing CoverSheet'!$C$12),DAY('Pricing CoverSheet'!$C$12)),"")</f>
        <v>43281</v>
      </c>
      <c r="G287" s="32">
        <f>IF(ISNUMBER('Pricing CoverSheet'!$C$12),DATE(YEAR('Pricing CoverSheet'!$C$12)+1,MONTH('Pricing CoverSheet'!$C$12),DAY('Pricing CoverSheet'!$C$12)),"")</f>
        <v>43646</v>
      </c>
      <c r="H287" s="32">
        <f>IF(ISNUMBER('Pricing CoverSheet'!$C$12),DATE(YEAR('Pricing CoverSheet'!$C$12)+2,MONTH('Pricing CoverSheet'!$C$12),DAY('Pricing CoverSheet'!$C$12)),"")</f>
        <v>44012</v>
      </c>
      <c r="I287" s="32">
        <f>IF(ISNUMBER('Pricing CoverSheet'!$C$12),DATE(YEAR('Pricing CoverSheet'!$C$12)+3,MONTH('Pricing CoverSheet'!$C$12),DAY('Pricing CoverSheet'!$C$12)),"")</f>
        <v>44377</v>
      </c>
      <c r="J287" s="32">
        <f>IF(ISNUMBER('Pricing CoverSheet'!$C$12),DATE(YEAR('Pricing CoverSheet'!$C$12)+4,MONTH('Pricing CoverSheet'!$C$12),DAY('Pricing CoverSheet'!$C$12)),"")</f>
        <v>44742</v>
      </c>
      <c r="K287" s="142"/>
      <c r="L287"/>
      <c r="M287" s="115"/>
      <c r="N287" s="115"/>
      <c r="O287" s="115"/>
      <c r="P287" s="115"/>
      <c r="Q287" s="115"/>
      <c r="Z287" s="156"/>
      <c r="AA287" s="156"/>
      <c r="AB287" s="156"/>
      <c r="AC287" s="156"/>
    </row>
    <row r="288" spans="1:29" ht="15" customHeight="1" x14ac:dyDescent="0.35">
      <c r="A288" s="71">
        <f>ROW()</f>
        <v>288</v>
      </c>
      <c r="B288" s="118"/>
      <c r="C288" s="118" t="s">
        <v>195</v>
      </c>
      <c r="D288" s="121"/>
      <c r="E288" s="118"/>
      <c r="F288" s="119"/>
      <c r="G288" s="119"/>
      <c r="H288" s="119"/>
      <c r="I288" s="119"/>
      <c r="J288" s="119"/>
      <c r="K288" s="142"/>
      <c r="L288"/>
      <c r="M288" s="115"/>
      <c r="N288" s="115"/>
      <c r="O288" s="115"/>
      <c r="P288" s="115"/>
      <c r="Q288" s="115"/>
      <c r="S288" s="156"/>
      <c r="T288" s="156"/>
      <c r="U288" s="156"/>
      <c r="V288" s="156"/>
      <c r="W288" s="156"/>
      <c r="X288" s="156"/>
      <c r="Y288" s="156"/>
      <c r="Z288" s="156"/>
      <c r="AA288" s="156"/>
      <c r="AB288" s="156"/>
      <c r="AC288" s="156"/>
    </row>
    <row r="289" spans="1:29" ht="15" customHeight="1" thickBot="1" x14ac:dyDescent="0.4">
      <c r="A289" s="71">
        <f>ROW()</f>
        <v>289</v>
      </c>
      <c r="B289" s="118"/>
      <c r="C289" s="118" t="s">
        <v>196</v>
      </c>
      <c r="D289" s="121"/>
      <c r="E289" s="118"/>
      <c r="F289" s="119"/>
      <c r="G289" s="119"/>
      <c r="H289" s="119"/>
      <c r="I289" s="119"/>
      <c r="J289" s="119"/>
      <c r="K289" s="142"/>
      <c r="L289"/>
      <c r="M289" s="115"/>
      <c r="N289" s="115"/>
      <c r="O289" s="115"/>
      <c r="P289" s="115"/>
      <c r="Q289" s="115"/>
      <c r="S289" s="156"/>
      <c r="T289" s="156"/>
      <c r="U289" s="156"/>
      <c r="V289" s="156"/>
      <c r="W289" s="156"/>
      <c r="X289" s="156"/>
      <c r="Y289" s="156"/>
      <c r="Z289" s="156"/>
      <c r="AA289" s="156"/>
      <c r="AB289" s="156"/>
      <c r="AC289" s="156"/>
    </row>
    <row r="290" spans="1:29" ht="15" customHeight="1" thickBot="1" x14ac:dyDescent="0.4">
      <c r="A290" s="71">
        <f>ROW()</f>
        <v>290</v>
      </c>
      <c r="B290" s="118"/>
      <c r="C290" s="118" t="s">
        <v>197</v>
      </c>
      <c r="D290" s="121"/>
      <c r="E290" s="118"/>
      <c r="F290" s="26">
        <f>SUM(F288:F289)</f>
        <v>0</v>
      </c>
      <c r="G290" s="26">
        <f>SUM(G288:G289)</f>
        <v>0</v>
      </c>
      <c r="H290" s="26">
        <f>SUM(H288:H289)</f>
        <v>0</v>
      </c>
      <c r="I290" s="26">
        <f>SUM(I288:I289)</f>
        <v>0</v>
      </c>
      <c r="J290" s="26">
        <f>SUM(J288:J289)</f>
        <v>0</v>
      </c>
      <c r="K290" s="142"/>
      <c r="L290"/>
      <c r="M290" s="115"/>
      <c r="N290" s="115"/>
      <c r="O290" s="115"/>
      <c r="P290" s="115"/>
      <c r="Q290" s="115"/>
      <c r="S290" s="156"/>
      <c r="T290" s="156"/>
      <c r="U290" s="156"/>
      <c r="V290" s="156"/>
      <c r="W290" s="156"/>
      <c r="X290" s="156"/>
      <c r="Y290" s="156"/>
      <c r="Z290" s="156"/>
      <c r="AA290" s="156"/>
      <c r="AB290" s="156"/>
      <c r="AC290" s="156"/>
    </row>
    <row r="291" spans="1:29" x14ac:dyDescent="0.35">
      <c r="A291" s="71">
        <f>ROW()</f>
        <v>291</v>
      </c>
      <c r="B291" s="121"/>
      <c r="C291" s="121"/>
      <c r="D291" s="121"/>
      <c r="E291" s="118"/>
      <c r="F291" s="121"/>
      <c r="G291" s="121"/>
      <c r="H291" s="121"/>
      <c r="I291" s="121"/>
      <c r="J291" s="121"/>
      <c r="K291" s="145"/>
      <c r="L291"/>
      <c r="M291" s="115"/>
      <c r="N291" s="115"/>
      <c r="O291" s="115"/>
      <c r="P291" s="115"/>
      <c r="Q291" s="115"/>
      <c r="S291" s="156"/>
      <c r="T291" s="156"/>
      <c r="U291" s="156"/>
      <c r="V291" s="156"/>
      <c r="W291" s="156"/>
      <c r="X291" s="156"/>
      <c r="Y291" s="156"/>
      <c r="Z291" s="156"/>
      <c r="AA291" s="156"/>
      <c r="AB291" s="156"/>
      <c r="AC291" s="156"/>
    </row>
    <row r="292" spans="1:29" ht="30" customHeight="1" x14ac:dyDescent="0.4">
      <c r="A292" s="71">
        <f>ROW()</f>
        <v>292</v>
      </c>
      <c r="B292" s="124" t="s">
        <v>265</v>
      </c>
      <c r="C292" s="123"/>
      <c r="D292" s="121"/>
      <c r="E292" s="118"/>
      <c r="F292" s="118"/>
      <c r="G292" s="118"/>
      <c r="H292" s="118"/>
      <c r="I292" s="118"/>
      <c r="J292" s="118"/>
      <c r="K292" s="142"/>
      <c r="L292"/>
      <c r="M292" s="115"/>
      <c r="N292" s="115"/>
      <c r="O292" s="115"/>
      <c r="P292" s="115"/>
      <c r="Q292" s="115"/>
      <c r="S292" s="156"/>
      <c r="T292" s="156"/>
      <c r="U292" s="156"/>
      <c r="V292" s="156"/>
      <c r="W292" s="156"/>
      <c r="X292" s="156"/>
      <c r="Y292" s="156"/>
    </row>
    <row r="293" spans="1:29" ht="52.9" customHeight="1" x14ac:dyDescent="0.4">
      <c r="A293" s="71">
        <f>ROW()</f>
        <v>293</v>
      </c>
      <c r="B293" s="125"/>
      <c r="C293" s="123"/>
      <c r="D293" s="121"/>
      <c r="E293" s="24" t="s">
        <v>203</v>
      </c>
      <c r="F293" s="24" t="s">
        <v>16</v>
      </c>
      <c r="G293" s="24" t="s">
        <v>17</v>
      </c>
      <c r="H293" s="24" t="s">
        <v>18</v>
      </c>
      <c r="I293" s="24" t="s">
        <v>19</v>
      </c>
      <c r="J293" s="24" t="s">
        <v>20</v>
      </c>
      <c r="K293" s="142"/>
      <c r="L293"/>
      <c r="M293" s="115"/>
      <c r="N293" s="115"/>
      <c r="O293" s="115"/>
      <c r="P293" s="115"/>
      <c r="Q293" s="115"/>
    </row>
    <row r="294" spans="1:29" ht="13.15" x14ac:dyDescent="0.4">
      <c r="A294" s="71">
        <f>ROW()</f>
        <v>294</v>
      </c>
      <c r="B294" s="125"/>
      <c r="C294" s="121"/>
      <c r="D294" s="121"/>
      <c r="E294" s="32">
        <f>EOMONTH(F294,-12)</f>
        <v>42916</v>
      </c>
      <c r="F294" s="32">
        <f>IF(ISNUMBER('Pricing CoverSheet'!$C$12),DATE(YEAR('Pricing CoverSheet'!$C$12),MONTH('Pricing CoverSheet'!$C$12),DAY('Pricing CoverSheet'!$C$12)),"")</f>
        <v>43281</v>
      </c>
      <c r="G294" s="32">
        <f>IF(ISNUMBER('Pricing CoverSheet'!$C$12),DATE(YEAR('Pricing CoverSheet'!$C$12)+1,MONTH('Pricing CoverSheet'!$C$12),DAY('Pricing CoverSheet'!$C$12)),"")</f>
        <v>43646</v>
      </c>
      <c r="H294" s="32">
        <f>IF(ISNUMBER('Pricing CoverSheet'!$C$12),DATE(YEAR('Pricing CoverSheet'!$C$12)+2,MONTH('Pricing CoverSheet'!$C$12),DAY('Pricing CoverSheet'!$C$12)),"")</f>
        <v>44012</v>
      </c>
      <c r="I294" s="32">
        <f>IF(ISNUMBER('Pricing CoverSheet'!$C$12),DATE(YEAR('Pricing CoverSheet'!$C$12)+3,MONTH('Pricing CoverSheet'!$C$12),DAY('Pricing CoverSheet'!$C$12)),"")</f>
        <v>44377</v>
      </c>
      <c r="J294" s="32">
        <f>IF(ISNUMBER('Pricing CoverSheet'!$C$12),DATE(YEAR('Pricing CoverSheet'!$C$12)+4,MONTH('Pricing CoverSheet'!$C$12),DAY('Pricing CoverSheet'!$C$12)),"")</f>
        <v>44742</v>
      </c>
      <c r="K294" s="142"/>
      <c r="L294"/>
      <c r="M294" s="115"/>
      <c r="N294" s="115"/>
      <c r="O294" s="115"/>
      <c r="P294" s="115"/>
      <c r="Q294" s="115"/>
    </row>
    <row r="295" spans="1:29" ht="13.15" x14ac:dyDescent="0.4">
      <c r="A295" s="71">
        <f>ROW()</f>
        <v>295</v>
      </c>
      <c r="B295" s="125"/>
      <c r="C295" s="112" t="s">
        <v>148</v>
      </c>
      <c r="D295" s="121"/>
      <c r="E295" s="118"/>
      <c r="F295" s="32"/>
      <c r="G295" s="32"/>
      <c r="H295" s="32"/>
      <c r="I295" s="32"/>
      <c r="J295" s="32"/>
      <c r="K295" s="142"/>
      <c r="L295"/>
      <c r="M295" s="115"/>
      <c r="N295" s="115"/>
      <c r="O295" s="115"/>
      <c r="P295" s="115"/>
      <c r="Q295" s="115"/>
    </row>
    <row r="296" spans="1:29" ht="15" customHeight="1" x14ac:dyDescent="0.35">
      <c r="A296" s="71">
        <f>ROW()</f>
        <v>296</v>
      </c>
      <c r="B296" s="118"/>
      <c r="C296" s="120" t="s">
        <v>184</v>
      </c>
      <c r="D296" s="121"/>
      <c r="E296" s="126"/>
      <c r="F296" s="126"/>
      <c r="G296" s="126"/>
      <c r="H296" s="126"/>
      <c r="I296" s="126"/>
      <c r="J296" s="126"/>
      <c r="K296" s="142"/>
      <c r="L296"/>
      <c r="M296" s="115"/>
      <c r="N296" s="115"/>
      <c r="O296" s="115"/>
      <c r="P296" s="115"/>
      <c r="Q296" s="115"/>
    </row>
    <row r="297" spans="1:29" ht="15" customHeight="1" x14ac:dyDescent="0.4">
      <c r="A297" s="71">
        <f>ROW()</f>
        <v>297</v>
      </c>
      <c r="B297" s="118"/>
      <c r="C297" s="112" t="s">
        <v>243</v>
      </c>
      <c r="D297" s="121"/>
      <c r="E297" s="118"/>
      <c r="F297" s="118"/>
      <c r="G297" s="118"/>
      <c r="H297" s="118"/>
      <c r="I297" s="118"/>
      <c r="J297" s="118"/>
      <c r="K297" s="142"/>
      <c r="L297"/>
      <c r="M297" s="115"/>
      <c r="N297" s="115"/>
      <c r="O297" s="115"/>
      <c r="P297" s="115"/>
      <c r="Q297" s="115"/>
    </row>
    <row r="298" spans="1:29" ht="15" customHeight="1" x14ac:dyDescent="0.35">
      <c r="A298" s="71">
        <f>ROW()</f>
        <v>298</v>
      </c>
      <c r="B298" s="118"/>
      <c r="C298" s="120" t="s">
        <v>131</v>
      </c>
      <c r="D298" s="121"/>
      <c r="E298" s="126"/>
      <c r="F298" s="126"/>
      <c r="G298" s="126"/>
      <c r="H298" s="126"/>
      <c r="I298" s="126"/>
      <c r="J298" s="126"/>
      <c r="K298" s="142"/>
      <c r="L298"/>
      <c r="M298" s="115"/>
      <c r="N298" s="115"/>
      <c r="O298" s="115"/>
      <c r="P298" s="115"/>
      <c r="Q298" s="115"/>
    </row>
    <row r="299" spans="1:29" ht="15" customHeight="1" x14ac:dyDescent="0.35">
      <c r="A299" s="71">
        <f>ROW()</f>
        <v>299</v>
      </c>
      <c r="B299" s="118"/>
      <c r="C299" s="120" t="s">
        <v>132</v>
      </c>
      <c r="D299" s="121"/>
      <c r="E299" s="126"/>
      <c r="F299" s="126"/>
      <c r="G299" s="126"/>
      <c r="H299" s="126"/>
      <c r="I299" s="126"/>
      <c r="J299" s="126"/>
      <c r="K299" s="142"/>
      <c r="L299"/>
      <c r="M299" s="115"/>
      <c r="N299" s="115"/>
      <c r="O299" s="115"/>
      <c r="P299" s="115"/>
      <c r="Q299" s="115"/>
    </row>
    <row r="300" spans="1:29" ht="15" customHeight="1" x14ac:dyDescent="0.35">
      <c r="A300" s="71">
        <f>ROW()</f>
        <v>300</v>
      </c>
      <c r="B300" s="118"/>
      <c r="C300" s="120" t="s">
        <v>133</v>
      </c>
      <c r="D300" s="121"/>
      <c r="E300" s="126"/>
      <c r="F300" s="126"/>
      <c r="G300" s="126"/>
      <c r="H300" s="126"/>
      <c r="I300" s="126"/>
      <c r="J300" s="126"/>
      <c r="K300" s="142"/>
      <c r="L300"/>
      <c r="M300" s="115"/>
      <c r="N300" s="115"/>
      <c r="O300" s="115"/>
      <c r="P300" s="115"/>
      <c r="Q300" s="115"/>
    </row>
    <row r="301" spans="1:29" ht="15" customHeight="1" x14ac:dyDescent="0.35">
      <c r="A301" s="71">
        <f>ROW()</f>
        <v>301</v>
      </c>
      <c r="B301" s="118"/>
      <c r="C301" s="120" t="s">
        <v>140</v>
      </c>
      <c r="D301" s="121"/>
      <c r="E301" s="126"/>
      <c r="F301" s="126"/>
      <c r="G301" s="126"/>
      <c r="H301" s="126"/>
      <c r="I301" s="126"/>
      <c r="J301" s="126"/>
      <c r="K301" s="142"/>
      <c r="L301"/>
      <c r="M301" s="115"/>
      <c r="N301" s="115"/>
      <c r="O301" s="115"/>
      <c r="P301" s="115"/>
      <c r="Q301" s="115"/>
    </row>
    <row r="302" spans="1:29" ht="15" customHeight="1" x14ac:dyDescent="0.4">
      <c r="A302" s="71">
        <f>ROW()</f>
        <v>302</v>
      </c>
      <c r="B302" s="118"/>
      <c r="C302" s="112" t="s">
        <v>277</v>
      </c>
      <c r="D302" s="121"/>
      <c r="E302" s="118"/>
      <c r="F302" s="118"/>
      <c r="G302" s="118"/>
      <c r="H302" s="118"/>
      <c r="I302" s="118"/>
      <c r="J302" s="118"/>
      <c r="K302" s="142"/>
      <c r="L302"/>
      <c r="M302" s="115"/>
      <c r="N302" s="115"/>
      <c r="O302" s="115"/>
      <c r="P302" s="115"/>
      <c r="Q302" s="115"/>
    </row>
    <row r="303" spans="1:29" ht="15" customHeight="1" x14ac:dyDescent="0.35">
      <c r="A303" s="71">
        <f>ROW()</f>
        <v>303</v>
      </c>
      <c r="B303" s="118"/>
      <c r="C303" s="120" t="s">
        <v>131</v>
      </c>
      <c r="D303" s="121"/>
      <c r="E303" s="157"/>
      <c r="F303" s="157"/>
      <c r="G303" s="157"/>
      <c r="H303" s="157"/>
      <c r="I303" s="157"/>
      <c r="J303" s="157"/>
      <c r="K303" s="142"/>
      <c r="L303"/>
      <c r="M303" s="115"/>
      <c r="N303" s="115"/>
      <c r="O303" s="115"/>
      <c r="P303" s="115"/>
      <c r="Q303" s="115"/>
    </row>
    <row r="304" spans="1:29" ht="15" customHeight="1" x14ac:dyDescent="0.35">
      <c r="A304" s="71">
        <f>ROW()</f>
        <v>304</v>
      </c>
      <c r="B304" s="118"/>
      <c r="C304" s="120" t="s">
        <v>132</v>
      </c>
      <c r="D304" s="121"/>
      <c r="E304" s="157"/>
      <c r="F304" s="157"/>
      <c r="G304" s="157"/>
      <c r="H304" s="157"/>
      <c r="I304" s="157"/>
      <c r="J304" s="157"/>
      <c r="K304" s="142"/>
      <c r="L304"/>
      <c r="M304" s="115"/>
      <c r="N304" s="115"/>
      <c r="O304" s="115"/>
      <c r="P304" s="115"/>
      <c r="Q304" s="115"/>
    </row>
    <row r="305" spans="1:17" ht="15" customHeight="1" x14ac:dyDescent="0.35">
      <c r="A305" s="71">
        <f>ROW()</f>
        <v>305</v>
      </c>
      <c r="B305" s="118"/>
      <c r="C305" s="120" t="s">
        <v>133</v>
      </c>
      <c r="D305" s="121"/>
      <c r="E305" s="157"/>
      <c r="F305" s="157"/>
      <c r="G305" s="157"/>
      <c r="H305" s="157"/>
      <c r="I305" s="157"/>
      <c r="J305" s="157"/>
      <c r="K305" s="142"/>
      <c r="L305"/>
      <c r="M305" s="115"/>
      <c r="N305" s="115"/>
      <c r="O305" s="115"/>
      <c r="P305" s="115"/>
      <c r="Q305" s="115"/>
    </row>
    <row r="306" spans="1:17" ht="15" customHeight="1" thickBot="1" x14ac:dyDescent="0.4">
      <c r="A306" s="71">
        <f>ROW()</f>
        <v>306</v>
      </c>
      <c r="B306" s="118"/>
      <c r="C306" s="120" t="s">
        <v>140</v>
      </c>
      <c r="D306" s="121"/>
      <c r="E306" s="157"/>
      <c r="F306" s="157"/>
      <c r="G306" s="157"/>
      <c r="H306" s="157"/>
      <c r="I306" s="157"/>
      <c r="J306" s="157"/>
      <c r="K306" s="142"/>
      <c r="L306"/>
      <c r="M306" s="115"/>
      <c r="N306" s="115"/>
      <c r="O306" s="115"/>
      <c r="P306" s="115"/>
      <c r="Q306" s="115"/>
    </row>
    <row r="307" spans="1:17" ht="15" customHeight="1" thickBot="1" x14ac:dyDescent="0.4">
      <c r="A307" s="71">
        <f>ROW()</f>
        <v>307</v>
      </c>
      <c r="B307" s="118"/>
      <c r="C307" s="120" t="s">
        <v>222</v>
      </c>
      <c r="D307" s="121"/>
      <c r="E307" s="26">
        <f t="shared" ref="E307:J307" si="28">SUM(E303:E306)</f>
        <v>0</v>
      </c>
      <c r="F307" s="26">
        <f t="shared" si="28"/>
        <v>0</v>
      </c>
      <c r="G307" s="26">
        <f t="shared" si="28"/>
        <v>0</v>
      </c>
      <c r="H307" s="26">
        <f t="shared" si="28"/>
        <v>0</v>
      </c>
      <c r="I307" s="26">
        <f t="shared" si="28"/>
        <v>0</v>
      </c>
      <c r="J307" s="26">
        <f t="shared" si="28"/>
        <v>0</v>
      </c>
      <c r="K307" s="142"/>
      <c r="L307"/>
      <c r="M307" s="115"/>
      <c r="N307" s="115"/>
      <c r="O307" s="115"/>
      <c r="P307" s="115"/>
      <c r="Q307" s="115"/>
    </row>
    <row r="308" spans="1:17" ht="15" customHeight="1" x14ac:dyDescent="0.35">
      <c r="A308" s="71">
        <f>ROW()</f>
        <v>308</v>
      </c>
      <c r="B308" s="118"/>
      <c r="C308" s="120"/>
      <c r="D308" s="121"/>
      <c r="E308" s="27"/>
      <c r="F308" s="27"/>
      <c r="G308" s="27"/>
      <c r="H308" s="27"/>
      <c r="I308" s="27"/>
      <c r="J308" s="27"/>
      <c r="K308" s="142"/>
      <c r="L308" s="115"/>
      <c r="M308" s="115"/>
      <c r="N308" s="115"/>
      <c r="O308" s="115"/>
      <c r="P308" s="115"/>
      <c r="Q308" s="115"/>
    </row>
    <row r="309" spans="1:17" ht="15" customHeight="1" x14ac:dyDescent="0.35">
      <c r="A309" s="71">
        <f>ROW()</f>
        <v>309</v>
      </c>
      <c r="B309" s="118"/>
      <c r="C309" s="120" t="s">
        <v>223</v>
      </c>
      <c r="D309" s="121"/>
      <c r="E309" s="157"/>
      <c r="F309" s="157"/>
      <c r="G309" s="157"/>
      <c r="H309" s="157"/>
      <c r="I309" s="157"/>
      <c r="J309" s="157"/>
      <c r="K309" s="142"/>
      <c r="L309" s="115"/>
      <c r="M309" s="115"/>
      <c r="N309" s="115"/>
      <c r="O309" s="115"/>
      <c r="P309" s="115"/>
      <c r="Q309" s="115"/>
    </row>
    <row r="310" spans="1:17" ht="33" customHeight="1" x14ac:dyDescent="0.4">
      <c r="A310" s="71">
        <f>ROW()</f>
        <v>310</v>
      </c>
      <c r="B310" s="124" t="s">
        <v>266</v>
      </c>
      <c r="C310" s="123"/>
      <c r="D310" s="121"/>
      <c r="E310" s="118"/>
      <c r="F310" s="118"/>
      <c r="G310" s="118"/>
      <c r="H310" s="118"/>
      <c r="I310" s="118"/>
      <c r="J310" s="118"/>
      <c r="K310" s="142"/>
      <c r="L310" s="115"/>
      <c r="M310" s="115"/>
      <c r="N310" s="115"/>
      <c r="O310" s="115"/>
      <c r="P310" s="115"/>
      <c r="Q310" s="115"/>
    </row>
    <row r="311" spans="1:17" ht="29.45" customHeight="1" x14ac:dyDescent="0.4">
      <c r="A311" s="71">
        <f>ROW()</f>
        <v>311</v>
      </c>
      <c r="B311" s="125"/>
      <c r="C311" s="195" t="s">
        <v>240</v>
      </c>
      <c r="D311" s="195"/>
      <c r="E311" s="195"/>
      <c r="F311" s="195"/>
      <c r="G311" s="195"/>
      <c r="H311" s="195"/>
      <c r="I311" s="195"/>
      <c r="J311" s="195"/>
      <c r="K311" s="142"/>
      <c r="L311" s="115"/>
      <c r="M311" s="115"/>
      <c r="N311" s="115"/>
      <c r="O311" s="115"/>
      <c r="P311" s="115"/>
      <c r="Q311" s="115"/>
    </row>
    <row r="312" spans="1:17" x14ac:dyDescent="0.35">
      <c r="A312" s="71">
        <f>ROW()</f>
        <v>312</v>
      </c>
      <c r="B312" s="118"/>
      <c r="C312" s="192"/>
      <c r="D312" s="192"/>
      <c r="E312" s="192"/>
      <c r="F312" s="192"/>
      <c r="G312" s="192"/>
      <c r="H312" s="192"/>
      <c r="I312" s="192"/>
      <c r="J312" s="192"/>
      <c r="K312" s="142"/>
      <c r="L312" s="115"/>
      <c r="M312" s="115"/>
      <c r="N312" s="115"/>
      <c r="O312" s="115"/>
      <c r="P312" s="115"/>
      <c r="Q312" s="115"/>
    </row>
    <row r="313" spans="1:17" x14ac:dyDescent="0.35">
      <c r="A313" s="71">
        <f>ROW()</f>
        <v>313</v>
      </c>
      <c r="B313" s="118"/>
      <c r="C313" s="192"/>
      <c r="D313" s="192"/>
      <c r="E313" s="192"/>
      <c r="F313" s="192"/>
      <c r="G313" s="192"/>
      <c r="H313" s="192"/>
      <c r="I313" s="192"/>
      <c r="J313" s="192"/>
      <c r="K313" s="142"/>
      <c r="L313" s="115"/>
      <c r="M313" s="115"/>
      <c r="N313" s="115"/>
      <c r="O313" s="115"/>
      <c r="P313" s="115"/>
      <c r="Q313" s="115"/>
    </row>
    <row r="314" spans="1:17" x14ac:dyDescent="0.35">
      <c r="A314" s="71">
        <f>ROW()</f>
        <v>314</v>
      </c>
      <c r="B314" s="118"/>
      <c r="C314" s="192"/>
      <c r="D314" s="192"/>
      <c r="E314" s="192"/>
      <c r="F314" s="192"/>
      <c r="G314" s="192"/>
      <c r="H314" s="192"/>
      <c r="I314" s="192"/>
      <c r="J314" s="192"/>
      <c r="K314" s="142"/>
      <c r="L314" s="115"/>
      <c r="M314" s="115"/>
      <c r="N314" s="115"/>
      <c r="O314" s="115"/>
      <c r="P314" s="115"/>
      <c r="Q314" s="115"/>
    </row>
    <row r="315" spans="1:17" x14ac:dyDescent="0.35">
      <c r="A315" s="71">
        <f>ROW()</f>
        <v>315</v>
      </c>
      <c r="B315" s="118"/>
      <c r="C315" s="192"/>
      <c r="D315" s="192"/>
      <c r="E315" s="192"/>
      <c r="F315" s="192"/>
      <c r="G315" s="192"/>
      <c r="H315" s="192"/>
      <c r="I315" s="192"/>
      <c r="J315" s="192"/>
      <c r="K315" s="142"/>
      <c r="L315" s="115"/>
      <c r="M315" s="115"/>
      <c r="N315" s="115"/>
      <c r="O315" s="115"/>
      <c r="P315" s="115"/>
      <c r="Q315" s="115"/>
    </row>
    <row r="316" spans="1:17" x14ac:dyDescent="0.35">
      <c r="A316" s="71">
        <f>ROW()</f>
        <v>316</v>
      </c>
      <c r="B316" s="118"/>
      <c r="C316" s="192"/>
      <c r="D316" s="192"/>
      <c r="E316" s="192"/>
      <c r="F316" s="192"/>
      <c r="G316" s="192"/>
      <c r="H316" s="192"/>
      <c r="I316" s="192"/>
      <c r="J316" s="192"/>
      <c r="K316" s="142"/>
      <c r="L316" s="115"/>
      <c r="M316" s="115"/>
      <c r="N316" s="115"/>
      <c r="O316" s="115"/>
      <c r="P316" s="115"/>
      <c r="Q316" s="115"/>
    </row>
    <row r="317" spans="1:17" x14ac:dyDescent="0.35">
      <c r="A317" s="71">
        <f>ROW()</f>
        <v>317</v>
      </c>
      <c r="B317" s="118"/>
      <c r="C317" s="192"/>
      <c r="D317" s="192"/>
      <c r="E317" s="192"/>
      <c r="F317" s="192"/>
      <c r="G317" s="192"/>
      <c r="H317" s="192"/>
      <c r="I317" s="192"/>
      <c r="J317" s="192"/>
      <c r="K317" s="142"/>
      <c r="L317" s="115"/>
      <c r="M317" s="115"/>
      <c r="N317" s="115"/>
      <c r="O317" s="115"/>
      <c r="P317" s="115"/>
      <c r="Q317" s="115"/>
    </row>
    <row r="318" spans="1:17" x14ac:dyDescent="0.35">
      <c r="A318" s="71">
        <f>ROW()</f>
        <v>318</v>
      </c>
      <c r="B318" s="118"/>
      <c r="C318" s="192"/>
      <c r="D318" s="192"/>
      <c r="E318" s="192"/>
      <c r="F318" s="192"/>
      <c r="G318" s="192"/>
      <c r="H318" s="192"/>
      <c r="I318" s="192"/>
      <c r="J318" s="192"/>
      <c r="K318" s="142"/>
      <c r="L318" s="115"/>
      <c r="M318" s="115"/>
      <c r="N318" s="115"/>
      <c r="O318" s="115"/>
      <c r="P318" s="115"/>
      <c r="Q318" s="115"/>
    </row>
    <row r="319" spans="1:17" x14ac:dyDescent="0.35">
      <c r="A319" s="71">
        <f>ROW()</f>
        <v>319</v>
      </c>
      <c r="B319" s="118"/>
      <c r="C319" s="192"/>
      <c r="D319" s="192"/>
      <c r="E319" s="192"/>
      <c r="F319" s="192"/>
      <c r="G319" s="192"/>
      <c r="H319" s="192"/>
      <c r="I319" s="192"/>
      <c r="J319" s="192"/>
      <c r="K319" s="142"/>
      <c r="L319" s="115"/>
      <c r="M319" s="115"/>
      <c r="N319" s="115"/>
      <c r="O319" s="115"/>
      <c r="P319" s="115"/>
      <c r="Q319" s="115"/>
    </row>
    <row r="320" spans="1:17" x14ac:dyDescent="0.35">
      <c r="A320" s="72"/>
      <c r="B320" s="144"/>
      <c r="C320" s="146"/>
      <c r="D320" s="146"/>
      <c r="E320" s="144"/>
      <c r="F320" s="146"/>
      <c r="G320" s="146"/>
      <c r="H320" s="146"/>
      <c r="I320" s="146"/>
      <c r="J320" s="146"/>
      <c r="K320" s="138" t="s">
        <v>83</v>
      </c>
      <c r="L320" s="115"/>
      <c r="M320" s="115"/>
      <c r="N320" s="115"/>
      <c r="O320" s="115"/>
      <c r="P320" s="115"/>
      <c r="Q320" s="115"/>
    </row>
  </sheetData>
  <sheetProtection formatColumns="0" formatRows="0"/>
  <mergeCells count="47">
    <mergeCell ref="I41:L41"/>
    <mergeCell ref="G55:P55"/>
    <mergeCell ref="C57:P57"/>
    <mergeCell ref="I44:P44"/>
    <mergeCell ref="C47:P49"/>
    <mergeCell ref="L7:M7"/>
    <mergeCell ref="L8:M8"/>
    <mergeCell ref="N7:O7"/>
    <mergeCell ref="N8:O8"/>
    <mergeCell ref="F8:G8"/>
    <mergeCell ref="F7:G7"/>
    <mergeCell ref="H7:I7"/>
    <mergeCell ref="H8:I8"/>
    <mergeCell ref="J7:K7"/>
    <mergeCell ref="J8:K8"/>
    <mergeCell ref="C58:P60"/>
    <mergeCell ref="G52:P52"/>
    <mergeCell ref="G53:P53"/>
    <mergeCell ref="G54:P54"/>
    <mergeCell ref="H128:J128"/>
    <mergeCell ref="C183:J185"/>
    <mergeCell ref="L189:O189"/>
    <mergeCell ref="C153:J155"/>
    <mergeCell ref="G51:L51"/>
    <mergeCell ref="M2:P2"/>
    <mergeCell ref="M3:P3"/>
    <mergeCell ref="I42:P42"/>
    <mergeCell ref="I43:P43"/>
    <mergeCell ref="C161:I161"/>
    <mergeCell ref="H127:J127"/>
    <mergeCell ref="C76:L76"/>
    <mergeCell ref="C108:L110"/>
    <mergeCell ref="C116:L123"/>
    <mergeCell ref="J64:L64"/>
    <mergeCell ref="J65:L65"/>
    <mergeCell ref="C79:L86"/>
    <mergeCell ref="C312:J319"/>
    <mergeCell ref="C254:J254"/>
    <mergeCell ref="G282:J282"/>
    <mergeCell ref="C256:J268"/>
    <mergeCell ref="C269:J269"/>
    <mergeCell ref="C311:J311"/>
    <mergeCell ref="G236:J236"/>
    <mergeCell ref="G237:J237"/>
    <mergeCell ref="C241:J253"/>
    <mergeCell ref="G281:J281"/>
    <mergeCell ref="L190:O190"/>
  </mergeCells>
  <phoneticPr fontId="1" type="noConversion"/>
  <conditionalFormatting sqref="H182:J182 F179:J179 G174:J177 H173:J173 H178:J178 F181:J181 H180:J180 F169:J172">
    <cfRule type="expression" dxfId="13" priority="22" stopIfTrue="1">
      <formula>IF(AND(ISNUMBER(#REF!),ISNUMBER(#REF!)),OR(DATE(YEAR(#REF!)-1,MONTH(#REF!),DAY(#REF!))&lt;=#REF!,#REF!&lt;=DATE(2011,1,1)),FALSE)</formula>
    </cfRule>
  </conditionalFormatting>
  <conditionalFormatting sqref="H107:J107">
    <cfRule type="expression" dxfId="12" priority="14" stopIfTrue="1">
      <formula>IF(AND(ISNUMBER(#REF!),ISNUMBER(#REF!)),OR(DATE(YEAR(#REF!)-1,MONTH(#REF!),DAY(#REF!))&lt;=#REF!,#REF!&lt;=DATE(2011,1,1)),FALSE)</formula>
    </cfRule>
  </conditionalFormatting>
  <conditionalFormatting sqref="F178:J178">
    <cfRule type="expression" dxfId="11" priority="12" stopIfTrue="1">
      <formula>IF(AND(ISNUMBER(#REF!),ISNUMBER(#REF!)),OR(DATE(YEAR(#REF!)-1,MONTH(#REF!),DAY(#REF!))&lt;=#REF!,#REF!&lt;=DATE(2011,1,1)),FALSE)</formula>
    </cfRule>
  </conditionalFormatting>
  <conditionalFormatting sqref="G173:J173">
    <cfRule type="expression" dxfId="10" priority="11" stopIfTrue="1">
      <formula>IF(AND(ISNUMBER(#REF!),ISNUMBER(#REF!)),OR(DATE(YEAR(#REF!)-1,MONTH(#REF!),DAY(#REF!))&lt;=#REF!,#REF!&lt;=DATE(2011,1,1)),FALSE)</formula>
    </cfRule>
  </conditionalFormatting>
  <conditionalFormatting sqref="G178">
    <cfRule type="expression" dxfId="9" priority="10" stopIfTrue="1">
      <formula>IF(AND(ISNUMBER(#REF!),ISNUMBER(#REF!)),OR(DATE(YEAR(#REF!)-1,MONTH(#REF!),DAY(#REF!))&lt;=#REF!,#REF!&lt;=DATE(2011,1,1)),FALSE)</formula>
    </cfRule>
  </conditionalFormatting>
  <conditionalFormatting sqref="G180:J180">
    <cfRule type="expression" dxfId="8" priority="8" stopIfTrue="1">
      <formula>IF(AND(ISNUMBER(#REF!),ISNUMBER(#REF!)),OR(DATE(YEAR(#REF!)-1,MONTH(#REF!),DAY(#REF!))&lt;=#REF!,#REF!&lt;=DATE(2011,1,1)),FALSE)</formula>
    </cfRule>
  </conditionalFormatting>
  <conditionalFormatting sqref="H152:J152">
    <cfRule type="expression" dxfId="7" priority="7" stopIfTrue="1">
      <formula>IF(AND(ISNUMBER(#REF!),ISNUMBER(#REF!)),OR(DATE(YEAR(#REF!)-1,MONTH(#REF!),DAY(#REF!))&lt;=#REF!,#REF!&lt;=DATE(2011,1,1)),FALSE)</formula>
    </cfRule>
  </conditionalFormatting>
  <conditionalFormatting sqref="E179 E169:E170 E169:J169">
    <cfRule type="expression" dxfId="6" priority="6" stopIfTrue="1">
      <formula>IF(AND(ISNUMBER(#REF!),ISNUMBER(#REF!)),OR(DATE(YEAR(#REF!)-1,MONTH(#REF!),DAY(#REF!))&lt;=#REF!,#REF!&lt;=DATE(2011,1,1)),FALSE)</formula>
    </cfRule>
  </conditionalFormatting>
  <conditionalFormatting sqref="E173">
    <cfRule type="expression" dxfId="5" priority="5" stopIfTrue="1">
      <formula>IF(AND(ISNUMBER(#REF!),ISNUMBER(#REF!)),OR(DATE(YEAR(#REF!)-1,MONTH(#REF!),DAY(#REF!))&lt;=#REF!,#REF!&lt;=DATE(2011,1,1)),FALSE)</formula>
    </cfRule>
  </conditionalFormatting>
  <conditionalFormatting sqref="E178:J178">
    <cfRule type="expression" dxfId="4" priority="4" stopIfTrue="1">
      <formula>IF(AND(ISNUMBER(#REF!),ISNUMBER(#REF!)),OR(DATE(YEAR(#REF!)-1,MONTH(#REF!),DAY(#REF!))&lt;=#REF!,#REF!&lt;=DATE(2011,1,1)),FALSE)</formula>
    </cfRule>
  </conditionalFormatting>
  <conditionalFormatting sqref="E180">
    <cfRule type="expression" dxfId="3" priority="3" stopIfTrue="1">
      <formula>IF(AND(ISNUMBER(#REF!),ISNUMBER(#REF!)),OR(DATE(YEAR(#REF!)-1,MONTH(#REF!),DAY(#REF!))&lt;=#REF!,#REF!&lt;=DATE(2011,1,1)),FALSE)</formula>
    </cfRule>
  </conditionalFormatting>
  <conditionalFormatting sqref="F173">
    <cfRule type="expression" dxfId="2" priority="2" stopIfTrue="1">
      <formula>IF(AND(ISNUMBER(#REF!),ISNUMBER(#REF!)),OR(DATE(YEAR(#REF!)-1,MONTH(#REF!),DAY(#REF!))&lt;=#REF!,#REF!&lt;=DATE(2011,1,1)),FALSE)</formula>
    </cfRule>
  </conditionalFormatting>
  <conditionalFormatting sqref="F180">
    <cfRule type="expression" dxfId="1" priority="1" stopIfTrue="1">
      <formula>IF(AND(ISNUMBER(#REF!),ISNUMBER(#REF!)),OR(DATE(YEAR(#REF!)-1,MONTH(#REF!),DAY(#REF!))&lt;=#REF!,#REF!&lt;=DATE(2011,1,1)),FALSE)</formula>
    </cfRule>
  </conditionalFormatting>
  <dataValidations count="2">
    <dataValidation allowBlank="1" showInputMessage="1" promptTitle="Short text entry cell" prompt=" " sqref="C201:C230" xr:uid="{00000000-0002-0000-0300-000000000000}"/>
    <dataValidation type="custom" allowBlank="1" showInputMessage="1" showErrorMessage="1" errorTitle="Thousands of dollars" error="Numeric values are accepted" promptTitle="Thousands of dollars" sqref="E201:N231 E171:E172 F288:J289 E157:J159 E298:J301 E296:J296 H113:L113 H96:L96 E163:E168 H102:H105 F273:J275 E197:N198 E174:J174 F164:J168 E147:J149 H89:L91 E145:J145 E303:J306 E309:J309" xr:uid="{00000000-0002-0000-0300-000001000000}">
      <formula1>ISNUMBER(E89)</formula1>
    </dataValidation>
  </dataValidations>
  <pageMargins left="0.74803149606299213" right="0.74803149606299213" top="0.98425196850393704" bottom="0.98425196850393704" header="0.51181102362204722" footer="0.51181102362204722"/>
  <pageSetup paperSize="9" scale="41" fitToHeight="10" orientation="landscape" r:id="rId1"/>
  <headerFooter alignWithMargins="0">
    <oddHeader>&amp;CCommerce Commission Information Disclosure Template</oddHeader>
    <oddFooter>&amp;C&amp;F&amp;R&amp;A</oddFooter>
  </headerFooter>
  <rowBreaks count="2" manualBreakCount="2">
    <brk id="62" max="11" man="1"/>
    <brk id="278" max="16383" man="1"/>
  </rowBreaks>
  <ignoredErrors>
    <ignoredError sqref="C286 C9 C31 C41 E51 C87 C131 C194 C271" numberStoredAsText="1"/>
    <ignoredError sqref="F144:J144 F163:J163"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3">
    <tabColor indexed="44"/>
  </sheetPr>
  <dimension ref="A1:W141"/>
  <sheetViews>
    <sheetView showGridLines="0" view="pageBreakPreview" topLeftCell="A94" zoomScale="60" zoomScaleNormal="85" workbookViewId="0">
      <selection activeCell="D125" sqref="D125"/>
    </sheetView>
  </sheetViews>
  <sheetFormatPr defaultRowHeight="12.75" x14ac:dyDescent="0.35"/>
  <cols>
    <col min="1" max="1" width="4.59765625" customWidth="1"/>
    <col min="2" max="2" width="11.73046875" customWidth="1"/>
    <col min="3" max="3" width="92.265625" customWidth="1"/>
    <col min="4" max="4" width="14.1328125" customWidth="1"/>
    <col min="5" max="9" width="15.73046875" customWidth="1"/>
    <col min="10" max="10" width="15.73046875" style="4" customWidth="1"/>
    <col min="11" max="11" width="15.73046875" style="105" customWidth="1"/>
    <col min="12" max="16" width="15.73046875" style="115" customWidth="1"/>
    <col min="17" max="17" width="8.73046875" customWidth="1"/>
  </cols>
  <sheetData>
    <row r="1" spans="1:17" ht="12.75" customHeight="1" x14ac:dyDescent="0.35">
      <c r="A1" s="127"/>
      <c r="B1" s="128"/>
      <c r="C1" s="128"/>
      <c r="D1" s="128"/>
      <c r="E1" s="128"/>
      <c r="F1" s="128"/>
      <c r="G1" s="128"/>
      <c r="H1" s="128"/>
      <c r="I1" s="128"/>
      <c r="J1" s="128"/>
      <c r="K1" s="128"/>
      <c r="L1" s="128"/>
      <c r="M1" s="10"/>
      <c r="N1" s="10"/>
      <c r="O1" s="10"/>
      <c r="P1" s="10"/>
      <c r="Q1" s="129"/>
    </row>
    <row r="2" spans="1:17" ht="16.5" customHeight="1" x14ac:dyDescent="0.5">
      <c r="A2" s="130"/>
      <c r="B2" s="30"/>
      <c r="C2" s="30"/>
      <c r="D2" s="30"/>
      <c r="E2" s="30"/>
      <c r="F2" s="11"/>
      <c r="G2" s="43"/>
      <c r="H2" s="43"/>
      <c r="I2" s="43"/>
      <c r="J2" s="43"/>
      <c r="K2" s="43"/>
      <c r="L2" s="43"/>
      <c r="M2" s="190" t="str">
        <f>IF(NOT(ISBLANK('Pricing CoverSheet'!$C$8)),'Pricing CoverSheet'!$C$8,"")</f>
        <v>Airport Company</v>
      </c>
      <c r="N2" s="190"/>
      <c r="O2" s="190"/>
      <c r="P2" s="190"/>
      <c r="Q2" s="131"/>
    </row>
    <row r="3" spans="1:17" ht="16.5" customHeight="1" x14ac:dyDescent="0.45">
      <c r="A3" s="130"/>
      <c r="B3" s="30"/>
      <c r="C3" s="30"/>
      <c r="D3" s="30"/>
      <c r="E3" s="30"/>
      <c r="F3" s="11"/>
      <c r="G3" s="43"/>
      <c r="H3" s="43"/>
      <c r="I3" s="43"/>
      <c r="J3" s="43"/>
      <c r="K3" s="43"/>
      <c r="L3" s="43"/>
      <c r="M3" s="191">
        <f>IF(ISNUMBER('Pricing CoverSheet'!$C$12),'Pricing CoverSheet'!$C$12,"")</f>
        <v>43281</v>
      </c>
      <c r="N3" s="191"/>
      <c r="O3" s="191"/>
      <c r="P3" s="191"/>
      <c r="Q3" s="131"/>
    </row>
    <row r="4" spans="1:17" ht="20.25" customHeight="1" x14ac:dyDescent="0.4">
      <c r="A4" s="132" t="s">
        <v>163</v>
      </c>
      <c r="B4" s="10"/>
      <c r="C4" s="10"/>
      <c r="D4" s="10"/>
      <c r="E4" s="10"/>
      <c r="F4" s="10"/>
      <c r="G4" s="10"/>
      <c r="H4" s="10"/>
      <c r="I4" s="10"/>
      <c r="J4" s="10"/>
      <c r="K4" s="10"/>
      <c r="L4" s="10"/>
      <c r="M4" s="10"/>
      <c r="N4" s="10"/>
      <c r="O4" s="10"/>
      <c r="P4" s="10"/>
      <c r="Q4" s="67"/>
    </row>
    <row r="5" spans="1:17" ht="12.75" customHeight="1" x14ac:dyDescent="0.35">
      <c r="A5" s="70" t="s">
        <v>86</v>
      </c>
      <c r="B5" s="12" t="s">
        <v>275</v>
      </c>
      <c r="C5" s="30"/>
      <c r="D5" s="30"/>
      <c r="E5" s="30"/>
      <c r="F5" s="30"/>
      <c r="G5" s="30"/>
      <c r="H5" s="30"/>
      <c r="I5" s="30"/>
      <c r="J5" s="30"/>
      <c r="K5" s="30"/>
      <c r="L5" s="30"/>
      <c r="M5" s="30"/>
      <c r="N5" s="30"/>
      <c r="O5" s="30"/>
      <c r="P5" s="30"/>
      <c r="Q5" s="68"/>
    </row>
    <row r="6" spans="1:17" x14ac:dyDescent="0.35">
      <c r="A6" s="133"/>
      <c r="B6" s="12"/>
      <c r="C6" s="30"/>
      <c r="D6" s="30"/>
      <c r="E6" s="30"/>
      <c r="F6" s="30"/>
      <c r="G6" s="30"/>
      <c r="H6" s="30"/>
      <c r="I6" s="30"/>
      <c r="J6" s="30"/>
      <c r="K6" s="30"/>
      <c r="L6" s="30"/>
      <c r="M6" s="30"/>
      <c r="N6" s="30"/>
      <c r="O6" s="30"/>
      <c r="P6" s="30"/>
      <c r="Q6" s="68"/>
    </row>
    <row r="7" spans="1:17" s="115" customFormat="1" ht="31.15" customHeight="1" x14ac:dyDescent="0.4">
      <c r="A7" s="71"/>
      <c r="B7" s="124"/>
      <c r="C7" s="120"/>
      <c r="D7" s="125"/>
      <c r="E7" s="32" t="s">
        <v>208</v>
      </c>
      <c r="F7" s="217" t="s">
        <v>16</v>
      </c>
      <c r="G7" s="217"/>
      <c r="H7" s="217" t="s">
        <v>17</v>
      </c>
      <c r="I7" s="217"/>
      <c r="J7" s="217" t="s">
        <v>18</v>
      </c>
      <c r="K7" s="217"/>
      <c r="L7" s="217" t="s">
        <v>19</v>
      </c>
      <c r="M7" s="217"/>
      <c r="N7" s="217" t="s">
        <v>20</v>
      </c>
      <c r="O7" s="217"/>
      <c r="P7" s="32" t="s">
        <v>209</v>
      </c>
      <c r="Q7" s="134"/>
    </row>
    <row r="8" spans="1:17" s="115" customFormat="1" ht="15" customHeight="1" x14ac:dyDescent="0.4">
      <c r="A8" s="71">
        <f>ROW()</f>
        <v>8</v>
      </c>
      <c r="B8" s="124" t="s">
        <v>225</v>
      </c>
      <c r="C8" s="120"/>
      <c r="D8" s="125"/>
      <c r="E8" s="125"/>
      <c r="F8" s="218">
        <f>IF(ISNUMBER('Pricing CoverSheet'!$C$12),DATE(YEAR('Pricing CoverSheet'!$C$12),MONTH('Pricing CoverSheet'!$C$12),DAY('Pricing CoverSheet'!$C$12)),"")</f>
        <v>43281</v>
      </c>
      <c r="G8" s="218"/>
      <c r="H8" s="218">
        <f>IF(ISNUMBER('Pricing CoverSheet'!$C$12),DATE(YEAR('Pricing CoverSheet'!$C$12)+1,MONTH('Pricing CoverSheet'!$C$12),DAY('Pricing CoverSheet'!$C$12)),"")</f>
        <v>43646</v>
      </c>
      <c r="I8" s="218"/>
      <c r="J8" s="218">
        <f>IF(ISNUMBER('Pricing CoverSheet'!$C$12),DATE(YEAR('Pricing CoverSheet'!$C$12)+2,MONTH('Pricing CoverSheet'!$C$12),DAY('Pricing CoverSheet'!$C$12)),"")</f>
        <v>44012</v>
      </c>
      <c r="K8" s="218"/>
      <c r="L8" s="218">
        <f>IF(ISNUMBER('Pricing CoverSheet'!$C$12),DATE(YEAR('Pricing CoverSheet'!$C$12)+3,MONTH('Pricing CoverSheet'!$C$12),DAY('Pricing CoverSheet'!$C$12)),"")</f>
        <v>44377</v>
      </c>
      <c r="M8" s="218"/>
      <c r="N8" s="218">
        <f>IF(ISNUMBER('Pricing CoverSheet'!$C$12),DATE(YEAR('Pricing CoverSheet'!$C$12)+4,MONTH('Pricing CoverSheet'!$C$12),DAY('Pricing CoverSheet'!$C$12)),"")</f>
        <v>44742</v>
      </c>
      <c r="O8" s="218"/>
      <c r="P8" s="125"/>
      <c r="Q8" s="134"/>
    </row>
    <row r="9" spans="1:17" ht="15" customHeight="1" x14ac:dyDescent="0.4">
      <c r="A9" s="71">
        <f>ROW()</f>
        <v>9</v>
      </c>
      <c r="B9" s="124"/>
      <c r="C9" s="123" t="s">
        <v>44</v>
      </c>
      <c r="D9" s="158" t="s">
        <v>210</v>
      </c>
      <c r="E9" s="32">
        <f>E52</f>
        <v>42917</v>
      </c>
      <c r="F9" s="32">
        <f>M3-IF(ISNUMBER(E55),E55,F55)</f>
        <v>43099</v>
      </c>
      <c r="G9" s="32">
        <f>$M$3-IF(ISNUMBER(E54),E54,F54)</f>
        <v>43133</v>
      </c>
      <c r="H9" s="32">
        <f>EOMONTH($M$3,12)-IF(ISNUMBER(E55),E55,F55)</f>
        <v>43464</v>
      </c>
      <c r="I9" s="32">
        <f>EOMONTH($M$3,12)-IF(ISNUMBER(E54),E54,F54)</f>
        <v>43498</v>
      </c>
      <c r="J9" s="32">
        <f>EOMONTH($M$3,24)-IF(ISNUMBER(E55),E55,F55)</f>
        <v>43830</v>
      </c>
      <c r="K9" s="32">
        <f>EOMONTH($M$3,24)-IF(ISNUMBER(E54),E54,F54)</f>
        <v>43864</v>
      </c>
      <c r="L9" s="160">
        <f>EOMONTH($M$3,36)-IF(ISNUMBER(D54),E55,F55)</f>
        <v>44195</v>
      </c>
      <c r="M9" s="32">
        <f>EOMONTH($M$3,36)-IF(ISNUMBER(E54),E54,F54)</f>
        <v>44229</v>
      </c>
      <c r="N9" s="32">
        <f>EOMONTH($M$3,48)-IF(ISNUMBER(K55),E55,F55)</f>
        <v>44560</v>
      </c>
      <c r="O9" s="32">
        <f>EOMONTH($M$3,48)-IF(ISNUMBER(E54),E54,F54)</f>
        <v>44594</v>
      </c>
      <c r="P9" s="32">
        <f>EOMONTH($M$3,48)</f>
        <v>44742</v>
      </c>
      <c r="Q9" s="134"/>
    </row>
    <row r="10" spans="1:17" ht="15" customHeight="1" x14ac:dyDescent="0.35">
      <c r="A10" s="71">
        <f>ROW()</f>
        <v>10</v>
      </c>
      <c r="B10" s="125"/>
      <c r="C10" s="120" t="s">
        <v>205</v>
      </c>
      <c r="D10" s="125"/>
      <c r="E10" s="135">
        <f>F128</f>
        <v>0</v>
      </c>
      <c r="F10" s="125"/>
      <c r="G10" s="125"/>
      <c r="H10" s="125"/>
      <c r="I10" s="125"/>
      <c r="J10" s="125"/>
      <c r="K10" s="125"/>
      <c r="L10" s="125"/>
      <c r="M10" s="125"/>
      <c r="N10" s="125"/>
      <c r="O10" s="125"/>
      <c r="P10" s="125"/>
      <c r="Q10" s="134"/>
    </row>
    <row r="11" spans="1:17" ht="15" customHeight="1" thickBot="1" x14ac:dyDescent="0.4">
      <c r="A11" s="71">
        <f>ROW()</f>
        <v>11</v>
      </c>
      <c r="B11" s="125"/>
      <c r="C11" s="33" t="s">
        <v>269</v>
      </c>
      <c r="D11" s="125"/>
      <c r="E11" s="135">
        <f>G33</f>
        <v>0</v>
      </c>
      <c r="F11" s="125"/>
      <c r="G11" s="125"/>
      <c r="H11" s="125"/>
      <c r="I11" s="125"/>
      <c r="J11" s="125"/>
      <c r="K11" s="125"/>
      <c r="L11" s="125"/>
      <c r="M11" s="125"/>
      <c r="N11" s="125"/>
      <c r="O11" s="125"/>
      <c r="P11" s="125"/>
      <c r="Q11" s="134"/>
    </row>
    <row r="12" spans="1:17" ht="15" customHeight="1" thickBot="1" x14ac:dyDescent="0.4">
      <c r="A12" s="71">
        <f>ROW()</f>
        <v>12</v>
      </c>
      <c r="B12" s="125"/>
      <c r="C12" s="120" t="s">
        <v>127</v>
      </c>
      <c r="D12" s="125"/>
      <c r="E12" s="136">
        <f>E10-E11</f>
        <v>0</v>
      </c>
      <c r="F12" s="125"/>
      <c r="G12" s="125"/>
      <c r="H12" s="125"/>
      <c r="I12" s="125"/>
      <c r="J12" s="125"/>
      <c r="K12" s="125"/>
      <c r="L12" s="125"/>
      <c r="M12" s="125"/>
      <c r="N12" s="125"/>
      <c r="O12" s="125"/>
      <c r="P12" s="125"/>
      <c r="Q12" s="134"/>
    </row>
    <row r="13" spans="1:17" ht="15" customHeight="1" x14ac:dyDescent="0.35">
      <c r="A13" s="71">
        <f>ROW()</f>
        <v>13</v>
      </c>
      <c r="B13" s="125"/>
      <c r="C13" s="120"/>
      <c r="D13" s="125"/>
      <c r="E13" s="125"/>
      <c r="F13" s="125"/>
      <c r="G13" s="125"/>
      <c r="H13" s="125"/>
      <c r="I13" s="125"/>
      <c r="J13" s="125"/>
      <c r="K13" s="125"/>
      <c r="L13" s="125"/>
      <c r="M13" s="125"/>
      <c r="N13" s="125"/>
      <c r="O13" s="125"/>
      <c r="P13" s="125"/>
      <c r="Q13" s="134"/>
    </row>
    <row r="14" spans="1:17" ht="15" customHeight="1" x14ac:dyDescent="0.35">
      <c r="A14" s="71">
        <f>ROW()</f>
        <v>14</v>
      </c>
      <c r="B14" s="16" t="s">
        <v>47</v>
      </c>
      <c r="C14" s="33" t="s">
        <v>226</v>
      </c>
      <c r="D14" s="125"/>
      <c r="E14" s="125"/>
      <c r="F14" s="125"/>
      <c r="G14" s="135">
        <f>F80</f>
        <v>0</v>
      </c>
      <c r="H14" s="125"/>
      <c r="I14" s="135">
        <f>G80</f>
        <v>0</v>
      </c>
      <c r="J14" s="125"/>
      <c r="K14" s="135">
        <f>H80</f>
        <v>0</v>
      </c>
      <c r="L14" s="125"/>
      <c r="M14" s="135">
        <f>I80</f>
        <v>0</v>
      </c>
      <c r="N14" s="125"/>
      <c r="O14" s="135">
        <f>J80</f>
        <v>0</v>
      </c>
      <c r="P14" s="125"/>
      <c r="Q14" s="134"/>
    </row>
    <row r="15" spans="1:17" ht="15" customHeight="1" x14ac:dyDescent="0.35">
      <c r="A15" s="71">
        <f>ROW()</f>
        <v>15</v>
      </c>
      <c r="B15" s="16" t="s">
        <v>45</v>
      </c>
      <c r="C15" s="33" t="s">
        <v>134</v>
      </c>
      <c r="D15" s="125"/>
      <c r="E15" s="125"/>
      <c r="F15" s="135">
        <f>F131</f>
        <v>0</v>
      </c>
      <c r="G15" s="125"/>
      <c r="H15" s="135">
        <f>G131</f>
        <v>0</v>
      </c>
      <c r="I15" s="125"/>
      <c r="J15" s="135">
        <f>H131</f>
        <v>0</v>
      </c>
      <c r="K15" s="125"/>
      <c r="L15" s="135">
        <f>I131</f>
        <v>0</v>
      </c>
      <c r="M15" s="125"/>
      <c r="N15" s="135">
        <f>J131</f>
        <v>0</v>
      </c>
      <c r="O15" s="125"/>
      <c r="P15" s="125"/>
      <c r="Q15" s="134"/>
    </row>
    <row r="16" spans="1:17" s="115" customFormat="1" ht="15" customHeight="1" x14ac:dyDescent="0.35">
      <c r="A16" s="71">
        <f>ROW()</f>
        <v>16</v>
      </c>
      <c r="B16" s="16" t="s">
        <v>47</v>
      </c>
      <c r="C16" s="33" t="s">
        <v>217</v>
      </c>
      <c r="D16" s="125"/>
      <c r="E16" s="125"/>
      <c r="F16" s="155"/>
      <c r="G16" s="125"/>
      <c r="H16" s="155"/>
      <c r="I16" s="125"/>
      <c r="J16" s="155"/>
      <c r="K16" s="125"/>
      <c r="L16" s="155"/>
      <c r="M16" s="125"/>
      <c r="N16" s="155"/>
      <c r="O16" s="125"/>
      <c r="P16" s="125"/>
      <c r="Q16" s="134"/>
    </row>
    <row r="17" spans="1:17" ht="15" customHeight="1" x14ac:dyDescent="0.35">
      <c r="A17" s="71">
        <f>ROW()</f>
        <v>17</v>
      </c>
      <c r="B17" s="16" t="s">
        <v>45</v>
      </c>
      <c r="C17" s="33" t="s">
        <v>72</v>
      </c>
      <c r="D17" s="125"/>
      <c r="E17" s="125"/>
      <c r="F17" s="135">
        <f>F82</f>
        <v>0</v>
      </c>
      <c r="G17" s="125"/>
      <c r="H17" s="135">
        <f>G82</f>
        <v>0</v>
      </c>
      <c r="I17" s="125"/>
      <c r="J17" s="135">
        <f>H82</f>
        <v>0</v>
      </c>
      <c r="K17" s="125"/>
      <c r="L17" s="135">
        <f>I82</f>
        <v>0</v>
      </c>
      <c r="M17" s="125"/>
      <c r="N17" s="135">
        <f>J82</f>
        <v>0</v>
      </c>
      <c r="O17" s="125"/>
      <c r="P17" s="125"/>
      <c r="Q17" s="134"/>
    </row>
    <row r="18" spans="1:17" ht="15" customHeight="1" x14ac:dyDescent="0.35">
      <c r="A18" s="71">
        <f>ROW()</f>
        <v>18</v>
      </c>
      <c r="B18" s="16" t="s">
        <v>45</v>
      </c>
      <c r="C18" s="33" t="s">
        <v>143</v>
      </c>
      <c r="D18" s="125"/>
      <c r="E18" s="125"/>
      <c r="F18" s="135">
        <f>F84</f>
        <v>0</v>
      </c>
      <c r="G18" s="125"/>
      <c r="H18" s="135">
        <f>G84</f>
        <v>0</v>
      </c>
      <c r="I18" s="125"/>
      <c r="J18" s="135">
        <f>H84</f>
        <v>0</v>
      </c>
      <c r="K18" s="125"/>
      <c r="L18" s="135">
        <f>I84</f>
        <v>0</v>
      </c>
      <c r="M18" s="125"/>
      <c r="N18" s="135">
        <f>J84</f>
        <v>0</v>
      </c>
      <c r="O18" s="125"/>
      <c r="P18" s="125"/>
      <c r="Q18" s="134"/>
    </row>
    <row r="19" spans="1:17" ht="15" customHeight="1" x14ac:dyDescent="0.35">
      <c r="A19" s="71">
        <f>ROW()</f>
        <v>19</v>
      </c>
      <c r="B19" s="102"/>
      <c r="C19" s="33"/>
      <c r="D19" s="125"/>
      <c r="E19" s="125"/>
      <c r="F19" s="125"/>
      <c r="G19" s="125"/>
      <c r="H19" s="125"/>
      <c r="I19" s="125"/>
      <c r="J19" s="125"/>
      <c r="K19" s="125"/>
      <c r="L19" s="125"/>
      <c r="M19" s="125"/>
      <c r="N19" s="125"/>
      <c r="O19" s="125"/>
      <c r="P19" s="125"/>
      <c r="Q19" s="134"/>
    </row>
    <row r="20" spans="1:17" ht="15" customHeight="1" x14ac:dyDescent="0.35">
      <c r="A20" s="71">
        <f>ROW()</f>
        <v>20</v>
      </c>
      <c r="B20" s="125"/>
      <c r="C20" s="33" t="s">
        <v>155</v>
      </c>
      <c r="D20" s="125"/>
      <c r="E20" s="125"/>
      <c r="F20" s="125"/>
      <c r="G20" s="125"/>
      <c r="H20" s="125"/>
      <c r="I20" s="125"/>
      <c r="J20" s="125"/>
      <c r="K20" s="125"/>
      <c r="L20" s="125"/>
      <c r="M20" s="125"/>
      <c r="N20" s="125"/>
      <c r="O20" s="125"/>
      <c r="P20" s="135">
        <f>J134</f>
        <v>0</v>
      </c>
      <c r="Q20" s="134"/>
    </row>
    <row r="21" spans="1:17" ht="15" customHeight="1" thickBot="1" x14ac:dyDescent="0.4">
      <c r="A21" s="71">
        <f>ROW()</f>
        <v>21</v>
      </c>
      <c r="B21" s="125"/>
      <c r="C21" s="33" t="s">
        <v>136</v>
      </c>
      <c r="D21" s="125"/>
      <c r="E21" s="125"/>
      <c r="F21" s="125"/>
      <c r="G21" s="125"/>
      <c r="H21" s="125"/>
      <c r="I21" s="125"/>
      <c r="J21" s="125"/>
      <c r="K21" s="125"/>
      <c r="L21" s="125"/>
      <c r="M21" s="125"/>
      <c r="N21" s="125"/>
      <c r="O21" s="125"/>
      <c r="P21" s="135">
        <f>E44</f>
        <v>0</v>
      </c>
      <c r="Q21" s="134"/>
    </row>
    <row r="22" spans="1:17" ht="15" customHeight="1" thickBot="1" x14ac:dyDescent="0.4">
      <c r="A22" s="71">
        <f>ROW()</f>
        <v>22</v>
      </c>
      <c r="B22" s="125"/>
      <c r="C22" s="120" t="s">
        <v>178</v>
      </c>
      <c r="D22" s="125"/>
      <c r="E22" s="125"/>
      <c r="F22" s="125"/>
      <c r="G22" s="125"/>
      <c r="H22" s="125"/>
      <c r="I22" s="125"/>
      <c r="J22" s="125"/>
      <c r="K22" s="125"/>
      <c r="L22" s="125"/>
      <c r="M22" s="125"/>
      <c r="N22" s="125"/>
      <c r="O22" s="125"/>
      <c r="P22" s="136">
        <f>P20-P21</f>
        <v>0</v>
      </c>
      <c r="Q22" s="134"/>
    </row>
    <row r="23" spans="1:17" ht="15" customHeight="1" x14ac:dyDescent="0.35">
      <c r="A23" s="71">
        <f>ROW()</f>
        <v>23</v>
      </c>
      <c r="B23" s="125"/>
      <c r="C23" s="120"/>
      <c r="D23" s="125"/>
      <c r="E23" s="125"/>
      <c r="F23" s="125"/>
      <c r="G23" s="125"/>
      <c r="H23" s="125"/>
      <c r="I23" s="125"/>
      <c r="J23" s="125"/>
      <c r="K23" s="125"/>
      <c r="L23" s="125"/>
      <c r="M23" s="125"/>
      <c r="N23" s="125"/>
      <c r="O23" s="125"/>
      <c r="P23" s="125"/>
      <c r="Q23" s="134"/>
    </row>
    <row r="24" spans="1:17" ht="15" customHeight="1" x14ac:dyDescent="0.35">
      <c r="A24" s="71">
        <f>ROW()</f>
        <v>24</v>
      </c>
      <c r="B24" s="125"/>
      <c r="C24" s="33" t="s">
        <v>179</v>
      </c>
      <c r="D24" s="125"/>
      <c r="E24" s="135">
        <f>-E12</f>
        <v>0</v>
      </c>
      <c r="F24" s="108">
        <f>-F15+F16-F17-F18</f>
        <v>0</v>
      </c>
      <c r="G24" s="108">
        <f t="shared" ref="G24:O24" si="0">SUM(G14:G18)</f>
        <v>0</v>
      </c>
      <c r="H24" s="108">
        <f>-H15+H16-H17-H18</f>
        <v>0</v>
      </c>
      <c r="I24" s="108">
        <f t="shared" si="0"/>
        <v>0</v>
      </c>
      <c r="J24" s="108">
        <f>-J15+J16-J17-J18</f>
        <v>0</v>
      </c>
      <c r="K24" s="108">
        <f t="shared" si="0"/>
        <v>0</v>
      </c>
      <c r="L24" s="108">
        <f>-L15+L16-L17-L18</f>
        <v>0</v>
      </c>
      <c r="M24" s="108">
        <f t="shared" si="0"/>
        <v>0</v>
      </c>
      <c r="N24" s="108">
        <f>-N15+N16-N17-N18</f>
        <v>0</v>
      </c>
      <c r="O24" s="108">
        <f t="shared" si="0"/>
        <v>0</v>
      </c>
      <c r="P24" s="135">
        <f>P22</f>
        <v>0</v>
      </c>
      <c r="Q24" s="134"/>
    </row>
    <row r="25" spans="1:17" ht="15" customHeight="1" thickBot="1" x14ac:dyDescent="0.4">
      <c r="A25" s="71">
        <f>ROW()</f>
        <v>25</v>
      </c>
      <c r="B25" s="125"/>
      <c r="C25" s="33"/>
      <c r="D25" s="125"/>
      <c r="E25" s="125"/>
      <c r="F25" s="114"/>
      <c r="G25" s="114"/>
      <c r="H25" s="114"/>
      <c r="I25" s="114"/>
      <c r="J25" s="114"/>
      <c r="K25" s="114"/>
      <c r="L25" s="125"/>
      <c r="M25" s="125"/>
      <c r="N25" s="114"/>
      <c r="O25" s="125"/>
      <c r="P25" s="125"/>
      <c r="Q25" s="134"/>
    </row>
    <row r="26" spans="1:17" ht="15.6" customHeight="1" thickBot="1" x14ac:dyDescent="0.4">
      <c r="A26" s="71">
        <f>ROW()</f>
        <v>26</v>
      </c>
      <c r="B26" s="125"/>
      <c r="C26" s="120" t="str">
        <f>"Forcast post-tax IRR as at "&amp;TEXT(E9,"dd mmmm yyy")</f>
        <v>Forcast post-tax IRR as at 01 July 2017</v>
      </c>
      <c r="D26" s="125"/>
      <c r="E26" s="109" t="str">
        <f>IFERROR(XIRR(E24:P24,E9:P9,7%),"")</f>
        <v/>
      </c>
      <c r="F26" s="125"/>
      <c r="G26" s="125"/>
      <c r="H26" s="125"/>
      <c r="I26" s="125"/>
      <c r="J26" s="125"/>
      <c r="K26" s="125"/>
      <c r="L26" s="125"/>
      <c r="M26" s="125"/>
      <c r="N26" s="125"/>
      <c r="O26" s="125"/>
      <c r="P26" s="125"/>
      <c r="Q26" s="134"/>
    </row>
    <row r="27" spans="1:17" s="115" customFormat="1" ht="15.6" customHeight="1" x14ac:dyDescent="0.35">
      <c r="A27" s="71">
        <f>ROW()</f>
        <v>27</v>
      </c>
      <c r="B27" s="125"/>
      <c r="C27" s="120" t="s">
        <v>211</v>
      </c>
      <c r="D27" s="125"/>
      <c r="E27" s="163">
        <f>IFERROR(XNPV(E26,E24:P24,E9:P9),0)</f>
        <v>0</v>
      </c>
      <c r="F27" s="162" t="str">
        <f>IF(ABS(E27)&lt;0.01,"OK","ERROR")</f>
        <v>OK</v>
      </c>
      <c r="G27" s="125"/>
      <c r="H27" s="125"/>
      <c r="I27" s="125"/>
      <c r="J27" s="125"/>
      <c r="K27" s="125"/>
      <c r="L27" s="125"/>
      <c r="M27" s="125"/>
      <c r="N27" s="125"/>
      <c r="O27" s="125"/>
      <c r="P27" s="125"/>
      <c r="Q27" s="134"/>
    </row>
    <row r="28" spans="1:17" ht="26.45" customHeight="1" x14ac:dyDescent="0.4">
      <c r="A28" s="71">
        <f>ROW()</f>
        <v>28</v>
      </c>
      <c r="B28" s="124" t="s">
        <v>164</v>
      </c>
      <c r="C28" s="120"/>
      <c r="D28" s="125"/>
      <c r="E28" s="125"/>
      <c r="F28" s="125"/>
      <c r="G28" s="125"/>
      <c r="H28" s="125"/>
      <c r="I28" s="125"/>
      <c r="J28" s="125"/>
      <c r="K28" s="125"/>
      <c r="L28" s="125"/>
      <c r="M28" s="125"/>
      <c r="N28" s="125"/>
      <c r="O28" s="125"/>
      <c r="P28" s="125"/>
      <c r="Q28" s="134"/>
    </row>
    <row r="29" spans="1:17" s="115" customFormat="1" ht="78.75" x14ac:dyDescent="0.4">
      <c r="A29" s="71">
        <f>ROW()</f>
        <v>29</v>
      </c>
      <c r="B29" s="125"/>
      <c r="C29" s="123" t="s">
        <v>44</v>
      </c>
      <c r="D29" s="125"/>
      <c r="E29" s="32" t="s">
        <v>144</v>
      </c>
      <c r="F29" s="32" t="s">
        <v>145</v>
      </c>
      <c r="G29" s="32" t="s">
        <v>186</v>
      </c>
      <c r="H29" s="125"/>
      <c r="I29" s="222" t="s">
        <v>147</v>
      </c>
      <c r="J29" s="222"/>
      <c r="K29" s="222"/>
      <c r="L29" s="222"/>
      <c r="M29" s="222"/>
      <c r="N29" s="222"/>
      <c r="O29" s="222"/>
      <c r="P29" s="222"/>
      <c r="Q29" s="134"/>
    </row>
    <row r="30" spans="1:17" s="115" customFormat="1" ht="15" customHeight="1" x14ac:dyDescent="0.35">
      <c r="A30" s="71">
        <f>ROW()</f>
        <v>30</v>
      </c>
      <c r="B30" s="125"/>
      <c r="C30" s="33" t="s">
        <v>234</v>
      </c>
      <c r="D30" s="125"/>
      <c r="E30" s="137"/>
      <c r="F30" s="137"/>
      <c r="G30" s="135">
        <f>E30+F30</f>
        <v>0</v>
      </c>
      <c r="H30" s="125"/>
      <c r="I30" s="219"/>
      <c r="J30" s="220"/>
      <c r="K30" s="220"/>
      <c r="L30" s="220"/>
      <c r="M30" s="220"/>
      <c r="N30" s="220"/>
      <c r="O30" s="220"/>
      <c r="P30" s="221"/>
      <c r="Q30" s="134"/>
    </row>
    <row r="31" spans="1:17" s="115" customFormat="1" ht="15" customHeight="1" x14ac:dyDescent="0.35">
      <c r="A31" s="71">
        <f>ROW()</f>
        <v>31</v>
      </c>
      <c r="B31" s="125"/>
      <c r="C31" s="33" t="s">
        <v>180</v>
      </c>
      <c r="D31" s="125"/>
      <c r="E31" s="137"/>
      <c r="F31" s="137"/>
      <c r="G31" s="135">
        <f t="shared" ref="G31:G32" si="1">E31+F31</f>
        <v>0</v>
      </c>
      <c r="H31" s="125"/>
      <c r="I31" s="219"/>
      <c r="J31" s="220"/>
      <c r="K31" s="220"/>
      <c r="L31" s="220"/>
      <c r="M31" s="220"/>
      <c r="N31" s="220"/>
      <c r="O31" s="220"/>
      <c r="P31" s="221"/>
      <c r="Q31" s="134"/>
    </row>
    <row r="32" spans="1:17" s="115" customFormat="1" ht="15" customHeight="1" thickBot="1" x14ac:dyDescent="0.4">
      <c r="A32" s="71">
        <f>ROW()</f>
        <v>32</v>
      </c>
      <c r="B32" s="125"/>
      <c r="C32" s="33" t="s">
        <v>235</v>
      </c>
      <c r="D32" s="125"/>
      <c r="E32" s="137"/>
      <c r="F32" s="137"/>
      <c r="G32" s="135">
        <f t="shared" si="1"/>
        <v>0</v>
      </c>
      <c r="H32" s="125"/>
      <c r="I32" s="219"/>
      <c r="J32" s="220"/>
      <c r="K32" s="220"/>
      <c r="L32" s="220"/>
      <c r="M32" s="220"/>
      <c r="N32" s="220"/>
      <c r="O32" s="220"/>
      <c r="P32" s="221"/>
      <c r="Q32" s="134"/>
    </row>
    <row r="33" spans="1:17" s="115" customFormat="1" ht="15" customHeight="1" thickBot="1" x14ac:dyDescent="0.4">
      <c r="A33" s="71">
        <f>ROW()</f>
        <v>33</v>
      </c>
      <c r="B33" s="125"/>
      <c r="C33" s="120" t="s">
        <v>269</v>
      </c>
      <c r="D33" s="125"/>
      <c r="E33" s="107">
        <f t="shared" ref="E33:F33" si="2">SUM(E30:E32)</f>
        <v>0</v>
      </c>
      <c r="F33" s="107">
        <f t="shared" si="2"/>
        <v>0</v>
      </c>
      <c r="G33" s="107">
        <f>SUM(G30:G32)</f>
        <v>0</v>
      </c>
      <c r="H33" s="125"/>
      <c r="I33" s="125"/>
      <c r="J33" s="125"/>
      <c r="K33" s="125"/>
      <c r="L33" s="125"/>
      <c r="M33" s="125"/>
      <c r="N33" s="125"/>
      <c r="O33" s="125"/>
      <c r="P33" s="125"/>
      <c r="Q33" s="134"/>
    </row>
    <row r="34" spans="1:17" s="115" customFormat="1" ht="23.45" customHeight="1" x14ac:dyDescent="0.4">
      <c r="A34" s="71">
        <f>ROW()</f>
        <v>34</v>
      </c>
      <c r="B34" s="125"/>
      <c r="C34" s="123" t="s">
        <v>200</v>
      </c>
      <c r="D34" s="125"/>
      <c r="E34" s="125"/>
      <c r="F34" s="125"/>
      <c r="G34" s="125"/>
      <c r="H34" s="125"/>
      <c r="I34" s="125"/>
      <c r="J34" s="125"/>
      <c r="K34" s="125"/>
      <c r="L34" s="125"/>
      <c r="M34" s="125"/>
      <c r="N34" s="125"/>
      <c r="O34" s="125"/>
      <c r="P34" s="125"/>
      <c r="Q34" s="134"/>
    </row>
    <row r="35" spans="1:17" s="115" customFormat="1" ht="15" customHeight="1" x14ac:dyDescent="0.35">
      <c r="A35" s="71">
        <f>ROW()</f>
        <v>35</v>
      </c>
      <c r="B35" s="125"/>
      <c r="C35" s="227"/>
      <c r="D35" s="228"/>
      <c r="E35" s="228"/>
      <c r="F35" s="228"/>
      <c r="G35" s="228"/>
      <c r="H35" s="228"/>
      <c r="I35" s="228"/>
      <c r="J35" s="228"/>
      <c r="K35" s="228"/>
      <c r="L35" s="228"/>
      <c r="M35" s="228"/>
      <c r="N35" s="228"/>
      <c r="O35" s="228"/>
      <c r="P35" s="229"/>
      <c r="Q35" s="134"/>
    </row>
    <row r="36" spans="1:17" s="115" customFormat="1" ht="15" customHeight="1" x14ac:dyDescent="0.35">
      <c r="A36" s="71">
        <f>ROW()</f>
        <v>36</v>
      </c>
      <c r="B36" s="125"/>
      <c r="C36" s="230"/>
      <c r="D36" s="231"/>
      <c r="E36" s="231"/>
      <c r="F36" s="231"/>
      <c r="G36" s="231"/>
      <c r="H36" s="231"/>
      <c r="I36" s="231"/>
      <c r="J36" s="231"/>
      <c r="K36" s="231"/>
      <c r="L36" s="231"/>
      <c r="M36" s="231"/>
      <c r="N36" s="231"/>
      <c r="O36" s="231"/>
      <c r="P36" s="232"/>
      <c r="Q36" s="134"/>
    </row>
    <row r="37" spans="1:17" s="115" customFormat="1" ht="15" customHeight="1" x14ac:dyDescent="0.35">
      <c r="A37" s="71">
        <f>ROW()</f>
        <v>37</v>
      </c>
      <c r="B37" s="125"/>
      <c r="C37" s="233"/>
      <c r="D37" s="234"/>
      <c r="E37" s="234"/>
      <c r="F37" s="234"/>
      <c r="G37" s="234"/>
      <c r="H37" s="234"/>
      <c r="I37" s="234"/>
      <c r="J37" s="234"/>
      <c r="K37" s="234"/>
      <c r="L37" s="234"/>
      <c r="M37" s="234"/>
      <c r="N37" s="234"/>
      <c r="O37" s="234"/>
      <c r="P37" s="235"/>
      <c r="Q37" s="134"/>
    </row>
    <row r="38" spans="1:17" ht="46.15" customHeight="1" x14ac:dyDescent="0.4">
      <c r="A38" s="71">
        <f>ROW()</f>
        <v>38</v>
      </c>
      <c r="B38" s="124" t="s">
        <v>165</v>
      </c>
      <c r="C38" s="120"/>
      <c r="D38" s="125"/>
      <c r="E38" s="125"/>
      <c r="F38" s="125"/>
      <c r="G38" s="125"/>
      <c r="H38" s="125"/>
      <c r="I38" s="125"/>
      <c r="J38" s="125"/>
      <c r="K38" s="125"/>
      <c r="L38" s="125"/>
      <c r="M38" s="125"/>
      <c r="N38" s="125"/>
      <c r="O38" s="125"/>
      <c r="P38" s="125"/>
      <c r="Q38" s="134"/>
    </row>
    <row r="39" spans="1:17" s="115" customFormat="1" ht="28.9" customHeight="1" x14ac:dyDescent="0.4">
      <c r="A39" s="71"/>
      <c r="B39" s="124"/>
      <c r="C39" s="123"/>
      <c r="D39" s="125"/>
      <c r="E39" s="123" t="s">
        <v>44</v>
      </c>
      <c r="F39" s="125"/>
      <c r="G39" s="222" t="s">
        <v>147</v>
      </c>
      <c r="H39" s="222"/>
      <c r="I39" s="222"/>
      <c r="J39" s="125"/>
      <c r="K39" s="125"/>
      <c r="L39" s="125"/>
      <c r="M39" s="125"/>
      <c r="N39" s="125"/>
      <c r="O39" s="125"/>
      <c r="P39" s="125"/>
      <c r="Q39" s="134"/>
    </row>
    <row r="40" spans="1:17" ht="15" customHeight="1" x14ac:dyDescent="0.35">
      <c r="A40" s="71">
        <f>ROW()</f>
        <v>40</v>
      </c>
      <c r="B40" s="125"/>
      <c r="C40" s="137" t="s">
        <v>146</v>
      </c>
      <c r="D40" s="125"/>
      <c r="E40" s="137"/>
      <c r="F40" s="125"/>
      <c r="G40" s="219"/>
      <c r="H40" s="220"/>
      <c r="I40" s="220"/>
      <c r="J40" s="220"/>
      <c r="K40" s="220"/>
      <c r="L40" s="220"/>
      <c r="M40" s="220"/>
      <c r="N40" s="220"/>
      <c r="O40" s="220"/>
      <c r="P40" s="221"/>
      <c r="Q40" s="134"/>
    </row>
    <row r="41" spans="1:17" ht="15" customHeight="1" x14ac:dyDescent="0.35">
      <c r="A41" s="71">
        <f>ROW()</f>
        <v>41</v>
      </c>
      <c r="B41" s="125"/>
      <c r="C41" s="137" t="s">
        <v>146</v>
      </c>
      <c r="D41" s="125"/>
      <c r="E41" s="137"/>
      <c r="F41" s="125"/>
      <c r="G41" s="219"/>
      <c r="H41" s="220"/>
      <c r="I41" s="220"/>
      <c r="J41" s="220"/>
      <c r="K41" s="220"/>
      <c r="L41" s="220"/>
      <c r="M41" s="220"/>
      <c r="N41" s="220"/>
      <c r="O41" s="220"/>
      <c r="P41" s="221"/>
      <c r="Q41" s="134"/>
    </row>
    <row r="42" spans="1:17" ht="15" customHeight="1" x14ac:dyDescent="0.35">
      <c r="A42" s="71">
        <f>ROW()</f>
        <v>42</v>
      </c>
      <c r="B42" s="125"/>
      <c r="C42" s="137" t="s">
        <v>146</v>
      </c>
      <c r="D42" s="125"/>
      <c r="E42" s="137"/>
      <c r="F42" s="125"/>
      <c r="G42" s="219"/>
      <c r="H42" s="220"/>
      <c r="I42" s="220"/>
      <c r="J42" s="220"/>
      <c r="K42" s="220"/>
      <c r="L42" s="220"/>
      <c r="M42" s="220"/>
      <c r="N42" s="220"/>
      <c r="O42" s="220"/>
      <c r="P42" s="221"/>
      <c r="Q42" s="134"/>
    </row>
    <row r="43" spans="1:17" ht="15" customHeight="1" thickBot="1" x14ac:dyDescent="0.4">
      <c r="A43" s="71">
        <f>ROW()</f>
        <v>43</v>
      </c>
      <c r="B43" s="125"/>
      <c r="C43" s="137" t="s">
        <v>146</v>
      </c>
      <c r="D43" s="125"/>
      <c r="E43" s="137"/>
      <c r="F43" s="125"/>
      <c r="G43" s="219"/>
      <c r="H43" s="220"/>
      <c r="I43" s="220"/>
      <c r="J43" s="220"/>
      <c r="K43" s="220"/>
      <c r="L43" s="220"/>
      <c r="M43" s="220"/>
      <c r="N43" s="220"/>
      <c r="O43" s="220"/>
      <c r="P43" s="221"/>
      <c r="Q43" s="134"/>
    </row>
    <row r="44" spans="1:17" ht="15" customHeight="1" thickBot="1" x14ac:dyDescent="0.4">
      <c r="A44" s="71">
        <f>ROW()</f>
        <v>44</v>
      </c>
      <c r="B44" s="125"/>
      <c r="C44" s="120" t="s">
        <v>137</v>
      </c>
      <c r="D44" s="125"/>
      <c r="E44" s="107">
        <f>SUM(E40:E43)</f>
        <v>0</v>
      </c>
      <c r="F44" s="125"/>
      <c r="G44" s="125"/>
      <c r="H44" s="125"/>
      <c r="I44" s="125"/>
      <c r="J44" s="125"/>
      <c r="K44" s="125"/>
      <c r="L44" s="125"/>
      <c r="M44" s="125"/>
      <c r="N44" s="125"/>
      <c r="O44" s="125"/>
      <c r="P44" s="125"/>
      <c r="Q44" s="134"/>
    </row>
    <row r="45" spans="1:17" ht="25.15" customHeight="1" x14ac:dyDescent="0.4">
      <c r="A45" s="71">
        <f>ROW()</f>
        <v>45</v>
      </c>
      <c r="B45" s="125"/>
      <c r="C45" s="195" t="s">
        <v>218</v>
      </c>
      <c r="D45" s="195"/>
      <c r="E45" s="195"/>
      <c r="F45" s="195"/>
      <c r="G45" s="195"/>
      <c r="H45" s="195"/>
      <c r="I45" s="195"/>
      <c r="J45" s="195"/>
      <c r="K45" s="195"/>
      <c r="L45" s="195"/>
      <c r="M45" s="195"/>
      <c r="N45" s="195"/>
      <c r="O45" s="195"/>
      <c r="P45" s="195"/>
      <c r="Q45" s="134"/>
    </row>
    <row r="46" spans="1:17" ht="15" customHeight="1" x14ac:dyDescent="0.35">
      <c r="A46" s="71">
        <f>ROW()</f>
        <v>46</v>
      </c>
      <c r="B46" s="125"/>
      <c r="C46" s="223"/>
      <c r="D46" s="223"/>
      <c r="E46" s="223"/>
      <c r="F46" s="223"/>
      <c r="G46" s="223"/>
      <c r="H46" s="223"/>
      <c r="I46" s="223"/>
      <c r="J46" s="223"/>
      <c r="K46" s="223"/>
      <c r="L46" s="223"/>
      <c r="M46" s="223"/>
      <c r="N46" s="223"/>
      <c r="O46" s="223"/>
      <c r="P46" s="223"/>
      <c r="Q46" s="134"/>
    </row>
    <row r="47" spans="1:17" ht="15" customHeight="1" x14ac:dyDescent="0.35">
      <c r="A47" s="71">
        <f>ROW()</f>
        <v>47</v>
      </c>
      <c r="B47" s="125"/>
      <c r="C47" s="223"/>
      <c r="D47" s="223"/>
      <c r="E47" s="223"/>
      <c r="F47" s="223"/>
      <c r="G47" s="223"/>
      <c r="H47" s="223"/>
      <c r="I47" s="223"/>
      <c r="J47" s="223"/>
      <c r="K47" s="223"/>
      <c r="L47" s="223"/>
      <c r="M47" s="223"/>
      <c r="N47" s="223"/>
      <c r="O47" s="223"/>
      <c r="P47" s="223"/>
      <c r="Q47" s="134"/>
    </row>
    <row r="48" spans="1:17" ht="15" customHeight="1" x14ac:dyDescent="0.35">
      <c r="A48" s="71">
        <f>ROW()</f>
        <v>48</v>
      </c>
      <c r="B48" s="125"/>
      <c r="C48" s="223"/>
      <c r="D48" s="223"/>
      <c r="E48" s="223"/>
      <c r="F48" s="223"/>
      <c r="G48" s="223"/>
      <c r="H48" s="223"/>
      <c r="I48" s="223"/>
      <c r="J48" s="223"/>
      <c r="K48" s="223"/>
      <c r="L48" s="223"/>
      <c r="M48" s="223"/>
      <c r="N48" s="223"/>
      <c r="O48" s="223"/>
      <c r="P48" s="223"/>
      <c r="Q48" s="134"/>
    </row>
    <row r="49" spans="1:23" ht="23.45" customHeight="1" x14ac:dyDescent="0.4">
      <c r="A49" s="71">
        <f>ROW()</f>
        <v>49</v>
      </c>
      <c r="B49" s="124" t="s">
        <v>166</v>
      </c>
      <c r="C49" s="120"/>
      <c r="D49" s="125"/>
      <c r="E49" s="125"/>
      <c r="F49" s="125"/>
      <c r="G49" s="125"/>
      <c r="H49" s="125"/>
      <c r="I49" s="125"/>
      <c r="J49" s="125"/>
      <c r="K49" s="125"/>
      <c r="L49" s="125"/>
      <c r="M49" s="125"/>
      <c r="N49" s="125"/>
      <c r="O49" s="125"/>
      <c r="P49" s="125"/>
      <c r="Q49" s="134"/>
    </row>
    <row r="50" spans="1:23" ht="15" customHeight="1" x14ac:dyDescent="0.35">
      <c r="A50" s="71">
        <f>ROW()</f>
        <v>50</v>
      </c>
      <c r="B50" s="125"/>
      <c r="C50" s="120"/>
      <c r="D50" s="125"/>
      <c r="E50" s="125"/>
      <c r="F50" s="125"/>
      <c r="G50" s="125"/>
      <c r="H50" s="125"/>
      <c r="I50" s="125"/>
      <c r="J50" s="125"/>
      <c r="K50" s="125"/>
      <c r="L50" s="125"/>
      <c r="M50" s="125"/>
      <c r="N50" s="125"/>
      <c r="O50" s="125"/>
      <c r="P50" s="125"/>
      <c r="Q50" s="134"/>
    </row>
    <row r="51" spans="1:23" ht="15" customHeight="1" x14ac:dyDescent="0.35">
      <c r="A51" s="71">
        <f>ROW()</f>
        <v>51</v>
      </c>
      <c r="B51" s="125"/>
      <c r="C51" s="120" t="s">
        <v>101</v>
      </c>
      <c r="D51" s="125"/>
      <c r="E51" s="161">
        <f>IF(ISNUMBER('Pricing CoverSheet'!$C$14),'Pricing CoverSheet'!$C$14,"")</f>
        <v>42551</v>
      </c>
      <c r="F51" s="125"/>
      <c r="G51" s="125"/>
      <c r="H51" s="125"/>
      <c r="I51" s="125"/>
      <c r="J51" s="125"/>
      <c r="K51" s="125"/>
      <c r="L51" s="125"/>
      <c r="M51" s="125"/>
      <c r="N51" s="125"/>
      <c r="O51" s="125"/>
      <c r="P51" s="125"/>
      <c r="Q51" s="134"/>
    </row>
    <row r="52" spans="1:23" ht="15" customHeight="1" x14ac:dyDescent="0.35">
      <c r="A52" s="71">
        <f>ROW()</f>
        <v>52</v>
      </c>
      <c r="B52" s="125"/>
      <c r="C52" s="120" t="s">
        <v>185</v>
      </c>
      <c r="D52" s="125"/>
      <c r="E52" s="161">
        <f>'S18.Total revenue requirement'!E71</f>
        <v>42917</v>
      </c>
      <c r="F52" s="125"/>
      <c r="G52" s="125"/>
      <c r="H52" s="125"/>
      <c r="I52" s="125"/>
      <c r="J52" s="125"/>
      <c r="K52" s="125"/>
      <c r="L52" s="125"/>
      <c r="M52" s="125"/>
      <c r="N52" s="125"/>
      <c r="O52" s="125"/>
      <c r="P52" s="125"/>
      <c r="Q52" s="134"/>
    </row>
    <row r="53" spans="1:23" ht="25.5" x14ac:dyDescent="0.35">
      <c r="A53" s="71">
        <f>ROW()</f>
        <v>53</v>
      </c>
      <c r="B53" s="125"/>
      <c r="C53" s="120"/>
      <c r="D53" s="125"/>
      <c r="E53" s="106" t="s">
        <v>129</v>
      </c>
      <c r="F53" s="106" t="s">
        <v>128</v>
      </c>
      <c r="G53" s="125"/>
      <c r="H53" s="125"/>
      <c r="I53" s="125"/>
      <c r="J53" s="125"/>
      <c r="K53" s="125"/>
      <c r="L53" s="125"/>
      <c r="M53" s="125"/>
      <c r="N53" s="125"/>
      <c r="O53" s="125"/>
      <c r="P53" s="125"/>
      <c r="Q53" s="134"/>
    </row>
    <row r="54" spans="1:23" s="115" customFormat="1" x14ac:dyDescent="0.35">
      <c r="A54" s="71"/>
      <c r="B54" s="125"/>
      <c r="C54" s="120" t="s">
        <v>192</v>
      </c>
      <c r="D54" s="125"/>
      <c r="E54" s="119"/>
      <c r="F54" s="119">
        <v>148</v>
      </c>
      <c r="G54" s="125"/>
      <c r="H54" s="125"/>
      <c r="I54" s="125"/>
      <c r="J54" s="125"/>
      <c r="K54" s="125"/>
      <c r="L54" s="125"/>
      <c r="M54" s="125"/>
      <c r="N54" s="125"/>
      <c r="O54" s="125"/>
      <c r="P54" s="125"/>
      <c r="Q54" s="134"/>
    </row>
    <row r="55" spans="1:23" ht="15" customHeight="1" x14ac:dyDescent="0.35">
      <c r="A55" s="71">
        <f>ROW()</f>
        <v>55</v>
      </c>
      <c r="B55" s="125"/>
      <c r="C55" s="120" t="s">
        <v>198</v>
      </c>
      <c r="D55" s="125"/>
      <c r="E55" s="119"/>
      <c r="F55" s="119">
        <v>182</v>
      </c>
      <c r="G55" s="125"/>
      <c r="H55" s="125"/>
      <c r="I55" s="125"/>
      <c r="J55" s="125"/>
      <c r="K55" s="125"/>
      <c r="L55" s="125"/>
      <c r="M55" s="125"/>
      <c r="N55" s="125"/>
      <c r="O55" s="125"/>
      <c r="P55" s="125"/>
      <c r="Q55" s="134"/>
    </row>
    <row r="56" spans="1:23" ht="30" customHeight="1" x14ac:dyDescent="0.4">
      <c r="A56" s="71">
        <f>ROW()</f>
        <v>56</v>
      </c>
      <c r="B56" s="125"/>
      <c r="C56" s="123" t="s">
        <v>154</v>
      </c>
      <c r="D56" s="125"/>
      <c r="E56" s="125"/>
      <c r="F56" s="125"/>
      <c r="G56" s="125"/>
      <c r="H56" s="125"/>
      <c r="I56" s="125"/>
      <c r="J56" s="125"/>
      <c r="K56" s="125"/>
      <c r="L56" s="125"/>
      <c r="M56" s="125"/>
      <c r="N56" s="125"/>
      <c r="O56" s="125"/>
      <c r="P56" s="125"/>
      <c r="Q56" s="134"/>
    </row>
    <row r="57" spans="1:23" ht="58.15" customHeight="1" x14ac:dyDescent="0.35">
      <c r="A57" s="71">
        <f>ROW()</f>
        <v>57</v>
      </c>
      <c r="B57" s="125"/>
      <c r="C57" s="224"/>
      <c r="D57" s="225"/>
      <c r="E57" s="225"/>
      <c r="F57" s="225"/>
      <c r="G57" s="225"/>
      <c r="H57" s="225"/>
      <c r="I57" s="225"/>
      <c r="J57" s="225"/>
      <c r="K57" s="225"/>
      <c r="L57" s="225"/>
      <c r="M57" s="225"/>
      <c r="N57" s="225"/>
      <c r="O57" s="225"/>
      <c r="P57" s="226"/>
      <c r="Q57" s="134"/>
    </row>
    <row r="58" spans="1:23" ht="15" customHeight="1" x14ac:dyDescent="0.35">
      <c r="A58" s="72">
        <f>ROW()</f>
        <v>58</v>
      </c>
      <c r="B58" s="110"/>
      <c r="C58" s="111"/>
      <c r="D58" s="110"/>
      <c r="E58" s="110"/>
      <c r="F58" s="110"/>
      <c r="G58" s="110"/>
      <c r="H58" s="110"/>
      <c r="I58" s="110"/>
      <c r="J58" s="110"/>
      <c r="K58" s="110"/>
      <c r="L58" s="140"/>
      <c r="M58" s="154"/>
      <c r="N58" s="154"/>
      <c r="O58" s="154"/>
      <c r="P58" s="154"/>
      <c r="Q58" s="138" t="s">
        <v>187</v>
      </c>
    </row>
    <row r="59" spans="1:23" ht="15" customHeight="1" x14ac:dyDescent="0.35">
      <c r="A59" s="99"/>
      <c r="B59" s="65"/>
      <c r="C59" s="25"/>
      <c r="D59" s="65"/>
      <c r="E59" s="65"/>
      <c r="F59" s="65"/>
      <c r="G59" s="65"/>
      <c r="H59" s="65"/>
      <c r="I59" s="65"/>
      <c r="J59" s="65"/>
      <c r="K59" s="65"/>
    </row>
    <row r="60" spans="1:23" s="3" customFormat="1" ht="12.75" customHeight="1" x14ac:dyDescent="0.35">
      <c r="A60" s="127"/>
      <c r="B60" s="128"/>
      <c r="C60" s="128"/>
      <c r="D60" s="128"/>
      <c r="E60" s="128"/>
      <c r="F60" s="128"/>
      <c r="G60" s="128"/>
      <c r="H60" s="128"/>
      <c r="I60" s="128"/>
      <c r="J60" s="128"/>
      <c r="K60" s="128"/>
      <c r="L60" s="129"/>
      <c r="M60" s="115"/>
      <c r="N60" s="115"/>
      <c r="O60" s="115"/>
      <c r="P60" s="115"/>
      <c r="Q60"/>
    </row>
    <row r="61" spans="1:23" s="3" customFormat="1" ht="16.5" customHeight="1" x14ac:dyDescent="0.5">
      <c r="A61" s="130"/>
      <c r="B61" s="30"/>
      <c r="C61" s="30"/>
      <c r="D61" s="30"/>
      <c r="E61" s="30"/>
      <c r="F61" s="30"/>
      <c r="G61" s="30"/>
      <c r="H61" s="59" t="s">
        <v>41</v>
      </c>
      <c r="I61" s="211" t="str">
        <f>IF(NOT(ISBLANK('Pricing CoverSheet'!$C$8)),'Pricing CoverSheet'!$C$8,"")</f>
        <v>Airport Company</v>
      </c>
      <c r="J61" s="212"/>
      <c r="K61" s="213"/>
      <c r="L61" s="67"/>
      <c r="M61" s="115"/>
      <c r="N61" s="115"/>
      <c r="O61" s="115"/>
      <c r="P61" s="115"/>
      <c r="Q61"/>
    </row>
    <row r="62" spans="1:23" s="3" customFormat="1" ht="16.5" customHeight="1" x14ac:dyDescent="0.45">
      <c r="A62" s="130"/>
      <c r="B62" s="30"/>
      <c r="C62" s="30"/>
      <c r="D62" s="30"/>
      <c r="E62" s="30"/>
      <c r="F62" s="30"/>
      <c r="G62" s="30"/>
      <c r="H62" s="59" t="s">
        <v>73</v>
      </c>
      <c r="I62" s="214">
        <f>IF(ISNUMBER('Pricing CoverSheet'!$C$12),'Pricing CoverSheet'!$C$12,"")</f>
        <v>43281</v>
      </c>
      <c r="J62" s="215"/>
      <c r="K62" s="216"/>
      <c r="L62" s="67"/>
      <c r="M62" s="115"/>
      <c r="N62" s="115"/>
      <c r="O62" s="115"/>
      <c r="P62" s="115"/>
      <c r="Q62"/>
    </row>
    <row r="63" spans="1:23" s="3" customFormat="1" ht="20.25" customHeight="1" x14ac:dyDescent="0.4">
      <c r="A63" s="139" t="s">
        <v>212</v>
      </c>
      <c r="B63" s="10"/>
      <c r="C63" s="10"/>
      <c r="D63" s="10"/>
      <c r="E63" s="10"/>
      <c r="F63" s="10"/>
      <c r="G63" s="10"/>
      <c r="H63" s="10"/>
      <c r="I63" s="10"/>
      <c r="J63" s="10"/>
      <c r="K63" s="10"/>
      <c r="L63" s="67"/>
      <c r="M63" s="115"/>
      <c r="N63" s="115"/>
      <c r="O63" s="115"/>
      <c r="P63" s="115"/>
      <c r="Q63"/>
    </row>
    <row r="64" spans="1:23" s="3" customFormat="1" ht="12.75" customHeight="1" x14ac:dyDescent="0.35">
      <c r="A64" s="70" t="s">
        <v>86</v>
      </c>
      <c r="B64" s="12" t="s">
        <v>275</v>
      </c>
      <c r="C64" s="30"/>
      <c r="D64" s="30"/>
      <c r="E64" s="30"/>
      <c r="F64" s="30"/>
      <c r="G64" s="30"/>
      <c r="H64" s="30"/>
      <c r="I64" s="30"/>
      <c r="J64" s="30"/>
      <c r="K64" s="30"/>
      <c r="L64" s="68"/>
      <c r="M64" s="115"/>
      <c r="N64" s="115"/>
      <c r="O64" s="115"/>
      <c r="P64" s="115"/>
      <c r="Q64"/>
      <c r="R64"/>
      <c r="S64"/>
      <c r="T64"/>
      <c r="U64"/>
      <c r="V64"/>
      <c r="W64"/>
    </row>
    <row r="65" spans="1:12" ht="24.95" customHeight="1" x14ac:dyDescent="0.4">
      <c r="A65" s="71">
        <f>ROW()</f>
        <v>65</v>
      </c>
      <c r="B65" s="124" t="s">
        <v>177</v>
      </c>
      <c r="C65" s="125"/>
      <c r="D65" s="125"/>
      <c r="E65" s="125"/>
      <c r="F65" s="125"/>
      <c r="G65" s="125"/>
      <c r="H65" s="125"/>
      <c r="I65" s="125"/>
      <c r="J65" s="125"/>
      <c r="K65" s="125"/>
      <c r="L65" s="134"/>
    </row>
    <row r="66" spans="1:12" ht="30" customHeight="1" x14ac:dyDescent="0.4">
      <c r="A66" s="71">
        <f>ROW()</f>
        <v>66</v>
      </c>
      <c r="B66" s="118"/>
      <c r="C66" s="123" t="s">
        <v>156</v>
      </c>
      <c r="D66" s="125"/>
      <c r="E66" s="125"/>
      <c r="F66" s="125"/>
      <c r="G66" s="125"/>
      <c r="H66" s="125"/>
      <c r="I66" s="125"/>
      <c r="J66" s="125"/>
      <c r="K66" s="125"/>
      <c r="L66" s="134"/>
    </row>
    <row r="67" spans="1:12" ht="15" customHeight="1" x14ac:dyDescent="0.35">
      <c r="A67" s="71">
        <f>ROW()</f>
        <v>67</v>
      </c>
      <c r="B67" s="118"/>
      <c r="C67" s="192"/>
      <c r="D67" s="192"/>
      <c r="E67" s="192"/>
      <c r="F67" s="192"/>
      <c r="G67" s="192"/>
      <c r="H67" s="192"/>
      <c r="I67" s="192"/>
      <c r="J67" s="192"/>
      <c r="K67" s="125"/>
      <c r="L67" s="134"/>
    </row>
    <row r="68" spans="1:12" ht="15" customHeight="1" x14ac:dyDescent="0.35">
      <c r="A68" s="71">
        <f>ROW()</f>
        <v>68</v>
      </c>
      <c r="B68" s="118"/>
      <c r="C68" s="192"/>
      <c r="D68" s="192"/>
      <c r="E68" s="192"/>
      <c r="F68" s="192"/>
      <c r="G68" s="192"/>
      <c r="H68" s="192"/>
      <c r="I68" s="192"/>
      <c r="J68" s="192"/>
      <c r="K68" s="125"/>
      <c r="L68" s="134"/>
    </row>
    <row r="69" spans="1:12" ht="15" customHeight="1" x14ac:dyDescent="0.35">
      <c r="A69" s="71">
        <f>ROW()</f>
        <v>69</v>
      </c>
      <c r="B69" s="118"/>
      <c r="C69" s="192"/>
      <c r="D69" s="192"/>
      <c r="E69" s="192"/>
      <c r="F69" s="192"/>
      <c r="G69" s="192"/>
      <c r="H69" s="192"/>
      <c r="I69" s="192"/>
      <c r="J69" s="192"/>
      <c r="K69" s="125"/>
      <c r="L69" s="134"/>
    </row>
    <row r="70" spans="1:12" ht="15" customHeight="1" x14ac:dyDescent="0.35">
      <c r="A70" s="71">
        <f>ROW()</f>
        <v>70</v>
      </c>
      <c r="B70" s="118"/>
      <c r="C70" s="192"/>
      <c r="D70" s="192"/>
      <c r="E70" s="192"/>
      <c r="F70" s="192"/>
      <c r="G70" s="192"/>
      <c r="H70" s="192"/>
      <c r="I70" s="192"/>
      <c r="J70" s="192"/>
      <c r="K70" s="125"/>
      <c r="L70" s="134"/>
    </row>
    <row r="71" spans="1:12" ht="15" customHeight="1" x14ac:dyDescent="0.35">
      <c r="A71" s="71">
        <f>ROW()</f>
        <v>71</v>
      </c>
      <c r="B71" s="118"/>
      <c r="C71" s="192"/>
      <c r="D71" s="192"/>
      <c r="E71" s="192"/>
      <c r="F71" s="192"/>
      <c r="G71" s="192"/>
      <c r="H71" s="192"/>
      <c r="I71" s="192"/>
      <c r="J71" s="192"/>
      <c r="K71" s="125"/>
      <c r="L71" s="134"/>
    </row>
    <row r="72" spans="1:12" ht="15" customHeight="1" x14ac:dyDescent="0.35">
      <c r="A72" s="71">
        <f>ROW()</f>
        <v>72</v>
      </c>
      <c r="B72" s="118"/>
      <c r="C72" s="192"/>
      <c r="D72" s="192"/>
      <c r="E72" s="192"/>
      <c r="F72" s="192"/>
      <c r="G72" s="192"/>
      <c r="H72" s="192"/>
      <c r="I72" s="192"/>
      <c r="J72" s="192"/>
      <c r="K72" s="125"/>
      <c r="L72" s="134"/>
    </row>
    <row r="73" spans="1:12" ht="15" customHeight="1" x14ac:dyDescent="0.35">
      <c r="A73" s="71">
        <f>ROW()</f>
        <v>73</v>
      </c>
      <c r="B73" s="118"/>
      <c r="C73" s="192"/>
      <c r="D73" s="192"/>
      <c r="E73" s="192"/>
      <c r="F73" s="192"/>
      <c r="G73" s="192"/>
      <c r="H73" s="192"/>
      <c r="I73" s="192"/>
      <c r="J73" s="192"/>
      <c r="K73" s="125"/>
      <c r="L73" s="134"/>
    </row>
    <row r="74" spans="1:12" ht="15" customHeight="1" x14ac:dyDescent="0.35">
      <c r="A74" s="71">
        <f>ROW()</f>
        <v>74</v>
      </c>
      <c r="B74" s="118"/>
      <c r="C74" s="192"/>
      <c r="D74" s="192"/>
      <c r="E74" s="192"/>
      <c r="F74" s="192"/>
      <c r="G74" s="192"/>
      <c r="H74" s="192"/>
      <c r="I74" s="192"/>
      <c r="J74" s="192"/>
      <c r="K74" s="125"/>
      <c r="L74" s="134"/>
    </row>
    <row r="75" spans="1:12" ht="60" customHeight="1" x14ac:dyDescent="0.4">
      <c r="A75" s="71">
        <f>ROW()</f>
        <v>75</v>
      </c>
      <c r="B75" s="118"/>
      <c r="C75" s="123" t="s">
        <v>44</v>
      </c>
      <c r="D75" s="118"/>
      <c r="E75" s="118"/>
      <c r="F75" s="24" t="s">
        <v>16</v>
      </c>
      <c r="G75" s="24" t="s">
        <v>17</v>
      </c>
      <c r="H75" s="24" t="s">
        <v>18</v>
      </c>
      <c r="I75" s="24" t="s">
        <v>19</v>
      </c>
      <c r="J75" s="24" t="s">
        <v>20</v>
      </c>
      <c r="K75" s="125"/>
      <c r="L75" s="134"/>
    </row>
    <row r="76" spans="1:12" ht="13.15" x14ac:dyDescent="0.4">
      <c r="A76" s="71">
        <f>ROW()</f>
        <v>76</v>
      </c>
      <c r="B76" s="118"/>
      <c r="C76" s="123"/>
      <c r="D76" s="118"/>
      <c r="E76" s="118"/>
      <c r="F76" s="32">
        <f>IF(ISNUMBER('Pricing CoverSheet'!$C$12),DATE(YEAR('Pricing CoverSheet'!$C$12),MONTH('Pricing CoverSheet'!$C$12),DAY('Pricing CoverSheet'!$C$12)),"")</f>
        <v>43281</v>
      </c>
      <c r="G76" s="32">
        <f>IF(ISNUMBER('Pricing CoverSheet'!$C$12),DATE(YEAR('Pricing CoverSheet'!$C$12)+1,MONTH('Pricing CoverSheet'!$C$12),DAY('Pricing CoverSheet'!$C$12)),"")</f>
        <v>43646</v>
      </c>
      <c r="H76" s="32">
        <f>IF(ISNUMBER('Pricing CoverSheet'!$C$12),DATE(YEAR('Pricing CoverSheet'!$C$12)+2,MONTH('Pricing CoverSheet'!$C$12),DAY('Pricing CoverSheet'!$C$12)),"")</f>
        <v>44012</v>
      </c>
      <c r="I76" s="32">
        <f>IF(ISNUMBER('Pricing CoverSheet'!$C$12),DATE(YEAR('Pricing CoverSheet'!$C$12)+3,MONTH('Pricing CoverSheet'!$C$12),DAY('Pricing CoverSheet'!$C$12)),"")</f>
        <v>44377</v>
      </c>
      <c r="J76" s="32">
        <f>IF(ISNUMBER('Pricing CoverSheet'!$C$12),DATE(YEAR('Pricing CoverSheet'!$C$12)+4,MONTH('Pricing CoverSheet'!$C$12),DAY('Pricing CoverSheet'!$C$12)),"")</f>
        <v>44742</v>
      </c>
      <c r="K76" s="125"/>
      <c r="L76" s="134"/>
    </row>
    <row r="77" spans="1:12" x14ac:dyDescent="0.35">
      <c r="A77" s="71">
        <f>ROW()</f>
        <v>77</v>
      </c>
      <c r="B77" s="118"/>
      <c r="C77" s="120" t="s">
        <v>182</v>
      </c>
      <c r="D77" s="118"/>
      <c r="E77" s="118"/>
      <c r="F77" s="119"/>
      <c r="G77" s="119"/>
      <c r="H77" s="119"/>
      <c r="I77" s="119"/>
      <c r="J77" s="119"/>
      <c r="K77" s="125"/>
      <c r="L77" s="134"/>
    </row>
    <row r="78" spans="1:12" s="115" customFormat="1" x14ac:dyDescent="0.35">
      <c r="A78" s="71">
        <f>ROW()</f>
        <v>78</v>
      </c>
      <c r="B78" s="118"/>
      <c r="C78" s="120" t="s">
        <v>206</v>
      </c>
      <c r="D78" s="118"/>
      <c r="E78" s="118"/>
      <c r="F78" s="119"/>
      <c r="G78" s="119"/>
      <c r="H78" s="119"/>
      <c r="I78" s="119"/>
      <c r="J78" s="119"/>
      <c r="K78" s="125"/>
      <c r="L78" s="134"/>
    </row>
    <row r="79" spans="1:12" x14ac:dyDescent="0.35">
      <c r="A79" s="71">
        <f>ROW()</f>
        <v>79</v>
      </c>
      <c r="B79" s="16" t="s">
        <v>47</v>
      </c>
      <c r="C79" s="120" t="s">
        <v>233</v>
      </c>
      <c r="D79" s="118"/>
      <c r="E79" s="118"/>
      <c r="F79" s="119"/>
      <c r="G79" s="119"/>
      <c r="H79" s="119"/>
      <c r="I79" s="119"/>
      <c r="J79" s="119"/>
      <c r="K79" s="125"/>
      <c r="L79" s="134"/>
    </row>
    <row r="80" spans="1:12" x14ac:dyDescent="0.35">
      <c r="A80" s="71">
        <f>ROW()</f>
        <v>80</v>
      </c>
      <c r="B80" s="118"/>
      <c r="C80" s="19" t="s">
        <v>207</v>
      </c>
      <c r="D80" s="118"/>
      <c r="E80" s="118"/>
      <c r="F80" s="17">
        <f>SUM(F77:F79)</f>
        <v>0</v>
      </c>
      <c r="G80" s="17">
        <f>SUM(G77:G79)</f>
        <v>0</v>
      </c>
      <c r="H80" s="17">
        <f>SUM(H77:H79)</f>
        <v>0</v>
      </c>
      <c r="I80" s="17">
        <f>SUM(I77:I79)</f>
        <v>0</v>
      </c>
      <c r="J80" s="17">
        <f>SUM(J77:J79)</f>
        <v>0</v>
      </c>
      <c r="K80" s="125"/>
      <c r="L80" s="134"/>
    </row>
    <row r="81" spans="1:12" ht="13.15" x14ac:dyDescent="0.4">
      <c r="A81" s="71">
        <f>ROW()</f>
        <v>81</v>
      </c>
      <c r="B81" s="118"/>
      <c r="C81" s="123"/>
      <c r="D81" s="118"/>
      <c r="E81" s="118"/>
      <c r="F81" s="32"/>
      <c r="G81" s="32"/>
      <c r="H81" s="32"/>
      <c r="I81" s="32"/>
      <c r="J81" s="32"/>
      <c r="K81" s="125"/>
      <c r="L81" s="134"/>
    </row>
    <row r="82" spans="1:12" x14ac:dyDescent="0.35">
      <c r="A82" s="71">
        <f>ROW()</f>
        <v>82</v>
      </c>
      <c r="B82" s="16" t="s">
        <v>45</v>
      </c>
      <c r="C82" s="120" t="s">
        <v>72</v>
      </c>
      <c r="D82" s="118"/>
      <c r="E82" s="118"/>
      <c r="F82" s="119"/>
      <c r="G82" s="119"/>
      <c r="H82" s="119"/>
      <c r="I82" s="119"/>
      <c r="J82" s="119"/>
      <c r="K82" s="125"/>
      <c r="L82" s="134"/>
    </row>
    <row r="83" spans="1:12" x14ac:dyDescent="0.35">
      <c r="A83" s="71">
        <f>ROW()</f>
        <v>83</v>
      </c>
      <c r="B83" s="16" t="s">
        <v>45</v>
      </c>
      <c r="C83" s="120" t="s">
        <v>27</v>
      </c>
      <c r="D83" s="118"/>
      <c r="E83" s="118"/>
      <c r="F83" s="17">
        <f>F129</f>
        <v>0</v>
      </c>
      <c r="G83" s="17">
        <f>G129</f>
        <v>0</v>
      </c>
      <c r="H83" s="17">
        <f>H129</f>
        <v>0</v>
      </c>
      <c r="I83" s="17">
        <f>I129</f>
        <v>0</v>
      </c>
      <c r="J83" s="17">
        <f>J129</f>
        <v>0</v>
      </c>
      <c r="K83" s="125"/>
      <c r="L83" s="134"/>
    </row>
    <row r="84" spans="1:12" x14ac:dyDescent="0.35">
      <c r="A84" s="71">
        <f>ROW()</f>
        <v>84</v>
      </c>
      <c r="B84" s="16" t="s">
        <v>45</v>
      </c>
      <c r="C84" s="120" t="s">
        <v>143</v>
      </c>
      <c r="D84" s="118"/>
      <c r="E84" s="118"/>
      <c r="F84" s="119"/>
      <c r="G84" s="119"/>
      <c r="H84" s="119"/>
      <c r="I84" s="119"/>
      <c r="J84" s="119"/>
      <c r="K84" s="125"/>
      <c r="L84" s="134"/>
    </row>
    <row r="85" spans="1:12" x14ac:dyDescent="0.35">
      <c r="A85" s="71">
        <f>ROW()</f>
        <v>85</v>
      </c>
      <c r="B85" s="16" t="s">
        <v>47</v>
      </c>
      <c r="C85" s="120" t="s">
        <v>28</v>
      </c>
      <c r="D85" s="118"/>
      <c r="E85" s="118"/>
      <c r="F85" s="17">
        <f>-F130</f>
        <v>0</v>
      </c>
      <c r="G85" s="17">
        <f>-G130</f>
        <v>0</v>
      </c>
      <c r="H85" s="17">
        <f>-H130</f>
        <v>0</v>
      </c>
      <c r="I85" s="17">
        <f>-I130</f>
        <v>0</v>
      </c>
      <c r="J85" s="17">
        <f>-J130</f>
        <v>0</v>
      </c>
      <c r="K85" s="125"/>
      <c r="L85" s="134"/>
    </row>
    <row r="86" spans="1:12" ht="13.15" x14ac:dyDescent="0.4">
      <c r="A86" s="71">
        <f>ROW()</f>
        <v>86</v>
      </c>
      <c r="B86" s="118"/>
      <c r="C86" s="123"/>
      <c r="D86" s="118"/>
      <c r="E86" s="118"/>
      <c r="F86" s="32"/>
      <c r="G86" s="32"/>
      <c r="H86" s="32"/>
      <c r="I86" s="32"/>
      <c r="J86" s="32"/>
      <c r="K86" s="125"/>
      <c r="L86" s="134"/>
    </row>
    <row r="87" spans="1:12" x14ac:dyDescent="0.35">
      <c r="A87" s="71">
        <f>ROW()</f>
        <v>87</v>
      </c>
      <c r="B87" s="118"/>
      <c r="C87" s="113" t="s">
        <v>135</v>
      </c>
      <c r="D87" s="118"/>
      <c r="E87" s="118"/>
      <c r="F87" s="17">
        <f>F80-F82-F83-F84+F85</f>
        <v>0</v>
      </c>
      <c r="G87" s="17">
        <f>G80-G82-G83-G84+G85</f>
        <v>0</v>
      </c>
      <c r="H87" s="17">
        <f>H80-H82-H83-H84+H85</f>
        <v>0</v>
      </c>
      <c r="I87" s="17">
        <f>I80-I82-I83-I84+I85</f>
        <v>0</v>
      </c>
      <c r="J87" s="17">
        <f>J80-J82-J83-J84+J85</f>
        <v>0</v>
      </c>
      <c r="K87" s="125"/>
      <c r="L87" s="134"/>
    </row>
    <row r="88" spans="1:12" ht="13.15" x14ac:dyDescent="0.4">
      <c r="A88" s="71">
        <f>ROW()</f>
        <v>88</v>
      </c>
      <c r="B88" s="118"/>
      <c r="C88" s="123"/>
      <c r="D88" s="118"/>
      <c r="E88" s="118"/>
      <c r="F88" s="32"/>
      <c r="G88" s="32"/>
      <c r="H88" s="32"/>
      <c r="I88" s="32"/>
      <c r="J88" s="32"/>
      <c r="K88" s="125"/>
      <c r="L88" s="134"/>
    </row>
    <row r="89" spans="1:12" s="115" customFormat="1" ht="13.15" x14ac:dyDescent="0.4">
      <c r="A89" s="71">
        <f>ROW()</f>
        <v>89</v>
      </c>
      <c r="B89" s="118"/>
      <c r="C89" s="33" t="s">
        <v>26</v>
      </c>
      <c r="D89" s="118"/>
      <c r="E89" s="118"/>
      <c r="F89" s="45"/>
      <c r="G89" s="32"/>
      <c r="H89" s="32"/>
      <c r="I89" s="32"/>
      <c r="J89" s="32"/>
      <c r="K89" s="125"/>
      <c r="L89" s="134"/>
    </row>
    <row r="90" spans="1:12" s="115" customFormat="1" ht="12.6" customHeight="1" x14ac:dyDescent="0.4">
      <c r="A90" s="71">
        <f>ROW()</f>
        <v>90</v>
      </c>
      <c r="B90" s="118"/>
      <c r="C90" s="33"/>
      <c r="D90" s="118"/>
      <c r="E90" s="118"/>
      <c r="F90" s="159"/>
      <c r="G90" s="159"/>
      <c r="H90" s="159"/>
      <c r="I90" s="159"/>
      <c r="J90" s="159"/>
      <c r="K90" s="125"/>
      <c r="L90" s="134"/>
    </row>
    <row r="91" spans="1:12" s="115" customFormat="1" ht="12.6" customHeight="1" x14ac:dyDescent="0.4">
      <c r="A91" s="71">
        <f>ROW()</f>
        <v>91</v>
      </c>
      <c r="B91" s="118"/>
      <c r="C91" s="123" t="s">
        <v>215</v>
      </c>
      <c r="D91" s="125"/>
      <c r="E91" s="125"/>
      <c r="F91" s="125"/>
      <c r="G91" s="125"/>
      <c r="H91" s="27"/>
      <c r="I91" s="27"/>
      <c r="J91" s="27"/>
      <c r="K91" s="125"/>
      <c r="L91" s="134"/>
    </row>
    <row r="92" spans="1:12" s="115" customFormat="1" ht="12.6" customHeight="1" x14ac:dyDescent="0.35">
      <c r="A92" s="71">
        <f>ROW()</f>
        <v>92</v>
      </c>
      <c r="B92" s="118"/>
      <c r="C92" s="192"/>
      <c r="D92" s="192"/>
      <c r="E92" s="192"/>
      <c r="F92" s="192"/>
      <c r="G92" s="192"/>
      <c r="H92" s="192"/>
      <c r="I92" s="192"/>
      <c r="J92" s="192"/>
      <c r="K92" s="125"/>
      <c r="L92" s="134"/>
    </row>
    <row r="93" spans="1:12" s="115" customFormat="1" ht="12.6" customHeight="1" x14ac:dyDescent="0.35">
      <c r="A93" s="71">
        <f>ROW()</f>
        <v>93</v>
      </c>
      <c r="B93" s="118"/>
      <c r="C93" s="192"/>
      <c r="D93" s="192"/>
      <c r="E93" s="192"/>
      <c r="F93" s="192"/>
      <c r="G93" s="192"/>
      <c r="H93" s="192"/>
      <c r="I93" s="192"/>
      <c r="J93" s="192"/>
      <c r="K93" s="125"/>
      <c r="L93" s="134"/>
    </row>
    <row r="94" spans="1:12" s="115" customFormat="1" ht="12.6" customHeight="1" x14ac:dyDescent="0.35">
      <c r="A94" s="71">
        <f>ROW()</f>
        <v>94</v>
      </c>
      <c r="B94" s="118"/>
      <c r="C94" s="192"/>
      <c r="D94" s="192"/>
      <c r="E94" s="192"/>
      <c r="F94" s="192"/>
      <c r="G94" s="192"/>
      <c r="H94" s="192"/>
      <c r="I94" s="192"/>
      <c r="J94" s="192"/>
      <c r="K94" s="125"/>
      <c r="L94" s="134"/>
    </row>
    <row r="95" spans="1:12" ht="30" customHeight="1" x14ac:dyDescent="0.4">
      <c r="A95" s="71">
        <f>ROW()</f>
        <v>95</v>
      </c>
      <c r="B95" s="118"/>
      <c r="C95" s="123" t="s">
        <v>224</v>
      </c>
      <c r="D95" s="118"/>
      <c r="E95" s="118"/>
      <c r="F95" s="118"/>
      <c r="G95" s="118"/>
      <c r="H95" s="118"/>
      <c r="I95" s="118"/>
      <c r="J95" s="118"/>
      <c r="K95" s="125"/>
      <c r="L95" s="134"/>
    </row>
    <row r="96" spans="1:12" ht="15" customHeight="1" x14ac:dyDescent="0.35">
      <c r="A96" s="71">
        <f>ROW()</f>
        <v>96</v>
      </c>
      <c r="B96" s="118"/>
      <c r="C96" s="19" t="s">
        <v>227</v>
      </c>
      <c r="D96" s="118"/>
      <c r="E96" s="118"/>
      <c r="F96" s="17">
        <f>F77</f>
        <v>0</v>
      </c>
      <c r="G96" s="17">
        <f>G77</f>
        <v>0</v>
      </c>
      <c r="H96" s="17">
        <f>H77</f>
        <v>0</v>
      </c>
      <c r="I96" s="17">
        <f>I77</f>
        <v>0</v>
      </c>
      <c r="J96" s="17">
        <f>J77</f>
        <v>0</v>
      </c>
      <c r="K96" s="125"/>
      <c r="L96" s="134"/>
    </row>
    <row r="97" spans="1:17" ht="15" customHeight="1" thickBot="1" x14ac:dyDescent="0.4">
      <c r="A97" s="71">
        <f>ROW()</f>
        <v>97</v>
      </c>
      <c r="B97" s="118"/>
      <c r="C97" s="120" t="s">
        <v>228</v>
      </c>
      <c r="D97" s="118"/>
      <c r="E97" s="118"/>
      <c r="F97" s="119"/>
      <c r="G97" s="119"/>
      <c r="H97" s="119"/>
      <c r="I97" s="119"/>
      <c r="J97" s="119"/>
      <c r="K97" s="125"/>
      <c r="L97" s="134"/>
    </row>
    <row r="98" spans="1:17" ht="15" customHeight="1" thickBot="1" x14ac:dyDescent="0.4">
      <c r="A98" s="71">
        <f>ROW()</f>
        <v>98</v>
      </c>
      <c r="B98" s="118"/>
      <c r="C98" s="19" t="s">
        <v>229</v>
      </c>
      <c r="D98" s="118"/>
      <c r="E98" s="118"/>
      <c r="F98" s="136">
        <f>F96+F97</f>
        <v>0</v>
      </c>
      <c r="G98" s="136">
        <f>G96+G97</f>
        <v>0</v>
      </c>
      <c r="H98" s="136">
        <f>H96+H97</f>
        <v>0</v>
      </c>
      <c r="I98" s="136">
        <f>I96+I97</f>
        <v>0</v>
      </c>
      <c r="J98" s="136">
        <f>J96+J97</f>
        <v>0</v>
      </c>
      <c r="K98" s="125"/>
      <c r="L98" s="134"/>
    </row>
    <row r="99" spans="1:17" ht="30" customHeight="1" x14ac:dyDescent="0.4">
      <c r="A99" s="71">
        <f>ROW()</f>
        <v>99</v>
      </c>
      <c r="B99" s="118"/>
      <c r="C99" s="123" t="s">
        <v>48</v>
      </c>
      <c r="D99" s="122"/>
      <c r="E99" s="118"/>
      <c r="F99" s="118"/>
      <c r="G99" s="118"/>
      <c r="H99" s="118"/>
      <c r="I99" s="118"/>
      <c r="J99" s="118"/>
      <c r="K99" s="125"/>
      <c r="L99" s="134"/>
    </row>
    <row r="100" spans="1:17" ht="15" customHeight="1" x14ac:dyDescent="0.35">
      <c r="A100" s="71">
        <f>ROW()</f>
        <v>100</v>
      </c>
      <c r="B100" s="118"/>
      <c r="C100" s="192"/>
      <c r="D100" s="192"/>
      <c r="E100" s="192"/>
      <c r="F100" s="192"/>
      <c r="G100" s="192"/>
      <c r="H100" s="192"/>
      <c r="I100" s="192"/>
      <c r="J100" s="192"/>
      <c r="K100" s="125"/>
      <c r="L100" s="134"/>
    </row>
    <row r="101" spans="1:17" ht="15" customHeight="1" x14ac:dyDescent="0.35">
      <c r="A101" s="71">
        <f>ROW()</f>
        <v>101</v>
      </c>
      <c r="B101" s="118"/>
      <c r="C101" s="192"/>
      <c r="D101" s="192"/>
      <c r="E101" s="192"/>
      <c r="F101" s="192"/>
      <c r="G101" s="192"/>
      <c r="H101" s="192"/>
      <c r="I101" s="192"/>
      <c r="J101" s="192"/>
      <c r="K101" s="125"/>
      <c r="L101" s="134"/>
    </row>
    <row r="102" spans="1:17" ht="15" customHeight="1" x14ac:dyDescent="0.35">
      <c r="A102" s="71">
        <f>ROW()</f>
        <v>102</v>
      </c>
      <c r="B102" s="118"/>
      <c r="C102" s="192"/>
      <c r="D102" s="192"/>
      <c r="E102" s="192"/>
      <c r="F102" s="192"/>
      <c r="G102" s="192"/>
      <c r="H102" s="192"/>
      <c r="I102" s="192"/>
      <c r="J102" s="192"/>
      <c r="K102" s="125"/>
      <c r="L102" s="134"/>
    </row>
    <row r="103" spans="1:17" ht="15" customHeight="1" x14ac:dyDescent="0.35">
      <c r="A103" s="71">
        <f>ROW()</f>
        <v>103</v>
      </c>
      <c r="B103" s="118"/>
      <c r="C103" s="192"/>
      <c r="D103" s="192"/>
      <c r="E103" s="192"/>
      <c r="F103" s="192"/>
      <c r="G103" s="192"/>
      <c r="H103" s="192"/>
      <c r="I103" s="192"/>
      <c r="J103" s="192"/>
      <c r="K103" s="125"/>
      <c r="L103" s="134"/>
    </row>
    <row r="104" spans="1:17" ht="15" customHeight="1" x14ac:dyDescent="0.35">
      <c r="A104" s="71">
        <f>ROW()</f>
        <v>104</v>
      </c>
      <c r="B104" s="118"/>
      <c r="C104" s="192"/>
      <c r="D104" s="192"/>
      <c r="E104" s="192"/>
      <c r="F104" s="192"/>
      <c r="G104" s="192"/>
      <c r="H104" s="192"/>
      <c r="I104" s="192"/>
      <c r="J104" s="192"/>
      <c r="K104" s="125"/>
      <c r="L104" s="134"/>
    </row>
    <row r="105" spans="1:17" ht="15" customHeight="1" x14ac:dyDescent="0.35">
      <c r="A105" s="71">
        <f>ROW()</f>
        <v>105</v>
      </c>
      <c r="B105" s="118"/>
      <c r="C105" s="192"/>
      <c r="D105" s="192"/>
      <c r="E105" s="192"/>
      <c r="F105" s="192"/>
      <c r="G105" s="192"/>
      <c r="H105" s="192"/>
      <c r="I105" s="192"/>
      <c r="J105" s="192"/>
      <c r="K105" s="125"/>
      <c r="L105" s="134"/>
    </row>
    <row r="106" spans="1:17" ht="15" customHeight="1" x14ac:dyDescent="0.35">
      <c r="A106" s="71">
        <f>ROW()</f>
        <v>106</v>
      </c>
      <c r="B106" s="118"/>
      <c r="C106" s="192"/>
      <c r="D106" s="192"/>
      <c r="E106" s="192"/>
      <c r="F106" s="192"/>
      <c r="G106" s="192"/>
      <c r="H106" s="192"/>
      <c r="I106" s="192"/>
      <c r="J106" s="192"/>
      <c r="K106" s="125"/>
      <c r="L106" s="134"/>
    </row>
    <row r="107" spans="1:17" ht="15" customHeight="1" x14ac:dyDescent="0.35">
      <c r="A107" s="71">
        <f>ROW()</f>
        <v>107</v>
      </c>
      <c r="B107" s="118"/>
      <c r="C107" s="192"/>
      <c r="D107" s="192"/>
      <c r="E107" s="192"/>
      <c r="F107" s="192"/>
      <c r="G107" s="192"/>
      <c r="H107" s="192"/>
      <c r="I107" s="192"/>
      <c r="J107" s="192"/>
      <c r="K107" s="125"/>
      <c r="L107" s="134"/>
    </row>
    <row r="108" spans="1:17" ht="12.75" customHeight="1" x14ac:dyDescent="0.35">
      <c r="A108" s="72">
        <f>ROW()</f>
        <v>108</v>
      </c>
      <c r="B108" s="110"/>
      <c r="C108" s="110"/>
      <c r="D108" s="110"/>
      <c r="E108" s="110"/>
      <c r="F108" s="110"/>
      <c r="G108" s="110"/>
      <c r="H108" s="110"/>
      <c r="I108" s="110"/>
      <c r="J108" s="110"/>
      <c r="K108" s="140"/>
      <c r="L108" s="134" t="s">
        <v>188</v>
      </c>
    </row>
    <row r="109" spans="1:17" ht="12.75" customHeight="1" x14ac:dyDescent="0.35">
      <c r="J109"/>
      <c r="K109" s="5"/>
    </row>
    <row r="110" spans="1:17" s="3" customFormat="1" ht="12.75" customHeight="1" x14ac:dyDescent="0.35">
      <c r="A110" s="127"/>
      <c r="B110" s="128"/>
      <c r="C110" s="128"/>
      <c r="D110" s="128"/>
      <c r="E110" s="128"/>
      <c r="F110" s="128"/>
      <c r="G110" s="128"/>
      <c r="H110" s="128"/>
      <c r="I110" s="128"/>
      <c r="J110" s="128"/>
      <c r="K110" s="129"/>
      <c r="L110" s="115"/>
      <c r="M110" s="115"/>
      <c r="N110" s="115"/>
      <c r="O110" s="115"/>
      <c r="P110" s="115"/>
      <c r="Q110"/>
    </row>
    <row r="111" spans="1:17" s="3" customFormat="1" ht="16.5" customHeight="1" x14ac:dyDescent="0.5">
      <c r="A111" s="130"/>
      <c r="B111" s="30"/>
      <c r="C111" s="30"/>
      <c r="D111" s="30"/>
      <c r="E111" s="30"/>
      <c r="F111" s="30"/>
      <c r="G111" s="59" t="s">
        <v>41</v>
      </c>
      <c r="H111" s="190" t="str">
        <f>IF(NOT(ISBLANK('Pricing CoverSheet'!$C$8)),'Pricing CoverSheet'!$C$8,"")</f>
        <v>Airport Company</v>
      </c>
      <c r="I111" s="190"/>
      <c r="J111" s="190"/>
      <c r="K111" s="67"/>
      <c r="L111" s="115"/>
      <c r="M111" s="115"/>
      <c r="N111" s="115"/>
      <c r="O111" s="115"/>
      <c r="P111" s="115"/>
      <c r="Q111"/>
    </row>
    <row r="112" spans="1:17" s="3" customFormat="1" ht="16.5" customHeight="1" x14ac:dyDescent="0.45">
      <c r="A112" s="130"/>
      <c r="B112" s="30"/>
      <c r="C112" s="30"/>
      <c r="D112" s="30"/>
      <c r="E112" s="30"/>
      <c r="F112" s="30"/>
      <c r="G112" s="59" t="s">
        <v>73</v>
      </c>
      <c r="H112" s="191">
        <f>IF(ISNUMBER('Pricing CoverSheet'!$C$12),'Pricing CoverSheet'!$C$12,"")</f>
        <v>43281</v>
      </c>
      <c r="I112" s="191"/>
      <c r="J112" s="191"/>
      <c r="K112" s="67"/>
      <c r="L112" s="115"/>
      <c r="M112" s="115"/>
      <c r="N112" s="115"/>
      <c r="O112" s="115"/>
      <c r="P112" s="115"/>
      <c r="Q112"/>
    </row>
    <row r="113" spans="1:23" s="3" customFormat="1" ht="20.25" customHeight="1" x14ac:dyDescent="0.4">
      <c r="A113" s="139" t="s">
        <v>167</v>
      </c>
      <c r="B113" s="10"/>
      <c r="C113" s="10"/>
      <c r="D113" s="10"/>
      <c r="E113" s="10"/>
      <c r="F113" s="10"/>
      <c r="G113" s="10"/>
      <c r="H113" s="10"/>
      <c r="I113" s="10"/>
      <c r="J113" s="10"/>
      <c r="K113" s="67"/>
      <c r="L113" s="115"/>
      <c r="M113" s="115"/>
      <c r="N113" s="115"/>
      <c r="O113" s="115"/>
      <c r="P113" s="115"/>
      <c r="Q113"/>
    </row>
    <row r="114" spans="1:23" s="3" customFormat="1" ht="12.75" customHeight="1" x14ac:dyDescent="0.35">
      <c r="A114" s="70" t="s">
        <v>86</v>
      </c>
      <c r="B114" s="12" t="s">
        <v>275</v>
      </c>
      <c r="C114" s="30"/>
      <c r="D114" s="30"/>
      <c r="E114" s="30"/>
      <c r="F114" s="30"/>
      <c r="G114" s="30"/>
      <c r="H114" s="30"/>
      <c r="I114" s="30"/>
      <c r="J114" s="30"/>
      <c r="K114" s="68"/>
      <c r="L114" s="115"/>
      <c r="M114" s="115"/>
      <c r="N114" s="115"/>
      <c r="O114" s="115"/>
      <c r="P114" s="115"/>
      <c r="Q114"/>
      <c r="R114"/>
      <c r="S114"/>
      <c r="T114"/>
      <c r="U114"/>
      <c r="V114"/>
      <c r="W114"/>
    </row>
    <row r="115" spans="1:23" s="115" customFormat="1" ht="13.15" x14ac:dyDescent="0.4">
      <c r="A115" s="71"/>
      <c r="B115" s="118"/>
      <c r="C115" s="123" t="s">
        <v>44</v>
      </c>
      <c r="D115" s="125"/>
      <c r="E115" s="123"/>
      <c r="F115" s="24"/>
      <c r="G115" s="24"/>
      <c r="H115" s="24"/>
      <c r="I115" s="24"/>
      <c r="J115" s="24"/>
      <c r="K115" s="134"/>
    </row>
    <row r="116" spans="1:23" s="115" customFormat="1" ht="30" customHeight="1" x14ac:dyDescent="0.4">
      <c r="A116" s="71">
        <f>ROW()</f>
        <v>116</v>
      </c>
      <c r="B116" s="124" t="s">
        <v>236</v>
      </c>
      <c r="C116" s="123"/>
      <c r="D116" s="125"/>
      <c r="E116" s="125"/>
      <c r="F116" s="125"/>
      <c r="G116" s="125"/>
      <c r="H116" s="125"/>
      <c r="I116" s="125"/>
      <c r="J116" s="125"/>
      <c r="K116" s="134"/>
    </row>
    <row r="117" spans="1:23" s="115" customFormat="1" ht="13.15" x14ac:dyDescent="0.4">
      <c r="A117" s="71">
        <f>ROW()</f>
        <v>117</v>
      </c>
      <c r="B117" s="118"/>
      <c r="C117" s="123"/>
      <c r="D117" s="125"/>
      <c r="E117" s="167">
        <f>E52-1</f>
        <v>42916</v>
      </c>
      <c r="F117" s="24"/>
      <c r="G117" s="24"/>
      <c r="H117" s="24"/>
      <c r="I117" s="24"/>
      <c r="J117" s="24"/>
      <c r="K117" s="134"/>
    </row>
    <row r="118" spans="1:23" s="115" customFormat="1" ht="15.6" customHeight="1" x14ac:dyDescent="0.4">
      <c r="A118" s="71">
        <f>ROW()</f>
        <v>118</v>
      </c>
      <c r="B118" s="118"/>
      <c r="C118" s="120" t="str">
        <f>"Regulated asset base (applicable to price setting) as at "&amp;TEXT(E51,"dd mmmm yyy")</f>
        <v>Regulated asset base (applicable to price setting) as at 30 June 2016</v>
      </c>
      <c r="D118" s="165"/>
      <c r="E118" s="119"/>
      <c r="F118" s="24"/>
      <c r="G118" s="24"/>
      <c r="H118" s="24"/>
      <c r="I118" s="24"/>
      <c r="J118" s="24"/>
      <c r="K118" s="134"/>
    </row>
    <row r="119" spans="1:23" s="115" customFormat="1" ht="15.6" customHeight="1" x14ac:dyDescent="0.4">
      <c r="A119" s="71">
        <f>ROW()</f>
        <v>119</v>
      </c>
      <c r="B119" s="16" t="s">
        <v>45</v>
      </c>
      <c r="C119" s="120" t="s">
        <v>27</v>
      </c>
      <c r="D119" s="165"/>
      <c r="E119" s="155"/>
      <c r="F119" s="24"/>
      <c r="G119" s="24"/>
      <c r="H119" s="24"/>
      <c r="I119" s="24"/>
      <c r="J119" s="24"/>
      <c r="K119" s="134"/>
    </row>
    <row r="120" spans="1:23" s="115" customFormat="1" ht="15.6" customHeight="1" x14ac:dyDescent="0.4">
      <c r="A120" s="71">
        <f>ROW()</f>
        <v>120</v>
      </c>
      <c r="B120" s="16" t="s">
        <v>47</v>
      </c>
      <c r="C120" s="120" t="s">
        <v>28</v>
      </c>
      <c r="D120" s="165"/>
      <c r="E120" s="155"/>
      <c r="F120" s="24"/>
      <c r="G120" s="24"/>
      <c r="H120" s="24"/>
      <c r="I120" s="24"/>
      <c r="J120" s="24"/>
      <c r="K120" s="134"/>
    </row>
    <row r="121" spans="1:23" s="115" customFormat="1" ht="15.6" customHeight="1" x14ac:dyDescent="0.4">
      <c r="A121" s="71">
        <f>ROW()</f>
        <v>121</v>
      </c>
      <c r="B121" s="16" t="s">
        <v>47</v>
      </c>
      <c r="C121" s="120" t="s">
        <v>15</v>
      </c>
      <c r="D121" s="165"/>
      <c r="E121" s="155"/>
      <c r="F121" s="24"/>
      <c r="G121" s="24"/>
      <c r="H121" s="24"/>
      <c r="I121" s="24"/>
      <c r="J121" s="24"/>
      <c r="K121" s="134"/>
    </row>
    <row r="122" spans="1:23" s="115" customFormat="1" ht="15.6" customHeight="1" x14ac:dyDescent="0.4">
      <c r="A122" s="71">
        <f>ROW()</f>
        <v>122</v>
      </c>
      <c r="B122" s="16" t="s">
        <v>49</v>
      </c>
      <c r="C122" s="120" t="s">
        <v>69</v>
      </c>
      <c r="D122" s="165"/>
      <c r="E122" s="155"/>
      <c r="F122" s="24"/>
      <c r="G122" s="24"/>
      <c r="H122" s="24"/>
      <c r="I122" s="24"/>
      <c r="J122" s="24"/>
      <c r="K122" s="134"/>
    </row>
    <row r="123" spans="1:23" s="115" customFormat="1" ht="15.6" customHeight="1" thickBot="1" x14ac:dyDescent="0.45">
      <c r="A123" s="71">
        <f>ROW()</f>
        <v>123</v>
      </c>
      <c r="B123" s="16" t="s">
        <v>67</v>
      </c>
      <c r="C123" s="120" t="s">
        <v>76</v>
      </c>
      <c r="D123" s="165"/>
      <c r="E123" s="155"/>
      <c r="F123" s="24"/>
      <c r="G123" s="24"/>
      <c r="H123" s="24"/>
      <c r="I123" s="24"/>
      <c r="J123" s="24"/>
      <c r="K123" s="134"/>
    </row>
    <row r="124" spans="1:23" s="115" customFormat="1" ht="15.6" customHeight="1" thickBot="1" x14ac:dyDescent="0.45">
      <c r="A124" s="71">
        <f>ROW()</f>
        <v>124</v>
      </c>
      <c r="B124" s="118"/>
      <c r="C124" s="120" t="s">
        <v>237</v>
      </c>
      <c r="D124" s="165"/>
      <c r="E124" s="26">
        <f t="shared" ref="E124" si="3">E118-E119+E120+E121-E122+E123</f>
        <v>0</v>
      </c>
      <c r="F124" s="24"/>
      <c r="G124" s="24"/>
      <c r="H124" s="24"/>
      <c r="I124" s="24"/>
      <c r="J124" s="24"/>
      <c r="K124" s="134"/>
    </row>
    <row r="125" spans="1:23" ht="60" customHeight="1" x14ac:dyDescent="0.4">
      <c r="A125" s="71">
        <f>ROW()</f>
        <v>125</v>
      </c>
      <c r="B125" s="118"/>
      <c r="C125" s="123"/>
      <c r="D125" s="125"/>
      <c r="E125" s="24" t="s">
        <v>203</v>
      </c>
      <c r="F125" s="24" t="s">
        <v>16</v>
      </c>
      <c r="G125" s="24" t="s">
        <v>17</v>
      </c>
      <c r="H125" s="24" t="s">
        <v>18</v>
      </c>
      <c r="I125" s="24" t="s">
        <v>19</v>
      </c>
      <c r="J125" s="24" t="s">
        <v>20</v>
      </c>
      <c r="K125" s="134"/>
    </row>
    <row r="126" spans="1:23" ht="13.15" x14ac:dyDescent="0.4">
      <c r="A126" s="71">
        <f>ROW()</f>
        <v>126</v>
      </c>
      <c r="B126" s="118"/>
      <c r="C126" s="31" t="str">
        <f>IF(ISNUMBER('Pricing CoverSheet'!$C$12),"for year ended","")</f>
        <v>for year ended</v>
      </c>
      <c r="D126" s="125"/>
      <c r="E126" s="32">
        <f>EOMONTH(F126,-12)</f>
        <v>42916</v>
      </c>
      <c r="F126" s="32">
        <f>IF(ISNUMBER('Pricing CoverSheet'!$C$12),DATE(YEAR('Pricing CoverSheet'!$C$12),MONTH('Pricing CoverSheet'!$C$12),DAY('Pricing CoverSheet'!$C$12)),"")</f>
        <v>43281</v>
      </c>
      <c r="G126" s="32">
        <f>IF(ISNUMBER('Pricing CoverSheet'!$C$12),DATE(YEAR('Pricing CoverSheet'!$C$12)+1,MONTH('Pricing CoverSheet'!$C$12),DAY('Pricing CoverSheet'!$C$12)),"")</f>
        <v>43646</v>
      </c>
      <c r="H126" s="32">
        <f>IF(ISNUMBER('Pricing CoverSheet'!$C$12),DATE(YEAR('Pricing CoverSheet'!$C$12)+2,MONTH('Pricing CoverSheet'!$C$12),DAY('Pricing CoverSheet'!$C$12)),"")</f>
        <v>44012</v>
      </c>
      <c r="I126" s="32">
        <f>IF(ISNUMBER('Pricing CoverSheet'!$C$12),DATE(YEAR('Pricing CoverSheet'!$C$12)+3,MONTH('Pricing CoverSheet'!$C$12),DAY('Pricing CoverSheet'!$C$12)),"")</f>
        <v>44377</v>
      </c>
      <c r="J126" s="32">
        <f>IF(ISNUMBER('Pricing CoverSheet'!$C$12),DATE(YEAR('Pricing CoverSheet'!$C$12)+4,MONTH('Pricing CoverSheet'!$C$12),DAY('Pricing CoverSheet'!$C$12)),"")</f>
        <v>44742</v>
      </c>
      <c r="K126" s="134"/>
    </row>
    <row r="127" spans="1:23" ht="30" customHeight="1" x14ac:dyDescent="0.4">
      <c r="A127" s="71">
        <f>ROW()</f>
        <v>127</v>
      </c>
      <c r="B127" s="124" t="s">
        <v>238</v>
      </c>
      <c r="C127" s="123"/>
      <c r="D127" s="125"/>
      <c r="E127" s="125"/>
      <c r="F127" s="125"/>
      <c r="G127" s="125"/>
      <c r="H127" s="125"/>
      <c r="I127" s="125"/>
      <c r="J127" s="125"/>
      <c r="K127" s="134"/>
    </row>
    <row r="128" spans="1:23" ht="15" customHeight="1" x14ac:dyDescent="0.35">
      <c r="A128" s="71">
        <f>ROW()</f>
        <v>128</v>
      </c>
      <c r="B128" s="118"/>
      <c r="C128" s="19" t="s">
        <v>139</v>
      </c>
      <c r="D128" s="125"/>
      <c r="E128" s="119"/>
      <c r="F128" s="66">
        <f>E134</f>
        <v>0</v>
      </c>
      <c r="G128" s="66">
        <f>F134</f>
        <v>0</v>
      </c>
      <c r="H128" s="66">
        <f>G134</f>
        <v>0</v>
      </c>
      <c r="I128" s="66">
        <f>H134</f>
        <v>0</v>
      </c>
      <c r="J128" s="66">
        <f>I134</f>
        <v>0</v>
      </c>
      <c r="K128" s="134"/>
    </row>
    <row r="129" spans="1:11" ht="15" customHeight="1" x14ac:dyDescent="0.35">
      <c r="A129" s="71">
        <f>ROW()</f>
        <v>129</v>
      </c>
      <c r="B129" s="16" t="s">
        <v>45</v>
      </c>
      <c r="C129" s="120" t="s">
        <v>27</v>
      </c>
      <c r="D129" s="125"/>
      <c r="E129" s="119"/>
      <c r="F129" s="119"/>
      <c r="G129" s="119"/>
      <c r="H129" s="119"/>
      <c r="I129" s="119"/>
      <c r="J129" s="119"/>
      <c r="K129" s="134"/>
    </row>
    <row r="130" spans="1:11" ht="15" customHeight="1" x14ac:dyDescent="0.35">
      <c r="A130" s="71">
        <f>ROW()</f>
        <v>130</v>
      </c>
      <c r="B130" s="16" t="s">
        <v>47</v>
      </c>
      <c r="C130" s="120" t="s">
        <v>28</v>
      </c>
      <c r="D130" s="125"/>
      <c r="E130" s="119"/>
      <c r="F130" s="119"/>
      <c r="G130" s="119"/>
      <c r="H130" s="119"/>
      <c r="I130" s="119"/>
      <c r="J130" s="119"/>
      <c r="K130" s="134"/>
    </row>
    <row r="131" spans="1:11" ht="15" customHeight="1" x14ac:dyDescent="0.35">
      <c r="A131" s="71">
        <f>ROW()</f>
        <v>131</v>
      </c>
      <c r="B131" s="16" t="s">
        <v>47</v>
      </c>
      <c r="C131" s="120" t="s">
        <v>15</v>
      </c>
      <c r="D131" s="125"/>
      <c r="E131" s="119"/>
      <c r="F131" s="119"/>
      <c r="G131" s="119"/>
      <c r="H131" s="119"/>
      <c r="I131" s="119"/>
      <c r="J131" s="119"/>
      <c r="K131" s="134"/>
    </row>
    <row r="132" spans="1:11" ht="15" customHeight="1" x14ac:dyDescent="0.35">
      <c r="A132" s="71">
        <f>ROW()</f>
        <v>132</v>
      </c>
      <c r="B132" s="16" t="s">
        <v>49</v>
      </c>
      <c r="C132" s="120" t="s">
        <v>69</v>
      </c>
      <c r="D132" s="125"/>
      <c r="E132" s="119"/>
      <c r="F132" s="119"/>
      <c r="G132" s="119"/>
      <c r="H132" s="119"/>
      <c r="I132" s="119"/>
      <c r="J132" s="119"/>
      <c r="K132" s="134"/>
    </row>
    <row r="133" spans="1:11" ht="15" customHeight="1" thickBot="1" x14ac:dyDescent="0.4">
      <c r="A133" s="71">
        <f>ROW()</f>
        <v>133</v>
      </c>
      <c r="B133" s="16" t="s">
        <v>67</v>
      </c>
      <c r="C133" s="120" t="s">
        <v>76</v>
      </c>
      <c r="D133" s="125"/>
      <c r="E133" s="119"/>
      <c r="F133" s="119"/>
      <c r="G133" s="119"/>
      <c r="H133" s="119"/>
      <c r="I133" s="119"/>
      <c r="J133" s="119"/>
      <c r="K133" s="134"/>
    </row>
    <row r="134" spans="1:11" ht="15" customHeight="1" thickBot="1" x14ac:dyDescent="0.4">
      <c r="A134" s="71">
        <f>ROW()</f>
        <v>134</v>
      </c>
      <c r="B134" s="118"/>
      <c r="C134" s="19" t="s">
        <v>138</v>
      </c>
      <c r="D134" s="125"/>
      <c r="E134" s="26">
        <f t="shared" ref="E134:J134" si="4">E128-E129+E130+E131-E132+E133</f>
        <v>0</v>
      </c>
      <c r="F134" s="26">
        <f t="shared" si="4"/>
        <v>0</v>
      </c>
      <c r="G134" s="26">
        <f t="shared" si="4"/>
        <v>0</v>
      </c>
      <c r="H134" s="26">
        <f t="shared" si="4"/>
        <v>0</v>
      </c>
      <c r="I134" s="26">
        <f t="shared" si="4"/>
        <v>0</v>
      </c>
      <c r="J134" s="26">
        <f t="shared" si="4"/>
        <v>0</v>
      </c>
      <c r="K134" s="134"/>
    </row>
    <row r="135" spans="1:11" s="115" customFormat="1" ht="15" customHeight="1" x14ac:dyDescent="0.35">
      <c r="A135" s="71">
        <f>ROW()</f>
        <v>135</v>
      </c>
      <c r="B135" s="118"/>
      <c r="C135" s="19"/>
      <c r="D135" s="125"/>
      <c r="E135" s="125"/>
      <c r="F135" s="27"/>
      <c r="G135" s="27"/>
      <c r="H135" s="27"/>
      <c r="I135" s="27"/>
      <c r="J135" s="27"/>
      <c r="K135" s="134"/>
    </row>
    <row r="136" spans="1:11" s="115" customFormat="1" ht="15" customHeight="1" x14ac:dyDescent="0.4">
      <c r="A136" s="71">
        <f>ROW()</f>
        <v>136</v>
      </c>
      <c r="B136" s="118"/>
      <c r="C136" s="123" t="s">
        <v>175</v>
      </c>
      <c r="D136" s="125"/>
      <c r="E136" s="125"/>
      <c r="F136" s="27"/>
      <c r="G136" s="27"/>
      <c r="H136" s="27"/>
      <c r="I136" s="27"/>
      <c r="J136" s="27"/>
      <c r="K136" s="134"/>
    </row>
    <row r="137" spans="1:11" s="115" customFormat="1" x14ac:dyDescent="0.35">
      <c r="A137" s="71">
        <f>ROW()</f>
        <v>137</v>
      </c>
      <c r="B137" s="118"/>
      <c r="C137" s="192"/>
      <c r="D137" s="192"/>
      <c r="E137" s="192"/>
      <c r="F137" s="192"/>
      <c r="G137" s="192"/>
      <c r="H137" s="192"/>
      <c r="I137" s="192"/>
      <c r="J137" s="192"/>
      <c r="K137" s="134"/>
    </row>
    <row r="138" spans="1:11" s="115" customFormat="1" x14ac:dyDescent="0.35">
      <c r="A138" s="71">
        <f>ROW()</f>
        <v>138</v>
      </c>
      <c r="B138" s="118"/>
      <c r="C138" s="192"/>
      <c r="D138" s="192"/>
      <c r="E138" s="192"/>
      <c r="F138" s="192"/>
      <c r="G138" s="192"/>
      <c r="H138" s="192"/>
      <c r="I138" s="192"/>
      <c r="J138" s="192"/>
      <c r="K138" s="134"/>
    </row>
    <row r="139" spans="1:11" s="115" customFormat="1" x14ac:dyDescent="0.35">
      <c r="A139" s="71">
        <f>ROW()</f>
        <v>139</v>
      </c>
      <c r="B139" s="118"/>
      <c r="C139" s="192"/>
      <c r="D139" s="192"/>
      <c r="E139" s="192"/>
      <c r="F139" s="192"/>
      <c r="G139" s="192"/>
      <c r="H139" s="192"/>
      <c r="I139" s="192"/>
      <c r="J139" s="192"/>
      <c r="K139" s="134"/>
    </row>
    <row r="140" spans="1:11" x14ac:dyDescent="0.35">
      <c r="A140" s="71">
        <f>ROW()</f>
        <v>140</v>
      </c>
      <c r="B140" s="118"/>
      <c r="C140" s="118"/>
      <c r="D140" s="118"/>
      <c r="E140" s="125"/>
      <c r="F140" s="118"/>
      <c r="G140" s="118"/>
      <c r="H140" s="118"/>
      <c r="I140" s="118"/>
      <c r="J140" s="125"/>
      <c r="K140" s="134"/>
    </row>
    <row r="141" spans="1:11" x14ac:dyDescent="0.35">
      <c r="A141" s="72"/>
      <c r="B141" s="144"/>
      <c r="C141" s="144"/>
      <c r="D141" s="144"/>
      <c r="E141" s="110"/>
      <c r="F141" s="144"/>
      <c r="G141" s="144"/>
      <c r="H141" s="144"/>
      <c r="I141" s="144"/>
      <c r="J141" s="110"/>
      <c r="K141" s="138" t="s">
        <v>189</v>
      </c>
    </row>
  </sheetData>
  <sheetProtection formatColumns="0" formatRows="0"/>
  <mergeCells count="33">
    <mergeCell ref="M2:P2"/>
    <mergeCell ref="M3:P3"/>
    <mergeCell ref="C92:J94"/>
    <mergeCell ref="I61:K61"/>
    <mergeCell ref="G39:I39"/>
    <mergeCell ref="I30:P30"/>
    <mergeCell ref="I31:P31"/>
    <mergeCell ref="I32:P32"/>
    <mergeCell ref="G41:P41"/>
    <mergeCell ref="G42:P42"/>
    <mergeCell ref="G43:P43"/>
    <mergeCell ref="C46:P48"/>
    <mergeCell ref="C57:P57"/>
    <mergeCell ref="C45:P45"/>
    <mergeCell ref="I29:P29"/>
    <mergeCell ref="C35:P37"/>
    <mergeCell ref="G40:P40"/>
    <mergeCell ref="F7:G7"/>
    <mergeCell ref="H7:I7"/>
    <mergeCell ref="J7:K7"/>
    <mergeCell ref="L7:M7"/>
    <mergeCell ref="N7:O7"/>
    <mergeCell ref="F8:G8"/>
    <mergeCell ref="H8:I8"/>
    <mergeCell ref="J8:K8"/>
    <mergeCell ref="L8:M8"/>
    <mergeCell ref="N8:O8"/>
    <mergeCell ref="C137:J139"/>
    <mergeCell ref="I62:K62"/>
    <mergeCell ref="C67:J74"/>
    <mergeCell ref="C100:J107"/>
    <mergeCell ref="H111:J111"/>
    <mergeCell ref="H112:J112"/>
  </mergeCells>
  <conditionalFormatting sqref="H91:J91">
    <cfRule type="expression" dxfId="0" priority="1" stopIfTrue="1">
      <formula>IF(AND(ISNUMBER(#REF!),ISNUMBER(#REF!)),OR(DATE(YEAR(#REF!)-1,MONTH(#REF!),DAY(#REF!))&lt;=#REF!,#REF!&lt;=DATE(2011,1,1)),FALSE)</formula>
    </cfRule>
  </conditionalFormatting>
  <dataValidations count="1">
    <dataValidation type="custom" allowBlank="1" showInputMessage="1" showErrorMessage="1" errorTitle="Thousands of dollars" error="Numeric values are accepted" promptTitle="Thousands of dollars" sqref="F97:J97 E128 F77:J79 F82:J82 E129:J133 F84:J84 F89" xr:uid="{00000000-0002-0000-0400-000000000000}">
      <formula1>ISNUMBER(E77)</formula1>
    </dataValidation>
  </dataValidations>
  <pageMargins left="0.74803149606299213" right="0.74803149606299213" top="0.98425196850393704" bottom="0.98425196850393704" header="0.51181102362204722" footer="0.51181102362204722"/>
  <pageSetup paperSize="9" scale="40" fitToHeight="10" orientation="landscape" r:id="rId1"/>
  <headerFooter alignWithMargins="0">
    <oddHeader>&amp;CCommerce Commission Information Disclosure Template</oddHeader>
    <oddFooter>&amp;C&amp;F&amp;R&amp;A</oddFooter>
  </headerFooter>
  <ignoredErrors>
    <ignoredError sqref="G24:H24 I24:J24 K24:L24 M24:N24" formula="1"/>
    <ignoredError sqref="E39 C9 C29 C115" numberStoredAsText="1"/>
    <ignoredError sqref="F128:J128"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2">
    <tabColor indexed="44"/>
    <pageSetUpPr fitToPage="1"/>
  </sheetPr>
  <dimension ref="A1:AF92"/>
  <sheetViews>
    <sheetView showGridLines="0" tabSelected="1" view="pageBreakPreview" zoomScaleNormal="70" zoomScaleSheetLayoutView="100" workbookViewId="0">
      <selection activeCell="D35" sqref="D35"/>
    </sheetView>
  </sheetViews>
  <sheetFormatPr defaultRowHeight="12.75" x14ac:dyDescent="0.35"/>
  <cols>
    <col min="1" max="2" width="3.73046875" customWidth="1"/>
    <col min="3" max="3" width="20.73046875" customWidth="1"/>
    <col min="4" max="4" width="18.86328125" customWidth="1"/>
    <col min="5" max="5" width="31.73046875" customWidth="1"/>
    <col min="6" max="6" width="12.1328125" customWidth="1"/>
    <col min="7" max="7" width="0.59765625" customWidth="1"/>
    <col min="8" max="8" width="12.1328125" customWidth="1"/>
    <col min="9" max="9" width="0.59765625" customWidth="1"/>
    <col min="10" max="10" width="12.1328125" customWidth="1"/>
    <col min="11" max="11" width="0.59765625" customWidth="1"/>
    <col min="12" max="12" width="12.1328125" customWidth="1"/>
    <col min="13" max="13" width="0.59765625" customWidth="1"/>
    <col min="14" max="14" width="12.1328125" customWidth="1"/>
    <col min="15" max="15" width="0.59765625" customWidth="1"/>
    <col min="16" max="16" width="12.1328125" customWidth="1"/>
    <col min="17" max="17" width="0.59765625" customWidth="1"/>
    <col min="18" max="18" width="12.1328125" customWidth="1"/>
    <col min="19" max="19" width="0.59765625" customWidth="1"/>
    <col min="20" max="20" width="12.1328125" customWidth="1"/>
    <col min="21" max="21" width="0.59765625" customWidth="1"/>
    <col min="22" max="22" width="12.1328125" customWidth="1"/>
    <col min="23" max="23" width="0.59765625" customWidth="1"/>
    <col min="24" max="24" width="12.1328125" customWidth="1"/>
    <col min="25" max="25" width="2.73046875" customWidth="1"/>
  </cols>
  <sheetData>
    <row r="1" spans="1:32" s="3" customFormat="1" ht="12.75" customHeight="1" x14ac:dyDescent="0.35">
      <c r="A1" s="7"/>
      <c r="B1" s="28"/>
      <c r="C1" s="8"/>
      <c r="D1" s="8"/>
      <c r="E1" s="8"/>
      <c r="F1" s="8"/>
      <c r="G1" s="8"/>
      <c r="H1" s="8"/>
      <c r="I1" s="8"/>
      <c r="J1" s="8"/>
      <c r="K1" s="8"/>
      <c r="L1" s="8"/>
      <c r="M1" s="8"/>
      <c r="N1" s="8"/>
      <c r="O1" s="8"/>
      <c r="P1" s="8"/>
      <c r="Q1" s="8"/>
      <c r="R1" s="8"/>
      <c r="S1" s="8"/>
      <c r="T1" s="8"/>
      <c r="U1" s="8"/>
      <c r="V1" s="8"/>
      <c r="W1" s="8"/>
      <c r="X1" s="8"/>
      <c r="Y1" s="76"/>
      <c r="Z1" s="77"/>
      <c r="AA1"/>
      <c r="AB1"/>
      <c r="AC1"/>
      <c r="AD1"/>
      <c r="AE1"/>
      <c r="AF1"/>
    </row>
    <row r="2" spans="1:32" s="3" customFormat="1" ht="16.5" customHeight="1" x14ac:dyDescent="0.5">
      <c r="A2" s="29"/>
      <c r="B2" s="30"/>
      <c r="C2" s="30"/>
      <c r="D2" s="30"/>
      <c r="E2" s="30"/>
      <c r="F2" s="30"/>
      <c r="G2" s="11"/>
      <c r="H2" s="30"/>
      <c r="I2" s="11"/>
      <c r="J2" s="30"/>
      <c r="K2" s="11"/>
      <c r="L2" s="30"/>
      <c r="M2" s="11"/>
      <c r="N2" s="30"/>
      <c r="O2" s="11"/>
      <c r="P2" s="11"/>
      <c r="Q2" s="59" t="s">
        <v>41</v>
      </c>
      <c r="R2" s="190" t="str">
        <f>IF(NOT(ISBLANK('Pricing CoverSheet'!$C$8)),'Pricing CoverSheet'!$C$8,"")</f>
        <v>Airport Company</v>
      </c>
      <c r="S2" s="190"/>
      <c r="T2" s="190"/>
      <c r="U2" s="190"/>
      <c r="V2" s="190"/>
      <c r="W2" s="190"/>
      <c r="X2" s="190"/>
      <c r="Y2" s="68"/>
      <c r="Z2" s="77"/>
      <c r="AA2"/>
      <c r="AB2"/>
      <c r="AC2"/>
      <c r="AD2"/>
      <c r="AE2"/>
      <c r="AF2"/>
    </row>
    <row r="3" spans="1:32" s="3" customFormat="1" ht="16.5" customHeight="1" x14ac:dyDescent="0.45">
      <c r="A3" s="29"/>
      <c r="B3" s="30"/>
      <c r="C3" s="30"/>
      <c r="D3" s="30"/>
      <c r="E3" s="30"/>
      <c r="F3" s="30"/>
      <c r="G3" s="11"/>
      <c r="H3" s="30"/>
      <c r="I3" s="11"/>
      <c r="J3" s="30"/>
      <c r="K3" s="11"/>
      <c r="L3" s="30"/>
      <c r="M3" s="11"/>
      <c r="N3" s="30"/>
      <c r="O3" s="11"/>
      <c r="P3" s="11"/>
      <c r="Q3" s="59" t="s">
        <v>73</v>
      </c>
      <c r="R3" s="191">
        <f>IF(ISNUMBER('Pricing CoverSheet'!$C$12),'Pricing CoverSheet'!$C$12,"")</f>
        <v>43281</v>
      </c>
      <c r="S3" s="191"/>
      <c r="T3" s="191"/>
      <c r="U3" s="191"/>
      <c r="V3" s="191"/>
      <c r="W3" s="191"/>
      <c r="X3" s="191"/>
      <c r="Y3" s="68"/>
      <c r="Z3" s="77"/>
      <c r="AA3"/>
      <c r="AB3"/>
      <c r="AC3"/>
      <c r="AD3"/>
      <c r="AE3"/>
      <c r="AF3"/>
    </row>
    <row r="4" spans="1:32" s="3" customFormat="1" ht="20.25" customHeight="1" x14ac:dyDescent="0.4">
      <c r="A4" s="54" t="s">
        <v>168</v>
      </c>
      <c r="B4" s="30"/>
      <c r="C4" s="10"/>
      <c r="D4" s="10"/>
      <c r="E4" s="10"/>
      <c r="F4" s="10"/>
      <c r="G4" s="10"/>
      <c r="H4" s="10"/>
      <c r="I4" s="10"/>
      <c r="J4" s="10"/>
      <c r="K4" s="10"/>
      <c r="L4" s="10"/>
      <c r="M4" s="10"/>
      <c r="N4" s="10"/>
      <c r="O4" s="10"/>
      <c r="P4" s="10"/>
      <c r="Q4" s="10"/>
      <c r="R4" s="10"/>
      <c r="S4" s="10"/>
      <c r="T4" s="10"/>
      <c r="U4" s="10"/>
      <c r="V4" s="10"/>
      <c r="W4" s="10"/>
      <c r="X4" s="10"/>
      <c r="Y4" s="67"/>
      <c r="Z4" s="77"/>
      <c r="AA4"/>
      <c r="AB4"/>
      <c r="AC4"/>
      <c r="AD4"/>
      <c r="AE4"/>
      <c r="AF4"/>
    </row>
    <row r="5" spans="1:32" s="3" customFormat="1" ht="12.75" customHeight="1" x14ac:dyDescent="0.35">
      <c r="A5" s="70" t="s">
        <v>86</v>
      </c>
      <c r="B5" s="12" t="s">
        <v>275</v>
      </c>
      <c r="C5" s="12"/>
      <c r="D5" s="30"/>
      <c r="E5" s="30"/>
      <c r="F5" s="30"/>
      <c r="G5" s="30"/>
      <c r="H5" s="30"/>
      <c r="I5" s="30"/>
      <c r="J5" s="30"/>
      <c r="K5" s="30"/>
      <c r="L5" s="30"/>
      <c r="M5" s="30"/>
      <c r="N5" s="30"/>
      <c r="O5" s="30"/>
      <c r="P5" s="30"/>
      <c r="Q5" s="30"/>
      <c r="R5" s="30"/>
      <c r="S5" s="30"/>
      <c r="T5" s="30"/>
      <c r="U5" s="30"/>
      <c r="V5" s="30"/>
      <c r="W5" s="30"/>
      <c r="X5" s="30"/>
      <c r="Y5" s="68"/>
      <c r="Z5" s="77"/>
      <c r="AA5"/>
      <c r="AB5"/>
      <c r="AC5"/>
      <c r="AD5"/>
      <c r="AE5"/>
      <c r="AF5"/>
    </row>
    <row r="6" spans="1:32" ht="24.95" customHeight="1" x14ac:dyDescent="0.4">
      <c r="A6" s="71">
        <f>ROW()</f>
        <v>6</v>
      </c>
      <c r="B6" s="64" t="s">
        <v>169</v>
      </c>
      <c r="C6" s="57"/>
      <c r="D6" s="14"/>
      <c r="E6" s="14"/>
      <c r="F6" s="14"/>
      <c r="G6" s="13"/>
      <c r="H6" s="14"/>
      <c r="I6" s="13"/>
      <c r="J6" s="14"/>
      <c r="K6" s="13"/>
      <c r="L6" s="14"/>
      <c r="M6" s="13"/>
      <c r="N6" s="14"/>
      <c r="O6" s="13"/>
      <c r="P6" s="14"/>
      <c r="Q6" s="13"/>
      <c r="R6" s="14"/>
      <c r="S6" s="13"/>
      <c r="T6" s="14"/>
      <c r="U6" s="13"/>
      <c r="V6" s="14"/>
      <c r="W6" s="13"/>
      <c r="X6" s="14"/>
      <c r="Y6" s="78"/>
      <c r="Z6" s="77"/>
    </row>
    <row r="7" spans="1:32" ht="50.1" customHeight="1" x14ac:dyDescent="0.4">
      <c r="A7" s="71">
        <f>ROW()</f>
        <v>7</v>
      </c>
      <c r="B7" s="13"/>
      <c r="C7" s="14"/>
      <c r="D7" s="56" t="s">
        <v>112</v>
      </c>
      <c r="E7" s="14"/>
      <c r="F7" s="24" t="s">
        <v>16</v>
      </c>
      <c r="G7" s="13"/>
      <c r="H7" s="24" t="s">
        <v>17</v>
      </c>
      <c r="I7" s="13"/>
      <c r="J7" s="24" t="s">
        <v>18</v>
      </c>
      <c r="K7" s="13"/>
      <c r="L7" s="24" t="s">
        <v>19</v>
      </c>
      <c r="M7" s="13"/>
      <c r="N7" s="24" t="s">
        <v>20</v>
      </c>
      <c r="O7" s="13"/>
      <c r="P7" s="24" t="s">
        <v>91</v>
      </c>
      <c r="Q7" s="13"/>
      <c r="R7" s="24" t="s">
        <v>92</v>
      </c>
      <c r="S7" s="13"/>
      <c r="T7" s="24" t="s">
        <v>93</v>
      </c>
      <c r="U7" s="13"/>
      <c r="V7" s="24" t="s">
        <v>94</v>
      </c>
      <c r="W7" s="13"/>
      <c r="X7" s="24" t="s">
        <v>95</v>
      </c>
      <c r="Y7" s="78"/>
      <c r="Z7" s="77"/>
    </row>
    <row r="8" spans="1:32" ht="13.15" x14ac:dyDescent="0.4">
      <c r="A8" s="71">
        <f>ROW()</f>
        <v>8</v>
      </c>
      <c r="B8" s="13"/>
      <c r="C8" s="14"/>
      <c r="D8" s="56"/>
      <c r="E8" s="31" t="str">
        <f>IF(ISNUMBER('Pricing CoverSheet'!$C$12),"for year ended","")</f>
        <v>for year ended</v>
      </c>
      <c r="F8" s="32">
        <f>IF(ISNUMBER('Pricing CoverSheet'!$C$12),DATE(YEAR('Pricing CoverSheet'!$C$12),MONTH('Pricing CoverSheet'!$C$12),DAY('Pricing CoverSheet'!$C$12)),"")</f>
        <v>43281</v>
      </c>
      <c r="G8" s="13"/>
      <c r="H8" s="32">
        <f>IF(ISNUMBER('Pricing CoverSheet'!$C$12),DATE(YEAR('Pricing CoverSheet'!$C$12)+1,MONTH('Pricing CoverSheet'!$C$12),DAY('Pricing CoverSheet'!$C$12)),"")</f>
        <v>43646</v>
      </c>
      <c r="I8" s="13"/>
      <c r="J8" s="32">
        <f>IF(ISNUMBER('Pricing CoverSheet'!$C$12),DATE(YEAR('Pricing CoverSheet'!$C$12)+2,MONTH('Pricing CoverSheet'!$C$12),DAY('Pricing CoverSheet'!$C$12)),"")</f>
        <v>44012</v>
      </c>
      <c r="K8" s="13"/>
      <c r="L8" s="32">
        <f>IF(ISNUMBER('Pricing CoverSheet'!$C$12),DATE(YEAR('Pricing CoverSheet'!$C$12)+3,MONTH('Pricing CoverSheet'!$C$12),DAY('Pricing CoverSheet'!$C$12)),"")</f>
        <v>44377</v>
      </c>
      <c r="M8" s="13"/>
      <c r="N8" s="32">
        <f>IF(ISNUMBER('Pricing CoverSheet'!$C$12),DATE(YEAR('Pricing CoverSheet'!$C$12)+4,MONTH('Pricing CoverSheet'!$C$12),DAY('Pricing CoverSheet'!$C$12)),"")</f>
        <v>44742</v>
      </c>
      <c r="O8" s="13"/>
      <c r="P8" s="32">
        <f>IF(ISNUMBER('Pricing CoverSheet'!$C$12),DATE(YEAR('Pricing CoverSheet'!$C$12)+5,MONTH('Pricing CoverSheet'!$C$12),DAY('Pricing CoverSheet'!$C$12)),"")</f>
        <v>45107</v>
      </c>
      <c r="Q8" s="13"/>
      <c r="R8" s="32">
        <f>IF(ISNUMBER('Pricing CoverSheet'!$C$12),DATE(YEAR('Pricing CoverSheet'!$C$12)+6,MONTH('Pricing CoverSheet'!$C$12),DAY('Pricing CoverSheet'!$C$12)),"")</f>
        <v>45473</v>
      </c>
      <c r="S8" s="13"/>
      <c r="T8" s="32">
        <f>IF(ISNUMBER('Pricing CoverSheet'!$C$12),DATE(YEAR('Pricing CoverSheet'!$C$12)+7,MONTH('Pricing CoverSheet'!$C$12),DAY('Pricing CoverSheet'!$C$12)),"")</f>
        <v>45838</v>
      </c>
      <c r="U8" s="13"/>
      <c r="V8" s="32">
        <f>IF(ISNUMBER('Pricing CoverSheet'!$C$12),DATE(YEAR('Pricing CoverSheet'!$C$12)+8,MONTH('Pricing CoverSheet'!$C$12),DAY('Pricing CoverSheet'!$C$12)),"")</f>
        <v>46203</v>
      </c>
      <c r="W8" s="13"/>
      <c r="X8" s="32">
        <f>IF(ISNUMBER('Pricing CoverSheet'!$C$12),DATE(YEAR('Pricing CoverSheet'!$C$12)+9,MONTH('Pricing CoverSheet'!$C$12),DAY('Pricing CoverSheet'!$C$12)),"")</f>
        <v>46568</v>
      </c>
      <c r="Y8" s="78"/>
      <c r="Z8" s="77"/>
    </row>
    <row r="9" spans="1:32" ht="15" customHeight="1" x14ac:dyDescent="0.35">
      <c r="A9" s="71">
        <f>ROW()</f>
        <v>9</v>
      </c>
      <c r="B9" s="13"/>
      <c r="C9" s="236" t="s">
        <v>12</v>
      </c>
      <c r="D9" s="236" t="s">
        <v>24</v>
      </c>
      <c r="E9" s="33" t="s">
        <v>39</v>
      </c>
      <c r="F9" s="18"/>
      <c r="G9" s="13"/>
      <c r="H9" s="18"/>
      <c r="I9" s="13"/>
      <c r="J9" s="18"/>
      <c r="K9" s="13"/>
      <c r="L9" s="18"/>
      <c r="M9" s="13"/>
      <c r="N9" s="18"/>
      <c r="O9" s="13"/>
      <c r="P9" s="18"/>
      <c r="Q9" s="13"/>
      <c r="R9" s="18"/>
      <c r="S9" s="13"/>
      <c r="T9" s="18"/>
      <c r="U9" s="13"/>
      <c r="V9" s="18"/>
      <c r="W9" s="13"/>
      <c r="X9" s="18"/>
      <c r="Y9" s="78"/>
      <c r="Z9" s="77"/>
    </row>
    <row r="10" spans="1:32" ht="15" customHeight="1" x14ac:dyDescent="0.35">
      <c r="A10" s="71">
        <f>ROW()</f>
        <v>10</v>
      </c>
      <c r="B10" s="13"/>
      <c r="C10" s="236"/>
      <c r="D10" s="236"/>
      <c r="E10" s="33" t="s">
        <v>40</v>
      </c>
      <c r="F10" s="18"/>
      <c r="G10" s="13"/>
      <c r="H10" s="18"/>
      <c r="I10" s="13"/>
      <c r="J10" s="18"/>
      <c r="K10" s="13"/>
      <c r="L10" s="18"/>
      <c r="M10" s="13"/>
      <c r="N10" s="18"/>
      <c r="O10" s="13"/>
      <c r="P10" s="18"/>
      <c r="Q10" s="13"/>
      <c r="R10" s="18"/>
      <c r="S10" s="13"/>
      <c r="T10" s="18"/>
      <c r="U10" s="13"/>
      <c r="V10" s="18"/>
      <c r="W10" s="13"/>
      <c r="X10" s="18"/>
      <c r="Y10" s="78"/>
      <c r="Z10" s="77"/>
    </row>
    <row r="11" spans="1:32" ht="15" customHeight="1" x14ac:dyDescent="0.35">
      <c r="A11" s="71">
        <f>ROW()</f>
        <v>11</v>
      </c>
      <c r="B11" s="13"/>
      <c r="C11" s="236"/>
      <c r="D11" s="236"/>
      <c r="E11" s="33" t="s">
        <v>70</v>
      </c>
      <c r="F11" s="18"/>
      <c r="G11" s="13"/>
      <c r="H11" s="18"/>
      <c r="I11" s="13"/>
      <c r="J11" s="18"/>
      <c r="K11" s="13"/>
      <c r="L11" s="18"/>
      <c r="M11" s="13"/>
      <c r="N11" s="18"/>
      <c r="O11" s="13"/>
      <c r="P11" s="18"/>
      <c r="Q11" s="13"/>
      <c r="R11" s="18"/>
      <c r="S11" s="13"/>
      <c r="T11" s="18"/>
      <c r="U11" s="13"/>
      <c r="V11" s="18"/>
      <c r="W11" s="13"/>
      <c r="X11" s="18"/>
      <c r="Y11" s="78"/>
      <c r="Z11" s="77"/>
    </row>
    <row r="12" spans="1:32" x14ac:dyDescent="0.35">
      <c r="A12" s="71">
        <f>ROW()</f>
        <v>12</v>
      </c>
      <c r="B12" s="118"/>
      <c r="C12" s="236"/>
      <c r="D12" s="14"/>
      <c r="E12" s="14"/>
      <c r="F12" s="14"/>
      <c r="G12" s="13"/>
      <c r="H12" s="14"/>
      <c r="I12" s="13"/>
      <c r="J12" s="14"/>
      <c r="K12" s="13"/>
      <c r="L12" s="14"/>
      <c r="M12" s="13"/>
      <c r="N12" s="14"/>
      <c r="O12" s="13"/>
      <c r="P12" s="14"/>
      <c r="Q12" s="13"/>
      <c r="R12" s="14"/>
      <c r="S12" s="13"/>
      <c r="T12" s="14"/>
      <c r="U12" s="13"/>
      <c r="V12" s="14"/>
      <c r="W12" s="13"/>
      <c r="X12" s="14"/>
      <c r="Y12" s="78"/>
      <c r="Z12" s="77"/>
    </row>
    <row r="13" spans="1:32" ht="15" customHeight="1" x14ac:dyDescent="0.35">
      <c r="A13" s="71">
        <f>ROW()</f>
        <v>13</v>
      </c>
      <c r="B13" s="118"/>
      <c r="C13" s="236"/>
      <c r="D13" s="236" t="s">
        <v>25</v>
      </c>
      <c r="E13" s="33" t="s">
        <v>39</v>
      </c>
      <c r="F13" s="18"/>
      <c r="G13" s="13"/>
      <c r="H13" s="18"/>
      <c r="I13" s="13"/>
      <c r="J13" s="18"/>
      <c r="K13" s="13"/>
      <c r="L13" s="18"/>
      <c r="M13" s="13"/>
      <c r="N13" s="18"/>
      <c r="O13" s="13"/>
      <c r="P13" s="18"/>
      <c r="Q13" s="13"/>
      <c r="R13" s="18"/>
      <c r="S13" s="13"/>
      <c r="T13" s="18"/>
      <c r="U13" s="13"/>
      <c r="V13" s="18"/>
      <c r="W13" s="13"/>
      <c r="X13" s="18"/>
      <c r="Y13" s="78"/>
      <c r="Z13" s="77"/>
    </row>
    <row r="14" spans="1:32" ht="15" customHeight="1" x14ac:dyDescent="0.35">
      <c r="A14" s="71">
        <f>ROW()</f>
        <v>14</v>
      </c>
      <c r="B14" s="118"/>
      <c r="C14" s="236"/>
      <c r="D14" s="236"/>
      <c r="E14" s="33" t="s">
        <v>40</v>
      </c>
      <c r="F14" s="18"/>
      <c r="G14" s="13"/>
      <c r="H14" s="18"/>
      <c r="I14" s="13"/>
      <c r="J14" s="18"/>
      <c r="K14" s="13"/>
      <c r="L14" s="18"/>
      <c r="M14" s="13"/>
      <c r="N14" s="18"/>
      <c r="O14" s="13"/>
      <c r="P14" s="18"/>
      <c r="Q14" s="13"/>
      <c r="R14" s="18"/>
      <c r="S14" s="13"/>
      <c r="T14" s="18"/>
      <c r="U14" s="13"/>
      <c r="V14" s="18"/>
      <c r="W14" s="13"/>
      <c r="X14" s="18"/>
      <c r="Y14" s="78"/>
      <c r="Z14" s="77"/>
    </row>
    <row r="15" spans="1:32" ht="15" customHeight="1" x14ac:dyDescent="0.35">
      <c r="A15" s="71">
        <f>ROW()</f>
        <v>15</v>
      </c>
      <c r="B15" s="118"/>
      <c r="C15" s="236"/>
      <c r="D15" s="236"/>
      <c r="E15" s="33" t="s">
        <v>70</v>
      </c>
      <c r="F15" s="18"/>
      <c r="G15" s="13"/>
      <c r="H15" s="18"/>
      <c r="I15" s="13"/>
      <c r="J15" s="18"/>
      <c r="K15" s="13"/>
      <c r="L15" s="18"/>
      <c r="M15" s="13"/>
      <c r="N15" s="18"/>
      <c r="O15" s="13"/>
      <c r="P15" s="18"/>
      <c r="Q15" s="13"/>
      <c r="R15" s="18"/>
      <c r="S15" s="13"/>
      <c r="T15" s="18"/>
      <c r="U15" s="13"/>
      <c r="V15" s="18"/>
      <c r="W15" s="13"/>
      <c r="X15" s="18"/>
      <c r="Y15" s="78"/>
      <c r="Z15" s="77"/>
    </row>
    <row r="16" spans="1:32" ht="20.25" customHeight="1" x14ac:dyDescent="0.35">
      <c r="A16" s="71">
        <f>ROW()</f>
        <v>16</v>
      </c>
      <c r="B16" s="118"/>
      <c r="C16" s="25"/>
      <c r="D16" s="14"/>
      <c r="E16" s="14"/>
      <c r="F16" s="34" t="s">
        <v>71</v>
      </c>
      <c r="G16" s="13"/>
      <c r="H16" s="14"/>
      <c r="I16" s="13"/>
      <c r="J16" s="14"/>
      <c r="K16" s="13"/>
      <c r="L16" s="14"/>
      <c r="M16" s="13"/>
      <c r="N16" s="14"/>
      <c r="O16" s="13"/>
      <c r="P16" s="14"/>
      <c r="Q16" s="13"/>
      <c r="R16" s="14"/>
      <c r="S16" s="13"/>
      <c r="T16" s="14"/>
      <c r="U16" s="13"/>
      <c r="V16" s="14"/>
      <c r="W16" s="13"/>
      <c r="X16" s="14"/>
      <c r="Y16" s="78"/>
      <c r="Z16" s="77"/>
    </row>
    <row r="17" spans="1:32" ht="15" customHeight="1" x14ac:dyDescent="0.35">
      <c r="A17" s="71">
        <f>ROW()</f>
        <v>17</v>
      </c>
      <c r="B17" s="13"/>
      <c r="C17" s="236" t="s">
        <v>13</v>
      </c>
      <c r="D17" s="236" t="s">
        <v>24</v>
      </c>
      <c r="E17" s="33" t="s">
        <v>39</v>
      </c>
      <c r="F17" s="18"/>
      <c r="G17" s="13"/>
      <c r="H17" s="18"/>
      <c r="I17" s="13"/>
      <c r="J17" s="18"/>
      <c r="K17" s="13"/>
      <c r="L17" s="18"/>
      <c r="M17" s="13"/>
      <c r="N17" s="18"/>
      <c r="O17" s="13"/>
      <c r="P17" s="18"/>
      <c r="Q17" s="13"/>
      <c r="R17" s="18"/>
      <c r="S17" s="13"/>
      <c r="T17" s="18"/>
      <c r="U17" s="13"/>
      <c r="V17" s="18"/>
      <c r="W17" s="13"/>
      <c r="X17" s="18"/>
      <c r="Y17" s="78"/>
      <c r="Z17" s="77"/>
    </row>
    <row r="18" spans="1:32" ht="15" customHeight="1" thickBot="1" x14ac:dyDescent="0.4">
      <c r="A18" s="71">
        <f>ROW()</f>
        <v>18</v>
      </c>
      <c r="B18" s="13"/>
      <c r="C18" s="236"/>
      <c r="D18" s="236"/>
      <c r="E18" s="33" t="s">
        <v>40</v>
      </c>
      <c r="F18" s="18"/>
      <c r="G18" s="13"/>
      <c r="H18" s="18"/>
      <c r="I18" s="13"/>
      <c r="J18" s="18"/>
      <c r="K18" s="13"/>
      <c r="L18" s="18"/>
      <c r="M18" s="13"/>
      <c r="N18" s="18"/>
      <c r="O18" s="13"/>
      <c r="P18" s="18"/>
      <c r="Q18" s="13"/>
      <c r="R18" s="18"/>
      <c r="S18" s="13"/>
      <c r="T18" s="18"/>
      <c r="U18" s="13"/>
      <c r="V18" s="18"/>
      <c r="W18" s="13"/>
      <c r="X18" s="18"/>
      <c r="Y18" s="78"/>
      <c r="Z18" s="77"/>
    </row>
    <row r="19" spans="1:32" ht="15" customHeight="1" thickBot="1" x14ac:dyDescent="0.4">
      <c r="A19" s="71">
        <f>ROW()</f>
        <v>19</v>
      </c>
      <c r="B19" s="13"/>
      <c r="C19" s="236"/>
      <c r="D19" s="236"/>
      <c r="E19" s="33" t="s">
        <v>42</v>
      </c>
      <c r="F19" s="26">
        <f>SUM(F17:F18)</f>
        <v>0</v>
      </c>
      <c r="G19" s="13"/>
      <c r="H19" s="26">
        <f>SUM(H17:H18)</f>
        <v>0</v>
      </c>
      <c r="I19" s="13"/>
      <c r="J19" s="26">
        <f>SUM(J17:J18)</f>
        <v>0</v>
      </c>
      <c r="K19" s="13"/>
      <c r="L19" s="26">
        <f>SUM(L17:L18)</f>
        <v>0</v>
      </c>
      <c r="M19" s="13"/>
      <c r="N19" s="26">
        <f>SUM(N17:N18)</f>
        <v>0</v>
      </c>
      <c r="O19" s="13"/>
      <c r="P19" s="26">
        <f>SUM(P17:P18)</f>
        <v>0</v>
      </c>
      <c r="Q19" s="13"/>
      <c r="R19" s="26">
        <f>SUM(R17:R18)</f>
        <v>0</v>
      </c>
      <c r="S19" s="13"/>
      <c r="T19" s="26">
        <f>SUM(T17:T18)</f>
        <v>0</v>
      </c>
      <c r="U19" s="13"/>
      <c r="V19" s="26">
        <f>SUM(V17:V18)</f>
        <v>0</v>
      </c>
      <c r="W19" s="13"/>
      <c r="X19" s="26">
        <f>SUM(X17:X18)</f>
        <v>0</v>
      </c>
      <c r="Y19" s="78"/>
      <c r="Z19" s="77"/>
    </row>
    <row r="20" spans="1:32" x14ac:dyDescent="0.35">
      <c r="A20" s="71">
        <f>ROW()</f>
        <v>20</v>
      </c>
      <c r="B20" s="13"/>
      <c r="C20" s="236"/>
      <c r="D20" s="14"/>
      <c r="E20" s="14"/>
      <c r="F20" s="14"/>
      <c r="G20" s="13"/>
      <c r="H20" s="14"/>
      <c r="I20" s="13"/>
      <c r="J20" s="14"/>
      <c r="K20" s="13"/>
      <c r="L20" s="14"/>
      <c r="M20" s="13"/>
      <c r="N20" s="14"/>
      <c r="O20" s="13"/>
      <c r="P20" s="14"/>
      <c r="Q20" s="13"/>
      <c r="R20" s="14"/>
      <c r="S20" s="13"/>
      <c r="T20" s="14"/>
      <c r="U20" s="13"/>
      <c r="V20" s="14"/>
      <c r="W20" s="13"/>
      <c r="X20" s="14"/>
      <c r="Y20" s="78"/>
      <c r="Z20" s="77"/>
    </row>
    <row r="21" spans="1:32" ht="15" customHeight="1" x14ac:dyDescent="0.35">
      <c r="A21" s="71">
        <f>ROW()</f>
        <v>21</v>
      </c>
      <c r="B21" s="13"/>
      <c r="C21" s="236"/>
      <c r="D21" s="236" t="s">
        <v>25</v>
      </c>
      <c r="E21" s="33" t="s">
        <v>39</v>
      </c>
      <c r="F21" s="69"/>
      <c r="G21" s="13"/>
      <c r="H21" s="18"/>
      <c r="I21" s="13"/>
      <c r="J21" s="18"/>
      <c r="K21" s="13"/>
      <c r="L21" s="18"/>
      <c r="M21" s="13"/>
      <c r="N21" s="18"/>
      <c r="O21" s="13"/>
      <c r="P21" s="18"/>
      <c r="Q21" s="13"/>
      <c r="R21" s="18"/>
      <c r="S21" s="13"/>
      <c r="T21" s="18"/>
      <c r="U21" s="13"/>
      <c r="V21" s="18"/>
      <c r="W21" s="13"/>
      <c r="X21" s="18"/>
      <c r="Y21" s="78"/>
      <c r="Z21" s="77"/>
    </row>
    <row r="22" spans="1:32" ht="15" customHeight="1" thickBot="1" x14ac:dyDescent="0.4">
      <c r="A22" s="71">
        <f>ROW()</f>
        <v>22</v>
      </c>
      <c r="B22" s="13"/>
      <c r="C22" s="236"/>
      <c r="D22" s="236"/>
      <c r="E22" s="33" t="s">
        <v>40</v>
      </c>
      <c r="F22" s="69"/>
      <c r="G22" s="13"/>
      <c r="H22" s="18"/>
      <c r="I22" s="13"/>
      <c r="J22" s="18"/>
      <c r="K22" s="13"/>
      <c r="L22" s="18"/>
      <c r="M22" s="13"/>
      <c r="N22" s="18"/>
      <c r="O22" s="13"/>
      <c r="P22" s="18"/>
      <c r="Q22" s="13"/>
      <c r="R22" s="18"/>
      <c r="S22" s="13"/>
      <c r="T22" s="18"/>
      <c r="U22" s="13"/>
      <c r="V22" s="18"/>
      <c r="W22" s="13"/>
      <c r="X22" s="18"/>
      <c r="Y22" s="78"/>
      <c r="Z22" s="77"/>
    </row>
    <row r="23" spans="1:32" ht="15" customHeight="1" thickBot="1" x14ac:dyDescent="0.4">
      <c r="A23" s="71">
        <f>ROW()</f>
        <v>23</v>
      </c>
      <c r="B23" s="13"/>
      <c r="C23" s="236"/>
      <c r="D23" s="236"/>
      <c r="E23" s="33" t="s">
        <v>42</v>
      </c>
      <c r="F23" s="26">
        <f>SUM(F21:F22)</f>
        <v>0</v>
      </c>
      <c r="G23" s="13"/>
      <c r="H23" s="26">
        <f>SUM(H21:H22)</f>
        <v>0</v>
      </c>
      <c r="I23" s="13"/>
      <c r="J23" s="26">
        <f>SUM(J21:J22)</f>
        <v>0</v>
      </c>
      <c r="K23" s="13"/>
      <c r="L23" s="26">
        <f>SUM(L21:L22)</f>
        <v>0</v>
      </c>
      <c r="M23" s="13"/>
      <c r="N23" s="26">
        <f>SUM(N21:N22)</f>
        <v>0</v>
      </c>
      <c r="O23" s="13"/>
      <c r="P23" s="26">
        <f>SUM(P21:P22)</f>
        <v>0</v>
      </c>
      <c r="Q23" s="13"/>
      <c r="R23" s="26">
        <f>SUM(R21:R22)</f>
        <v>0</v>
      </c>
      <c r="S23" s="13"/>
      <c r="T23" s="26">
        <f>SUM(T21:T22)</f>
        <v>0</v>
      </c>
      <c r="U23" s="13"/>
      <c r="V23" s="26">
        <f>SUM(V21:V22)</f>
        <v>0</v>
      </c>
      <c r="W23" s="13"/>
      <c r="X23" s="26">
        <f>SUM(X21:X22)</f>
        <v>0</v>
      </c>
      <c r="Y23" s="78"/>
      <c r="Z23" s="77"/>
    </row>
    <row r="24" spans="1:32" ht="15" customHeight="1" x14ac:dyDescent="0.35">
      <c r="A24" s="71">
        <f>ROW()</f>
        <v>24</v>
      </c>
      <c r="B24" s="13"/>
      <c r="C24" s="237"/>
      <c r="D24" s="35"/>
      <c r="E24" s="14"/>
      <c r="F24" s="27"/>
      <c r="G24" s="13"/>
      <c r="H24" s="27"/>
      <c r="I24" s="13"/>
      <c r="J24" s="27"/>
      <c r="K24" s="13"/>
      <c r="L24" s="27"/>
      <c r="M24" s="13"/>
      <c r="N24" s="27"/>
      <c r="O24" s="13"/>
      <c r="P24" s="27"/>
      <c r="Q24" s="13"/>
      <c r="R24" s="27"/>
      <c r="S24" s="13"/>
      <c r="T24" s="27"/>
      <c r="U24" s="13"/>
      <c r="V24" s="27"/>
      <c r="W24" s="13"/>
      <c r="X24" s="27"/>
      <c r="Y24" s="78"/>
      <c r="Z24" s="77"/>
    </row>
    <row r="25" spans="1:32" ht="15" customHeight="1" x14ac:dyDescent="0.35">
      <c r="A25" s="71">
        <f>ROW()</f>
        <v>25</v>
      </c>
      <c r="B25" s="13"/>
      <c r="C25" s="237"/>
      <c r="D25" s="36" t="s">
        <v>84</v>
      </c>
      <c r="E25" s="14"/>
      <c r="F25" s="18"/>
      <c r="G25" s="13"/>
      <c r="H25" s="18"/>
      <c r="I25" s="13"/>
      <c r="J25" s="18"/>
      <c r="K25" s="13"/>
      <c r="L25" s="18"/>
      <c r="M25" s="13"/>
      <c r="N25" s="18"/>
      <c r="O25" s="13"/>
      <c r="P25" s="18"/>
      <c r="Q25" s="13"/>
      <c r="R25" s="18"/>
      <c r="S25" s="13"/>
      <c r="T25" s="18"/>
      <c r="U25" s="13"/>
      <c r="V25" s="18"/>
      <c r="W25" s="13"/>
      <c r="X25" s="18"/>
      <c r="Y25" s="78"/>
      <c r="Z25" s="77"/>
    </row>
    <row r="26" spans="1:32" ht="15" customHeight="1" x14ac:dyDescent="0.35">
      <c r="A26" s="71">
        <f>ROW()</f>
        <v>26</v>
      </c>
      <c r="B26" s="13"/>
      <c r="C26" s="37"/>
      <c r="D26" s="35"/>
      <c r="E26" s="14"/>
      <c r="F26" s="34" t="s">
        <v>85</v>
      </c>
      <c r="G26" s="13"/>
      <c r="H26" s="27"/>
      <c r="I26" s="13"/>
      <c r="J26" s="27"/>
      <c r="K26" s="13"/>
      <c r="L26" s="27"/>
      <c r="M26" s="13"/>
      <c r="N26" s="27"/>
      <c r="O26" s="13"/>
      <c r="P26" s="27"/>
      <c r="Q26" s="13"/>
      <c r="R26" s="27"/>
      <c r="S26" s="13"/>
      <c r="T26" s="27"/>
      <c r="U26" s="13"/>
      <c r="V26" s="27"/>
      <c r="W26" s="13"/>
      <c r="X26" s="27"/>
      <c r="Y26" s="78"/>
      <c r="Z26" s="77"/>
    </row>
    <row r="27" spans="1:32" x14ac:dyDescent="0.35">
      <c r="A27" s="72">
        <f>ROW()</f>
        <v>27</v>
      </c>
      <c r="B27" s="22"/>
      <c r="C27" s="38"/>
      <c r="D27" s="21"/>
      <c r="E27" s="21"/>
      <c r="F27" s="21"/>
      <c r="G27" s="22"/>
      <c r="H27" s="21"/>
      <c r="I27" s="22"/>
      <c r="J27" s="21"/>
      <c r="K27" s="22"/>
      <c r="L27" s="21"/>
      <c r="M27" s="22"/>
      <c r="N27" s="21"/>
      <c r="O27" s="22"/>
      <c r="P27" s="21"/>
      <c r="Q27" s="22"/>
      <c r="R27" s="21"/>
      <c r="S27" s="22"/>
      <c r="T27" s="21"/>
      <c r="U27" s="22"/>
      <c r="V27" s="21"/>
      <c r="W27" s="22"/>
      <c r="X27" s="21"/>
      <c r="Y27" s="79" t="s">
        <v>190</v>
      </c>
      <c r="Z27" s="77"/>
    </row>
    <row r="29" spans="1:32" s="3" customFormat="1" ht="12.75" customHeight="1" x14ac:dyDescent="0.35">
      <c r="A29" s="7"/>
      <c r="B29" s="28"/>
      <c r="C29" s="8"/>
      <c r="D29" s="8"/>
      <c r="E29" s="8"/>
      <c r="F29" s="8"/>
      <c r="G29" s="8"/>
      <c r="H29" s="8"/>
      <c r="I29" s="8"/>
      <c r="J29" s="8"/>
      <c r="K29" s="8"/>
      <c r="L29" s="8"/>
      <c r="M29" s="8"/>
      <c r="N29" s="8"/>
      <c r="O29" s="8"/>
      <c r="P29" s="8"/>
      <c r="Q29" s="8"/>
      <c r="R29" s="8"/>
      <c r="S29" s="8"/>
      <c r="T29" s="8"/>
      <c r="U29" s="8"/>
      <c r="V29" s="8"/>
      <c r="W29" s="8"/>
      <c r="X29" s="8"/>
      <c r="Y29" s="76"/>
      <c r="Z29" s="77"/>
      <c r="AA29"/>
      <c r="AB29"/>
      <c r="AC29"/>
      <c r="AD29"/>
      <c r="AE29"/>
      <c r="AF29"/>
    </row>
    <row r="30" spans="1:32" s="3" customFormat="1" ht="16.5" customHeight="1" x14ac:dyDescent="0.5">
      <c r="A30" s="29"/>
      <c r="B30" s="30"/>
      <c r="C30" s="30"/>
      <c r="D30" s="30"/>
      <c r="E30" s="30"/>
      <c r="F30" s="30"/>
      <c r="G30" s="11"/>
      <c r="H30" s="30"/>
      <c r="I30" s="11"/>
      <c r="J30" s="30"/>
      <c r="K30" s="11"/>
      <c r="L30" s="30"/>
      <c r="M30" s="11"/>
      <c r="N30" s="30"/>
      <c r="O30" s="11"/>
      <c r="P30" s="11"/>
      <c r="Q30" s="59" t="s">
        <v>41</v>
      </c>
      <c r="R30" s="190" t="str">
        <f>IF(NOT(ISBLANK('Pricing CoverSheet'!$C$8)),'Pricing CoverSheet'!$C$8,"")</f>
        <v>Airport Company</v>
      </c>
      <c r="S30" s="190"/>
      <c r="T30" s="190"/>
      <c r="U30" s="190"/>
      <c r="V30" s="190"/>
      <c r="W30" s="190"/>
      <c r="X30" s="190"/>
      <c r="Y30" s="68"/>
      <c r="Z30" s="77"/>
      <c r="AA30"/>
      <c r="AB30"/>
      <c r="AC30"/>
      <c r="AD30"/>
      <c r="AE30"/>
      <c r="AF30"/>
    </row>
    <row r="31" spans="1:32" s="3" customFormat="1" ht="16.5" customHeight="1" x14ac:dyDescent="0.45">
      <c r="A31" s="29"/>
      <c r="B31" s="30"/>
      <c r="C31" s="30"/>
      <c r="D31" s="30"/>
      <c r="E31" s="30"/>
      <c r="F31" s="30"/>
      <c r="G31" s="11"/>
      <c r="H31" s="30"/>
      <c r="I31" s="11"/>
      <c r="J31" s="30"/>
      <c r="K31" s="11"/>
      <c r="L31" s="30"/>
      <c r="M31" s="11"/>
      <c r="N31" s="30"/>
      <c r="O31" s="11"/>
      <c r="P31" s="11"/>
      <c r="Q31" s="59" t="s">
        <v>73</v>
      </c>
      <c r="R31" s="191">
        <f>IF(ISNUMBER('Pricing CoverSheet'!$C$12),'Pricing CoverSheet'!$C$12,"")</f>
        <v>43281</v>
      </c>
      <c r="S31" s="191"/>
      <c r="T31" s="191"/>
      <c r="U31" s="191"/>
      <c r="V31" s="191"/>
      <c r="W31" s="191"/>
      <c r="X31" s="191"/>
      <c r="Y31" s="68"/>
      <c r="Z31" s="77"/>
      <c r="AA31"/>
      <c r="AB31"/>
      <c r="AC31"/>
      <c r="AD31"/>
      <c r="AE31"/>
      <c r="AF31"/>
    </row>
    <row r="32" spans="1:32" s="3" customFormat="1" ht="20.25" customHeight="1" x14ac:dyDescent="0.4">
      <c r="A32" s="63" t="s">
        <v>170</v>
      </c>
      <c r="B32" s="30"/>
      <c r="C32" s="10"/>
      <c r="D32" s="10"/>
      <c r="E32" s="10"/>
      <c r="F32" s="10"/>
      <c r="G32" s="10"/>
      <c r="H32" s="10"/>
      <c r="I32" s="10"/>
      <c r="J32" s="10"/>
      <c r="K32" s="10"/>
      <c r="L32" s="10"/>
      <c r="M32" s="10"/>
      <c r="N32" s="10"/>
      <c r="O32" s="10"/>
      <c r="P32" s="10"/>
      <c r="Q32" s="10"/>
      <c r="R32" s="10"/>
      <c r="S32" s="10"/>
      <c r="T32" s="10"/>
      <c r="U32" s="10"/>
      <c r="V32" s="10"/>
      <c r="W32" s="10"/>
      <c r="X32" s="10"/>
      <c r="Y32" s="67"/>
      <c r="Z32" s="77"/>
      <c r="AA32"/>
      <c r="AB32"/>
      <c r="AC32"/>
      <c r="AD32"/>
      <c r="AE32"/>
      <c r="AF32"/>
    </row>
    <row r="33" spans="1:32" s="3" customFormat="1" ht="12.75" customHeight="1" x14ac:dyDescent="0.35">
      <c r="A33" s="70" t="s">
        <v>86</v>
      </c>
      <c r="B33" s="12" t="s">
        <v>275</v>
      </c>
      <c r="C33" s="12"/>
      <c r="D33" s="30"/>
      <c r="E33" s="30"/>
      <c r="F33" s="30"/>
      <c r="G33" s="30"/>
      <c r="H33" s="30"/>
      <c r="I33" s="30"/>
      <c r="J33" s="30"/>
      <c r="K33" s="30"/>
      <c r="L33" s="30"/>
      <c r="M33" s="30"/>
      <c r="N33" s="30"/>
      <c r="O33" s="30"/>
      <c r="P33" s="30"/>
      <c r="Q33" s="30"/>
      <c r="R33" s="30"/>
      <c r="S33" s="30"/>
      <c r="T33" s="30"/>
      <c r="U33" s="30"/>
      <c r="V33" s="30"/>
      <c r="W33" s="30"/>
      <c r="X33" s="30"/>
      <c r="Y33" s="68"/>
      <c r="Z33" s="77"/>
      <c r="AA33"/>
      <c r="AB33"/>
      <c r="AC33"/>
      <c r="AD33"/>
      <c r="AE33"/>
      <c r="AF33"/>
    </row>
    <row r="34" spans="1:32" ht="24.95" customHeight="1" x14ac:dyDescent="0.4">
      <c r="A34" s="71">
        <f>ROW()</f>
        <v>34</v>
      </c>
      <c r="B34" s="64" t="s">
        <v>171</v>
      </c>
      <c r="C34" s="57"/>
      <c r="D34" s="14"/>
      <c r="E34" s="14"/>
      <c r="F34" s="14"/>
      <c r="G34" s="13"/>
      <c r="H34" s="14"/>
      <c r="I34" s="13"/>
      <c r="J34" s="14"/>
      <c r="K34" s="13"/>
      <c r="L34" s="14"/>
      <c r="M34" s="13"/>
      <c r="N34" s="14"/>
      <c r="O34" s="13"/>
      <c r="P34" s="14"/>
      <c r="Q34" s="13"/>
      <c r="R34" s="14"/>
      <c r="S34" s="13"/>
      <c r="T34" s="14"/>
      <c r="U34" s="13"/>
      <c r="V34" s="14"/>
      <c r="W34" s="13"/>
      <c r="X34" s="14"/>
      <c r="Y34" s="78"/>
      <c r="Z34" s="77"/>
    </row>
    <row r="35" spans="1:32" ht="50.1" customHeight="1" x14ac:dyDescent="0.4">
      <c r="A35" s="71">
        <f>ROW()</f>
        <v>35</v>
      </c>
      <c r="B35" s="13"/>
      <c r="C35" s="14"/>
      <c r="D35" s="56" t="s">
        <v>112</v>
      </c>
      <c r="E35" s="14"/>
      <c r="F35" s="24" t="s">
        <v>16</v>
      </c>
      <c r="G35" s="13"/>
      <c r="H35" s="24" t="s">
        <v>17</v>
      </c>
      <c r="I35" s="13"/>
      <c r="J35" s="24" t="s">
        <v>18</v>
      </c>
      <c r="K35" s="13"/>
      <c r="L35" s="24" t="s">
        <v>19</v>
      </c>
      <c r="M35" s="13"/>
      <c r="N35" s="24" t="s">
        <v>20</v>
      </c>
      <c r="O35" s="13"/>
      <c r="P35" s="24" t="s">
        <v>91</v>
      </c>
      <c r="Q35" s="13"/>
      <c r="R35" s="24" t="s">
        <v>92</v>
      </c>
      <c r="S35" s="13"/>
      <c r="T35" s="24" t="s">
        <v>93</v>
      </c>
      <c r="U35" s="13"/>
      <c r="V35" s="24" t="s">
        <v>94</v>
      </c>
      <c r="W35" s="13"/>
      <c r="X35" s="24" t="s">
        <v>95</v>
      </c>
      <c r="Y35" s="78"/>
      <c r="Z35" s="77"/>
    </row>
    <row r="36" spans="1:32" ht="13.15" x14ac:dyDescent="0.4">
      <c r="A36" s="71">
        <f>ROW()</f>
        <v>36</v>
      </c>
      <c r="B36" s="13"/>
      <c r="C36" s="14"/>
      <c r="D36" s="56"/>
      <c r="E36" s="31" t="str">
        <f>IF(ISNUMBER('Pricing CoverSheet'!$C$12),"for year ended","")</f>
        <v>for year ended</v>
      </c>
      <c r="F36" s="32">
        <f>IF(ISNUMBER('Pricing CoverSheet'!$C$12),DATE(YEAR('Pricing CoverSheet'!$C$12),MONTH('Pricing CoverSheet'!$C$12),DAY('Pricing CoverSheet'!$C$12)),"")</f>
        <v>43281</v>
      </c>
      <c r="G36" s="13"/>
      <c r="H36" s="32">
        <f>IF(ISNUMBER('Pricing CoverSheet'!$C$12),DATE(YEAR('Pricing CoverSheet'!$C$12)+1,MONTH('Pricing CoverSheet'!$C$12),DAY('Pricing CoverSheet'!$C$12)),"")</f>
        <v>43646</v>
      </c>
      <c r="I36" s="13"/>
      <c r="J36" s="32">
        <f>IF(ISNUMBER('Pricing CoverSheet'!$C$12),DATE(YEAR('Pricing CoverSheet'!$C$12)+2,MONTH('Pricing CoverSheet'!$C$12),DAY('Pricing CoverSheet'!$C$12)),"")</f>
        <v>44012</v>
      </c>
      <c r="K36" s="13"/>
      <c r="L36" s="32">
        <f>IF(ISNUMBER('Pricing CoverSheet'!$C$12),DATE(YEAR('Pricing CoverSheet'!$C$12)+3,MONTH('Pricing CoverSheet'!$C$12),DAY('Pricing CoverSheet'!$C$12)),"")</f>
        <v>44377</v>
      </c>
      <c r="M36" s="13"/>
      <c r="N36" s="32">
        <f>IF(ISNUMBER('Pricing CoverSheet'!$C$12),DATE(YEAR('Pricing CoverSheet'!$C$12)+4,MONTH('Pricing CoverSheet'!$C$12),DAY('Pricing CoverSheet'!$C$12)),"")</f>
        <v>44742</v>
      </c>
      <c r="O36" s="13"/>
      <c r="P36" s="32">
        <f>IF(ISNUMBER('Pricing CoverSheet'!$C$12),DATE(YEAR('Pricing CoverSheet'!$C$12)+5,MONTH('Pricing CoverSheet'!$C$12),DAY('Pricing CoverSheet'!$C$12)),"")</f>
        <v>45107</v>
      </c>
      <c r="Q36" s="13"/>
      <c r="R36" s="32">
        <f>IF(ISNUMBER('Pricing CoverSheet'!$C$12),DATE(YEAR('Pricing CoverSheet'!$C$12)+6,MONTH('Pricing CoverSheet'!$C$12),DAY('Pricing CoverSheet'!$C$12)),"")</f>
        <v>45473</v>
      </c>
      <c r="S36" s="13"/>
      <c r="T36" s="32">
        <f>IF(ISNUMBER('Pricing CoverSheet'!$C$12),DATE(YEAR('Pricing CoverSheet'!$C$12)+7,MONTH('Pricing CoverSheet'!$C$12),DAY('Pricing CoverSheet'!$C$12)),"")</f>
        <v>45838</v>
      </c>
      <c r="U36" s="13"/>
      <c r="V36" s="32">
        <f>IF(ISNUMBER('Pricing CoverSheet'!$C$12),DATE(YEAR('Pricing CoverSheet'!$C$12)+8,MONTH('Pricing CoverSheet'!$C$12),DAY('Pricing CoverSheet'!$C$12)),"")</f>
        <v>46203</v>
      </c>
      <c r="W36" s="13"/>
      <c r="X36" s="32">
        <f>IF(ISNUMBER('Pricing CoverSheet'!$C$12),DATE(YEAR('Pricing CoverSheet'!$C$12)+9,MONTH('Pricing CoverSheet'!$C$12),DAY('Pricing CoverSheet'!$C$12)),"")</f>
        <v>46568</v>
      </c>
      <c r="Y36" s="78"/>
      <c r="Z36" s="77"/>
    </row>
    <row r="37" spans="1:32" ht="15" customHeight="1" x14ac:dyDescent="0.35">
      <c r="A37" s="71">
        <f>ROW()</f>
        <v>37</v>
      </c>
      <c r="B37" s="13"/>
      <c r="C37" s="236" t="s">
        <v>2</v>
      </c>
      <c r="D37" s="14" t="s">
        <v>7</v>
      </c>
      <c r="E37" s="14"/>
      <c r="F37" s="74"/>
      <c r="G37" s="13"/>
      <c r="H37" s="74"/>
      <c r="I37" s="13"/>
      <c r="J37" s="74"/>
      <c r="K37" s="13"/>
      <c r="L37" s="74"/>
      <c r="M37" s="13"/>
      <c r="N37" s="74"/>
      <c r="O37" s="13"/>
      <c r="P37" s="74"/>
      <c r="Q37" s="13"/>
      <c r="R37" s="74"/>
      <c r="S37" s="13"/>
      <c r="T37" s="74"/>
      <c r="U37" s="13"/>
      <c r="V37" s="74"/>
      <c r="W37" s="13"/>
      <c r="X37" s="74"/>
      <c r="Y37" s="78"/>
      <c r="Z37" s="77"/>
    </row>
    <row r="38" spans="1:32" ht="15" customHeight="1" x14ac:dyDescent="0.35">
      <c r="A38" s="71">
        <f>ROW()</f>
        <v>38</v>
      </c>
      <c r="B38" s="13"/>
      <c r="C38" s="236"/>
      <c r="D38" s="14" t="s">
        <v>8</v>
      </c>
      <c r="E38" s="14"/>
      <c r="F38" s="74"/>
      <c r="G38" s="13"/>
      <c r="H38" s="74"/>
      <c r="I38" s="13"/>
      <c r="J38" s="74"/>
      <c r="K38" s="13"/>
      <c r="L38" s="74"/>
      <c r="M38" s="13"/>
      <c r="N38" s="74"/>
      <c r="O38" s="13"/>
      <c r="P38" s="74"/>
      <c r="Q38" s="13"/>
      <c r="R38" s="74"/>
      <c r="S38" s="13"/>
      <c r="T38" s="74"/>
      <c r="U38" s="13"/>
      <c r="V38" s="74"/>
      <c r="W38" s="13"/>
      <c r="X38" s="74"/>
      <c r="Y38" s="78"/>
      <c r="Z38" s="77"/>
    </row>
    <row r="39" spans="1:32" x14ac:dyDescent="0.35">
      <c r="A39" s="71">
        <f>ROW()</f>
        <v>39</v>
      </c>
      <c r="B39" s="13"/>
      <c r="C39" s="236"/>
      <c r="D39" s="14"/>
      <c r="E39" s="14"/>
      <c r="F39" s="14"/>
      <c r="G39" s="13"/>
      <c r="H39" s="14"/>
      <c r="I39" s="13"/>
      <c r="J39" s="14"/>
      <c r="K39" s="13"/>
      <c r="L39" s="14"/>
      <c r="M39" s="13"/>
      <c r="N39" s="14"/>
      <c r="O39" s="13"/>
      <c r="P39" s="14"/>
      <c r="Q39" s="13"/>
      <c r="R39" s="14"/>
      <c r="S39" s="13"/>
      <c r="T39" s="14"/>
      <c r="U39" s="13"/>
      <c r="V39" s="14"/>
      <c r="W39" s="13"/>
      <c r="X39" s="14"/>
      <c r="Y39" s="78"/>
      <c r="Z39" s="77"/>
    </row>
    <row r="40" spans="1:32" ht="15" customHeight="1" x14ac:dyDescent="0.35">
      <c r="A40" s="71">
        <f>ROW()</f>
        <v>40</v>
      </c>
      <c r="B40" s="13"/>
      <c r="C40" s="236" t="s">
        <v>87</v>
      </c>
      <c r="D40" s="14" t="s">
        <v>32</v>
      </c>
      <c r="E40" s="14"/>
      <c r="F40" s="74"/>
      <c r="G40" s="13"/>
      <c r="H40" s="74"/>
      <c r="I40" s="13"/>
      <c r="J40" s="74"/>
      <c r="K40" s="13"/>
      <c r="L40" s="74"/>
      <c r="M40" s="13"/>
      <c r="N40" s="74"/>
      <c r="O40" s="13"/>
      <c r="P40" s="74"/>
      <c r="Q40" s="13"/>
      <c r="R40" s="74"/>
      <c r="S40" s="13"/>
      <c r="T40" s="74"/>
      <c r="U40" s="13"/>
      <c r="V40" s="74"/>
      <c r="W40" s="13"/>
      <c r="X40" s="74"/>
      <c r="Y40" s="78"/>
      <c r="Z40" s="77"/>
    </row>
    <row r="41" spans="1:32" ht="15" customHeight="1" x14ac:dyDescent="0.35">
      <c r="A41" s="71">
        <f>ROW()</f>
        <v>41</v>
      </c>
      <c r="B41" s="13"/>
      <c r="C41" s="236"/>
      <c r="D41" s="14" t="s">
        <v>0</v>
      </c>
      <c r="E41" s="14"/>
      <c r="F41" s="74"/>
      <c r="G41" s="13"/>
      <c r="H41" s="74"/>
      <c r="I41" s="13"/>
      <c r="J41" s="74"/>
      <c r="K41" s="13"/>
      <c r="L41" s="74"/>
      <c r="M41" s="13"/>
      <c r="N41" s="74"/>
      <c r="O41" s="13"/>
      <c r="P41" s="74"/>
      <c r="Q41" s="13"/>
      <c r="R41" s="74"/>
      <c r="S41" s="13"/>
      <c r="T41" s="74"/>
      <c r="U41" s="13"/>
      <c r="V41" s="74"/>
      <c r="W41" s="13"/>
      <c r="X41" s="74"/>
      <c r="Y41" s="78"/>
      <c r="Z41" s="77"/>
    </row>
    <row r="42" spans="1:32" ht="15" customHeight="1" thickBot="1" x14ac:dyDescent="0.4">
      <c r="A42" s="71">
        <f>ROW()</f>
        <v>42</v>
      </c>
      <c r="B42" s="13"/>
      <c r="C42" s="236"/>
      <c r="D42" s="14" t="s">
        <v>1</v>
      </c>
      <c r="E42" s="14"/>
      <c r="F42" s="74"/>
      <c r="G42" s="13"/>
      <c r="H42" s="74"/>
      <c r="I42" s="13"/>
      <c r="J42" s="74"/>
      <c r="K42" s="13"/>
      <c r="L42" s="74"/>
      <c r="M42" s="13"/>
      <c r="N42" s="74"/>
      <c r="O42" s="13"/>
      <c r="P42" s="74"/>
      <c r="Q42" s="13"/>
      <c r="R42" s="74"/>
      <c r="S42" s="13"/>
      <c r="T42" s="74"/>
      <c r="U42" s="13"/>
      <c r="V42" s="74"/>
      <c r="W42" s="13"/>
      <c r="X42" s="74"/>
      <c r="Y42" s="78"/>
      <c r="Z42" s="77"/>
    </row>
    <row r="43" spans="1:32" ht="15" customHeight="1" thickBot="1" x14ac:dyDescent="0.4">
      <c r="A43" s="71">
        <f>ROW()</f>
        <v>43</v>
      </c>
      <c r="B43" s="13"/>
      <c r="C43" s="236"/>
      <c r="D43" s="35" t="s">
        <v>42</v>
      </c>
      <c r="E43" s="35"/>
      <c r="F43" s="26">
        <f>SUM(F40:F42)</f>
        <v>0</v>
      </c>
      <c r="G43" s="13"/>
      <c r="H43" s="26">
        <f>SUM(H40:H42)</f>
        <v>0</v>
      </c>
      <c r="I43" s="13"/>
      <c r="J43" s="26">
        <f>SUM(J40:J42)</f>
        <v>0</v>
      </c>
      <c r="K43" s="13"/>
      <c r="L43" s="26">
        <f>SUM(L40:L42)</f>
        <v>0</v>
      </c>
      <c r="M43" s="13"/>
      <c r="N43" s="26">
        <f>SUM(N40:N42)</f>
        <v>0</v>
      </c>
      <c r="O43" s="13"/>
      <c r="P43" s="26">
        <f>SUM(P40:P42)</f>
        <v>0</v>
      </c>
      <c r="Q43" s="13"/>
      <c r="R43" s="26">
        <f>SUM(R40:R42)</f>
        <v>0</v>
      </c>
      <c r="S43" s="13"/>
      <c r="T43" s="26">
        <f>SUM(T40:T42)</f>
        <v>0</v>
      </c>
      <c r="U43" s="13"/>
      <c r="V43" s="26">
        <f>SUM(V40:V42)</f>
        <v>0</v>
      </c>
      <c r="W43" s="13"/>
      <c r="X43" s="26">
        <f>SUM(X40:X42)</f>
        <v>0</v>
      </c>
      <c r="Y43" s="78"/>
      <c r="Z43" s="77"/>
    </row>
    <row r="44" spans="1:32" x14ac:dyDescent="0.35">
      <c r="A44" s="71">
        <f>ROW()</f>
        <v>44</v>
      </c>
      <c r="B44" s="13"/>
      <c r="C44" s="39"/>
      <c r="D44" s="14"/>
      <c r="E44" s="14"/>
      <c r="F44" s="14"/>
      <c r="G44" s="13"/>
      <c r="H44" s="14"/>
      <c r="I44" s="13"/>
      <c r="J44" s="14"/>
      <c r="K44" s="13"/>
      <c r="L44" s="14"/>
      <c r="M44" s="13"/>
      <c r="N44" s="14"/>
      <c r="O44" s="13"/>
      <c r="P44" s="14"/>
      <c r="Q44" s="13"/>
      <c r="R44" s="14"/>
      <c r="S44" s="13"/>
      <c r="T44" s="14"/>
      <c r="U44" s="13"/>
      <c r="V44" s="14"/>
      <c r="W44" s="13"/>
      <c r="X44" s="14"/>
      <c r="Y44" s="78"/>
      <c r="Z44" s="77"/>
    </row>
    <row r="45" spans="1:32" ht="15" customHeight="1" x14ac:dyDescent="0.35">
      <c r="A45" s="71">
        <f>ROW()</f>
        <v>45</v>
      </c>
      <c r="B45" s="13"/>
      <c r="C45" s="236" t="s">
        <v>4</v>
      </c>
      <c r="D45" s="14" t="s">
        <v>32</v>
      </c>
      <c r="E45" s="14"/>
      <c r="F45" s="74"/>
      <c r="G45" s="13"/>
      <c r="H45" s="74"/>
      <c r="I45" s="13"/>
      <c r="J45" s="74"/>
      <c r="K45" s="13"/>
      <c r="L45" s="74"/>
      <c r="M45" s="13"/>
      <c r="N45" s="74"/>
      <c r="O45" s="13"/>
      <c r="P45" s="74"/>
      <c r="Q45" s="13"/>
      <c r="R45" s="74"/>
      <c r="S45" s="13"/>
      <c r="T45" s="74"/>
      <c r="U45" s="13"/>
      <c r="V45" s="74"/>
      <c r="W45" s="13"/>
      <c r="X45" s="74"/>
      <c r="Y45" s="78"/>
      <c r="Z45" s="77"/>
    </row>
    <row r="46" spans="1:32" ht="15" customHeight="1" x14ac:dyDescent="0.35">
      <c r="A46" s="71">
        <f>ROW()</f>
        <v>46</v>
      </c>
      <c r="B46" s="13"/>
      <c r="C46" s="236"/>
      <c r="D46" s="14" t="s">
        <v>0</v>
      </c>
      <c r="E46" s="14"/>
      <c r="F46" s="74"/>
      <c r="G46" s="13"/>
      <c r="H46" s="74"/>
      <c r="I46" s="13"/>
      <c r="J46" s="74"/>
      <c r="K46" s="13"/>
      <c r="L46" s="74"/>
      <c r="M46" s="13"/>
      <c r="N46" s="74"/>
      <c r="O46" s="13"/>
      <c r="P46" s="74"/>
      <c r="Q46" s="13"/>
      <c r="R46" s="74"/>
      <c r="S46" s="13"/>
      <c r="T46" s="74"/>
      <c r="U46" s="13"/>
      <c r="V46" s="74"/>
      <c r="W46" s="13"/>
      <c r="X46" s="74"/>
      <c r="Y46" s="78"/>
      <c r="Z46" s="77"/>
    </row>
    <row r="47" spans="1:32" ht="15" customHeight="1" thickBot="1" x14ac:dyDescent="0.4">
      <c r="A47" s="71">
        <f>ROW()</f>
        <v>47</v>
      </c>
      <c r="B47" s="13"/>
      <c r="C47" s="236"/>
      <c r="D47" s="14" t="s">
        <v>1</v>
      </c>
      <c r="E47" s="14"/>
      <c r="F47" s="74"/>
      <c r="G47" s="13"/>
      <c r="H47" s="74"/>
      <c r="I47" s="13"/>
      <c r="J47" s="74"/>
      <c r="K47" s="13"/>
      <c r="L47" s="74"/>
      <c r="M47" s="13"/>
      <c r="N47" s="74"/>
      <c r="O47" s="13"/>
      <c r="P47" s="74"/>
      <c r="Q47" s="13"/>
      <c r="R47" s="74"/>
      <c r="S47" s="13"/>
      <c r="T47" s="74"/>
      <c r="U47" s="13"/>
      <c r="V47" s="74"/>
      <c r="W47" s="13"/>
      <c r="X47" s="74"/>
      <c r="Y47" s="78"/>
      <c r="Z47" s="77"/>
    </row>
    <row r="48" spans="1:32" ht="15" customHeight="1" thickBot="1" x14ac:dyDescent="0.4">
      <c r="A48" s="71">
        <f>ROW()</f>
        <v>48</v>
      </c>
      <c r="B48" s="13"/>
      <c r="C48" s="236"/>
      <c r="D48" s="35" t="s">
        <v>42</v>
      </c>
      <c r="E48" s="35"/>
      <c r="F48" s="26">
        <f>SUM(F45:F47)</f>
        <v>0</v>
      </c>
      <c r="G48" s="13"/>
      <c r="H48" s="26">
        <f>SUM(H45:H47)</f>
        <v>0</v>
      </c>
      <c r="I48" s="13"/>
      <c r="J48" s="26">
        <f>SUM(J45:J47)</f>
        <v>0</v>
      </c>
      <c r="K48" s="13"/>
      <c r="L48" s="26">
        <f>SUM(L45:L47)</f>
        <v>0</v>
      </c>
      <c r="M48" s="13"/>
      <c r="N48" s="26">
        <f>SUM(N45:N47)</f>
        <v>0</v>
      </c>
      <c r="O48" s="13"/>
      <c r="P48" s="26">
        <f>SUM(P45:P47)</f>
        <v>0</v>
      </c>
      <c r="Q48" s="13"/>
      <c r="R48" s="26">
        <f>SUM(R45:R47)</f>
        <v>0</v>
      </c>
      <c r="S48" s="13"/>
      <c r="T48" s="26">
        <f>SUM(T45:T47)</f>
        <v>0</v>
      </c>
      <c r="U48" s="13"/>
      <c r="V48" s="26">
        <f>SUM(V45:V47)</f>
        <v>0</v>
      </c>
      <c r="W48" s="13"/>
      <c r="X48" s="26">
        <f>SUM(X45:X47)</f>
        <v>0</v>
      </c>
      <c r="Y48" s="78"/>
      <c r="Z48" s="77"/>
    </row>
    <row r="49" spans="1:32" x14ac:dyDescent="0.35">
      <c r="A49" s="71">
        <f>ROW()</f>
        <v>49</v>
      </c>
      <c r="B49" s="13"/>
      <c r="C49" s="39"/>
      <c r="D49" s="14"/>
      <c r="E49" s="14"/>
      <c r="F49" s="14"/>
      <c r="G49" s="13"/>
      <c r="H49" s="14"/>
      <c r="I49" s="13"/>
      <c r="J49" s="14"/>
      <c r="K49" s="13"/>
      <c r="L49" s="14"/>
      <c r="M49" s="13"/>
      <c r="N49" s="14"/>
      <c r="O49" s="13"/>
      <c r="P49" s="14"/>
      <c r="Q49" s="13"/>
      <c r="R49" s="14"/>
      <c r="S49" s="13"/>
      <c r="T49" s="14"/>
      <c r="U49" s="13"/>
      <c r="V49" s="14"/>
      <c r="W49" s="13"/>
      <c r="X49" s="14"/>
      <c r="Y49" s="78"/>
      <c r="Z49" s="77"/>
    </row>
    <row r="50" spans="1:32" ht="15" customHeight="1" x14ac:dyDescent="0.35">
      <c r="A50" s="71">
        <f>ROW()</f>
        <v>50</v>
      </c>
      <c r="B50" s="13"/>
      <c r="C50" s="236" t="s">
        <v>87</v>
      </c>
      <c r="D50" s="14" t="s">
        <v>5</v>
      </c>
      <c r="E50" s="14"/>
      <c r="F50" s="74"/>
      <c r="G50" s="13"/>
      <c r="H50" s="74"/>
      <c r="I50" s="13"/>
      <c r="J50" s="74"/>
      <c r="K50" s="13"/>
      <c r="L50" s="74"/>
      <c r="M50" s="13"/>
      <c r="N50" s="74"/>
      <c r="O50" s="13"/>
      <c r="P50" s="74"/>
      <c r="Q50" s="13"/>
      <c r="R50" s="74"/>
      <c r="S50" s="13"/>
      <c r="T50" s="74"/>
      <c r="U50" s="13"/>
      <c r="V50" s="74"/>
      <c r="W50" s="13"/>
      <c r="X50" s="74"/>
      <c r="Y50" s="78"/>
      <c r="Z50" s="77"/>
    </row>
    <row r="51" spans="1:32" ht="15" customHeight="1" x14ac:dyDescent="0.35">
      <c r="A51" s="71">
        <f>ROW()</f>
        <v>51</v>
      </c>
      <c r="B51" s="13"/>
      <c r="C51" s="236"/>
      <c r="D51" s="14" t="s">
        <v>6</v>
      </c>
      <c r="E51" s="14"/>
      <c r="F51" s="74"/>
      <c r="G51" s="13"/>
      <c r="H51" s="74"/>
      <c r="I51" s="13"/>
      <c r="J51" s="74"/>
      <c r="K51" s="13"/>
      <c r="L51" s="74"/>
      <c r="M51" s="13"/>
      <c r="N51" s="74"/>
      <c r="O51" s="13"/>
      <c r="P51" s="74"/>
      <c r="Q51" s="13"/>
      <c r="R51" s="74"/>
      <c r="S51" s="13"/>
      <c r="T51" s="74"/>
      <c r="U51" s="13"/>
      <c r="V51" s="74"/>
      <c r="W51" s="13"/>
      <c r="X51" s="74"/>
      <c r="Y51" s="78"/>
      <c r="Z51" s="77"/>
    </row>
    <row r="52" spans="1:32" ht="15" customHeight="1" x14ac:dyDescent="0.35">
      <c r="A52" s="71">
        <f>ROW()</f>
        <v>52</v>
      </c>
      <c r="B52" s="13"/>
      <c r="C52" s="236"/>
      <c r="D52" s="14" t="s">
        <v>3</v>
      </c>
      <c r="E52" s="14"/>
      <c r="F52" s="74"/>
      <c r="G52" s="13"/>
      <c r="H52" s="74"/>
      <c r="I52" s="13"/>
      <c r="J52" s="74"/>
      <c r="K52" s="13"/>
      <c r="L52" s="74"/>
      <c r="M52" s="13"/>
      <c r="N52" s="74"/>
      <c r="O52" s="13"/>
      <c r="P52" s="74"/>
      <c r="Q52" s="13"/>
      <c r="R52" s="74"/>
      <c r="S52" s="13"/>
      <c r="T52" s="74"/>
      <c r="U52" s="13"/>
      <c r="V52" s="74"/>
      <c r="W52" s="13"/>
      <c r="X52" s="74"/>
      <c r="Y52" s="78"/>
      <c r="Z52" s="77"/>
    </row>
    <row r="53" spans="1:32" x14ac:dyDescent="0.35">
      <c r="A53" s="71">
        <f>ROW()</f>
        <v>53</v>
      </c>
      <c r="B53" s="13"/>
      <c r="C53" s="39"/>
      <c r="D53" s="14"/>
      <c r="E53" s="14"/>
      <c r="F53" s="14"/>
      <c r="G53" s="13"/>
      <c r="H53" s="14"/>
      <c r="I53" s="13"/>
      <c r="J53" s="14"/>
      <c r="K53" s="13"/>
      <c r="L53" s="14"/>
      <c r="M53" s="13"/>
      <c r="N53" s="14"/>
      <c r="O53" s="13"/>
      <c r="P53" s="14"/>
      <c r="Q53" s="13"/>
      <c r="R53" s="14"/>
      <c r="S53" s="13"/>
      <c r="T53" s="14"/>
      <c r="U53" s="13"/>
      <c r="V53" s="14"/>
      <c r="W53" s="13"/>
      <c r="X53" s="14"/>
      <c r="Y53" s="78"/>
      <c r="Z53" s="77"/>
    </row>
    <row r="54" spans="1:32" ht="15" customHeight="1" x14ac:dyDescent="0.35">
      <c r="A54" s="71">
        <f>ROW()</f>
        <v>54</v>
      </c>
      <c r="B54" s="13"/>
      <c r="C54" s="236" t="s">
        <v>4</v>
      </c>
      <c r="D54" s="14" t="s">
        <v>5</v>
      </c>
      <c r="E54" s="14"/>
      <c r="F54" s="74"/>
      <c r="G54" s="13"/>
      <c r="H54" s="74"/>
      <c r="I54" s="13"/>
      <c r="J54" s="74"/>
      <c r="K54" s="13"/>
      <c r="L54" s="74"/>
      <c r="M54" s="13"/>
      <c r="N54" s="74"/>
      <c r="O54" s="13"/>
      <c r="P54" s="74"/>
      <c r="Q54" s="13"/>
      <c r="R54" s="74"/>
      <c r="S54" s="13"/>
      <c r="T54" s="74"/>
      <c r="U54" s="13"/>
      <c r="V54" s="74"/>
      <c r="W54" s="13"/>
      <c r="X54" s="74"/>
      <c r="Y54" s="78"/>
      <c r="Z54" s="77"/>
    </row>
    <row r="55" spans="1:32" ht="15" customHeight="1" x14ac:dyDescent="0.35">
      <c r="A55" s="71">
        <f>ROW()</f>
        <v>55</v>
      </c>
      <c r="B55" s="13"/>
      <c r="C55" s="236"/>
      <c r="D55" s="14" t="s">
        <v>6</v>
      </c>
      <c r="E55" s="14"/>
      <c r="F55" s="74"/>
      <c r="G55" s="13"/>
      <c r="H55" s="74"/>
      <c r="I55" s="13"/>
      <c r="J55" s="74"/>
      <c r="K55" s="13"/>
      <c r="L55" s="74"/>
      <c r="M55" s="13"/>
      <c r="N55" s="74"/>
      <c r="O55" s="13"/>
      <c r="P55" s="74"/>
      <c r="Q55" s="13"/>
      <c r="R55" s="74"/>
      <c r="S55" s="13"/>
      <c r="T55" s="74"/>
      <c r="U55" s="13"/>
      <c r="V55" s="74"/>
      <c r="W55" s="13"/>
      <c r="X55" s="74"/>
      <c r="Y55" s="78"/>
      <c r="Z55" s="77"/>
    </row>
    <row r="56" spans="1:32" ht="15" customHeight="1" x14ac:dyDescent="0.35">
      <c r="A56" s="71">
        <f>ROW()</f>
        <v>56</v>
      </c>
      <c r="B56" s="13"/>
      <c r="C56" s="236"/>
      <c r="D56" s="14" t="s">
        <v>3</v>
      </c>
      <c r="E56" s="14"/>
      <c r="F56" s="75"/>
      <c r="G56" s="13"/>
      <c r="H56" s="75"/>
      <c r="I56" s="13"/>
      <c r="J56" s="75"/>
      <c r="K56" s="13"/>
      <c r="L56" s="75"/>
      <c r="M56" s="13"/>
      <c r="N56" s="75"/>
      <c r="O56" s="13"/>
      <c r="P56" s="75"/>
      <c r="Q56" s="13"/>
      <c r="R56" s="75"/>
      <c r="S56" s="13"/>
      <c r="T56" s="75"/>
      <c r="U56" s="13"/>
      <c r="V56" s="75"/>
      <c r="W56" s="13"/>
      <c r="X56" s="75"/>
      <c r="Y56" s="78"/>
      <c r="Z56" s="77"/>
    </row>
    <row r="57" spans="1:32" s="5" customFormat="1" ht="30" customHeight="1" x14ac:dyDescent="0.4">
      <c r="A57" s="71">
        <f>ROW()</f>
        <v>57</v>
      </c>
      <c r="B57" s="13"/>
      <c r="C57" s="58" t="s">
        <v>33</v>
      </c>
      <c r="D57" s="40"/>
      <c r="E57" s="40"/>
      <c r="F57" s="41"/>
      <c r="G57" s="40"/>
      <c r="H57" s="41"/>
      <c r="I57" s="40"/>
      <c r="J57" s="41"/>
      <c r="K57" s="40"/>
      <c r="L57" s="41"/>
      <c r="M57" s="40"/>
      <c r="N57" s="41"/>
      <c r="O57" s="40"/>
      <c r="P57" s="41"/>
      <c r="Q57" s="40"/>
      <c r="R57" s="41"/>
      <c r="S57" s="40"/>
      <c r="T57" s="41"/>
      <c r="U57" s="40"/>
      <c r="V57" s="41"/>
      <c r="W57" s="40"/>
      <c r="X57" s="41"/>
      <c r="Y57" s="80"/>
      <c r="Z57" s="77"/>
      <c r="AA57"/>
      <c r="AB57"/>
      <c r="AC57"/>
      <c r="AD57"/>
      <c r="AE57"/>
      <c r="AF57"/>
    </row>
    <row r="58" spans="1:32" s="3" customFormat="1" ht="15" customHeight="1" x14ac:dyDescent="0.35">
      <c r="A58" s="71">
        <f>ROW()</f>
        <v>58</v>
      </c>
      <c r="B58" s="13"/>
      <c r="C58" s="223"/>
      <c r="D58" s="223"/>
      <c r="E58" s="223"/>
      <c r="F58" s="223"/>
      <c r="G58" s="223"/>
      <c r="H58" s="223"/>
      <c r="I58" s="223"/>
      <c r="J58" s="223"/>
      <c r="K58" s="223"/>
      <c r="L58" s="223"/>
      <c r="M58" s="223"/>
      <c r="N58" s="223"/>
      <c r="O58" s="223"/>
      <c r="P58" s="223"/>
      <c r="Q58" s="223"/>
      <c r="R58" s="223"/>
      <c r="S58" s="223"/>
      <c r="T58" s="223"/>
      <c r="U58" s="223"/>
      <c r="V58" s="223"/>
      <c r="W58" s="223"/>
      <c r="X58" s="223"/>
      <c r="Y58" s="81"/>
      <c r="Z58" s="77"/>
      <c r="AA58"/>
      <c r="AB58"/>
      <c r="AC58"/>
      <c r="AD58"/>
      <c r="AE58"/>
      <c r="AF58"/>
    </row>
    <row r="59" spans="1:32" s="3" customFormat="1" ht="15" customHeight="1" x14ac:dyDescent="0.35">
      <c r="A59" s="71">
        <f>ROW()</f>
        <v>59</v>
      </c>
      <c r="B59" s="13"/>
      <c r="C59" s="223"/>
      <c r="D59" s="223"/>
      <c r="E59" s="223"/>
      <c r="F59" s="223"/>
      <c r="G59" s="223"/>
      <c r="H59" s="223"/>
      <c r="I59" s="223"/>
      <c r="J59" s="223"/>
      <c r="K59" s="223"/>
      <c r="L59" s="223"/>
      <c r="M59" s="223"/>
      <c r="N59" s="223"/>
      <c r="O59" s="223"/>
      <c r="P59" s="223"/>
      <c r="Q59" s="223"/>
      <c r="R59" s="223"/>
      <c r="S59" s="223"/>
      <c r="T59" s="223"/>
      <c r="U59" s="223"/>
      <c r="V59" s="223"/>
      <c r="W59" s="223"/>
      <c r="X59" s="223"/>
      <c r="Y59" s="81"/>
      <c r="Z59" s="77"/>
      <c r="AA59"/>
      <c r="AB59"/>
      <c r="AC59"/>
      <c r="AD59"/>
      <c r="AE59"/>
      <c r="AF59"/>
    </row>
    <row r="60" spans="1:32" s="3" customFormat="1" ht="15" customHeight="1" x14ac:dyDescent="0.35">
      <c r="A60" s="71">
        <f>ROW()</f>
        <v>60</v>
      </c>
      <c r="B60" s="13"/>
      <c r="C60" s="223"/>
      <c r="D60" s="223"/>
      <c r="E60" s="223"/>
      <c r="F60" s="223"/>
      <c r="G60" s="223"/>
      <c r="H60" s="223"/>
      <c r="I60" s="223"/>
      <c r="J60" s="223"/>
      <c r="K60" s="223"/>
      <c r="L60" s="223"/>
      <c r="M60" s="223"/>
      <c r="N60" s="223"/>
      <c r="O60" s="223"/>
      <c r="P60" s="223"/>
      <c r="Q60" s="223"/>
      <c r="R60" s="223"/>
      <c r="S60" s="223"/>
      <c r="T60" s="223"/>
      <c r="U60" s="223"/>
      <c r="V60" s="223"/>
      <c r="W60" s="223"/>
      <c r="X60" s="223"/>
      <c r="Y60" s="81"/>
      <c r="Z60" s="77"/>
      <c r="AA60"/>
      <c r="AB60"/>
      <c r="AC60"/>
      <c r="AD60"/>
      <c r="AE60"/>
      <c r="AF60"/>
    </row>
    <row r="61" spans="1:32" s="3" customFormat="1" ht="15" customHeight="1" x14ac:dyDescent="0.35">
      <c r="A61" s="71">
        <f>ROW()</f>
        <v>61</v>
      </c>
      <c r="B61" s="13"/>
      <c r="C61" s="223"/>
      <c r="D61" s="223"/>
      <c r="E61" s="223"/>
      <c r="F61" s="223"/>
      <c r="G61" s="223"/>
      <c r="H61" s="223"/>
      <c r="I61" s="223"/>
      <c r="J61" s="223"/>
      <c r="K61" s="223"/>
      <c r="L61" s="223"/>
      <c r="M61" s="223"/>
      <c r="N61" s="223"/>
      <c r="O61" s="223"/>
      <c r="P61" s="223"/>
      <c r="Q61" s="223"/>
      <c r="R61" s="223"/>
      <c r="S61" s="223"/>
      <c r="T61" s="223"/>
      <c r="U61" s="223"/>
      <c r="V61" s="223"/>
      <c r="W61" s="223"/>
      <c r="X61" s="223"/>
      <c r="Y61" s="81"/>
      <c r="Z61" s="77"/>
      <c r="AA61"/>
      <c r="AB61"/>
      <c r="AC61"/>
      <c r="AD61"/>
      <c r="AE61"/>
      <c r="AF61"/>
    </row>
    <row r="62" spans="1:32" s="3" customFormat="1" ht="15" customHeight="1" x14ac:dyDescent="0.35">
      <c r="A62" s="71">
        <f>ROW()</f>
        <v>62</v>
      </c>
      <c r="B62" s="13"/>
      <c r="C62" s="223"/>
      <c r="D62" s="223"/>
      <c r="E62" s="223"/>
      <c r="F62" s="223"/>
      <c r="G62" s="223"/>
      <c r="H62" s="223"/>
      <c r="I62" s="223"/>
      <c r="J62" s="223"/>
      <c r="K62" s="223"/>
      <c r="L62" s="223"/>
      <c r="M62" s="223"/>
      <c r="N62" s="223"/>
      <c r="O62" s="223"/>
      <c r="P62" s="223"/>
      <c r="Q62" s="223"/>
      <c r="R62" s="223"/>
      <c r="S62" s="223"/>
      <c r="T62" s="223"/>
      <c r="U62" s="223"/>
      <c r="V62" s="223"/>
      <c r="W62" s="223"/>
      <c r="X62" s="223"/>
      <c r="Y62" s="81"/>
      <c r="Z62" s="77"/>
      <c r="AA62"/>
      <c r="AB62"/>
      <c r="AC62"/>
      <c r="AD62"/>
      <c r="AE62"/>
      <c r="AF62"/>
    </row>
    <row r="63" spans="1:32" ht="15" customHeight="1" x14ac:dyDescent="0.35">
      <c r="A63" s="71">
        <f>ROW()</f>
        <v>63</v>
      </c>
      <c r="B63" s="13"/>
      <c r="C63" s="223"/>
      <c r="D63" s="223"/>
      <c r="E63" s="223"/>
      <c r="F63" s="223"/>
      <c r="G63" s="223"/>
      <c r="H63" s="223"/>
      <c r="I63" s="223"/>
      <c r="J63" s="223"/>
      <c r="K63" s="223"/>
      <c r="L63" s="223"/>
      <c r="M63" s="223"/>
      <c r="N63" s="223"/>
      <c r="O63" s="223"/>
      <c r="P63" s="223"/>
      <c r="Q63" s="223"/>
      <c r="R63" s="223"/>
      <c r="S63" s="223"/>
      <c r="T63" s="223"/>
      <c r="U63" s="223"/>
      <c r="V63" s="223"/>
      <c r="W63" s="223"/>
      <c r="X63" s="223"/>
      <c r="Y63" s="81"/>
      <c r="Z63" s="77"/>
    </row>
    <row r="64" spans="1:32" ht="15" customHeight="1" x14ac:dyDescent="0.35">
      <c r="A64" s="71">
        <f>ROW()</f>
        <v>64</v>
      </c>
      <c r="B64" s="13"/>
      <c r="C64" s="223"/>
      <c r="D64" s="223"/>
      <c r="E64" s="223"/>
      <c r="F64" s="223"/>
      <c r="G64" s="223"/>
      <c r="H64" s="223"/>
      <c r="I64" s="223"/>
      <c r="J64" s="223"/>
      <c r="K64" s="223"/>
      <c r="L64" s="223"/>
      <c r="M64" s="223"/>
      <c r="N64" s="223"/>
      <c r="O64" s="223"/>
      <c r="P64" s="223"/>
      <c r="Q64" s="223"/>
      <c r="R64" s="223"/>
      <c r="S64" s="223"/>
      <c r="T64" s="223"/>
      <c r="U64" s="223"/>
      <c r="V64" s="223"/>
      <c r="W64" s="223"/>
      <c r="X64" s="223"/>
      <c r="Y64" s="81"/>
      <c r="Z64" s="77"/>
    </row>
    <row r="65" spans="1:26" ht="15" customHeight="1" x14ac:dyDescent="0.35">
      <c r="A65" s="71">
        <f>ROW()</f>
        <v>65</v>
      </c>
      <c r="B65" s="13"/>
      <c r="C65" s="223"/>
      <c r="D65" s="223"/>
      <c r="E65" s="223"/>
      <c r="F65" s="223"/>
      <c r="G65" s="223"/>
      <c r="H65" s="223"/>
      <c r="I65" s="223"/>
      <c r="J65" s="223"/>
      <c r="K65" s="223"/>
      <c r="L65" s="223"/>
      <c r="M65" s="223"/>
      <c r="N65" s="223"/>
      <c r="O65" s="223"/>
      <c r="P65" s="223"/>
      <c r="Q65" s="223"/>
      <c r="R65" s="223"/>
      <c r="S65" s="223"/>
      <c r="T65" s="223"/>
      <c r="U65" s="223"/>
      <c r="V65" s="223"/>
      <c r="W65" s="223"/>
      <c r="X65" s="223"/>
      <c r="Y65" s="81"/>
      <c r="Z65" s="77"/>
    </row>
    <row r="66" spans="1:26" ht="15" customHeight="1" x14ac:dyDescent="0.35">
      <c r="A66" s="71">
        <f>ROW()</f>
        <v>66</v>
      </c>
      <c r="B66" s="13"/>
      <c r="C66" s="223"/>
      <c r="D66" s="223"/>
      <c r="E66" s="223"/>
      <c r="F66" s="223"/>
      <c r="G66" s="223"/>
      <c r="H66" s="223"/>
      <c r="I66" s="223"/>
      <c r="J66" s="223"/>
      <c r="K66" s="223"/>
      <c r="L66" s="223"/>
      <c r="M66" s="223"/>
      <c r="N66" s="223"/>
      <c r="O66" s="223"/>
      <c r="P66" s="223"/>
      <c r="Q66" s="223"/>
      <c r="R66" s="223"/>
      <c r="S66" s="223"/>
      <c r="T66" s="223"/>
      <c r="U66" s="223"/>
      <c r="V66" s="223"/>
      <c r="W66" s="223"/>
      <c r="X66" s="223"/>
      <c r="Y66" s="81"/>
      <c r="Z66" s="77"/>
    </row>
    <row r="67" spans="1:26" ht="15" customHeight="1" x14ac:dyDescent="0.35">
      <c r="A67" s="71">
        <f>ROW()</f>
        <v>67</v>
      </c>
      <c r="B67" s="13"/>
      <c r="C67" s="223"/>
      <c r="D67" s="223"/>
      <c r="E67" s="223"/>
      <c r="F67" s="223"/>
      <c r="G67" s="223"/>
      <c r="H67" s="223"/>
      <c r="I67" s="223"/>
      <c r="J67" s="223"/>
      <c r="K67" s="223"/>
      <c r="L67" s="223"/>
      <c r="M67" s="223"/>
      <c r="N67" s="223"/>
      <c r="O67" s="223"/>
      <c r="P67" s="223"/>
      <c r="Q67" s="223"/>
      <c r="R67" s="223"/>
      <c r="S67" s="223"/>
      <c r="T67" s="223"/>
      <c r="U67" s="223"/>
      <c r="V67" s="223"/>
      <c r="W67" s="223"/>
      <c r="X67" s="223"/>
      <c r="Y67" s="81"/>
      <c r="Z67" s="77"/>
    </row>
    <row r="68" spans="1:26" ht="15" customHeight="1" x14ac:dyDescent="0.35">
      <c r="A68" s="71">
        <f>ROW()</f>
        <v>68</v>
      </c>
      <c r="B68" s="13"/>
      <c r="C68" s="223"/>
      <c r="D68" s="223"/>
      <c r="E68" s="223"/>
      <c r="F68" s="223"/>
      <c r="G68" s="223"/>
      <c r="H68" s="223"/>
      <c r="I68" s="223"/>
      <c r="J68" s="223"/>
      <c r="K68" s="223"/>
      <c r="L68" s="223"/>
      <c r="M68" s="223"/>
      <c r="N68" s="223"/>
      <c r="O68" s="223"/>
      <c r="P68" s="223"/>
      <c r="Q68" s="223"/>
      <c r="R68" s="223"/>
      <c r="S68" s="223"/>
      <c r="T68" s="223"/>
      <c r="U68" s="223"/>
      <c r="V68" s="223"/>
      <c r="W68" s="223"/>
      <c r="X68" s="223"/>
      <c r="Y68" s="81"/>
      <c r="Z68" s="77"/>
    </row>
    <row r="69" spans="1:26" ht="15" customHeight="1" x14ac:dyDescent="0.35">
      <c r="A69" s="71">
        <f>ROW()</f>
        <v>69</v>
      </c>
      <c r="B69" s="13"/>
      <c r="C69" s="223"/>
      <c r="D69" s="223"/>
      <c r="E69" s="223"/>
      <c r="F69" s="223"/>
      <c r="G69" s="223"/>
      <c r="H69" s="223"/>
      <c r="I69" s="223"/>
      <c r="J69" s="223"/>
      <c r="K69" s="223"/>
      <c r="L69" s="223"/>
      <c r="M69" s="223"/>
      <c r="N69" s="223"/>
      <c r="O69" s="223"/>
      <c r="P69" s="223"/>
      <c r="Q69" s="223"/>
      <c r="R69" s="223"/>
      <c r="S69" s="223"/>
      <c r="T69" s="223"/>
      <c r="U69" s="223"/>
      <c r="V69" s="223"/>
      <c r="W69" s="223"/>
      <c r="X69" s="223"/>
      <c r="Y69" s="81"/>
      <c r="Z69" s="77"/>
    </row>
    <row r="70" spans="1:26" ht="15" customHeight="1" x14ac:dyDescent="0.35">
      <c r="A70" s="71">
        <f>ROW()</f>
        <v>70</v>
      </c>
      <c r="B70" s="13"/>
      <c r="C70" s="223"/>
      <c r="D70" s="223"/>
      <c r="E70" s="223"/>
      <c r="F70" s="223"/>
      <c r="G70" s="223"/>
      <c r="H70" s="223"/>
      <c r="I70" s="223"/>
      <c r="J70" s="223"/>
      <c r="K70" s="223"/>
      <c r="L70" s="223"/>
      <c r="M70" s="223"/>
      <c r="N70" s="223"/>
      <c r="O70" s="223"/>
      <c r="P70" s="223"/>
      <c r="Q70" s="223"/>
      <c r="R70" s="223"/>
      <c r="S70" s="223"/>
      <c r="T70" s="223"/>
      <c r="U70" s="223"/>
      <c r="V70" s="223"/>
      <c r="W70" s="223"/>
      <c r="X70" s="223"/>
      <c r="Y70" s="81"/>
      <c r="Z70" s="77"/>
    </row>
    <row r="71" spans="1:26" ht="15" customHeight="1" x14ac:dyDescent="0.35">
      <c r="A71" s="71">
        <f>ROW()</f>
        <v>71</v>
      </c>
      <c r="B71" s="13"/>
      <c r="C71" s="223"/>
      <c r="D71" s="223"/>
      <c r="E71" s="223"/>
      <c r="F71" s="223"/>
      <c r="G71" s="223"/>
      <c r="H71" s="223"/>
      <c r="I71" s="223"/>
      <c r="J71" s="223"/>
      <c r="K71" s="223"/>
      <c r="L71" s="223"/>
      <c r="M71" s="223"/>
      <c r="N71" s="223"/>
      <c r="O71" s="223"/>
      <c r="P71" s="223"/>
      <c r="Q71" s="223"/>
      <c r="R71" s="223"/>
      <c r="S71" s="223"/>
      <c r="T71" s="223"/>
      <c r="U71" s="223"/>
      <c r="V71" s="223"/>
      <c r="W71" s="223"/>
      <c r="X71" s="223"/>
      <c r="Y71" s="81"/>
      <c r="Z71" s="77"/>
    </row>
    <row r="72" spans="1:26" ht="12.75" customHeight="1" x14ac:dyDescent="0.35">
      <c r="A72" s="72">
        <f>ROW()</f>
        <v>72</v>
      </c>
      <c r="B72" s="22"/>
      <c r="C72" s="42"/>
      <c r="D72" s="42"/>
      <c r="E72" s="42"/>
      <c r="F72" s="42"/>
      <c r="G72" s="42"/>
      <c r="H72" s="42"/>
      <c r="I72" s="42"/>
      <c r="J72" s="42"/>
      <c r="K72" s="42"/>
      <c r="L72" s="42"/>
      <c r="M72" s="42"/>
      <c r="N72" s="42"/>
      <c r="O72" s="42"/>
      <c r="P72" s="42"/>
      <c r="Q72" s="42"/>
      <c r="R72" s="42"/>
      <c r="S72" s="42"/>
      <c r="T72" s="42"/>
      <c r="U72" s="42"/>
      <c r="V72" s="42"/>
      <c r="W72" s="42"/>
      <c r="X72" s="42"/>
      <c r="Y72" s="79" t="s">
        <v>191</v>
      </c>
      <c r="Z72" s="77"/>
    </row>
    <row r="75" spans="1:26" ht="15" customHeight="1" x14ac:dyDescent="0.35"/>
    <row r="76" spans="1:26" ht="15" customHeight="1" x14ac:dyDescent="0.35"/>
    <row r="77" spans="1:26" ht="15" customHeight="1" x14ac:dyDescent="0.35"/>
    <row r="78" spans="1:26" ht="15" customHeight="1" x14ac:dyDescent="0.35"/>
    <row r="79" spans="1:26" ht="15" customHeight="1" x14ac:dyDescent="0.35"/>
    <row r="80" spans="1:26" ht="15" customHeight="1" x14ac:dyDescent="0.35"/>
    <row r="84" ht="15" customHeight="1" x14ac:dyDescent="0.35"/>
    <row r="86" ht="15" customHeight="1" x14ac:dyDescent="0.35"/>
    <row r="87" ht="15" customHeight="1" x14ac:dyDescent="0.35"/>
    <row r="90" ht="18.75" customHeight="1" x14ac:dyDescent="0.35"/>
    <row r="92" ht="18.75" customHeight="1" x14ac:dyDescent="0.35"/>
  </sheetData>
  <sheetProtection formatColumns="0" formatRows="0"/>
  <mergeCells count="17">
    <mergeCell ref="C50:C52"/>
    <mergeCell ref="C45:C48"/>
    <mergeCell ref="C40:C43"/>
    <mergeCell ref="C58:X71"/>
    <mergeCell ref="R31:X31"/>
    <mergeCell ref="C37:C39"/>
    <mergeCell ref="C54:C56"/>
    <mergeCell ref="R2:X2"/>
    <mergeCell ref="R3:X3"/>
    <mergeCell ref="C9:C15"/>
    <mergeCell ref="D9:D11"/>
    <mergeCell ref="D13:D15"/>
    <mergeCell ref="R30:X30"/>
    <mergeCell ref="D17:D19"/>
    <mergeCell ref="D21:D23"/>
    <mergeCell ref="C17:C23"/>
    <mergeCell ref="C24:C25"/>
  </mergeCells>
  <phoneticPr fontId="1" type="noConversion"/>
  <dataValidations count="3">
    <dataValidation type="decimal" operator="greaterThanOrEqual" allowBlank="1" showInputMessage="1" showErrorMessage="1" errorTitle="Passenger numbers" error="Whole numbers larger than or equal to 0 are accepted" promptTitle="Passenger numbers" sqref="F9:F11 H9:H11 J9:J11 L9:L11 N9:N11 P9:P11 R9:R11 T9:T11 V9:V11 X9:X11 F13:F15 H13:H15 J13:J15 L13:L15 N13:N15 P13:P15 R13:R15 T13:T15 V13:V15 X13:X15 F17:F18 H17:H18 J17:J18 L17:L18 N17:N18 P17:P18 R17:R18 T17:T18 V17:V18 X17:X18 F21:F22 H21:H22 J21:J22 L21:L22 N21:N22 P21:P22 R21:R22 T21:T22 V21:V22 X21:X22 F25 H25 J25 L25 N25 P25 R25 T25 V25 X25" xr:uid="{00000000-0002-0000-0500-000000000000}">
      <formula1>0</formula1>
    </dataValidation>
    <dataValidation type="decimal" operator="greaterThanOrEqual" allowBlank="1" showInputMessage="1" showErrorMessage="1" errorTitle="Landings during year" error="Whole numbers larger than or equal to 0 are accepted" promptTitle="Landings during year" sqref="F40:F42 H40:H42 J40:J42 L40:L42 N40:N42 P40:P42 R40:R42 T40:T42 V40:V42 X40:X42 F45:F47 H45:H47 J45:J47 L45:L47 N45:N47 P45:P47 R45:R47 T45:T47 V45:V47 X45:X47 F50:F52 H50:H52 J50:J52 L50:L52 N50:N52 P50:P52 R50:R52 T50:T52 V50:V52 X50:X52 F54:F56 H54:H56 J54:J56 L54:L56 N54:N56 P54:P56 R54:R56 T54:T56 V54:V56 X54:X56" xr:uid="{00000000-0002-0000-0500-000001000000}">
      <formula1>0</formula1>
    </dataValidation>
    <dataValidation type="decimal" operator="greaterThanOrEqual" allowBlank="1" showInputMessage="1" showErrorMessage="1" errorTitle="Movements during busy period" error="Values larger than or equal to 0 are accepted" promptTitle="Movements during busy period" sqref="F37:F38 H37:H38 J37:J38 L37:L38 N37:N38 P37:P38 R37:R38 T37:T38 V37:V38 X37:X38" xr:uid="{00000000-0002-0000-0500-000002000000}">
      <formula1>0</formula1>
    </dataValidation>
  </dataValidations>
  <pageMargins left="0.74803149606299213" right="0.74803149606299213" top="0.98425196850393704" bottom="0.98425196850393704" header="0.51181102362204722" footer="0.51181102362204722"/>
  <pageSetup paperSize="9" scale="63" fitToHeight="10" orientation="landscape" r:id="rId1"/>
  <headerFooter alignWithMargins="0">
    <oddHeader>&amp;CCommerce Commission Information Disclosure Template</oddHeader>
    <oddFooter>&amp;C&amp;F&amp;R&amp;A</oddFooter>
  </headerFooter>
  <ignoredErrors>
    <ignoredError sqref="D7 D3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Pricing CoverSheet</vt:lpstr>
      <vt:lpstr>TOC</vt:lpstr>
      <vt:lpstr>Guidelines</vt:lpstr>
      <vt:lpstr>S18.Total revenue requirement</vt:lpstr>
      <vt:lpstr>S19 Pricing Asset Revenue</vt:lpstr>
      <vt:lpstr>S20.Demand Forecast</vt:lpstr>
      <vt:lpstr>Guidelines!Print_Area</vt:lpstr>
      <vt:lpstr>'Pricing CoverSheet'!Print_Area</vt:lpstr>
      <vt:lpstr>'S18.Total revenue requirement'!Print_Area</vt:lpstr>
      <vt:lpstr>'S19 Pricing Asset Revenue'!Print_Area</vt:lpstr>
      <vt:lpstr>'S20.Demand Forecast'!Print_Area</vt:lpstr>
      <vt:lpstr>TOC!Print_Area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2019-06-11T23:00:23Z</dcterms:created>
  <dcterms:modified xsi:type="dcterms:W3CDTF">2019-06-12T04:59:24Z</dcterms:modified>
</cp:coreProperties>
</file>