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0445" yWindow="-15" windowWidth="10290" windowHeight="15600" tabRatio="729"/>
  </bookViews>
  <sheets>
    <sheet name="CoverSheet" sheetId="17" r:id="rId1"/>
    <sheet name="Table of Contents" sheetId="18" r:id="rId2"/>
    <sheet name="Diagram" sheetId="16" r:id="rId3"/>
    <sheet name="IOx - Inputs" sheetId="3" r:id="rId4"/>
    <sheet name="PCx" sheetId="13" r:id="rId5"/>
    <sheet name="CALC A" sheetId="11" r:id="rId6"/>
    <sheet name="CALC B" sheetId="15" r:id="rId7"/>
    <sheet name="OUTx - Outputs" sheetId="10" r:id="rId8"/>
    <sheet name="CG1 Connections Growth" sheetId="21" r:id="rId9"/>
    <sheet name="CG2 TLA_EDB Mapping" sheetId="20" r:id="rId10"/>
    <sheet name="CG3 Stats data export" sheetId="19" r:id="rId11"/>
    <sheet name="LG1 Line length growth" sheetId="24" r:id="rId12"/>
    <sheet name="LG2 Raw data" sheetId="23" r:id="rId13"/>
    <sheet name="LG3 2012 update data" sheetId="22" r:id="rId14"/>
  </sheets>
  <externalReferences>
    <externalReference r:id="rId15"/>
    <externalReference r:id="rId16"/>
  </externalReferences>
  <definedNames>
    <definedName name="_TAB1" localSheetId="5">#REF!</definedName>
    <definedName name="_TAB1" localSheetId="6">#REF!</definedName>
    <definedName name="_TAB1" localSheetId="7">#REF!</definedName>
    <definedName name="_TAB1" localSheetId="4">#REF!</definedName>
    <definedName name="_TAB1">#REF!</definedName>
    <definedName name="_TAB2" localSheetId="5">#REF!</definedName>
    <definedName name="_TAB2" localSheetId="6">#REF!</definedName>
    <definedName name="_TAB2" localSheetId="7">#REF!</definedName>
    <definedName name="_TAB2" localSheetId="4">#REF!</definedName>
    <definedName name="_TAB2">#REF!</definedName>
    <definedName name="_TAB3" localSheetId="5">#REF!</definedName>
    <definedName name="_TAB3" localSheetId="6">#REF!</definedName>
    <definedName name="_TAB3" localSheetId="7">#REF!</definedName>
    <definedName name="_TAB3" localSheetId="4">#REF!</definedName>
    <definedName name="_TAB3">#REF!</definedName>
    <definedName name="CommAssetsBlock">[1]Inputs!$C$57:$R$61</definedName>
    <definedName name="ConstPriceRevGrwth">[1]Inputs!$C$49:$R$53</definedName>
    <definedName name="Debt">[1]Inputs!$C$5</definedName>
    <definedName name="FSI_OutPut">[2]TBL01!$B$55:$B$60</definedName>
    <definedName name="Inputs_Anchor">[1]Inputs!$B$19</definedName>
    <definedName name="InputsBlock">[1]Inputs!$B$19:$R$39</definedName>
    <definedName name="Leverage">[1]Inputs!$C$6</definedName>
    <definedName name="List1" localSheetId="5">#REF!</definedName>
    <definedName name="List1" localSheetId="6">#REF!</definedName>
    <definedName name="List1" localSheetId="7">#REF!</definedName>
    <definedName name="List1" localSheetId="4">#REF!</definedName>
    <definedName name="List1">#REF!</definedName>
    <definedName name="List2" localSheetId="5">#REF!</definedName>
    <definedName name="List2" localSheetId="6">#REF!</definedName>
    <definedName name="List2" localSheetId="7">#REF!</definedName>
    <definedName name="List2" localSheetId="4">#REF!</definedName>
    <definedName name="List2">#REF!</definedName>
    <definedName name="Listt" localSheetId="5">#REF!</definedName>
    <definedName name="Listt" localSheetId="6">#REF!</definedName>
    <definedName name="Listt" localSheetId="7">#REF!</definedName>
    <definedName name="Listt" localSheetId="4">#REF!</definedName>
    <definedName name="Listt">#REF!</definedName>
    <definedName name="NamesAnchor">[1]Description!#REF!</definedName>
    <definedName name="OpexBlock">[1]Inputs!$C$42:$R$46</definedName>
    <definedName name="OUFS_List">[2]TBL01!$B$49:$B$51</definedName>
    <definedName name="_xlnm.Print_Area" localSheetId="5">'CALC A'!$A$1:$AF$154</definedName>
    <definedName name="_xlnm.Print_Area" localSheetId="6">'CALC B'!$A$1:$AF$154</definedName>
    <definedName name="_xlnm.Print_Area" localSheetId="8">'CG1 Connections Growth'!$A$1:$AF$14</definedName>
    <definedName name="_xlnm.Print_Area" localSheetId="9">'CG2 TLA_EDB Mapping'!$A$1:$W$87</definedName>
    <definedName name="_xlnm.Print_Area" localSheetId="10">'CG3 Stats data export'!$A$1:$J$79</definedName>
    <definedName name="_xlnm.Print_Area" localSheetId="3">'IOx - Inputs'!$A$1:$AF$152</definedName>
    <definedName name="_xlnm.Print_Area" localSheetId="11">'LG1 Line length growth'!$A$1:$AF$31</definedName>
    <definedName name="_xlnm.Print_Area" localSheetId="12">'LG2 Raw data'!$A$1:$W$263</definedName>
    <definedName name="_xlnm.Print_Area" localSheetId="13">'LG3 2012 update data'!$A$1:$AU$241</definedName>
    <definedName name="_xlnm.Print_Area" localSheetId="7">'OUTx - Outputs'!$A$1:$AF$104</definedName>
    <definedName name="_xlnm.Print_Area" localSheetId="4">PCx!$A$1:$K$223</definedName>
    <definedName name="_xlnm.Print_Area" localSheetId="1">'Table of Contents'!$A$1:$D$81</definedName>
    <definedName name="R_Spec_Rows">#REF!,#REF!,#REF!,#REF!,#REF!,#REF!,#REF!,#REF!,#REF!,#REF!,#REF!,#REF!,#REF!,#REF!,#REF!,#REF!,#REF!</definedName>
    <definedName name="Sub10_2">[2]TBL01!$B$140:$B$141</definedName>
    <definedName name="Sub10_3">[2]TBL01!$B$142:$B$143</definedName>
    <definedName name="Sub10_4">[2]TBL01!$B$144</definedName>
    <definedName name="Sub8_1">[2]TBL01!$B$72:$B$82</definedName>
    <definedName name="Sub8_2">[2]TBL01!$B$83:$B$93</definedName>
    <definedName name="Sub8_3">[2]TBL01!$B$94:$B$97</definedName>
    <definedName name="Sub8_4">[2]TBL01!$B$98:$B$101</definedName>
    <definedName name="Sub8_5">[2]TBL01!$B$102:$B$104</definedName>
    <definedName name="Sub8_6">[2]TBL01!$B$105:$B$109</definedName>
    <definedName name="Sub9_1">[2]TBL01!$B$110:$B$115</definedName>
    <definedName name="Sub9_2">[2]TBL01!$B$116</definedName>
    <definedName name="Sub9_3">[2]TBL01!$B$117:$B$119</definedName>
    <definedName name="Sub9_4">[2]TBL01!$B$120:$B$130</definedName>
    <definedName name="WACC">[1]Inputs!$C$4</definedName>
    <definedName name="X_industry_wide">[1]Inputs!$C$8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A30" i="24" l="1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A24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A23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A22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A21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A20" i="24"/>
  <c r="AD19" i="24"/>
  <c r="AD28" i="24" s="1"/>
  <c r="AC19" i="24"/>
  <c r="AC28" i="24" s="1"/>
  <c r="AB19" i="24"/>
  <c r="AB28" i="24" s="1"/>
  <c r="AA19" i="24"/>
  <c r="AA28" i="24" s="1"/>
  <c r="Z19" i="24"/>
  <c r="Z28" i="24" s="1"/>
  <c r="Y19" i="24"/>
  <c r="Y28" i="24" s="1"/>
  <c r="X19" i="24"/>
  <c r="X28" i="24" s="1"/>
  <c r="W19" i="24"/>
  <c r="W28" i="24" s="1"/>
  <c r="V19" i="24"/>
  <c r="V28" i="24" s="1"/>
  <c r="U19" i="24"/>
  <c r="U28" i="24" s="1"/>
  <c r="T19" i="24"/>
  <c r="T28" i="24" s="1"/>
  <c r="S19" i="24"/>
  <c r="S28" i="24" s="1"/>
  <c r="R19" i="24"/>
  <c r="R28" i="24" s="1"/>
  <c r="Q19" i="24"/>
  <c r="Q28" i="24" s="1"/>
  <c r="P19" i="24"/>
  <c r="P28" i="24" s="1"/>
  <c r="O19" i="24"/>
  <c r="O28" i="24" s="1"/>
  <c r="N19" i="24"/>
  <c r="N28" i="24" s="1"/>
  <c r="M19" i="24"/>
  <c r="M28" i="24" s="1"/>
  <c r="L19" i="24"/>
  <c r="L28" i="24" s="1"/>
  <c r="K19" i="24"/>
  <c r="K28" i="24" s="1"/>
  <c r="J19" i="24"/>
  <c r="J28" i="24" s="1"/>
  <c r="I19" i="24"/>
  <c r="I28" i="24" s="1"/>
  <c r="H19" i="24"/>
  <c r="H28" i="24" s="1"/>
  <c r="G19" i="24"/>
  <c r="G28" i="24" s="1"/>
  <c r="F19" i="24"/>
  <c r="F28" i="24" s="1"/>
  <c r="E19" i="24"/>
  <c r="E28" i="24" s="1"/>
  <c r="D19" i="24"/>
  <c r="D28" i="24" s="1"/>
  <c r="C19" i="24"/>
  <c r="C28" i="24" s="1"/>
  <c r="B19" i="24"/>
  <c r="B28" i="24" s="1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AT233" i="22"/>
  <c r="AT232" i="22"/>
  <c r="AT231" i="22"/>
  <c r="AT230" i="22"/>
  <c r="AT229" i="22"/>
  <c r="AT228" i="22"/>
  <c r="AT227" i="22"/>
  <c r="AT226" i="22"/>
  <c r="AT225" i="22"/>
  <c r="AT224" i="22"/>
  <c r="AT223" i="22"/>
  <c r="AT222" i="22"/>
  <c r="AT221" i="22"/>
  <c r="AT220" i="22"/>
  <c r="AT219" i="22"/>
  <c r="AT218" i="22"/>
  <c r="AT217" i="22"/>
  <c r="AT216" i="22"/>
  <c r="AT215" i="22"/>
  <c r="AT214" i="22"/>
  <c r="AT213" i="22"/>
  <c r="AT212" i="22"/>
  <c r="AT211" i="22"/>
  <c r="AT210" i="22"/>
  <c r="AT209" i="22"/>
  <c r="AT208" i="22"/>
  <c r="AT207" i="22"/>
  <c r="AT206" i="22"/>
  <c r="AT205" i="22"/>
  <c r="AT204" i="22"/>
  <c r="AT203" i="22"/>
  <c r="AT202" i="22"/>
  <c r="AT201" i="22"/>
  <c r="AT200" i="22"/>
  <c r="AT199" i="22"/>
  <c r="AT198" i="22"/>
  <c r="AT197" i="22"/>
  <c r="AT196" i="22"/>
  <c r="AT195" i="22"/>
  <c r="AT194" i="22"/>
  <c r="AT193" i="22"/>
  <c r="AT192" i="22"/>
  <c r="AT191" i="22"/>
  <c r="AT190" i="22"/>
  <c r="AT189" i="22"/>
  <c r="AT188" i="22"/>
  <c r="AT187" i="22"/>
  <c r="AT186" i="22"/>
  <c r="AT185" i="22"/>
  <c r="AT184" i="22"/>
  <c r="AT183" i="22"/>
  <c r="AT182" i="22"/>
  <c r="AT181" i="22"/>
  <c r="AT180" i="22"/>
  <c r="AT179" i="22"/>
  <c r="AT178" i="22"/>
  <c r="AT177" i="22"/>
  <c r="AT176" i="22"/>
  <c r="AT175" i="22"/>
  <c r="AT174" i="22"/>
  <c r="AT173" i="22"/>
  <c r="AT172" i="22"/>
  <c r="AT171" i="22"/>
  <c r="AT170" i="22"/>
  <c r="AT169" i="22"/>
  <c r="AT168" i="22"/>
  <c r="AT167" i="22"/>
  <c r="AT166" i="22"/>
  <c r="AT165" i="22"/>
  <c r="AT164" i="22"/>
  <c r="AT163" i="22"/>
  <c r="AT162" i="22"/>
  <c r="AT161" i="22"/>
  <c r="AT160" i="22"/>
  <c r="AT159" i="22"/>
  <c r="AT158" i="22"/>
  <c r="AT157" i="22"/>
  <c r="AT156" i="22"/>
  <c r="AT155" i="22"/>
  <c r="AT154" i="22"/>
  <c r="AT153" i="22"/>
  <c r="AT152" i="22"/>
  <c r="AT151" i="22"/>
  <c r="AT150" i="22"/>
  <c r="AT149" i="22"/>
  <c r="AT148" i="22"/>
  <c r="AT147" i="22"/>
  <c r="AT146" i="22"/>
  <c r="AT145" i="22"/>
  <c r="AT144" i="22"/>
  <c r="AT143" i="22"/>
  <c r="AT142" i="22"/>
  <c r="AT141" i="22"/>
  <c r="AT140" i="22"/>
  <c r="AT139" i="22"/>
  <c r="AT138" i="22"/>
  <c r="AT137" i="22"/>
  <c r="AT136" i="22"/>
  <c r="AT135" i="22"/>
  <c r="AT134" i="22"/>
  <c r="AT133" i="22"/>
  <c r="AT132" i="22"/>
  <c r="AT131" i="22"/>
  <c r="AT130" i="22"/>
  <c r="AT129" i="22"/>
  <c r="AT128" i="22"/>
  <c r="AT127" i="22"/>
  <c r="AT126" i="22"/>
  <c r="AT125" i="22"/>
  <c r="AT124" i="22"/>
  <c r="AT123" i="22"/>
  <c r="AT122" i="22"/>
  <c r="AT121" i="22"/>
  <c r="AT120" i="22"/>
  <c r="AT119" i="22"/>
  <c r="AT118" i="22"/>
  <c r="AT117" i="22"/>
  <c r="AT116" i="22"/>
  <c r="AT115" i="22"/>
  <c r="AT114" i="22"/>
  <c r="AT113" i="22"/>
  <c r="AT112" i="22"/>
  <c r="AT111" i="22"/>
  <c r="AT110" i="22"/>
  <c r="AT109" i="22"/>
  <c r="AT108" i="22"/>
  <c r="AT107" i="22"/>
  <c r="AT106" i="22"/>
  <c r="AT105" i="22"/>
  <c r="AT104" i="22"/>
  <c r="AT103" i="22"/>
  <c r="AT102" i="22"/>
  <c r="AT101" i="22"/>
  <c r="AT100" i="22"/>
  <c r="AT99" i="22"/>
  <c r="AT98" i="22"/>
  <c r="AT97" i="22"/>
  <c r="AT96" i="22"/>
  <c r="AT95" i="22"/>
  <c r="AT94" i="22"/>
  <c r="AT93" i="22"/>
  <c r="AT92" i="22"/>
  <c r="AT91" i="22"/>
  <c r="AT90" i="22"/>
  <c r="AT89" i="22"/>
  <c r="AT88" i="22"/>
  <c r="AT87" i="22"/>
  <c r="AT86" i="22"/>
  <c r="AT85" i="22"/>
  <c r="AT84" i="22"/>
  <c r="AT83" i="22"/>
  <c r="AT82" i="22"/>
  <c r="AT81" i="22"/>
  <c r="AT80" i="22"/>
  <c r="AT79" i="22"/>
  <c r="AT78" i="22"/>
  <c r="AT77" i="22"/>
  <c r="AT76" i="22"/>
  <c r="AT75" i="22"/>
  <c r="AT74" i="22"/>
  <c r="AT73" i="22"/>
  <c r="AT72" i="22"/>
  <c r="AT71" i="22"/>
  <c r="AT70" i="22"/>
  <c r="AT69" i="22"/>
  <c r="AT68" i="22"/>
  <c r="AT67" i="22"/>
  <c r="AT66" i="22"/>
  <c r="AT65" i="22"/>
  <c r="AT64" i="22"/>
  <c r="AT63" i="22"/>
  <c r="AT62" i="22"/>
  <c r="AT61" i="22"/>
  <c r="AT60" i="22"/>
  <c r="AT59" i="22"/>
  <c r="AT58" i="22"/>
  <c r="AT57" i="22"/>
  <c r="AT56" i="22"/>
  <c r="AT55" i="22"/>
  <c r="AT54" i="22"/>
  <c r="AT53" i="22"/>
  <c r="AT52" i="22"/>
  <c r="AT51" i="22"/>
  <c r="AT50" i="22"/>
  <c r="AT49" i="22"/>
  <c r="AT48" i="22"/>
  <c r="AT47" i="22"/>
  <c r="AT46" i="22"/>
  <c r="AT45" i="22"/>
  <c r="AT44" i="22"/>
  <c r="AT43" i="22"/>
  <c r="AT42" i="22"/>
  <c r="AT41" i="22"/>
  <c r="AT40" i="22"/>
  <c r="AT39" i="22"/>
  <c r="AT38" i="22"/>
  <c r="AT37" i="22"/>
  <c r="AT36" i="22"/>
  <c r="AT35" i="22"/>
  <c r="AT34" i="22"/>
  <c r="AT33" i="22"/>
  <c r="AT32" i="22"/>
  <c r="AT31" i="22"/>
  <c r="AT30" i="22"/>
  <c r="AT29" i="22"/>
  <c r="AT28" i="22"/>
  <c r="AT27" i="22"/>
  <c r="AT26" i="22"/>
  <c r="AT25" i="22"/>
  <c r="AT24" i="22"/>
  <c r="AT23" i="22"/>
  <c r="AT22" i="22"/>
  <c r="AT21" i="22"/>
  <c r="AT20" i="22"/>
  <c r="AT19" i="22"/>
  <c r="AT18" i="22"/>
  <c r="AT17" i="22"/>
  <c r="AT16" i="22"/>
  <c r="AT15" i="22"/>
  <c r="AT14" i="22"/>
  <c r="AT13" i="22"/>
  <c r="AT12" i="22"/>
  <c r="AT11" i="22"/>
  <c r="AT10" i="22"/>
  <c r="AT9" i="22"/>
  <c r="AT8" i="22"/>
  <c r="AT7" i="22"/>
  <c r="AT6" i="22"/>
  <c r="AT5" i="22"/>
  <c r="AT4" i="22"/>
  <c r="AT3" i="22"/>
  <c r="AT2" i="22"/>
  <c r="O262" i="23"/>
  <c r="O261" i="23"/>
  <c r="O260" i="23"/>
  <c r="O259" i="23"/>
  <c r="O258" i="23"/>
  <c r="O257" i="23"/>
  <c r="O256" i="23"/>
  <c r="O255" i="23"/>
  <c r="O254" i="23"/>
  <c r="O253" i="23"/>
  <c r="O252" i="23"/>
  <c r="O251" i="23"/>
  <c r="O250" i="23"/>
  <c r="O249" i="23"/>
  <c r="O248" i="23"/>
  <c r="O247" i="23"/>
  <c r="O246" i="23"/>
  <c r="O245" i="23"/>
  <c r="O244" i="23"/>
  <c r="O243" i="23"/>
  <c r="O242" i="23"/>
  <c r="O241" i="23"/>
  <c r="O240" i="23"/>
  <c r="O239" i="23"/>
  <c r="O238" i="23"/>
  <c r="O237" i="23"/>
  <c r="O236" i="23"/>
  <c r="O235" i="23"/>
  <c r="O234" i="23"/>
  <c r="M233" i="23"/>
  <c r="O233" i="23" s="1"/>
  <c r="L233" i="23"/>
  <c r="K233" i="23"/>
  <c r="M232" i="23"/>
  <c r="O232" i="23" s="1"/>
  <c r="L232" i="23"/>
  <c r="K232" i="23"/>
  <c r="M231" i="23"/>
  <c r="O231" i="23" s="1"/>
  <c r="L231" i="23"/>
  <c r="K231" i="23"/>
  <c r="M230" i="23"/>
  <c r="O230" i="23" s="1"/>
  <c r="L230" i="23"/>
  <c r="K230" i="23"/>
  <c r="M229" i="23"/>
  <c r="O229" i="23" s="1"/>
  <c r="L229" i="23"/>
  <c r="K229" i="23"/>
  <c r="M228" i="23"/>
  <c r="O228" i="23" s="1"/>
  <c r="L228" i="23"/>
  <c r="K228" i="23"/>
  <c r="M227" i="23"/>
  <c r="O227" i="23" s="1"/>
  <c r="L227" i="23"/>
  <c r="K227" i="23"/>
  <c r="M226" i="23"/>
  <c r="O226" i="23" s="1"/>
  <c r="L226" i="23"/>
  <c r="K226" i="23"/>
  <c r="H226" i="23"/>
  <c r="I226" i="23" s="1"/>
  <c r="M225" i="23"/>
  <c r="O225" i="23" s="1"/>
  <c r="L225" i="23"/>
  <c r="K225" i="23"/>
  <c r="M224" i="23"/>
  <c r="O224" i="23" s="1"/>
  <c r="L224" i="23"/>
  <c r="K224" i="23"/>
  <c r="M223" i="23"/>
  <c r="O223" i="23" s="1"/>
  <c r="L223" i="23"/>
  <c r="K223" i="23"/>
  <c r="M222" i="23"/>
  <c r="O222" i="23" s="1"/>
  <c r="L222" i="23"/>
  <c r="K222" i="23"/>
  <c r="M221" i="23"/>
  <c r="O221" i="23" s="1"/>
  <c r="L221" i="23"/>
  <c r="K221" i="23"/>
  <c r="M220" i="23"/>
  <c r="O220" i="23" s="1"/>
  <c r="L220" i="23"/>
  <c r="K220" i="23"/>
  <c r="M219" i="23"/>
  <c r="O219" i="23" s="1"/>
  <c r="L219" i="23"/>
  <c r="K219" i="23"/>
  <c r="O218" i="23"/>
  <c r="M218" i="23"/>
  <c r="L218" i="23"/>
  <c r="K218" i="23"/>
  <c r="H218" i="23"/>
  <c r="I218" i="23" s="1"/>
  <c r="M217" i="23"/>
  <c r="O217" i="23" s="1"/>
  <c r="L217" i="23"/>
  <c r="K217" i="23"/>
  <c r="O216" i="23"/>
  <c r="M216" i="23"/>
  <c r="L216" i="23"/>
  <c r="K216" i="23"/>
  <c r="M215" i="23"/>
  <c r="O215" i="23" s="1"/>
  <c r="L215" i="23"/>
  <c r="K215" i="23"/>
  <c r="M214" i="23"/>
  <c r="O214" i="23" s="1"/>
  <c r="L214" i="23"/>
  <c r="K214" i="23"/>
  <c r="M213" i="23"/>
  <c r="O213" i="23" s="1"/>
  <c r="L213" i="23"/>
  <c r="K213" i="23"/>
  <c r="M212" i="23"/>
  <c r="O212" i="23" s="1"/>
  <c r="L212" i="23"/>
  <c r="K212" i="23"/>
  <c r="M211" i="23"/>
  <c r="O211" i="23" s="1"/>
  <c r="L211" i="23"/>
  <c r="K211" i="23"/>
  <c r="M210" i="23"/>
  <c r="O210" i="23" s="1"/>
  <c r="L210" i="23"/>
  <c r="K210" i="23"/>
  <c r="H210" i="23"/>
  <c r="I210" i="23" s="1"/>
  <c r="M209" i="23"/>
  <c r="O209" i="23" s="1"/>
  <c r="L209" i="23"/>
  <c r="K209" i="23"/>
  <c r="M208" i="23"/>
  <c r="O208" i="23" s="1"/>
  <c r="L208" i="23"/>
  <c r="K208" i="23"/>
  <c r="M207" i="23"/>
  <c r="O207" i="23" s="1"/>
  <c r="L207" i="23"/>
  <c r="K207" i="23"/>
  <c r="M206" i="23"/>
  <c r="O206" i="23" s="1"/>
  <c r="L206" i="23"/>
  <c r="K206" i="23"/>
  <c r="M205" i="23"/>
  <c r="O205" i="23" s="1"/>
  <c r="L205" i="23"/>
  <c r="K205" i="23"/>
  <c r="M204" i="23"/>
  <c r="O204" i="23" s="1"/>
  <c r="L204" i="23"/>
  <c r="K204" i="23"/>
  <c r="M203" i="23"/>
  <c r="O203" i="23" s="1"/>
  <c r="L203" i="23"/>
  <c r="K203" i="23"/>
  <c r="M202" i="23"/>
  <c r="O202" i="23" s="1"/>
  <c r="L202" i="23"/>
  <c r="K202" i="23"/>
  <c r="H202" i="23"/>
  <c r="I202" i="23" s="1"/>
  <c r="M201" i="23"/>
  <c r="O201" i="23" s="1"/>
  <c r="L201" i="23"/>
  <c r="K201" i="23"/>
  <c r="M200" i="23"/>
  <c r="O200" i="23" s="1"/>
  <c r="L200" i="23"/>
  <c r="K200" i="23"/>
  <c r="M199" i="23"/>
  <c r="O199" i="23" s="1"/>
  <c r="L199" i="23"/>
  <c r="K199" i="23"/>
  <c r="M198" i="23"/>
  <c r="O198" i="23" s="1"/>
  <c r="L198" i="23"/>
  <c r="K198" i="23"/>
  <c r="M197" i="23"/>
  <c r="O197" i="23" s="1"/>
  <c r="L197" i="23"/>
  <c r="K197" i="23"/>
  <c r="M196" i="23"/>
  <c r="O196" i="23" s="1"/>
  <c r="L196" i="23"/>
  <c r="K196" i="23"/>
  <c r="M195" i="23"/>
  <c r="O195" i="23" s="1"/>
  <c r="L195" i="23"/>
  <c r="K195" i="23"/>
  <c r="M194" i="23"/>
  <c r="O194" i="23" s="1"/>
  <c r="L194" i="23"/>
  <c r="K194" i="23"/>
  <c r="H194" i="23"/>
  <c r="I194" i="23" s="1"/>
  <c r="M193" i="23"/>
  <c r="O193" i="23" s="1"/>
  <c r="L193" i="23"/>
  <c r="K193" i="23"/>
  <c r="M192" i="23"/>
  <c r="O192" i="23" s="1"/>
  <c r="L192" i="23"/>
  <c r="K192" i="23"/>
  <c r="H192" i="23"/>
  <c r="J192" i="23" s="1"/>
  <c r="M191" i="23"/>
  <c r="O191" i="23" s="1"/>
  <c r="L191" i="23"/>
  <c r="K191" i="23"/>
  <c r="M190" i="23"/>
  <c r="O190" i="23" s="1"/>
  <c r="L190" i="23"/>
  <c r="K190" i="23"/>
  <c r="M189" i="23"/>
  <c r="O189" i="23" s="1"/>
  <c r="L189" i="23"/>
  <c r="K189" i="23"/>
  <c r="M188" i="23"/>
  <c r="O188" i="23" s="1"/>
  <c r="L188" i="23"/>
  <c r="K188" i="23"/>
  <c r="M187" i="23"/>
  <c r="O187" i="23" s="1"/>
  <c r="L187" i="23"/>
  <c r="K187" i="23"/>
  <c r="M186" i="23"/>
  <c r="O186" i="23" s="1"/>
  <c r="L186" i="23"/>
  <c r="K186" i="23"/>
  <c r="H186" i="23"/>
  <c r="J186" i="23" s="1"/>
  <c r="M185" i="23"/>
  <c r="N185" i="23" s="1"/>
  <c r="O185" i="23" s="1"/>
  <c r="L185" i="23"/>
  <c r="K185" i="23"/>
  <c r="H185" i="23"/>
  <c r="I185" i="23" s="1"/>
  <c r="N184" i="23"/>
  <c r="O184" i="23" s="1"/>
  <c r="L184" i="23"/>
  <c r="K184" i="23"/>
  <c r="N183" i="23"/>
  <c r="O183" i="23" s="1"/>
  <c r="L183" i="23"/>
  <c r="K183" i="23"/>
  <c r="N182" i="23"/>
  <c r="O182" i="23" s="1"/>
  <c r="L182" i="23"/>
  <c r="K182" i="23"/>
  <c r="O181" i="23"/>
  <c r="M181" i="23"/>
  <c r="L181" i="23"/>
  <c r="K181" i="23"/>
  <c r="O180" i="23"/>
  <c r="M180" i="23"/>
  <c r="L180" i="23"/>
  <c r="K180" i="23"/>
  <c r="O179" i="23"/>
  <c r="M179" i="23"/>
  <c r="L179" i="23"/>
  <c r="K179" i="23"/>
  <c r="O178" i="23"/>
  <c r="M178" i="23"/>
  <c r="L178" i="23"/>
  <c r="K178" i="23"/>
  <c r="H178" i="23"/>
  <c r="J178" i="23" s="1"/>
  <c r="M177" i="23"/>
  <c r="O177" i="23" s="1"/>
  <c r="L177" i="23"/>
  <c r="K177" i="23"/>
  <c r="M176" i="23"/>
  <c r="O176" i="23" s="1"/>
  <c r="L176" i="23"/>
  <c r="K176" i="23"/>
  <c r="M175" i="23"/>
  <c r="O175" i="23" s="1"/>
  <c r="L175" i="23"/>
  <c r="K175" i="23"/>
  <c r="M174" i="23"/>
  <c r="O174" i="23" s="1"/>
  <c r="L174" i="23"/>
  <c r="K174" i="23"/>
  <c r="M173" i="23"/>
  <c r="O173" i="23" s="1"/>
  <c r="L173" i="23"/>
  <c r="K173" i="23"/>
  <c r="M172" i="23"/>
  <c r="O172" i="23" s="1"/>
  <c r="L172" i="23"/>
  <c r="K172" i="23"/>
  <c r="M171" i="23"/>
  <c r="O171" i="23" s="1"/>
  <c r="L171" i="23"/>
  <c r="K171" i="23"/>
  <c r="M170" i="23"/>
  <c r="O170" i="23" s="1"/>
  <c r="L170" i="23"/>
  <c r="K170" i="23"/>
  <c r="H170" i="23"/>
  <c r="H171" i="23" s="1"/>
  <c r="I171" i="23" s="1"/>
  <c r="M169" i="23"/>
  <c r="O169" i="23" s="1"/>
  <c r="L169" i="23"/>
  <c r="K169" i="23"/>
  <c r="M168" i="23"/>
  <c r="O168" i="23" s="1"/>
  <c r="L168" i="23"/>
  <c r="K168" i="23"/>
  <c r="M167" i="23"/>
  <c r="O167" i="23" s="1"/>
  <c r="L167" i="23"/>
  <c r="K167" i="23"/>
  <c r="M166" i="23"/>
  <c r="O166" i="23" s="1"/>
  <c r="L166" i="23"/>
  <c r="K166" i="23"/>
  <c r="M165" i="23"/>
  <c r="O165" i="23" s="1"/>
  <c r="L165" i="23"/>
  <c r="K165" i="23"/>
  <c r="M164" i="23"/>
  <c r="O164" i="23" s="1"/>
  <c r="L164" i="23"/>
  <c r="K164" i="23"/>
  <c r="M163" i="23"/>
  <c r="O163" i="23" s="1"/>
  <c r="L163" i="23"/>
  <c r="K163" i="23"/>
  <c r="M162" i="23"/>
  <c r="O162" i="23" s="1"/>
  <c r="L162" i="23"/>
  <c r="K162" i="23"/>
  <c r="H162" i="23"/>
  <c r="J162" i="23" s="1"/>
  <c r="M161" i="23"/>
  <c r="O161" i="23" s="1"/>
  <c r="L161" i="23"/>
  <c r="K161" i="23"/>
  <c r="M160" i="23"/>
  <c r="O160" i="23" s="1"/>
  <c r="L160" i="23"/>
  <c r="K160" i="23"/>
  <c r="M159" i="23"/>
  <c r="O159" i="23" s="1"/>
  <c r="L159" i="23"/>
  <c r="K159" i="23"/>
  <c r="M158" i="23"/>
  <c r="O158" i="23" s="1"/>
  <c r="L158" i="23"/>
  <c r="K158" i="23"/>
  <c r="M157" i="23"/>
  <c r="O157" i="23" s="1"/>
  <c r="L157" i="23"/>
  <c r="K157" i="23"/>
  <c r="M156" i="23"/>
  <c r="O156" i="23" s="1"/>
  <c r="L156" i="23"/>
  <c r="K156" i="23"/>
  <c r="M155" i="23"/>
  <c r="O155" i="23" s="1"/>
  <c r="L155" i="23"/>
  <c r="K155" i="23"/>
  <c r="M154" i="23"/>
  <c r="O154" i="23" s="1"/>
  <c r="L154" i="23"/>
  <c r="K154" i="23"/>
  <c r="H154" i="23"/>
  <c r="J154" i="23" s="1"/>
  <c r="M153" i="23"/>
  <c r="O153" i="23" s="1"/>
  <c r="L153" i="23"/>
  <c r="K153" i="23"/>
  <c r="M152" i="23"/>
  <c r="O152" i="23" s="1"/>
  <c r="L152" i="23"/>
  <c r="K152" i="23"/>
  <c r="M151" i="23"/>
  <c r="O151" i="23" s="1"/>
  <c r="L151" i="23"/>
  <c r="K151" i="23"/>
  <c r="M150" i="23"/>
  <c r="O150" i="23" s="1"/>
  <c r="L150" i="23"/>
  <c r="K150" i="23"/>
  <c r="M149" i="23"/>
  <c r="O149" i="23" s="1"/>
  <c r="L149" i="23"/>
  <c r="K149" i="23"/>
  <c r="M148" i="23"/>
  <c r="O148" i="23" s="1"/>
  <c r="L148" i="23"/>
  <c r="K148" i="23"/>
  <c r="M147" i="23"/>
  <c r="O147" i="23" s="1"/>
  <c r="L147" i="23"/>
  <c r="K147" i="23"/>
  <c r="M146" i="23"/>
  <c r="O146" i="23" s="1"/>
  <c r="L146" i="23"/>
  <c r="K146" i="23"/>
  <c r="H146" i="23"/>
  <c r="J146" i="23" s="1"/>
  <c r="M145" i="23"/>
  <c r="O145" i="23" s="1"/>
  <c r="L145" i="23"/>
  <c r="K145" i="23"/>
  <c r="M144" i="23"/>
  <c r="O144" i="23" s="1"/>
  <c r="L144" i="23"/>
  <c r="K144" i="23"/>
  <c r="M143" i="23"/>
  <c r="O143" i="23" s="1"/>
  <c r="L143" i="23"/>
  <c r="K143" i="23"/>
  <c r="M142" i="23"/>
  <c r="O142" i="23" s="1"/>
  <c r="L142" i="23"/>
  <c r="K142" i="23"/>
  <c r="M141" i="23"/>
  <c r="O141" i="23" s="1"/>
  <c r="L141" i="23"/>
  <c r="K141" i="23"/>
  <c r="M140" i="23"/>
  <c r="O140" i="23" s="1"/>
  <c r="L140" i="23"/>
  <c r="K140" i="23"/>
  <c r="M139" i="23"/>
  <c r="O139" i="23" s="1"/>
  <c r="L139" i="23"/>
  <c r="K139" i="23"/>
  <c r="M138" i="23"/>
  <c r="O138" i="23" s="1"/>
  <c r="L138" i="23"/>
  <c r="K138" i="23"/>
  <c r="H138" i="23"/>
  <c r="H139" i="23" s="1"/>
  <c r="I139" i="23" s="1"/>
  <c r="O137" i="23"/>
  <c r="M137" i="23"/>
  <c r="L137" i="23"/>
  <c r="K137" i="23"/>
  <c r="O136" i="23"/>
  <c r="M136" i="23"/>
  <c r="L136" i="23"/>
  <c r="K136" i="23"/>
  <c r="H136" i="23"/>
  <c r="J136" i="23" s="1"/>
  <c r="O135" i="23"/>
  <c r="M135" i="23"/>
  <c r="L135" i="23"/>
  <c r="K135" i="23"/>
  <c r="O134" i="23"/>
  <c r="M134" i="23"/>
  <c r="L134" i="23"/>
  <c r="K134" i="23"/>
  <c r="O133" i="23"/>
  <c r="M133" i="23"/>
  <c r="L133" i="23"/>
  <c r="K133" i="23"/>
  <c r="O132" i="23"/>
  <c r="M132" i="23"/>
  <c r="L132" i="23"/>
  <c r="K132" i="23"/>
  <c r="O131" i="23"/>
  <c r="M131" i="23"/>
  <c r="L131" i="23"/>
  <c r="K131" i="23"/>
  <c r="N130" i="23"/>
  <c r="O130" i="23" s="1"/>
  <c r="M130" i="23"/>
  <c r="L130" i="23"/>
  <c r="K130" i="23"/>
  <c r="H130" i="23"/>
  <c r="H131" i="23" s="1"/>
  <c r="I131" i="23" s="1"/>
  <c r="M129" i="23"/>
  <c r="O129" i="23" s="1"/>
  <c r="L129" i="23"/>
  <c r="K129" i="23"/>
  <c r="M128" i="23"/>
  <c r="O128" i="23" s="1"/>
  <c r="L128" i="23"/>
  <c r="K128" i="23"/>
  <c r="M127" i="23"/>
  <c r="O127" i="23" s="1"/>
  <c r="L127" i="23"/>
  <c r="K127" i="23"/>
  <c r="M126" i="23"/>
  <c r="O126" i="23" s="1"/>
  <c r="L126" i="23"/>
  <c r="K126" i="23"/>
  <c r="M125" i="23"/>
  <c r="O125" i="23" s="1"/>
  <c r="L125" i="23"/>
  <c r="K125" i="23"/>
  <c r="M124" i="23"/>
  <c r="O124" i="23" s="1"/>
  <c r="L124" i="23"/>
  <c r="K124" i="23"/>
  <c r="M123" i="23"/>
  <c r="O123" i="23" s="1"/>
  <c r="L123" i="23"/>
  <c r="K123" i="23"/>
  <c r="M122" i="23"/>
  <c r="O122" i="23" s="1"/>
  <c r="L122" i="23"/>
  <c r="K122" i="23"/>
  <c r="H122" i="23"/>
  <c r="J122" i="23" s="1"/>
  <c r="M121" i="23"/>
  <c r="O121" i="23" s="1"/>
  <c r="L121" i="23"/>
  <c r="K121" i="23"/>
  <c r="M120" i="23"/>
  <c r="O120" i="23" s="1"/>
  <c r="L120" i="23"/>
  <c r="K120" i="23"/>
  <c r="M119" i="23"/>
  <c r="O119" i="23" s="1"/>
  <c r="L119" i="23"/>
  <c r="K119" i="23"/>
  <c r="M118" i="23"/>
  <c r="O118" i="23" s="1"/>
  <c r="L118" i="23"/>
  <c r="K118" i="23"/>
  <c r="M117" i="23"/>
  <c r="O117" i="23" s="1"/>
  <c r="L117" i="23"/>
  <c r="K117" i="23"/>
  <c r="M116" i="23"/>
  <c r="O116" i="23" s="1"/>
  <c r="L116" i="23"/>
  <c r="K116" i="23"/>
  <c r="M115" i="23"/>
  <c r="O115" i="23" s="1"/>
  <c r="L115" i="23"/>
  <c r="K115" i="23"/>
  <c r="M114" i="23"/>
  <c r="O114" i="23" s="1"/>
  <c r="L114" i="23"/>
  <c r="K114" i="23"/>
  <c r="H114" i="23"/>
  <c r="I114" i="23" s="1"/>
  <c r="M113" i="23"/>
  <c r="O113" i="23" s="1"/>
  <c r="L113" i="23"/>
  <c r="K113" i="23"/>
  <c r="M112" i="23"/>
  <c r="O112" i="23" s="1"/>
  <c r="L112" i="23"/>
  <c r="K112" i="23"/>
  <c r="M111" i="23"/>
  <c r="O111" i="23" s="1"/>
  <c r="L111" i="23"/>
  <c r="K111" i="23"/>
  <c r="M110" i="23"/>
  <c r="O110" i="23" s="1"/>
  <c r="L110" i="23"/>
  <c r="K110" i="23"/>
  <c r="M109" i="23"/>
  <c r="O109" i="23" s="1"/>
  <c r="L109" i="23"/>
  <c r="K109" i="23"/>
  <c r="M108" i="23"/>
  <c r="O108" i="23" s="1"/>
  <c r="L108" i="23"/>
  <c r="K108" i="23"/>
  <c r="M107" i="23"/>
  <c r="O107" i="23" s="1"/>
  <c r="L107" i="23"/>
  <c r="K107" i="23"/>
  <c r="M106" i="23"/>
  <c r="O106" i="23" s="1"/>
  <c r="L106" i="23"/>
  <c r="K106" i="23"/>
  <c r="H106" i="23"/>
  <c r="I106" i="23" s="1"/>
  <c r="M105" i="23"/>
  <c r="O105" i="23" s="1"/>
  <c r="L105" i="23"/>
  <c r="K105" i="23"/>
  <c r="M104" i="23"/>
  <c r="O104" i="23" s="1"/>
  <c r="L104" i="23"/>
  <c r="K104" i="23"/>
  <c r="M103" i="23"/>
  <c r="O103" i="23" s="1"/>
  <c r="L103" i="23"/>
  <c r="K103" i="23"/>
  <c r="M102" i="23"/>
  <c r="O102" i="23" s="1"/>
  <c r="L102" i="23"/>
  <c r="K102" i="23"/>
  <c r="M101" i="23"/>
  <c r="O101" i="23" s="1"/>
  <c r="L101" i="23"/>
  <c r="K101" i="23"/>
  <c r="M100" i="23"/>
  <c r="O100" i="23" s="1"/>
  <c r="L100" i="23"/>
  <c r="K100" i="23"/>
  <c r="M99" i="23"/>
  <c r="O99" i="23" s="1"/>
  <c r="L99" i="23"/>
  <c r="K99" i="23"/>
  <c r="M98" i="23"/>
  <c r="O98" i="23" s="1"/>
  <c r="L98" i="23"/>
  <c r="K98" i="23"/>
  <c r="H98" i="23"/>
  <c r="J98" i="23" s="1"/>
  <c r="M97" i="23"/>
  <c r="O97" i="23" s="1"/>
  <c r="L97" i="23"/>
  <c r="K97" i="23"/>
  <c r="M96" i="23"/>
  <c r="O96" i="23" s="1"/>
  <c r="L96" i="23"/>
  <c r="K96" i="23"/>
  <c r="M95" i="23"/>
  <c r="O95" i="23" s="1"/>
  <c r="L95" i="23"/>
  <c r="K95" i="23"/>
  <c r="M94" i="23"/>
  <c r="O94" i="23" s="1"/>
  <c r="L94" i="23"/>
  <c r="K94" i="23"/>
  <c r="M93" i="23"/>
  <c r="O93" i="23" s="1"/>
  <c r="L93" i="23"/>
  <c r="K93" i="23"/>
  <c r="M92" i="23"/>
  <c r="O92" i="23" s="1"/>
  <c r="L92" i="23"/>
  <c r="K92" i="23"/>
  <c r="M91" i="23"/>
  <c r="O91" i="23" s="1"/>
  <c r="L91" i="23"/>
  <c r="K91" i="23"/>
  <c r="M90" i="23"/>
  <c r="O90" i="23" s="1"/>
  <c r="L90" i="23"/>
  <c r="K90" i="23"/>
  <c r="H90" i="23"/>
  <c r="I90" i="23" s="1"/>
  <c r="M89" i="23"/>
  <c r="O89" i="23" s="1"/>
  <c r="L89" i="23"/>
  <c r="K89" i="23"/>
  <c r="M88" i="23"/>
  <c r="O88" i="23" s="1"/>
  <c r="L88" i="23"/>
  <c r="K88" i="23"/>
  <c r="M87" i="23"/>
  <c r="O87" i="23" s="1"/>
  <c r="L87" i="23"/>
  <c r="K87" i="23"/>
  <c r="M86" i="23"/>
  <c r="O86" i="23" s="1"/>
  <c r="L86" i="23"/>
  <c r="K86" i="23"/>
  <c r="M85" i="23"/>
  <c r="O85" i="23" s="1"/>
  <c r="L85" i="23"/>
  <c r="K85" i="23"/>
  <c r="M84" i="23"/>
  <c r="O84" i="23" s="1"/>
  <c r="L84" i="23"/>
  <c r="K84" i="23"/>
  <c r="M83" i="23"/>
  <c r="O83" i="23" s="1"/>
  <c r="L83" i="23"/>
  <c r="K83" i="23"/>
  <c r="M82" i="23"/>
  <c r="O82" i="23" s="1"/>
  <c r="L82" i="23"/>
  <c r="K82" i="23"/>
  <c r="H82" i="23"/>
  <c r="I82" i="23" s="1"/>
  <c r="M81" i="23"/>
  <c r="O81" i="23" s="1"/>
  <c r="L81" i="23"/>
  <c r="K81" i="23"/>
  <c r="M80" i="23"/>
  <c r="O80" i="23" s="1"/>
  <c r="L80" i="23"/>
  <c r="K80" i="23"/>
  <c r="M79" i="23"/>
  <c r="O79" i="23" s="1"/>
  <c r="L79" i="23"/>
  <c r="K79" i="23"/>
  <c r="M78" i="23"/>
  <c r="O78" i="23" s="1"/>
  <c r="L78" i="23"/>
  <c r="K78" i="23"/>
  <c r="M77" i="23"/>
  <c r="O77" i="23" s="1"/>
  <c r="L77" i="23"/>
  <c r="K77" i="23"/>
  <c r="M76" i="23"/>
  <c r="O76" i="23" s="1"/>
  <c r="L76" i="23"/>
  <c r="K76" i="23"/>
  <c r="M75" i="23"/>
  <c r="O75" i="23" s="1"/>
  <c r="L75" i="23"/>
  <c r="K75" i="23"/>
  <c r="M74" i="23"/>
  <c r="O74" i="23" s="1"/>
  <c r="L74" i="23"/>
  <c r="K74" i="23"/>
  <c r="H74" i="23"/>
  <c r="J74" i="23" s="1"/>
  <c r="M73" i="23"/>
  <c r="O73" i="23" s="1"/>
  <c r="L73" i="23"/>
  <c r="K73" i="23"/>
  <c r="M72" i="23"/>
  <c r="O72" i="23" s="1"/>
  <c r="L72" i="23"/>
  <c r="K72" i="23"/>
  <c r="M71" i="23"/>
  <c r="O71" i="23" s="1"/>
  <c r="L71" i="23"/>
  <c r="K71" i="23"/>
  <c r="M70" i="23"/>
  <c r="O70" i="23" s="1"/>
  <c r="L70" i="23"/>
  <c r="K70" i="23"/>
  <c r="O69" i="23"/>
  <c r="M69" i="23"/>
  <c r="L69" i="23"/>
  <c r="K69" i="23"/>
  <c r="O68" i="23"/>
  <c r="M68" i="23"/>
  <c r="L68" i="23"/>
  <c r="K68" i="23"/>
  <c r="O67" i="23"/>
  <c r="M67" i="23"/>
  <c r="L67" i="23"/>
  <c r="K67" i="23"/>
  <c r="O66" i="23"/>
  <c r="M66" i="23"/>
  <c r="L66" i="23"/>
  <c r="K66" i="23"/>
  <c r="H66" i="23"/>
  <c r="J66" i="23" s="1"/>
  <c r="M65" i="23"/>
  <c r="O65" i="23" s="1"/>
  <c r="L65" i="23"/>
  <c r="K65" i="23"/>
  <c r="M64" i="23"/>
  <c r="O64" i="23" s="1"/>
  <c r="L64" i="23"/>
  <c r="K64" i="23"/>
  <c r="M63" i="23"/>
  <c r="O63" i="23" s="1"/>
  <c r="L63" i="23"/>
  <c r="K63" i="23"/>
  <c r="M62" i="23"/>
  <c r="O62" i="23" s="1"/>
  <c r="L62" i="23"/>
  <c r="K62" i="23"/>
  <c r="M61" i="23"/>
  <c r="O61" i="23" s="1"/>
  <c r="L61" i="23"/>
  <c r="K61" i="23"/>
  <c r="M60" i="23"/>
  <c r="O60" i="23" s="1"/>
  <c r="L60" i="23"/>
  <c r="K60" i="23"/>
  <c r="M59" i="23"/>
  <c r="O59" i="23" s="1"/>
  <c r="L59" i="23"/>
  <c r="K59" i="23"/>
  <c r="M58" i="23"/>
  <c r="O58" i="23" s="1"/>
  <c r="L58" i="23"/>
  <c r="K58" i="23"/>
  <c r="H58" i="23"/>
  <c r="I58" i="23" s="1"/>
  <c r="M57" i="23"/>
  <c r="O57" i="23" s="1"/>
  <c r="L57" i="23"/>
  <c r="K57" i="23"/>
  <c r="M56" i="23"/>
  <c r="O56" i="23" s="1"/>
  <c r="L56" i="23"/>
  <c r="K56" i="23"/>
  <c r="H56" i="23"/>
  <c r="J56" i="23" s="1"/>
  <c r="M55" i="23"/>
  <c r="O55" i="23" s="1"/>
  <c r="L55" i="23"/>
  <c r="K55" i="23"/>
  <c r="M54" i="23"/>
  <c r="O54" i="23" s="1"/>
  <c r="L54" i="23"/>
  <c r="K54" i="23"/>
  <c r="M53" i="23"/>
  <c r="O53" i="23" s="1"/>
  <c r="L53" i="23"/>
  <c r="K53" i="23"/>
  <c r="M52" i="23"/>
  <c r="O52" i="23" s="1"/>
  <c r="L52" i="23"/>
  <c r="K52" i="23"/>
  <c r="M51" i="23"/>
  <c r="O51" i="23" s="1"/>
  <c r="L51" i="23"/>
  <c r="K51" i="23"/>
  <c r="M50" i="23"/>
  <c r="O50" i="23" s="1"/>
  <c r="L50" i="23"/>
  <c r="K50" i="23"/>
  <c r="H50" i="23"/>
  <c r="J50" i="23" s="1"/>
  <c r="M49" i="23"/>
  <c r="O49" i="23" s="1"/>
  <c r="L49" i="23"/>
  <c r="K49" i="23"/>
  <c r="M48" i="23"/>
  <c r="O48" i="23" s="1"/>
  <c r="L48" i="23"/>
  <c r="K48" i="23"/>
  <c r="M47" i="23"/>
  <c r="O47" i="23" s="1"/>
  <c r="L47" i="23"/>
  <c r="K47" i="23"/>
  <c r="M46" i="23"/>
  <c r="O46" i="23" s="1"/>
  <c r="L46" i="23"/>
  <c r="K46" i="23"/>
  <c r="M45" i="23"/>
  <c r="O45" i="23" s="1"/>
  <c r="L45" i="23"/>
  <c r="K45" i="23"/>
  <c r="M44" i="23"/>
  <c r="O44" i="23" s="1"/>
  <c r="L44" i="23"/>
  <c r="K44" i="23"/>
  <c r="M43" i="23"/>
  <c r="O43" i="23" s="1"/>
  <c r="L43" i="23"/>
  <c r="K43" i="23"/>
  <c r="M42" i="23"/>
  <c r="O42" i="23" s="1"/>
  <c r="L42" i="23"/>
  <c r="K42" i="23"/>
  <c r="H42" i="23"/>
  <c r="H43" i="23" s="1"/>
  <c r="O41" i="23"/>
  <c r="M41" i="23"/>
  <c r="L41" i="23"/>
  <c r="K41" i="23"/>
  <c r="O40" i="23"/>
  <c r="M40" i="23"/>
  <c r="L40" i="23"/>
  <c r="K40" i="23"/>
  <c r="O39" i="23"/>
  <c r="M39" i="23"/>
  <c r="L39" i="23"/>
  <c r="K39" i="23"/>
  <c r="M38" i="23"/>
  <c r="O38" i="23" s="1"/>
  <c r="L38" i="23"/>
  <c r="K38" i="23"/>
  <c r="M37" i="23"/>
  <c r="O37" i="23" s="1"/>
  <c r="L37" i="23"/>
  <c r="K37" i="23"/>
  <c r="M36" i="23"/>
  <c r="O36" i="23" s="1"/>
  <c r="L36" i="23"/>
  <c r="K36" i="23"/>
  <c r="M35" i="23"/>
  <c r="O35" i="23" s="1"/>
  <c r="L35" i="23"/>
  <c r="K35" i="23"/>
  <c r="M34" i="23"/>
  <c r="O34" i="23" s="1"/>
  <c r="L34" i="23"/>
  <c r="K34" i="23"/>
  <c r="H34" i="23"/>
  <c r="J34" i="23" s="1"/>
  <c r="M33" i="23"/>
  <c r="O33" i="23" s="1"/>
  <c r="L33" i="23"/>
  <c r="K33" i="23"/>
  <c r="M32" i="23"/>
  <c r="O32" i="23" s="1"/>
  <c r="L32" i="23"/>
  <c r="K32" i="23"/>
  <c r="M31" i="23"/>
  <c r="O31" i="23" s="1"/>
  <c r="L31" i="23"/>
  <c r="K31" i="23"/>
  <c r="V30" i="23"/>
  <c r="M30" i="23"/>
  <c r="O30" i="23" s="1"/>
  <c r="L30" i="23"/>
  <c r="K30" i="23"/>
  <c r="M29" i="23"/>
  <c r="O29" i="23" s="1"/>
  <c r="L29" i="23"/>
  <c r="K29" i="23"/>
  <c r="V28" i="23"/>
  <c r="J210" i="23" s="1"/>
  <c r="M28" i="23"/>
  <c r="O28" i="23" s="1"/>
  <c r="L28" i="23"/>
  <c r="K28" i="23"/>
  <c r="V27" i="23"/>
  <c r="M27" i="23"/>
  <c r="O27" i="23" s="1"/>
  <c r="L27" i="23"/>
  <c r="K27" i="23"/>
  <c r="V26" i="23"/>
  <c r="M26" i="23"/>
  <c r="O26" i="23" s="1"/>
  <c r="L26" i="23"/>
  <c r="K26" i="23"/>
  <c r="H26" i="23"/>
  <c r="H27" i="23" s="1"/>
  <c r="I27" i="23" s="1"/>
  <c r="M25" i="23"/>
  <c r="O25" i="23" s="1"/>
  <c r="L25" i="23"/>
  <c r="K25" i="23"/>
  <c r="M24" i="23"/>
  <c r="O24" i="23" s="1"/>
  <c r="L24" i="23"/>
  <c r="K24" i="23"/>
  <c r="V23" i="23"/>
  <c r="M23" i="23"/>
  <c r="O23" i="23" s="1"/>
  <c r="L23" i="23"/>
  <c r="K23" i="23"/>
  <c r="M22" i="23"/>
  <c r="O22" i="23" s="1"/>
  <c r="L22" i="23"/>
  <c r="K22" i="23"/>
  <c r="M21" i="23"/>
  <c r="O21" i="23" s="1"/>
  <c r="L21" i="23"/>
  <c r="K21" i="23"/>
  <c r="M20" i="23"/>
  <c r="O20" i="23" s="1"/>
  <c r="L20" i="23"/>
  <c r="K20" i="23"/>
  <c r="H20" i="23"/>
  <c r="H21" i="23" s="1"/>
  <c r="I21" i="23" s="1"/>
  <c r="V19" i="23"/>
  <c r="M19" i="23"/>
  <c r="O19" i="23" s="1"/>
  <c r="L19" i="23"/>
  <c r="K19" i="23"/>
  <c r="M18" i="23"/>
  <c r="O18" i="23" s="1"/>
  <c r="L18" i="23"/>
  <c r="K18" i="23"/>
  <c r="H18" i="23"/>
  <c r="J18" i="23" s="1"/>
  <c r="M17" i="23"/>
  <c r="O17" i="23" s="1"/>
  <c r="L17" i="23"/>
  <c r="K17" i="23"/>
  <c r="V16" i="23"/>
  <c r="M16" i="23"/>
  <c r="O16" i="23" s="1"/>
  <c r="L16" i="23"/>
  <c r="K16" i="23"/>
  <c r="V15" i="23"/>
  <c r="M15" i="23"/>
  <c r="O15" i="23" s="1"/>
  <c r="L15" i="23"/>
  <c r="K15" i="23"/>
  <c r="M14" i="23"/>
  <c r="O14" i="23" s="1"/>
  <c r="L14" i="23"/>
  <c r="K14" i="23"/>
  <c r="V13" i="23"/>
  <c r="M13" i="23"/>
  <c r="O13" i="23" s="1"/>
  <c r="L13" i="23"/>
  <c r="K13" i="23"/>
  <c r="V12" i="23"/>
  <c r="M12" i="23"/>
  <c r="O12" i="23" s="1"/>
  <c r="L12" i="23"/>
  <c r="K12" i="23"/>
  <c r="M11" i="23"/>
  <c r="O11" i="23" s="1"/>
  <c r="L11" i="23"/>
  <c r="K11" i="23"/>
  <c r="M10" i="23"/>
  <c r="O10" i="23" s="1"/>
  <c r="L10" i="23"/>
  <c r="K10" i="23"/>
  <c r="H10" i="23"/>
  <c r="J10" i="23" s="1"/>
  <c r="V9" i="23"/>
  <c r="M9" i="23"/>
  <c r="O9" i="23" s="1"/>
  <c r="L9" i="23"/>
  <c r="K9" i="23"/>
  <c r="M8" i="23"/>
  <c r="O8" i="23" s="1"/>
  <c r="L8" i="23"/>
  <c r="K8" i="23"/>
  <c r="V7" i="23"/>
  <c r="M7" i="23"/>
  <c r="O7" i="23" s="1"/>
  <c r="L7" i="23"/>
  <c r="K7" i="23"/>
  <c r="M6" i="23"/>
  <c r="O6" i="23" s="1"/>
  <c r="L6" i="23"/>
  <c r="K6" i="23"/>
  <c r="V5" i="23"/>
  <c r="M5" i="23"/>
  <c r="O5" i="23" s="1"/>
  <c r="L5" i="23"/>
  <c r="K5" i="23"/>
  <c r="M4" i="23"/>
  <c r="O4" i="23" s="1"/>
  <c r="L4" i="23"/>
  <c r="K4" i="23"/>
  <c r="M3" i="23"/>
  <c r="O3" i="23" s="1"/>
  <c r="L3" i="23"/>
  <c r="K3" i="23"/>
  <c r="M2" i="23"/>
  <c r="O2" i="23" s="1"/>
  <c r="L2" i="23"/>
  <c r="K2" i="23"/>
  <c r="H2" i="23"/>
  <c r="H3" i="23" s="1"/>
  <c r="I3" i="23" s="1"/>
  <c r="H1" i="23"/>
  <c r="AB240" i="22"/>
  <c r="AB239" i="22"/>
  <c r="AB238" i="22"/>
  <c r="AB237" i="22"/>
  <c r="Z237" i="22"/>
  <c r="AB236" i="22"/>
  <c r="Z235" i="22"/>
  <c r="J202" i="23" l="1"/>
  <c r="J194" i="23"/>
  <c r="AD25" i="24"/>
  <c r="AD30" i="24" s="1"/>
  <c r="B25" i="24"/>
  <c r="B30" i="24" s="1"/>
  <c r="D25" i="24"/>
  <c r="D30" i="24" s="1"/>
  <c r="H44" i="23"/>
  <c r="I44" i="23" s="1"/>
  <c r="I43" i="23"/>
  <c r="H147" i="23"/>
  <c r="I2" i="23"/>
  <c r="I10" i="23"/>
  <c r="I18" i="23"/>
  <c r="I26" i="23"/>
  <c r="I34" i="23"/>
  <c r="I42" i="23"/>
  <c r="I50" i="23"/>
  <c r="I66" i="23"/>
  <c r="I74" i="23"/>
  <c r="I98" i="23"/>
  <c r="I122" i="23"/>
  <c r="I130" i="23"/>
  <c r="I138" i="23"/>
  <c r="I146" i="23"/>
  <c r="I154" i="23"/>
  <c r="I162" i="23"/>
  <c r="I170" i="23"/>
  <c r="I178" i="23"/>
  <c r="I186" i="23"/>
  <c r="H11" i="23"/>
  <c r="J11" i="23" s="1"/>
  <c r="H35" i="23"/>
  <c r="J35" i="23" s="1"/>
  <c r="I20" i="23"/>
  <c r="I56" i="23"/>
  <c r="I136" i="23"/>
  <c r="H163" i="23"/>
  <c r="H164" i="23" s="1"/>
  <c r="I164" i="23" s="1"/>
  <c r="I192" i="23"/>
  <c r="E69" i="3"/>
  <c r="F25" i="24"/>
  <c r="H25" i="24"/>
  <c r="J25" i="24"/>
  <c r="L25" i="24"/>
  <c r="N25" i="24"/>
  <c r="M25" i="24"/>
  <c r="AA25" i="24"/>
  <c r="C25" i="24"/>
  <c r="E25" i="24"/>
  <c r="G25" i="24"/>
  <c r="I25" i="24"/>
  <c r="K25" i="24"/>
  <c r="O25" i="24"/>
  <c r="Q25" i="24"/>
  <c r="S25" i="24"/>
  <c r="U25" i="24"/>
  <c r="W25" i="24"/>
  <c r="Y25" i="24"/>
  <c r="AC25" i="24"/>
  <c r="P25" i="24"/>
  <c r="R25" i="24"/>
  <c r="T25" i="24"/>
  <c r="V25" i="24"/>
  <c r="X25" i="24"/>
  <c r="Z25" i="24"/>
  <c r="AB25" i="24"/>
  <c r="J171" i="23"/>
  <c r="J58" i="23"/>
  <c r="J82" i="23"/>
  <c r="H19" i="23"/>
  <c r="I19" i="23" s="1"/>
  <c r="J42" i="23"/>
  <c r="H51" i="23"/>
  <c r="J51" i="23" s="1"/>
  <c r="H57" i="23"/>
  <c r="I57" i="23" s="1"/>
  <c r="H59" i="23"/>
  <c r="H137" i="23"/>
  <c r="H155" i="23"/>
  <c r="H156" i="23" s="1"/>
  <c r="I156" i="23" s="1"/>
  <c r="H179" i="23"/>
  <c r="H28" i="23"/>
  <c r="I28" i="23" s="1"/>
  <c r="J27" i="23"/>
  <c r="J44" i="23"/>
  <c r="J3" i="23"/>
  <c r="H4" i="23"/>
  <c r="I4" i="23" s="1"/>
  <c r="J21" i="23"/>
  <c r="H22" i="23"/>
  <c r="I22" i="23" s="1"/>
  <c r="J2" i="23"/>
  <c r="J19" i="23"/>
  <c r="J20" i="23"/>
  <c r="J43" i="23"/>
  <c r="H67" i="23"/>
  <c r="I67" i="23" s="1"/>
  <c r="H75" i="23"/>
  <c r="I75" i="23" s="1"/>
  <c r="H83" i="23"/>
  <c r="I83" i="23" s="1"/>
  <c r="H91" i="23"/>
  <c r="I91" i="23" s="1"/>
  <c r="J114" i="23"/>
  <c r="J131" i="23"/>
  <c r="H132" i="23"/>
  <c r="I132" i="23" s="1"/>
  <c r="J138" i="23"/>
  <c r="J26" i="23"/>
  <c r="J90" i="23"/>
  <c r="J106" i="23"/>
  <c r="J139" i="23"/>
  <c r="H99" i="23"/>
  <c r="I99" i="23" s="1"/>
  <c r="H107" i="23"/>
  <c r="I107" i="23" s="1"/>
  <c r="H115" i="23"/>
  <c r="I115" i="23" s="1"/>
  <c r="H123" i="23"/>
  <c r="I123" i="23" s="1"/>
  <c r="H140" i="23"/>
  <c r="I140" i="23" s="1"/>
  <c r="H148" i="23"/>
  <c r="I148" i="23" s="1"/>
  <c r="H172" i="23"/>
  <c r="I172" i="23" s="1"/>
  <c r="H180" i="23"/>
  <c r="I180" i="23" s="1"/>
  <c r="J185" i="23"/>
  <c r="J130" i="23"/>
  <c r="J170" i="23"/>
  <c r="H187" i="23"/>
  <c r="I187" i="23" s="1"/>
  <c r="H193" i="23"/>
  <c r="I193" i="23" s="1"/>
  <c r="H195" i="23"/>
  <c r="I195" i="23" s="1"/>
  <c r="H203" i="23"/>
  <c r="I203" i="23" s="1"/>
  <c r="H211" i="23"/>
  <c r="I211" i="23" s="1"/>
  <c r="H219" i="23"/>
  <c r="I219" i="23" s="1"/>
  <c r="H227" i="23"/>
  <c r="I227" i="23" s="1"/>
  <c r="J218" i="23"/>
  <c r="J226" i="23"/>
  <c r="J57" i="23" l="1"/>
  <c r="C69" i="3"/>
  <c r="AE69" i="3"/>
  <c r="H60" i="23"/>
  <c r="I59" i="23"/>
  <c r="J59" i="23"/>
  <c r="H45" i="23"/>
  <c r="I45" i="23" s="1"/>
  <c r="J179" i="23"/>
  <c r="I179" i="23"/>
  <c r="J163" i="23"/>
  <c r="I163" i="23"/>
  <c r="H36" i="23"/>
  <c r="I35" i="23"/>
  <c r="J155" i="23"/>
  <c r="I155" i="23"/>
  <c r="H52" i="23"/>
  <c r="I51" i="23"/>
  <c r="H12" i="23"/>
  <c r="I11" i="23"/>
  <c r="J147" i="23"/>
  <c r="I147" i="23"/>
  <c r="J137" i="23"/>
  <c r="I137" i="23"/>
  <c r="Z30" i="24"/>
  <c r="AB69" i="3"/>
  <c r="X30" i="24"/>
  <c r="Z69" i="3"/>
  <c r="AB30" i="24"/>
  <c r="AC69" i="3"/>
  <c r="T30" i="24"/>
  <c r="V69" i="3"/>
  <c r="Y30" i="24"/>
  <c r="AA69" i="3"/>
  <c r="Q30" i="24"/>
  <c r="S69" i="3"/>
  <c r="G30" i="24"/>
  <c r="H69" i="3"/>
  <c r="M30" i="24"/>
  <c r="N69" i="3"/>
  <c r="H30" i="24"/>
  <c r="I69" i="3"/>
  <c r="R30" i="24"/>
  <c r="T69" i="3"/>
  <c r="E30" i="24"/>
  <c r="F69" i="3"/>
  <c r="N30" i="24"/>
  <c r="O69" i="3"/>
  <c r="F30" i="24"/>
  <c r="G69" i="3"/>
  <c r="W30" i="24"/>
  <c r="X69" i="3"/>
  <c r="P30" i="24"/>
  <c r="R69" i="3"/>
  <c r="U30" i="24"/>
  <c r="W69" i="3"/>
  <c r="K30" i="24"/>
  <c r="L69" i="3"/>
  <c r="C30" i="24"/>
  <c r="D69" i="3"/>
  <c r="L30" i="24"/>
  <c r="M69" i="3"/>
  <c r="O30" i="24"/>
  <c r="P69" i="3"/>
  <c r="V30" i="24"/>
  <c r="Y69" i="3"/>
  <c r="AC30" i="24"/>
  <c r="AD69" i="3"/>
  <c r="S30" i="24"/>
  <c r="U69" i="3"/>
  <c r="I30" i="24"/>
  <c r="J69" i="3"/>
  <c r="AA30" i="24"/>
  <c r="Q69" i="3"/>
  <c r="J30" i="24"/>
  <c r="K69" i="3"/>
  <c r="J180" i="23"/>
  <c r="H181" i="23"/>
  <c r="I181" i="23" s="1"/>
  <c r="J172" i="23"/>
  <c r="H173" i="23"/>
  <c r="I173" i="23" s="1"/>
  <c r="H84" i="23"/>
  <c r="I84" i="23" s="1"/>
  <c r="J83" i="23"/>
  <c r="H76" i="23"/>
  <c r="I76" i="23" s="1"/>
  <c r="J75" i="23"/>
  <c r="H68" i="23"/>
  <c r="I68" i="23" s="1"/>
  <c r="J67" i="23"/>
  <c r="H5" i="23"/>
  <c r="I5" i="23" s="1"/>
  <c r="J4" i="23"/>
  <c r="H29" i="23"/>
  <c r="I29" i="23" s="1"/>
  <c r="J28" i="23"/>
  <c r="J227" i="23"/>
  <c r="H228" i="23"/>
  <c r="I228" i="23" s="1"/>
  <c r="J219" i="23"/>
  <c r="H220" i="23"/>
  <c r="I220" i="23" s="1"/>
  <c r="J211" i="23"/>
  <c r="H212" i="23"/>
  <c r="I212" i="23" s="1"/>
  <c r="J203" i="23"/>
  <c r="H204" i="23"/>
  <c r="I204" i="23" s="1"/>
  <c r="J195" i="23"/>
  <c r="H196" i="23"/>
  <c r="I196" i="23" s="1"/>
  <c r="J193" i="23"/>
  <c r="J187" i="23"/>
  <c r="H188" i="23"/>
  <c r="I188" i="23" s="1"/>
  <c r="H165" i="23"/>
  <c r="I165" i="23" s="1"/>
  <c r="J164" i="23"/>
  <c r="H157" i="23"/>
  <c r="I157" i="23" s="1"/>
  <c r="J156" i="23"/>
  <c r="H149" i="23"/>
  <c r="I149" i="23" s="1"/>
  <c r="J148" i="23"/>
  <c r="H141" i="23"/>
  <c r="I141" i="23" s="1"/>
  <c r="J140" i="23"/>
  <c r="H124" i="23"/>
  <c r="I124" i="23" s="1"/>
  <c r="J123" i="23"/>
  <c r="H116" i="23"/>
  <c r="I116" i="23" s="1"/>
  <c r="J115" i="23"/>
  <c r="H108" i="23"/>
  <c r="I108" i="23" s="1"/>
  <c r="J107" i="23"/>
  <c r="H100" i="23"/>
  <c r="I100" i="23" s="1"/>
  <c r="J99" i="23"/>
  <c r="H133" i="23"/>
  <c r="I133" i="23" s="1"/>
  <c r="J132" i="23"/>
  <c r="J91" i="23"/>
  <c r="H92" i="23"/>
  <c r="I92" i="23" s="1"/>
  <c r="H23" i="23"/>
  <c r="I23" i="23" s="1"/>
  <c r="J22" i="23"/>
  <c r="H46" i="23"/>
  <c r="I46" i="23" s="1"/>
  <c r="J45" i="23"/>
  <c r="I12" i="23" l="1"/>
  <c r="H13" i="23"/>
  <c r="J12" i="23"/>
  <c r="I52" i="23"/>
  <c r="H53" i="23"/>
  <c r="J52" i="23"/>
  <c r="I36" i="23"/>
  <c r="H37" i="23"/>
  <c r="J36" i="23"/>
  <c r="I60" i="23"/>
  <c r="J60" i="23"/>
  <c r="H61" i="23"/>
  <c r="J46" i="23"/>
  <c r="H47" i="23"/>
  <c r="I47" i="23" s="1"/>
  <c r="H93" i="23"/>
  <c r="I93" i="23" s="1"/>
  <c r="J92" i="23"/>
  <c r="J133" i="23"/>
  <c r="H134" i="23"/>
  <c r="I134" i="23" s="1"/>
  <c r="J108" i="23"/>
  <c r="H109" i="23"/>
  <c r="I109" i="23" s="1"/>
  <c r="J124" i="23"/>
  <c r="H125" i="23"/>
  <c r="I125" i="23" s="1"/>
  <c r="J149" i="23"/>
  <c r="H150" i="23"/>
  <c r="I150" i="23" s="1"/>
  <c r="J165" i="23"/>
  <c r="H166" i="23"/>
  <c r="I166" i="23" s="1"/>
  <c r="H189" i="23"/>
  <c r="I189" i="23" s="1"/>
  <c r="J188" i="23"/>
  <c r="H205" i="23"/>
  <c r="I205" i="23" s="1"/>
  <c r="J204" i="23"/>
  <c r="H221" i="23"/>
  <c r="I221" i="23" s="1"/>
  <c r="J220" i="23"/>
  <c r="J76" i="23"/>
  <c r="H77" i="23"/>
  <c r="I77" i="23" s="1"/>
  <c r="H182" i="23"/>
  <c r="I182" i="23" s="1"/>
  <c r="J181" i="23"/>
  <c r="H24" i="23"/>
  <c r="I24" i="23" s="1"/>
  <c r="J23" i="23"/>
  <c r="J100" i="23"/>
  <c r="H101" i="23"/>
  <c r="I101" i="23" s="1"/>
  <c r="J116" i="23"/>
  <c r="H117" i="23"/>
  <c r="I117" i="23" s="1"/>
  <c r="J141" i="23"/>
  <c r="H142" i="23"/>
  <c r="I142" i="23" s="1"/>
  <c r="J157" i="23"/>
  <c r="H158" i="23"/>
  <c r="I158" i="23" s="1"/>
  <c r="H197" i="23"/>
  <c r="I197" i="23" s="1"/>
  <c r="J196" i="23"/>
  <c r="H213" i="23"/>
  <c r="I213" i="23" s="1"/>
  <c r="J212" i="23"/>
  <c r="H229" i="23"/>
  <c r="I229" i="23" s="1"/>
  <c r="J228" i="23"/>
  <c r="J29" i="23"/>
  <c r="H30" i="23"/>
  <c r="I30" i="23" s="1"/>
  <c r="H6" i="23"/>
  <c r="I6" i="23" s="1"/>
  <c r="J5" i="23"/>
  <c r="J68" i="23"/>
  <c r="H69" i="23"/>
  <c r="I69" i="23" s="1"/>
  <c r="J84" i="23"/>
  <c r="H85" i="23"/>
  <c r="I85" i="23" s="1"/>
  <c r="H174" i="23"/>
  <c r="I174" i="23" s="1"/>
  <c r="J173" i="23"/>
  <c r="I61" i="23" l="1"/>
  <c r="J61" i="23"/>
  <c r="H62" i="23"/>
  <c r="I37" i="23"/>
  <c r="H38" i="23"/>
  <c r="J37" i="23"/>
  <c r="I13" i="23"/>
  <c r="H14" i="23"/>
  <c r="J13" i="23"/>
  <c r="I53" i="23"/>
  <c r="H54" i="23"/>
  <c r="J53" i="23"/>
  <c r="H70" i="23"/>
  <c r="I70" i="23" s="1"/>
  <c r="J69" i="23"/>
  <c r="J6" i="23"/>
  <c r="H7" i="23"/>
  <c r="I7" i="23" s="1"/>
  <c r="H31" i="23"/>
  <c r="I31" i="23" s="1"/>
  <c r="J30" i="23"/>
  <c r="J229" i="23"/>
  <c r="H230" i="23"/>
  <c r="I230" i="23" s="1"/>
  <c r="J197" i="23"/>
  <c r="H198" i="23"/>
  <c r="I198" i="23" s="1"/>
  <c r="H159" i="23"/>
  <c r="I159" i="23" s="1"/>
  <c r="J158" i="23"/>
  <c r="H118" i="23"/>
  <c r="I118" i="23" s="1"/>
  <c r="J117" i="23"/>
  <c r="J205" i="23"/>
  <c r="H206" i="23"/>
  <c r="I206" i="23" s="1"/>
  <c r="H151" i="23"/>
  <c r="I151" i="23" s="1"/>
  <c r="J150" i="23"/>
  <c r="H110" i="23"/>
  <c r="I110" i="23" s="1"/>
  <c r="J109" i="23"/>
  <c r="H48" i="23"/>
  <c r="I48" i="23" s="1"/>
  <c r="J47" i="23"/>
  <c r="J174" i="23"/>
  <c r="H175" i="23"/>
  <c r="I175" i="23" s="1"/>
  <c r="H86" i="23"/>
  <c r="I86" i="23" s="1"/>
  <c r="J85" i="23"/>
  <c r="J213" i="23"/>
  <c r="H214" i="23"/>
  <c r="I214" i="23" s="1"/>
  <c r="H143" i="23"/>
  <c r="I143" i="23" s="1"/>
  <c r="J142" i="23"/>
  <c r="H102" i="23"/>
  <c r="I102" i="23" s="1"/>
  <c r="J101" i="23"/>
  <c r="J24" i="23"/>
  <c r="H25" i="23"/>
  <c r="I25" i="23" s="1"/>
  <c r="J182" i="23"/>
  <c r="H183" i="23"/>
  <c r="I183" i="23" s="1"/>
  <c r="H78" i="23"/>
  <c r="I78" i="23" s="1"/>
  <c r="J77" i="23"/>
  <c r="J221" i="23"/>
  <c r="H222" i="23"/>
  <c r="I222" i="23" s="1"/>
  <c r="J189" i="23"/>
  <c r="H190" i="23"/>
  <c r="I190" i="23" s="1"/>
  <c r="J166" i="23"/>
  <c r="H167" i="23"/>
  <c r="I167" i="23" s="1"/>
  <c r="H126" i="23"/>
  <c r="I126" i="23" s="1"/>
  <c r="J125" i="23"/>
  <c r="H135" i="23"/>
  <c r="I135" i="23" s="1"/>
  <c r="J134" i="23"/>
  <c r="H94" i="23"/>
  <c r="I94" i="23" s="1"/>
  <c r="J93" i="23"/>
  <c r="I14" i="23" l="1"/>
  <c r="J14" i="23"/>
  <c r="H15" i="23"/>
  <c r="I54" i="23"/>
  <c r="H55" i="23"/>
  <c r="J54" i="23"/>
  <c r="I62" i="23"/>
  <c r="J62" i="23"/>
  <c r="H63" i="23"/>
  <c r="I38" i="23"/>
  <c r="J38" i="23"/>
  <c r="H39" i="23"/>
  <c r="J135" i="23"/>
  <c r="H191" i="23"/>
  <c r="I191" i="23" s="1"/>
  <c r="J190" i="23"/>
  <c r="J78" i="23"/>
  <c r="H79" i="23"/>
  <c r="I79" i="23" s="1"/>
  <c r="H184" i="23"/>
  <c r="I184" i="23" s="1"/>
  <c r="J183" i="23"/>
  <c r="J25" i="23"/>
  <c r="J102" i="23"/>
  <c r="H103" i="23"/>
  <c r="I103" i="23" s="1"/>
  <c r="J110" i="23"/>
  <c r="H111" i="23"/>
  <c r="I111" i="23" s="1"/>
  <c r="J159" i="23"/>
  <c r="H160" i="23"/>
  <c r="I160" i="23" s="1"/>
  <c r="H199" i="23"/>
  <c r="I199" i="23" s="1"/>
  <c r="J198" i="23"/>
  <c r="H32" i="23"/>
  <c r="I32" i="23" s="1"/>
  <c r="J31" i="23"/>
  <c r="J94" i="23"/>
  <c r="H95" i="23"/>
  <c r="I95" i="23" s="1"/>
  <c r="J126" i="23"/>
  <c r="H127" i="23"/>
  <c r="I127" i="23" s="1"/>
  <c r="H168" i="23"/>
  <c r="I168" i="23" s="1"/>
  <c r="J167" i="23"/>
  <c r="H223" i="23"/>
  <c r="I223" i="23" s="1"/>
  <c r="J222" i="23"/>
  <c r="J143" i="23"/>
  <c r="H144" i="23"/>
  <c r="I144" i="23" s="1"/>
  <c r="H215" i="23"/>
  <c r="I215" i="23" s="1"/>
  <c r="J214" i="23"/>
  <c r="H87" i="23"/>
  <c r="I87" i="23" s="1"/>
  <c r="J86" i="23"/>
  <c r="H176" i="23"/>
  <c r="I176" i="23" s="1"/>
  <c r="J175" i="23"/>
  <c r="J48" i="23"/>
  <c r="H49" i="23"/>
  <c r="I49" i="23" s="1"/>
  <c r="J151" i="23"/>
  <c r="H152" i="23"/>
  <c r="I152" i="23" s="1"/>
  <c r="H207" i="23"/>
  <c r="I207" i="23" s="1"/>
  <c r="J206" i="23"/>
  <c r="J118" i="23"/>
  <c r="H119" i="23"/>
  <c r="I119" i="23" s="1"/>
  <c r="H231" i="23"/>
  <c r="I231" i="23" s="1"/>
  <c r="J230" i="23"/>
  <c r="H8" i="23"/>
  <c r="I8" i="23" s="1"/>
  <c r="J7" i="23"/>
  <c r="J70" i="23"/>
  <c r="H71" i="23"/>
  <c r="I71" i="23" s="1"/>
  <c r="I63" i="23" l="1"/>
  <c r="H64" i="23"/>
  <c r="J63" i="23"/>
  <c r="I55" i="23"/>
  <c r="J55" i="23"/>
  <c r="I39" i="23"/>
  <c r="H40" i="23"/>
  <c r="J39" i="23"/>
  <c r="I15" i="23"/>
  <c r="H16" i="23"/>
  <c r="J15" i="23"/>
  <c r="H9" i="23"/>
  <c r="I9" i="23" s="1"/>
  <c r="J8" i="23"/>
  <c r="J231" i="23"/>
  <c r="H232" i="23"/>
  <c r="I232" i="23" s="1"/>
  <c r="H120" i="23"/>
  <c r="I120" i="23" s="1"/>
  <c r="J119" i="23"/>
  <c r="J207" i="23"/>
  <c r="H208" i="23"/>
  <c r="I208" i="23" s="1"/>
  <c r="H153" i="23"/>
  <c r="I153" i="23" s="1"/>
  <c r="J152" i="23"/>
  <c r="J87" i="23"/>
  <c r="H88" i="23"/>
  <c r="I88" i="23" s="1"/>
  <c r="J168" i="23"/>
  <c r="H169" i="23"/>
  <c r="I169" i="23" s="1"/>
  <c r="H128" i="23"/>
  <c r="I128" i="23" s="1"/>
  <c r="J127" i="23"/>
  <c r="J32" i="23"/>
  <c r="H33" i="23"/>
  <c r="I33" i="23" s="1"/>
  <c r="H112" i="23"/>
  <c r="I112" i="23" s="1"/>
  <c r="J111" i="23"/>
  <c r="H72" i="23"/>
  <c r="I72" i="23" s="1"/>
  <c r="J71" i="23"/>
  <c r="J49" i="23"/>
  <c r="J176" i="23"/>
  <c r="H177" i="23"/>
  <c r="I177" i="23" s="1"/>
  <c r="J215" i="23"/>
  <c r="H216" i="23"/>
  <c r="I216" i="23" s="1"/>
  <c r="H145" i="23"/>
  <c r="I145" i="23" s="1"/>
  <c r="J144" i="23"/>
  <c r="J223" i="23"/>
  <c r="H224" i="23"/>
  <c r="I224" i="23" s="1"/>
  <c r="H96" i="23"/>
  <c r="I96" i="23" s="1"/>
  <c r="J95" i="23"/>
  <c r="J199" i="23"/>
  <c r="H200" i="23"/>
  <c r="I200" i="23" s="1"/>
  <c r="H161" i="23"/>
  <c r="I161" i="23" s="1"/>
  <c r="J160" i="23"/>
  <c r="H104" i="23"/>
  <c r="I104" i="23" s="1"/>
  <c r="J103" i="23"/>
  <c r="J184" i="23"/>
  <c r="H80" i="23"/>
  <c r="I80" i="23" s="1"/>
  <c r="J79" i="23"/>
  <c r="J191" i="23"/>
  <c r="I40" i="23" l="1"/>
  <c r="J40" i="23"/>
  <c r="H41" i="23"/>
  <c r="I16" i="23"/>
  <c r="H17" i="23"/>
  <c r="J16" i="23"/>
  <c r="I64" i="23"/>
  <c r="J64" i="23"/>
  <c r="H65" i="23"/>
  <c r="J80" i="23"/>
  <c r="H81" i="23"/>
  <c r="I81" i="23" s="1"/>
  <c r="J161" i="23"/>
  <c r="H201" i="23"/>
  <c r="I201" i="23" s="1"/>
  <c r="J200" i="23"/>
  <c r="J96" i="23"/>
  <c r="H97" i="23"/>
  <c r="I97" i="23" s="1"/>
  <c r="H225" i="23"/>
  <c r="I225" i="23" s="1"/>
  <c r="J224" i="23"/>
  <c r="J145" i="23"/>
  <c r="H217" i="23"/>
  <c r="I217" i="23" s="1"/>
  <c r="J216" i="23"/>
  <c r="J112" i="23"/>
  <c r="H113" i="23"/>
  <c r="I113" i="23" s="1"/>
  <c r="J33" i="23"/>
  <c r="J128" i="23"/>
  <c r="H129" i="23"/>
  <c r="I129" i="23" s="1"/>
  <c r="J169" i="23"/>
  <c r="J104" i="23"/>
  <c r="H105" i="23"/>
  <c r="I105" i="23" s="1"/>
  <c r="J177" i="23"/>
  <c r="J72" i="23"/>
  <c r="H73" i="23"/>
  <c r="I73" i="23" s="1"/>
  <c r="H89" i="23"/>
  <c r="I89" i="23" s="1"/>
  <c r="J88" i="23"/>
  <c r="J153" i="23"/>
  <c r="H209" i="23"/>
  <c r="I209" i="23" s="1"/>
  <c r="J208" i="23"/>
  <c r="J120" i="23"/>
  <c r="H121" i="23"/>
  <c r="I121" i="23" s="1"/>
  <c r="H233" i="23"/>
  <c r="I233" i="23" s="1"/>
  <c r="J232" i="23"/>
  <c r="J9" i="23"/>
  <c r="I65" i="23" l="1"/>
  <c r="J65" i="23"/>
  <c r="I41" i="23"/>
  <c r="J41" i="23"/>
  <c r="I17" i="23"/>
  <c r="J17" i="23"/>
  <c r="J89" i="23"/>
  <c r="J73" i="23"/>
  <c r="J129" i="23"/>
  <c r="J225" i="23"/>
  <c r="J97" i="23"/>
  <c r="J201" i="23"/>
  <c r="J81" i="23"/>
  <c r="J233" i="23"/>
  <c r="J121" i="23"/>
  <c r="J209" i="23"/>
  <c r="J105" i="23"/>
  <c r="J113" i="23"/>
  <c r="J217" i="23"/>
  <c r="E86" i="20" l="1"/>
  <c r="D86" i="20"/>
  <c r="E85" i="20"/>
  <c r="D85" i="20"/>
  <c r="E84" i="20"/>
  <c r="D84" i="20"/>
  <c r="E83" i="20"/>
  <c r="D83" i="20"/>
  <c r="E82" i="20"/>
  <c r="D82" i="20"/>
  <c r="E81" i="20"/>
  <c r="D81" i="20"/>
  <c r="E80" i="20"/>
  <c r="D80" i="20"/>
  <c r="E79" i="20"/>
  <c r="D79" i="20"/>
  <c r="E78" i="20"/>
  <c r="D78" i="20"/>
  <c r="E77" i="20"/>
  <c r="D77" i="20"/>
  <c r="E76" i="20"/>
  <c r="D76" i="20"/>
  <c r="E75" i="20"/>
  <c r="D75" i="20"/>
  <c r="E74" i="20"/>
  <c r="D74" i="20"/>
  <c r="E73" i="20"/>
  <c r="D73" i="20"/>
  <c r="E72" i="20"/>
  <c r="D72" i="20"/>
  <c r="E71" i="20"/>
  <c r="D71" i="20"/>
  <c r="E70" i="20"/>
  <c r="D70" i="20"/>
  <c r="E69" i="20"/>
  <c r="D69" i="20"/>
  <c r="E68" i="20"/>
  <c r="D68" i="20"/>
  <c r="E67" i="20"/>
  <c r="D67" i="20"/>
  <c r="E66" i="20"/>
  <c r="D66" i="20"/>
  <c r="E65" i="20"/>
  <c r="D65" i="20"/>
  <c r="E64" i="20"/>
  <c r="D64" i="20"/>
  <c r="E63" i="20"/>
  <c r="D63" i="20"/>
  <c r="E62" i="20"/>
  <c r="D62" i="20"/>
  <c r="E61" i="20"/>
  <c r="D61" i="20"/>
  <c r="E60" i="20"/>
  <c r="D60" i="20"/>
  <c r="E59" i="20"/>
  <c r="D59" i="20"/>
  <c r="E58" i="20"/>
  <c r="D58" i="20"/>
  <c r="E57" i="20"/>
  <c r="D57" i="20"/>
  <c r="E56" i="20"/>
  <c r="D56" i="20"/>
  <c r="E55" i="20"/>
  <c r="D55" i="20"/>
  <c r="E54" i="20"/>
  <c r="D54" i="20"/>
  <c r="E53" i="20"/>
  <c r="D53" i="20"/>
  <c r="E52" i="20"/>
  <c r="D52" i="20"/>
  <c r="E51" i="20"/>
  <c r="D51" i="20"/>
  <c r="E50" i="20"/>
  <c r="D50" i="20"/>
  <c r="E49" i="20"/>
  <c r="D49" i="20"/>
  <c r="E48" i="20"/>
  <c r="D48" i="20"/>
  <c r="E47" i="20"/>
  <c r="D47" i="20"/>
  <c r="E46" i="20"/>
  <c r="D46" i="20"/>
  <c r="E45" i="20"/>
  <c r="D45" i="20"/>
  <c r="E44" i="20"/>
  <c r="D44" i="20"/>
  <c r="E43" i="20"/>
  <c r="D43" i="20"/>
  <c r="E42" i="20"/>
  <c r="D42" i="20"/>
  <c r="E41" i="20"/>
  <c r="D41" i="20"/>
  <c r="E40" i="20"/>
  <c r="D40" i="20"/>
  <c r="E39" i="20"/>
  <c r="D39" i="20"/>
  <c r="E38" i="20"/>
  <c r="D38" i="20"/>
  <c r="E37" i="20"/>
  <c r="D37" i="20"/>
  <c r="E36" i="20"/>
  <c r="D36" i="20"/>
  <c r="E35" i="20"/>
  <c r="D35" i="20"/>
  <c r="E34" i="20"/>
  <c r="D34" i="20"/>
  <c r="E33" i="20"/>
  <c r="D33" i="20"/>
  <c r="E32" i="20"/>
  <c r="D32" i="20"/>
  <c r="E31" i="20"/>
  <c r="D31" i="20"/>
  <c r="E30" i="20"/>
  <c r="D30" i="20"/>
  <c r="E29" i="20"/>
  <c r="D29" i="20"/>
  <c r="E28" i="20"/>
  <c r="D28" i="20"/>
  <c r="E27" i="20"/>
  <c r="D27" i="20"/>
  <c r="E26" i="20"/>
  <c r="D26" i="20"/>
  <c r="E25" i="20"/>
  <c r="D25" i="20"/>
  <c r="E24" i="20"/>
  <c r="D24" i="20"/>
  <c r="E23" i="20"/>
  <c r="D23" i="20"/>
  <c r="E22" i="20"/>
  <c r="D22" i="20"/>
  <c r="E21" i="20"/>
  <c r="D21" i="20"/>
  <c r="E20" i="20"/>
  <c r="D20" i="20"/>
  <c r="E19" i="20"/>
  <c r="D19" i="20"/>
  <c r="E18" i="20"/>
  <c r="D18" i="20"/>
  <c r="E17" i="20"/>
  <c r="D17" i="20"/>
  <c r="E16" i="20"/>
  <c r="D16" i="20"/>
  <c r="E15" i="20"/>
  <c r="D15" i="20"/>
  <c r="E14" i="20"/>
  <c r="D14" i="20"/>
  <c r="E13" i="20"/>
  <c r="D13" i="20"/>
  <c r="E12" i="20"/>
  <c r="D12" i="20"/>
  <c r="E11" i="20"/>
  <c r="D11" i="20"/>
  <c r="E10" i="20"/>
  <c r="D10" i="20"/>
  <c r="E9" i="20"/>
  <c r="D9" i="20"/>
  <c r="E8" i="20"/>
  <c r="D8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T69" i="20"/>
  <c r="S69" i="20"/>
  <c r="U69" i="20" s="1"/>
  <c r="I69" i="20"/>
  <c r="T68" i="20"/>
  <c r="S68" i="20"/>
  <c r="U68" i="20" s="1"/>
  <c r="I68" i="20"/>
  <c r="T67" i="20"/>
  <c r="S67" i="20"/>
  <c r="U67" i="20" s="1"/>
  <c r="I67" i="20"/>
  <c r="T66" i="20"/>
  <c r="S66" i="20"/>
  <c r="U66" i="20" s="1"/>
  <c r="I66" i="20"/>
  <c r="T65" i="20"/>
  <c r="S65" i="20"/>
  <c r="U65" i="20" s="1"/>
  <c r="I65" i="20"/>
  <c r="T64" i="20"/>
  <c r="S64" i="20"/>
  <c r="U64" i="20" s="1"/>
  <c r="I64" i="20"/>
  <c r="T63" i="20"/>
  <c r="S63" i="20"/>
  <c r="U63" i="20" s="1"/>
  <c r="I63" i="20"/>
  <c r="T62" i="20"/>
  <c r="S62" i="20"/>
  <c r="U62" i="20" s="1"/>
  <c r="I62" i="20"/>
  <c r="T61" i="20"/>
  <c r="S61" i="20"/>
  <c r="U61" i="20" s="1"/>
  <c r="I61" i="20"/>
  <c r="T60" i="20"/>
  <c r="S60" i="20"/>
  <c r="U60" i="20" s="1"/>
  <c r="I60" i="20"/>
  <c r="T59" i="20"/>
  <c r="S59" i="20"/>
  <c r="U59" i="20" s="1"/>
  <c r="I59" i="20"/>
  <c r="T58" i="20"/>
  <c r="S58" i="20"/>
  <c r="U58" i="20" s="1"/>
  <c r="I58" i="20"/>
  <c r="T57" i="20"/>
  <c r="S57" i="20"/>
  <c r="U57" i="20" s="1"/>
  <c r="I57" i="20"/>
  <c r="T56" i="20"/>
  <c r="S56" i="20"/>
  <c r="U56" i="20" s="1"/>
  <c r="I56" i="20"/>
  <c r="T55" i="20"/>
  <c r="S55" i="20"/>
  <c r="U55" i="20" s="1"/>
  <c r="I55" i="20"/>
  <c r="T54" i="20"/>
  <c r="S54" i="20"/>
  <c r="U54" i="20" s="1"/>
  <c r="I54" i="20"/>
  <c r="T53" i="20"/>
  <c r="S53" i="20"/>
  <c r="U53" i="20" s="1"/>
  <c r="I53" i="20"/>
  <c r="T52" i="20"/>
  <c r="S52" i="20"/>
  <c r="U52" i="20" s="1"/>
  <c r="I52" i="20"/>
  <c r="T51" i="20"/>
  <c r="S51" i="20"/>
  <c r="U51" i="20" s="1"/>
  <c r="I51" i="20"/>
  <c r="T50" i="20"/>
  <c r="S50" i="20"/>
  <c r="U50" i="20" s="1"/>
  <c r="I50" i="20"/>
  <c r="T49" i="20"/>
  <c r="S49" i="20"/>
  <c r="U49" i="20" s="1"/>
  <c r="I49" i="20"/>
  <c r="T48" i="20"/>
  <c r="S48" i="20"/>
  <c r="U48" i="20" s="1"/>
  <c r="I48" i="20"/>
  <c r="T47" i="20"/>
  <c r="S47" i="20"/>
  <c r="U47" i="20" s="1"/>
  <c r="I47" i="20"/>
  <c r="T46" i="20"/>
  <c r="S46" i="20"/>
  <c r="U46" i="20" s="1"/>
  <c r="I46" i="20"/>
  <c r="T45" i="20"/>
  <c r="S45" i="20"/>
  <c r="U45" i="20" s="1"/>
  <c r="I45" i="20"/>
  <c r="T44" i="20"/>
  <c r="S44" i="20"/>
  <c r="U44" i="20" s="1"/>
  <c r="I44" i="20"/>
  <c r="T43" i="20"/>
  <c r="S43" i="20"/>
  <c r="U43" i="20" s="1"/>
  <c r="I43" i="20"/>
  <c r="T42" i="20"/>
  <c r="S42" i="20"/>
  <c r="U42" i="20" s="1"/>
  <c r="I42" i="20"/>
  <c r="T41" i="20"/>
  <c r="S41" i="20"/>
  <c r="U41" i="20" s="1"/>
  <c r="I41" i="20"/>
  <c r="T40" i="20"/>
  <c r="S40" i="20"/>
  <c r="U40" i="20" s="1"/>
  <c r="I40" i="20"/>
  <c r="T39" i="20"/>
  <c r="S39" i="20"/>
  <c r="U39" i="20" s="1"/>
  <c r="I39" i="20"/>
  <c r="T38" i="20"/>
  <c r="S38" i="20"/>
  <c r="U38" i="20" s="1"/>
  <c r="I38" i="20"/>
  <c r="T37" i="20"/>
  <c r="S37" i="20"/>
  <c r="U37" i="20" s="1"/>
  <c r="I37" i="20"/>
  <c r="T36" i="20"/>
  <c r="S36" i="20"/>
  <c r="U36" i="20" s="1"/>
  <c r="I36" i="20"/>
  <c r="T35" i="20"/>
  <c r="S35" i="20"/>
  <c r="U35" i="20" s="1"/>
  <c r="I35" i="20"/>
  <c r="T34" i="20"/>
  <c r="S34" i="20"/>
  <c r="U34" i="20" s="1"/>
  <c r="I34" i="20"/>
  <c r="T33" i="20"/>
  <c r="S33" i="20"/>
  <c r="U33" i="20" s="1"/>
  <c r="I33" i="20"/>
  <c r="T32" i="20"/>
  <c r="S32" i="20"/>
  <c r="U32" i="20" s="1"/>
  <c r="I32" i="20"/>
  <c r="T31" i="20"/>
  <c r="S31" i="20"/>
  <c r="U31" i="20" s="1"/>
  <c r="I31" i="20"/>
  <c r="T30" i="20"/>
  <c r="S30" i="20"/>
  <c r="U30" i="20" s="1"/>
  <c r="I30" i="20"/>
  <c r="T29" i="20"/>
  <c r="S29" i="20"/>
  <c r="U29" i="20" s="1"/>
  <c r="I29" i="20"/>
  <c r="T28" i="20"/>
  <c r="S28" i="20"/>
  <c r="U28" i="20" s="1"/>
  <c r="I28" i="20"/>
  <c r="T27" i="20"/>
  <c r="S27" i="20"/>
  <c r="U27" i="20" s="1"/>
  <c r="I27" i="20"/>
  <c r="T26" i="20"/>
  <c r="S26" i="20"/>
  <c r="U26" i="20" s="1"/>
  <c r="I26" i="20"/>
  <c r="T25" i="20"/>
  <c r="S25" i="20"/>
  <c r="U25" i="20" s="1"/>
  <c r="I25" i="20"/>
  <c r="T24" i="20"/>
  <c r="S24" i="20"/>
  <c r="U24" i="20" s="1"/>
  <c r="I24" i="20"/>
  <c r="T23" i="20"/>
  <c r="S23" i="20"/>
  <c r="U23" i="20" s="1"/>
  <c r="I23" i="20"/>
  <c r="T22" i="20"/>
  <c r="S22" i="20"/>
  <c r="U22" i="20" s="1"/>
  <c r="I22" i="20"/>
  <c r="T21" i="20"/>
  <c r="S21" i="20"/>
  <c r="U21" i="20" s="1"/>
  <c r="I21" i="20"/>
  <c r="T20" i="20"/>
  <c r="S20" i="20"/>
  <c r="U20" i="20" s="1"/>
  <c r="I20" i="20"/>
  <c r="T19" i="20"/>
  <c r="S19" i="20"/>
  <c r="U19" i="20" s="1"/>
  <c r="I19" i="20"/>
  <c r="T18" i="20"/>
  <c r="S18" i="20"/>
  <c r="U18" i="20" s="1"/>
  <c r="I18" i="20"/>
  <c r="T17" i="20"/>
  <c r="S17" i="20"/>
  <c r="U17" i="20" s="1"/>
  <c r="I17" i="20"/>
  <c r="T16" i="20"/>
  <c r="S16" i="20"/>
  <c r="U16" i="20" s="1"/>
  <c r="I16" i="20"/>
  <c r="T15" i="20"/>
  <c r="S15" i="20"/>
  <c r="U15" i="20" s="1"/>
  <c r="I15" i="20"/>
  <c r="T14" i="20"/>
  <c r="S14" i="20"/>
  <c r="U14" i="20" s="1"/>
  <c r="I14" i="20"/>
  <c r="T13" i="20"/>
  <c r="S13" i="20"/>
  <c r="U13" i="20" s="1"/>
  <c r="I13" i="20"/>
  <c r="T12" i="20"/>
  <c r="S12" i="20"/>
  <c r="U12" i="20" s="1"/>
  <c r="I12" i="20"/>
  <c r="T11" i="20"/>
  <c r="S11" i="20"/>
  <c r="U11" i="20" s="1"/>
  <c r="I11" i="20"/>
  <c r="T10" i="20"/>
  <c r="S10" i="20"/>
  <c r="U10" i="20" s="1"/>
  <c r="I10" i="20"/>
  <c r="T9" i="20"/>
  <c r="S9" i="20"/>
  <c r="U9" i="20" s="1"/>
  <c r="I9" i="20"/>
  <c r="T8" i="20"/>
  <c r="S8" i="20"/>
  <c r="U8" i="20" s="1"/>
  <c r="I8" i="20"/>
  <c r="J11" i="20" l="1"/>
  <c r="J8" i="20"/>
  <c r="J15" i="20"/>
  <c r="J19" i="20"/>
  <c r="J23" i="20"/>
  <c r="J27" i="20"/>
  <c r="J31" i="20"/>
  <c r="J35" i="20"/>
  <c r="J39" i="20"/>
  <c r="J43" i="20"/>
  <c r="J47" i="20"/>
  <c r="J51" i="20"/>
  <c r="J59" i="20"/>
  <c r="M59" i="20" s="1"/>
  <c r="J73" i="20"/>
  <c r="J77" i="20"/>
  <c r="J81" i="20"/>
  <c r="J85" i="20"/>
  <c r="J18" i="20"/>
  <c r="M18" i="20" s="1"/>
  <c r="J22" i="20"/>
  <c r="J30" i="20"/>
  <c r="J34" i="20"/>
  <c r="J38" i="20"/>
  <c r="J42" i="20"/>
  <c r="J46" i="20"/>
  <c r="J50" i="20"/>
  <c r="M50" i="20" s="1"/>
  <c r="J54" i="20"/>
  <c r="J58" i="20"/>
  <c r="J62" i="20"/>
  <c r="J70" i="20"/>
  <c r="M70" i="20" s="1"/>
  <c r="J74" i="20"/>
  <c r="M74" i="20" s="1"/>
  <c r="J82" i="20"/>
  <c r="M82" i="20" s="1"/>
  <c r="J86" i="20"/>
  <c r="M86" i="20" s="1"/>
  <c r="J10" i="20"/>
  <c r="J9" i="20"/>
  <c r="J17" i="20"/>
  <c r="J21" i="20"/>
  <c r="J25" i="20"/>
  <c r="J29" i="20"/>
  <c r="J33" i="20"/>
  <c r="J37" i="20"/>
  <c r="J41" i="20"/>
  <c r="J45" i="20"/>
  <c r="J53" i="20"/>
  <c r="K53" i="20" s="1"/>
  <c r="J61" i="20"/>
  <c r="J65" i="20"/>
  <c r="M65" i="20" s="1"/>
  <c r="P6" i="21" s="1"/>
  <c r="J69" i="20"/>
  <c r="J71" i="20"/>
  <c r="M71" i="20" s="1"/>
  <c r="J75" i="20"/>
  <c r="J83" i="20"/>
  <c r="M83" i="20" s="1"/>
  <c r="J12" i="20"/>
  <c r="J16" i="20"/>
  <c r="M16" i="20" s="1"/>
  <c r="J28" i="20"/>
  <c r="M28" i="20" s="1"/>
  <c r="J32" i="20"/>
  <c r="M32" i="20" s="1"/>
  <c r="J36" i="20"/>
  <c r="M36" i="20" s="1"/>
  <c r="J40" i="20"/>
  <c r="M40" i="20" s="1"/>
  <c r="J44" i="20"/>
  <c r="M44" i="20" s="1"/>
  <c r="J52" i="20"/>
  <c r="N52" i="20" s="1"/>
  <c r="J60" i="20"/>
  <c r="L60" i="20" s="1"/>
  <c r="J68" i="20"/>
  <c r="L68" i="20" s="1"/>
  <c r="J72" i="20"/>
  <c r="M72" i="20" s="1"/>
  <c r="J76" i="20"/>
  <c r="M76" i="20" s="1"/>
  <c r="J80" i="20"/>
  <c r="M80" i="20" s="1"/>
  <c r="J84" i="20"/>
  <c r="M84" i="20" s="1"/>
  <c r="N21" i="20"/>
  <c r="K21" i="20"/>
  <c r="N11" i="20"/>
  <c r="M11" i="20"/>
  <c r="K11" i="20"/>
  <c r="K15" i="20"/>
  <c r="N15" i="20"/>
  <c r="M15" i="20"/>
  <c r="K19" i="20"/>
  <c r="N19" i="20"/>
  <c r="Y7" i="21" s="1"/>
  <c r="N23" i="20"/>
  <c r="K23" i="20"/>
  <c r="N27" i="20"/>
  <c r="M27" i="20"/>
  <c r="I6" i="21" s="1"/>
  <c r="L31" i="20"/>
  <c r="N31" i="20"/>
  <c r="M31" i="20"/>
  <c r="R6" i="21" s="1"/>
  <c r="N35" i="20"/>
  <c r="M35" i="20"/>
  <c r="C6" i="21" s="1"/>
  <c r="L35" i="20"/>
  <c r="N39" i="20"/>
  <c r="M39" i="20"/>
  <c r="L39" i="20"/>
  <c r="M43" i="20"/>
  <c r="L43" i="20"/>
  <c r="N43" i="20"/>
  <c r="L47" i="20"/>
  <c r="N47" i="20"/>
  <c r="M47" i="20"/>
  <c r="L51" i="20"/>
  <c r="N51" i="20"/>
  <c r="M51" i="20"/>
  <c r="M73" i="20"/>
  <c r="N73" i="20"/>
  <c r="N77" i="20"/>
  <c r="M77" i="20"/>
  <c r="N81" i="20"/>
  <c r="M81" i="20"/>
  <c r="N85" i="20"/>
  <c r="M85" i="20"/>
  <c r="N10" i="20"/>
  <c r="E7" i="21" s="1"/>
  <c r="M10" i="20"/>
  <c r="E6" i="21" s="1"/>
  <c r="K22" i="20"/>
  <c r="N22" i="20"/>
  <c r="M22" i="20"/>
  <c r="M30" i="20"/>
  <c r="M6" i="21" s="1"/>
  <c r="N30" i="20"/>
  <c r="N34" i="20"/>
  <c r="M34" i="20"/>
  <c r="N38" i="20"/>
  <c r="N7" i="21" s="1"/>
  <c r="M38" i="20"/>
  <c r="N6" i="21" s="1"/>
  <c r="N42" i="20"/>
  <c r="O7" i="21" s="1"/>
  <c r="M42" i="20"/>
  <c r="O6" i="21" s="1"/>
  <c r="M46" i="20"/>
  <c r="N46" i="20"/>
  <c r="K54" i="20"/>
  <c r="N54" i="20"/>
  <c r="N58" i="20"/>
  <c r="M58" i="20"/>
  <c r="L58" i="20"/>
  <c r="M62" i="20"/>
  <c r="L62" i="20"/>
  <c r="N62" i="20"/>
  <c r="N17" i="20"/>
  <c r="K17" i="20"/>
  <c r="M17" i="20"/>
  <c r="N29" i="20"/>
  <c r="K7" i="21" s="1"/>
  <c r="M29" i="20"/>
  <c r="K6" i="21" s="1"/>
  <c r="L29" i="20"/>
  <c r="N33" i="20"/>
  <c r="M33" i="20"/>
  <c r="L33" i="20"/>
  <c r="M37" i="20"/>
  <c r="L37" i="20"/>
  <c r="N37" i="20"/>
  <c r="L41" i="20"/>
  <c r="N41" i="20"/>
  <c r="M41" i="20"/>
  <c r="N45" i="20"/>
  <c r="M45" i="20"/>
  <c r="L45" i="20"/>
  <c r="M53" i="20"/>
  <c r="N53" i="20"/>
  <c r="N61" i="20"/>
  <c r="M61" i="20"/>
  <c r="M69" i="20"/>
  <c r="N69" i="20"/>
  <c r="N71" i="20"/>
  <c r="N75" i="20"/>
  <c r="AB7" i="21" s="1"/>
  <c r="M75" i="20"/>
  <c r="AB6" i="21" s="1"/>
  <c r="N83" i="20"/>
  <c r="M9" i="20"/>
  <c r="K9" i="20"/>
  <c r="N9" i="20"/>
  <c r="K25" i="20"/>
  <c r="N25" i="20"/>
  <c r="M60" i="20"/>
  <c r="M68" i="20"/>
  <c r="L53" i="20"/>
  <c r="J26" i="20"/>
  <c r="L26" i="20" s="1"/>
  <c r="L22" i="20"/>
  <c r="J57" i="20"/>
  <c r="L57" i="20" s="1"/>
  <c r="J20" i="20"/>
  <c r="J24" i="20"/>
  <c r="J78" i="20"/>
  <c r="J13" i="20"/>
  <c r="J49" i="20"/>
  <c r="J55" i="20"/>
  <c r="J63" i="20"/>
  <c r="J67" i="20"/>
  <c r="J79" i="20"/>
  <c r="J14" i="20"/>
  <c r="J48" i="20"/>
  <c r="J56" i="20"/>
  <c r="J64" i="20"/>
  <c r="J66" i="20"/>
  <c r="M8" i="20"/>
  <c r="J6" i="21" s="1"/>
  <c r="L12" i="20"/>
  <c r="K12" i="20"/>
  <c r="N16" i="20"/>
  <c r="L18" i="20"/>
  <c r="K18" i="20"/>
  <c r="L8" i="20"/>
  <c r="K8" i="20"/>
  <c r="M12" i="20"/>
  <c r="F6" i="21" s="1"/>
  <c r="N8" i="20"/>
  <c r="J7" i="21" s="1"/>
  <c r="L10" i="20"/>
  <c r="K10" i="20"/>
  <c r="N12" i="20"/>
  <c r="F7" i="21" s="1"/>
  <c r="L16" i="20"/>
  <c r="K16" i="20"/>
  <c r="N18" i="20"/>
  <c r="L11" i="20"/>
  <c r="L15" i="20"/>
  <c r="L17" i="20"/>
  <c r="L27" i="20"/>
  <c r="K27" i="20"/>
  <c r="N28" i="20"/>
  <c r="M7" i="21" s="1"/>
  <c r="K30" i="20"/>
  <c r="L30" i="20"/>
  <c r="N32" i="20"/>
  <c r="I7" i="21" s="1"/>
  <c r="K34" i="20"/>
  <c r="L34" i="20"/>
  <c r="N36" i="20"/>
  <c r="K38" i="20"/>
  <c r="L38" i="20"/>
  <c r="N40" i="20"/>
  <c r="K42" i="20"/>
  <c r="L42" i="20"/>
  <c r="N44" i="20"/>
  <c r="K46" i="20"/>
  <c r="L46" i="20"/>
  <c r="N50" i="20"/>
  <c r="K52" i="20"/>
  <c r="L52" i="20"/>
  <c r="L9" i="20"/>
  <c r="M19" i="20"/>
  <c r="Y6" i="21" s="1"/>
  <c r="Y13" i="21" s="1"/>
  <c r="Y35" i="3" s="1"/>
  <c r="L19" i="20"/>
  <c r="M21" i="20"/>
  <c r="H6" i="21" s="1"/>
  <c r="L21" i="20"/>
  <c r="M23" i="20"/>
  <c r="AE6" i="21" s="1"/>
  <c r="L23" i="20"/>
  <c r="M25" i="20"/>
  <c r="L25" i="20"/>
  <c r="K28" i="20"/>
  <c r="L28" i="20"/>
  <c r="K32" i="20"/>
  <c r="L32" i="20"/>
  <c r="K36" i="20"/>
  <c r="L36" i="20"/>
  <c r="K40" i="20"/>
  <c r="L40" i="20"/>
  <c r="K44" i="20"/>
  <c r="L44" i="20"/>
  <c r="K50" i="20"/>
  <c r="L50" i="20"/>
  <c r="K29" i="20"/>
  <c r="K31" i="20"/>
  <c r="K33" i="20"/>
  <c r="K35" i="20"/>
  <c r="K37" i="20"/>
  <c r="K39" i="20"/>
  <c r="K41" i="20"/>
  <c r="K43" i="20"/>
  <c r="K45" i="20"/>
  <c r="K47" i="20"/>
  <c r="K51" i="20"/>
  <c r="M54" i="20"/>
  <c r="L54" i="20"/>
  <c r="N59" i="20"/>
  <c r="K61" i="20"/>
  <c r="L61" i="20"/>
  <c r="N65" i="20"/>
  <c r="P7" i="21" s="1"/>
  <c r="P13" i="21" s="1"/>
  <c r="P35" i="3" s="1"/>
  <c r="K69" i="20"/>
  <c r="L69" i="20"/>
  <c r="N70" i="20"/>
  <c r="L71" i="20"/>
  <c r="K71" i="20"/>
  <c r="N72" i="20"/>
  <c r="L73" i="20"/>
  <c r="K73" i="20"/>
  <c r="N74" i="20"/>
  <c r="L75" i="20"/>
  <c r="K75" i="20"/>
  <c r="N76" i="20"/>
  <c r="H7" i="21" s="1"/>
  <c r="L77" i="20"/>
  <c r="K77" i="20"/>
  <c r="N80" i="20"/>
  <c r="L81" i="20"/>
  <c r="K81" i="20"/>
  <c r="N82" i="20"/>
  <c r="L83" i="20"/>
  <c r="K83" i="20"/>
  <c r="N84" i="20"/>
  <c r="AE7" i="21" s="1"/>
  <c r="L85" i="20"/>
  <c r="K85" i="20"/>
  <c r="N86" i="20"/>
  <c r="R7" i="21" s="1"/>
  <c r="R13" i="21" s="1"/>
  <c r="R35" i="3" s="1"/>
  <c r="K59" i="20"/>
  <c r="L59" i="20"/>
  <c r="K65" i="20"/>
  <c r="L65" i="20"/>
  <c r="L70" i="20"/>
  <c r="K70" i="20"/>
  <c r="L72" i="20"/>
  <c r="K72" i="20"/>
  <c r="L74" i="20"/>
  <c r="K74" i="20"/>
  <c r="L76" i="20"/>
  <c r="K76" i="20"/>
  <c r="L80" i="20"/>
  <c r="K80" i="20"/>
  <c r="L82" i="20"/>
  <c r="K82" i="20"/>
  <c r="L84" i="20"/>
  <c r="K84" i="20"/>
  <c r="L86" i="20"/>
  <c r="K86" i="20"/>
  <c r="K58" i="20"/>
  <c r="K60" i="20"/>
  <c r="K62" i="20"/>
  <c r="K68" i="20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M52" i="20" l="1"/>
  <c r="N68" i="20"/>
  <c r="L7" i="21"/>
  <c r="N13" i="21"/>
  <c r="N35" i="3" s="1"/>
  <c r="F13" i="21"/>
  <c r="F35" i="3" s="1"/>
  <c r="N60" i="20"/>
  <c r="O13" i="21"/>
  <c r="O35" i="3" s="1"/>
  <c r="AB13" i="21"/>
  <c r="AB35" i="3" s="1"/>
  <c r="K13" i="21"/>
  <c r="K35" i="3" s="1"/>
  <c r="H13" i="21"/>
  <c r="H35" i="3" s="1"/>
  <c r="E13" i="21"/>
  <c r="E35" i="3" s="1"/>
  <c r="M13" i="21"/>
  <c r="M35" i="3" s="1"/>
  <c r="I13" i="21"/>
  <c r="I35" i="3" s="1"/>
  <c r="K57" i="20"/>
  <c r="N57" i="20"/>
  <c r="S7" i="21" s="1"/>
  <c r="M57" i="20"/>
  <c r="S6" i="21" s="1"/>
  <c r="L6" i="21"/>
  <c r="M24" i="20"/>
  <c r="AC6" i="21" s="1"/>
  <c r="K24" i="20"/>
  <c r="N24" i="20"/>
  <c r="AC7" i="21" s="1"/>
  <c r="L24" i="20"/>
  <c r="N20" i="20"/>
  <c r="M20" i="20"/>
  <c r="K20" i="20"/>
  <c r="AD6" i="21"/>
  <c r="X6" i="21"/>
  <c r="L20" i="20"/>
  <c r="N26" i="20"/>
  <c r="M26" i="20"/>
  <c r="K26" i="20"/>
  <c r="X7" i="21"/>
  <c r="AD7" i="21"/>
  <c r="C7" i="21"/>
  <c r="C13" i="21" s="1"/>
  <c r="C35" i="3" s="1"/>
  <c r="AE13" i="21"/>
  <c r="AE35" i="3" s="1"/>
  <c r="J13" i="21"/>
  <c r="J35" i="3" s="1"/>
  <c r="C4" i="21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L13" i="21" l="1"/>
  <c r="L35" i="3" s="1"/>
  <c r="AC13" i="21"/>
  <c r="AC35" i="3" s="1"/>
  <c r="X13" i="21"/>
  <c r="X35" i="3" s="1"/>
  <c r="S13" i="21"/>
  <c r="S35" i="3" s="1"/>
  <c r="AD13" i="21"/>
  <c r="AD35" i="3" s="1"/>
  <c r="C146" i="13"/>
  <c r="C145" i="13"/>
  <c r="B145" i="13"/>
  <c r="AE76" i="15" l="1"/>
  <c r="AE80" i="15" s="1"/>
  <c r="AE105" i="15" s="1"/>
  <c r="AE123" i="15" s="1"/>
  <c r="AD76" i="15"/>
  <c r="AD80" i="15" s="1"/>
  <c r="AC76" i="15"/>
  <c r="AC80" i="15" s="1"/>
  <c r="AB76" i="15"/>
  <c r="AB80" i="15" s="1"/>
  <c r="AA76" i="15"/>
  <c r="AA80" i="15" s="1"/>
  <c r="AA105" i="15" s="1"/>
  <c r="AA123" i="15" s="1"/>
  <c r="Z76" i="15"/>
  <c r="Z80" i="15" s="1"/>
  <c r="Y76" i="15"/>
  <c r="Y80" i="15" s="1"/>
  <c r="X76" i="15"/>
  <c r="X80" i="15" s="1"/>
  <c r="W76" i="15"/>
  <c r="W80" i="15" s="1"/>
  <c r="W105" i="15" s="1"/>
  <c r="W123" i="15" s="1"/>
  <c r="V76" i="15"/>
  <c r="V80" i="15" s="1"/>
  <c r="U76" i="15"/>
  <c r="U80" i="15" s="1"/>
  <c r="T76" i="15"/>
  <c r="T80" i="15" s="1"/>
  <c r="S76" i="15"/>
  <c r="S80" i="15" s="1"/>
  <c r="S105" i="15" s="1"/>
  <c r="S123" i="15" s="1"/>
  <c r="R76" i="15"/>
  <c r="R80" i="15" s="1"/>
  <c r="Q76" i="15"/>
  <c r="Q80" i="15" s="1"/>
  <c r="P76" i="15"/>
  <c r="P80" i="15" s="1"/>
  <c r="O76" i="15"/>
  <c r="O80" i="15" s="1"/>
  <c r="O105" i="15" s="1"/>
  <c r="O123" i="15" s="1"/>
  <c r="N76" i="15"/>
  <c r="N80" i="15" s="1"/>
  <c r="M76" i="15"/>
  <c r="M80" i="15" s="1"/>
  <c r="L76" i="15"/>
  <c r="L80" i="15" s="1"/>
  <c r="K76" i="15"/>
  <c r="K80" i="15" s="1"/>
  <c r="K105" i="15" s="1"/>
  <c r="K123" i="15" s="1"/>
  <c r="J76" i="15"/>
  <c r="J80" i="15" s="1"/>
  <c r="I76" i="15"/>
  <c r="I80" i="15" s="1"/>
  <c r="H76" i="15"/>
  <c r="H80" i="15" s="1"/>
  <c r="G76" i="15"/>
  <c r="G80" i="15" s="1"/>
  <c r="G105" i="15" s="1"/>
  <c r="G123" i="15" s="1"/>
  <c r="F76" i="15"/>
  <c r="F80" i="15" s="1"/>
  <c r="E76" i="15"/>
  <c r="E80" i="15" s="1"/>
  <c r="D76" i="15"/>
  <c r="D80" i="15" s="1"/>
  <c r="C76" i="15"/>
  <c r="C80" i="15" s="1"/>
  <c r="C105" i="15" s="1"/>
  <c r="C123" i="15" s="1"/>
  <c r="C74" i="15"/>
  <c r="B74" i="15"/>
  <c r="C56" i="15"/>
  <c r="B56" i="15"/>
  <c r="C32" i="15"/>
  <c r="C31" i="15"/>
  <c r="B31" i="15"/>
  <c r="C16" i="15"/>
  <c r="C15" i="15"/>
  <c r="B15" i="15"/>
  <c r="C7" i="15"/>
  <c r="C6" i="15"/>
  <c r="B6" i="15"/>
  <c r="B76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C18" i="15"/>
  <c r="B18" i="15"/>
  <c r="B13" i="15"/>
  <c r="B12" i="15"/>
  <c r="B11" i="15"/>
  <c r="C9" i="15"/>
  <c r="B9" i="15"/>
  <c r="C187" i="13"/>
  <c r="C186" i="13"/>
  <c r="B186" i="13"/>
  <c r="G24" i="10" l="1"/>
  <c r="G142" i="15"/>
  <c r="G7" i="10" s="1"/>
  <c r="O24" i="10"/>
  <c r="O142" i="15"/>
  <c r="O7" i="10" s="1"/>
  <c r="W24" i="10"/>
  <c r="W142" i="15"/>
  <c r="W7" i="10" s="1"/>
  <c r="AE24" i="10"/>
  <c r="AE142" i="15"/>
  <c r="AE7" i="10" s="1"/>
  <c r="C24" i="10"/>
  <c r="C142" i="15"/>
  <c r="C7" i="10" s="1"/>
  <c r="K24" i="10"/>
  <c r="K142" i="15"/>
  <c r="K7" i="10" s="1"/>
  <c r="S24" i="10"/>
  <c r="S142" i="15"/>
  <c r="S7" i="10" s="1"/>
  <c r="AA24" i="10"/>
  <c r="AA142" i="15"/>
  <c r="AA7" i="10" s="1"/>
  <c r="E105" i="15"/>
  <c r="E123" i="15" s="1"/>
  <c r="I105" i="15"/>
  <c r="I123" i="15" s="1"/>
  <c r="M105" i="15"/>
  <c r="M123" i="15" s="1"/>
  <c r="Q105" i="15"/>
  <c r="Q123" i="15" s="1"/>
  <c r="U105" i="15"/>
  <c r="U123" i="15" s="1"/>
  <c r="Y105" i="15"/>
  <c r="Y123" i="15" s="1"/>
  <c r="AC105" i="15"/>
  <c r="AC123" i="15" s="1"/>
  <c r="B190" i="13"/>
  <c r="C82" i="13"/>
  <c r="B82" i="13"/>
  <c r="C80" i="13"/>
  <c r="B80" i="13"/>
  <c r="C79" i="13"/>
  <c r="B79" i="13"/>
  <c r="C78" i="13"/>
  <c r="B78" i="13"/>
  <c r="C77" i="13"/>
  <c r="B77" i="13"/>
  <c r="C76" i="13"/>
  <c r="B76" i="13"/>
  <c r="C12" i="13"/>
  <c r="B12" i="13"/>
  <c r="C10" i="13"/>
  <c r="C9" i="13"/>
  <c r="C8" i="13"/>
  <c r="C7" i="13"/>
  <c r="C6" i="13"/>
  <c r="AE76" i="11"/>
  <c r="AE80" i="11" s="1"/>
  <c r="AD76" i="11"/>
  <c r="AD80" i="11" s="1"/>
  <c r="AC76" i="11"/>
  <c r="AC80" i="11" s="1"/>
  <c r="AB76" i="11"/>
  <c r="AB80" i="11" s="1"/>
  <c r="AA76" i="11"/>
  <c r="AA80" i="11" s="1"/>
  <c r="Z76" i="11"/>
  <c r="Z80" i="11" s="1"/>
  <c r="Y76" i="11"/>
  <c r="Y80" i="11" s="1"/>
  <c r="X76" i="11"/>
  <c r="X80" i="11" s="1"/>
  <c r="W76" i="11"/>
  <c r="W80" i="11" s="1"/>
  <c r="V76" i="11"/>
  <c r="V80" i="11" s="1"/>
  <c r="U76" i="11"/>
  <c r="U80" i="11" s="1"/>
  <c r="T76" i="11"/>
  <c r="T80" i="11" s="1"/>
  <c r="S76" i="11"/>
  <c r="S80" i="11" s="1"/>
  <c r="R76" i="11"/>
  <c r="R80" i="11" s="1"/>
  <c r="Q76" i="11"/>
  <c r="Q80" i="11" s="1"/>
  <c r="P76" i="11"/>
  <c r="P80" i="11" s="1"/>
  <c r="O76" i="11"/>
  <c r="O80" i="11" s="1"/>
  <c r="N76" i="11"/>
  <c r="N80" i="11" s="1"/>
  <c r="M76" i="11"/>
  <c r="M80" i="11" s="1"/>
  <c r="L76" i="11"/>
  <c r="L80" i="11" s="1"/>
  <c r="K76" i="11"/>
  <c r="K80" i="11" s="1"/>
  <c r="J76" i="11"/>
  <c r="J80" i="11" s="1"/>
  <c r="I76" i="11"/>
  <c r="I80" i="11" s="1"/>
  <c r="H76" i="11"/>
  <c r="H80" i="11" s="1"/>
  <c r="G76" i="11"/>
  <c r="G80" i="11" s="1"/>
  <c r="F76" i="11"/>
  <c r="F80" i="11" s="1"/>
  <c r="E76" i="11"/>
  <c r="E80" i="11" s="1"/>
  <c r="D76" i="11"/>
  <c r="D80" i="11" s="1"/>
  <c r="C76" i="11"/>
  <c r="C80" i="11" s="1"/>
  <c r="C74" i="11"/>
  <c r="B74" i="11"/>
  <c r="C56" i="11"/>
  <c r="B56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18" i="11"/>
  <c r="B18" i="11"/>
  <c r="B13" i="11"/>
  <c r="B12" i="11"/>
  <c r="B11" i="11"/>
  <c r="C9" i="11"/>
  <c r="B9" i="11"/>
  <c r="C7" i="11"/>
  <c r="C6" i="11"/>
  <c r="B6" i="11"/>
  <c r="C16" i="11"/>
  <c r="C15" i="11"/>
  <c r="B15" i="11"/>
  <c r="C32" i="11"/>
  <c r="C31" i="11"/>
  <c r="B31" i="11"/>
  <c r="F136" i="13" l="1"/>
  <c r="F132" i="13"/>
  <c r="F128" i="13"/>
  <c r="F124" i="13"/>
  <c r="F120" i="13"/>
  <c r="F116" i="13"/>
  <c r="F112" i="13"/>
  <c r="F108" i="13"/>
  <c r="F104" i="13"/>
  <c r="F100" i="13"/>
  <c r="F96" i="13"/>
  <c r="F92" i="13"/>
  <c r="F88" i="13"/>
  <c r="F84" i="13"/>
  <c r="F29" i="13"/>
  <c r="F33" i="13"/>
  <c r="F37" i="13"/>
  <c r="F41" i="13"/>
  <c r="F45" i="13"/>
  <c r="F49" i="13"/>
  <c r="F53" i="13"/>
  <c r="F57" i="13"/>
  <c r="F61" i="13"/>
  <c r="F65" i="13"/>
  <c r="F69" i="13"/>
  <c r="F25" i="13"/>
  <c r="F21" i="13"/>
  <c r="F17" i="13"/>
  <c r="F28" i="13"/>
  <c r="F36" i="13"/>
  <c r="F44" i="13"/>
  <c r="F52" i="13"/>
  <c r="F64" i="13"/>
  <c r="F32" i="13"/>
  <c r="F40" i="13"/>
  <c r="F48" i="13"/>
  <c r="F56" i="13"/>
  <c r="F68" i="13"/>
  <c r="F24" i="13"/>
  <c r="F20" i="13"/>
  <c r="F16" i="13"/>
  <c r="F60" i="13"/>
  <c r="F138" i="13"/>
  <c r="F134" i="13"/>
  <c r="F130" i="13"/>
  <c r="F126" i="13"/>
  <c r="F122" i="13"/>
  <c r="F118" i="13"/>
  <c r="F114" i="13"/>
  <c r="F110" i="13"/>
  <c r="F106" i="13"/>
  <c r="F102" i="13"/>
  <c r="F98" i="13"/>
  <c r="F94" i="13"/>
  <c r="F90" i="13"/>
  <c r="F86" i="13"/>
  <c r="F22" i="13"/>
  <c r="F18" i="13"/>
  <c r="F14" i="13"/>
  <c r="F26" i="13"/>
  <c r="F30" i="13"/>
  <c r="F34" i="13"/>
  <c r="F38" i="13"/>
  <c r="F42" i="13"/>
  <c r="F46" i="13"/>
  <c r="F50" i="13"/>
  <c r="F54" i="13"/>
  <c r="F58" i="13"/>
  <c r="F62" i="13"/>
  <c r="F66" i="13"/>
  <c r="F119" i="13"/>
  <c r="F111" i="13"/>
  <c r="F103" i="13"/>
  <c r="F95" i="13"/>
  <c r="F87" i="13"/>
  <c r="F139" i="13"/>
  <c r="F135" i="13"/>
  <c r="F131" i="13"/>
  <c r="F127" i="13"/>
  <c r="F123" i="13"/>
  <c r="F115" i="13"/>
  <c r="F107" i="13"/>
  <c r="F99" i="13"/>
  <c r="F91" i="13"/>
  <c r="F137" i="13"/>
  <c r="F125" i="13"/>
  <c r="F113" i="13"/>
  <c r="F101" i="13"/>
  <c r="F89" i="13"/>
  <c r="F129" i="13"/>
  <c r="F117" i="13"/>
  <c r="F105" i="13"/>
  <c r="F93" i="13"/>
  <c r="F133" i="13"/>
  <c r="F121" i="13"/>
  <c r="F109" i="13"/>
  <c r="F97" i="13"/>
  <c r="F85" i="13"/>
  <c r="F23" i="13"/>
  <c r="F15" i="13"/>
  <c r="F27" i="13"/>
  <c r="F31" i="13"/>
  <c r="F35" i="13"/>
  <c r="F39" i="13"/>
  <c r="F43" i="13"/>
  <c r="F47" i="13"/>
  <c r="F51" i="13"/>
  <c r="F55" i="13"/>
  <c r="F59" i="13"/>
  <c r="F63" i="13"/>
  <c r="F67" i="13"/>
  <c r="F19" i="13"/>
  <c r="AC24" i="10"/>
  <c r="AC142" i="15"/>
  <c r="AC7" i="10" s="1"/>
  <c r="U24" i="10"/>
  <c r="U142" i="15"/>
  <c r="U7" i="10" s="1"/>
  <c r="M24" i="10"/>
  <c r="M142" i="15"/>
  <c r="M7" i="10" s="1"/>
  <c r="E24" i="10"/>
  <c r="E142" i="15"/>
  <c r="E7" i="10" s="1"/>
  <c r="Y24" i="10"/>
  <c r="Y142" i="15"/>
  <c r="Y7" i="10" s="1"/>
  <c r="Q24" i="10"/>
  <c r="Q142" i="15"/>
  <c r="Q7" i="10" s="1"/>
  <c r="I24" i="10"/>
  <c r="I142" i="15"/>
  <c r="I7" i="10" s="1"/>
  <c r="AD105" i="15"/>
  <c r="AD123" i="15" s="1"/>
  <c r="Z105" i="15"/>
  <c r="Z123" i="15" s="1"/>
  <c r="V105" i="15"/>
  <c r="V123" i="15" s="1"/>
  <c r="R105" i="15"/>
  <c r="R123" i="15" s="1"/>
  <c r="N105" i="15"/>
  <c r="N123" i="15" s="1"/>
  <c r="J105" i="15"/>
  <c r="J123" i="15" s="1"/>
  <c r="F105" i="15"/>
  <c r="F123" i="15" s="1"/>
  <c r="AB105" i="15"/>
  <c r="AB123" i="15" s="1"/>
  <c r="X105" i="15"/>
  <c r="X123" i="15" s="1"/>
  <c r="T105" i="15"/>
  <c r="T123" i="15" s="1"/>
  <c r="P105" i="15"/>
  <c r="P123" i="15" s="1"/>
  <c r="L105" i="15"/>
  <c r="L123" i="15" s="1"/>
  <c r="H105" i="15"/>
  <c r="H123" i="15" s="1"/>
  <c r="D105" i="15"/>
  <c r="D123" i="15" s="1"/>
  <c r="B149" i="13"/>
  <c r="C105" i="11"/>
  <c r="E105" i="11"/>
  <c r="G105" i="11"/>
  <c r="I105" i="11"/>
  <c r="K105" i="11"/>
  <c r="M105" i="11"/>
  <c r="O105" i="11"/>
  <c r="Q105" i="11"/>
  <c r="S105" i="11"/>
  <c r="U105" i="11"/>
  <c r="W105" i="11"/>
  <c r="Y105" i="11"/>
  <c r="AA105" i="11"/>
  <c r="AC105" i="11"/>
  <c r="AE105" i="11"/>
  <c r="D105" i="11"/>
  <c r="F105" i="11"/>
  <c r="H105" i="11"/>
  <c r="J105" i="11"/>
  <c r="L105" i="11"/>
  <c r="N105" i="11"/>
  <c r="P105" i="11"/>
  <c r="R105" i="11"/>
  <c r="T105" i="11"/>
  <c r="V105" i="11"/>
  <c r="X105" i="11"/>
  <c r="Z105" i="11"/>
  <c r="AB105" i="11"/>
  <c r="AD105" i="11"/>
  <c r="D24" i="10" l="1"/>
  <c r="D142" i="15"/>
  <c r="D7" i="10" s="1"/>
  <c r="L24" i="10"/>
  <c r="L142" i="15"/>
  <c r="L7" i="10" s="1"/>
  <c r="T24" i="10"/>
  <c r="T142" i="15"/>
  <c r="T7" i="10" s="1"/>
  <c r="J24" i="10"/>
  <c r="J142" i="15"/>
  <c r="J7" i="10" s="1"/>
  <c r="R24" i="10"/>
  <c r="R142" i="15"/>
  <c r="R7" i="10" s="1"/>
  <c r="Z24" i="10"/>
  <c r="Z142" i="15"/>
  <c r="Z7" i="10" s="1"/>
  <c r="H24" i="10"/>
  <c r="H142" i="15"/>
  <c r="H7" i="10" s="1"/>
  <c r="P24" i="10"/>
  <c r="P142" i="15"/>
  <c r="P7" i="10" s="1"/>
  <c r="X24" i="10"/>
  <c r="X142" i="15"/>
  <c r="X7" i="10" s="1"/>
  <c r="AB24" i="10"/>
  <c r="AB142" i="15"/>
  <c r="AB7" i="10" s="1"/>
  <c r="F24" i="10"/>
  <c r="F142" i="15"/>
  <c r="F7" i="10" s="1"/>
  <c r="N24" i="10"/>
  <c r="N142" i="15"/>
  <c r="N7" i="10" s="1"/>
  <c r="V24" i="10"/>
  <c r="V142" i="15"/>
  <c r="V7" i="10" s="1"/>
  <c r="AD24" i="10"/>
  <c r="AD142" i="15"/>
  <c r="AD7" i="10" s="1"/>
  <c r="AB123" i="11"/>
  <c r="X123" i="11"/>
  <c r="T123" i="11"/>
  <c r="P123" i="11"/>
  <c r="L123" i="11"/>
  <c r="H123" i="11"/>
  <c r="D123" i="11"/>
  <c r="AC123" i="11"/>
  <c r="Y123" i="11"/>
  <c r="U123" i="11"/>
  <c r="Q123" i="11"/>
  <c r="M123" i="11"/>
  <c r="I123" i="11"/>
  <c r="E123" i="11"/>
  <c r="AD123" i="11"/>
  <c r="Z123" i="11"/>
  <c r="V123" i="11"/>
  <c r="R123" i="11"/>
  <c r="N123" i="11"/>
  <c r="J123" i="11"/>
  <c r="F123" i="11"/>
  <c r="AE123" i="11"/>
  <c r="AA123" i="11"/>
  <c r="W123" i="11"/>
  <c r="S123" i="11"/>
  <c r="O123" i="11"/>
  <c r="K123" i="11"/>
  <c r="G123" i="11"/>
  <c r="C123" i="11"/>
  <c r="C58" i="10" l="1"/>
  <c r="C142" i="11"/>
  <c r="C41" i="10" s="1"/>
  <c r="K58" i="10"/>
  <c r="K142" i="11"/>
  <c r="K41" i="10" s="1"/>
  <c r="S58" i="10"/>
  <c r="S142" i="11"/>
  <c r="S41" i="10" s="1"/>
  <c r="AA58" i="10"/>
  <c r="AA142" i="11"/>
  <c r="AA41" i="10" s="1"/>
  <c r="F58" i="10"/>
  <c r="F142" i="11"/>
  <c r="F41" i="10" s="1"/>
  <c r="N58" i="10"/>
  <c r="N142" i="11"/>
  <c r="N41" i="10" s="1"/>
  <c r="V58" i="10"/>
  <c r="V142" i="11"/>
  <c r="V41" i="10" s="1"/>
  <c r="AD58" i="10"/>
  <c r="AD142" i="11"/>
  <c r="AD41" i="10" s="1"/>
  <c r="I58" i="10"/>
  <c r="I142" i="11"/>
  <c r="I41" i="10" s="1"/>
  <c r="Q58" i="10"/>
  <c r="Q142" i="11"/>
  <c r="Q41" i="10" s="1"/>
  <c r="Y58" i="10"/>
  <c r="Y142" i="11"/>
  <c r="Y41" i="10" s="1"/>
  <c r="D58" i="10"/>
  <c r="D142" i="11"/>
  <c r="D41" i="10" s="1"/>
  <c r="L58" i="10"/>
  <c r="L142" i="11"/>
  <c r="L41" i="10" s="1"/>
  <c r="T58" i="10"/>
  <c r="T142" i="11"/>
  <c r="T41" i="10" s="1"/>
  <c r="AB58" i="10"/>
  <c r="AB142" i="11"/>
  <c r="AB41" i="10" s="1"/>
  <c r="G58" i="10"/>
  <c r="G142" i="11"/>
  <c r="G41" i="10" s="1"/>
  <c r="O58" i="10"/>
  <c r="O142" i="11"/>
  <c r="O41" i="10" s="1"/>
  <c r="W58" i="10"/>
  <c r="W142" i="11"/>
  <c r="W41" i="10" s="1"/>
  <c r="AE58" i="10"/>
  <c r="AE142" i="11"/>
  <c r="AE41" i="10" s="1"/>
  <c r="J58" i="10"/>
  <c r="J142" i="11"/>
  <c r="J41" i="10" s="1"/>
  <c r="R58" i="10"/>
  <c r="R142" i="11"/>
  <c r="R41" i="10" s="1"/>
  <c r="Z58" i="10"/>
  <c r="Z142" i="11"/>
  <c r="Z41" i="10" s="1"/>
  <c r="E58" i="10"/>
  <c r="E142" i="11"/>
  <c r="E41" i="10" s="1"/>
  <c r="M58" i="10"/>
  <c r="M142" i="11"/>
  <c r="M41" i="10" s="1"/>
  <c r="U58" i="10"/>
  <c r="U142" i="11"/>
  <c r="U41" i="10" s="1"/>
  <c r="AC58" i="10"/>
  <c r="AC142" i="11"/>
  <c r="AC41" i="10" s="1"/>
  <c r="H58" i="10"/>
  <c r="H142" i="11"/>
  <c r="H41" i="10" s="1"/>
  <c r="P58" i="10"/>
  <c r="P142" i="11"/>
  <c r="P41" i="10" s="1"/>
  <c r="X58" i="10"/>
  <c r="X142" i="11"/>
  <c r="X41" i="10" s="1"/>
  <c r="F92" i="10" l="1"/>
  <c r="N92" i="10"/>
  <c r="V92" i="10"/>
  <c r="AD92" i="10"/>
  <c r="G92" i="10"/>
  <c r="O92" i="10"/>
  <c r="W92" i="10"/>
  <c r="AE92" i="10"/>
  <c r="H92" i="10"/>
  <c r="P92" i="10"/>
  <c r="X92" i="10"/>
  <c r="E92" i="10"/>
  <c r="M92" i="10"/>
  <c r="U92" i="10"/>
  <c r="AC92" i="10"/>
  <c r="J92" i="10"/>
  <c r="R92" i="10"/>
  <c r="Z92" i="10"/>
  <c r="C92" i="10"/>
  <c r="K92" i="10"/>
  <c r="S92" i="10"/>
  <c r="AA92" i="10"/>
  <c r="D92" i="10"/>
  <c r="L92" i="10"/>
  <c r="T92" i="10"/>
  <c r="AB92" i="10"/>
  <c r="I92" i="10"/>
  <c r="Q92" i="10"/>
  <c r="Y92" i="10"/>
  <c r="Q75" i="10" l="1"/>
  <c r="AB75" i="10"/>
  <c r="L75" i="10"/>
  <c r="AA75" i="10"/>
  <c r="K75" i="10"/>
  <c r="Z75" i="10"/>
  <c r="J75" i="10"/>
  <c r="AC75" i="10"/>
  <c r="U75" i="10"/>
  <c r="M75" i="10"/>
  <c r="E75" i="10"/>
  <c r="X75" i="10"/>
  <c r="P75" i="10"/>
  <c r="H75" i="10"/>
  <c r="AE75" i="10"/>
  <c r="W75" i="10"/>
  <c r="O75" i="10"/>
  <c r="G75" i="10"/>
  <c r="AD75" i="10"/>
  <c r="V75" i="10"/>
  <c r="N75" i="10"/>
  <c r="F75" i="10"/>
  <c r="Y75" i="10"/>
  <c r="I75" i="10"/>
  <c r="T75" i="10"/>
  <c r="D75" i="10"/>
  <c r="S75" i="10"/>
  <c r="C75" i="10"/>
  <c r="R75" i="10"/>
  <c r="E120" i="13" l="1"/>
  <c r="E32" i="13"/>
  <c r="E93" i="13"/>
  <c r="E23" i="13"/>
  <c r="E113" i="13"/>
  <c r="E114" i="13"/>
  <c r="E34" i="13"/>
  <c r="E112" i="13"/>
  <c r="E119" i="13"/>
  <c r="E22" i="13"/>
  <c r="E24" i="13"/>
  <c r="E26" i="13"/>
  <c r="E28" i="13"/>
  <c r="E30" i="13"/>
  <c r="E92" i="13"/>
  <c r="E94" i="13"/>
  <c r="E96" i="13"/>
  <c r="E98" i="13"/>
  <c r="E100" i="13"/>
  <c r="E102" i="13"/>
  <c r="E104" i="13"/>
  <c r="E106" i="13"/>
  <c r="E108" i="13"/>
  <c r="E110" i="13"/>
  <c r="E91" i="13"/>
  <c r="E95" i="13"/>
  <c r="E97" i="13"/>
  <c r="E99" i="13"/>
  <c r="E101" i="13"/>
  <c r="E103" i="13"/>
  <c r="E21" i="13"/>
  <c r="E25" i="13"/>
  <c r="E27" i="13"/>
  <c r="E29" i="13"/>
  <c r="E31" i="13"/>
  <c r="E105" i="13"/>
  <c r="E107" i="13"/>
  <c r="E109" i="13"/>
  <c r="E111" i="13"/>
  <c r="E36" i="13" l="1"/>
  <c r="E52" i="13"/>
  <c r="E121" i="13"/>
  <c r="E35" i="13"/>
  <c r="E33" i="13"/>
  <c r="C196" i="13" s="1"/>
  <c r="E118" i="13"/>
  <c r="E122" i="13"/>
  <c r="E123" i="13"/>
  <c r="E38" i="13"/>
  <c r="C152" i="13"/>
  <c r="C193" i="13"/>
  <c r="D155" i="13"/>
  <c r="D196" i="13"/>
  <c r="D157" i="13"/>
  <c r="D198" i="13"/>
  <c r="D156" i="13"/>
  <c r="D197" i="13"/>
  <c r="C154" i="13"/>
  <c r="C195" i="13"/>
  <c r="C153" i="13"/>
  <c r="C194" i="13"/>
  <c r="D159" i="13"/>
  <c r="D200" i="13"/>
  <c r="E116" i="13"/>
  <c r="D152" i="13"/>
  <c r="D193" i="13"/>
  <c r="D154" i="13"/>
  <c r="D195" i="13"/>
  <c r="D153" i="13"/>
  <c r="D194" i="13"/>
  <c r="E115" i="13"/>
  <c r="E117" i="13"/>
  <c r="E50" i="13" l="1"/>
  <c r="E51" i="13"/>
  <c r="E41" i="13"/>
  <c r="C155" i="13"/>
  <c r="E155" i="13" s="1"/>
  <c r="E49" i="13"/>
  <c r="E39" i="13"/>
  <c r="E37" i="13"/>
  <c r="C197" i="13" s="1"/>
  <c r="E197" i="13" s="1"/>
  <c r="E48" i="13"/>
  <c r="E40" i="13"/>
  <c r="E47" i="13"/>
  <c r="E43" i="13"/>
  <c r="E124" i="13"/>
  <c r="E196" i="13"/>
  <c r="E194" i="13"/>
  <c r="E195" i="13"/>
  <c r="C212" i="13" s="1"/>
  <c r="E193" i="13"/>
  <c r="E45" i="13"/>
  <c r="E42" i="13"/>
  <c r="D158" i="13"/>
  <c r="D199" i="13"/>
  <c r="D160" i="13"/>
  <c r="D201" i="13"/>
  <c r="C157" i="13"/>
  <c r="E157" i="13" s="1"/>
  <c r="C198" i="13"/>
  <c r="E198" i="13" s="1"/>
  <c r="E153" i="13"/>
  <c r="E154" i="13"/>
  <c r="C171" i="13" s="1"/>
  <c r="E152" i="13"/>
  <c r="E46" i="13"/>
  <c r="E44" i="13"/>
  <c r="E53" i="13" l="1"/>
  <c r="AB59" i="15"/>
  <c r="X59" i="15"/>
  <c r="T59" i="15"/>
  <c r="P59" i="15"/>
  <c r="L59" i="15"/>
  <c r="H59" i="15"/>
  <c r="D59" i="15"/>
  <c r="AD59" i="15"/>
  <c r="Z59" i="15"/>
  <c r="V59" i="15"/>
  <c r="R59" i="15"/>
  <c r="N59" i="15"/>
  <c r="J59" i="15"/>
  <c r="F59" i="15"/>
  <c r="AA59" i="15"/>
  <c r="S59" i="15"/>
  <c r="K59" i="15"/>
  <c r="C59" i="15"/>
  <c r="Y59" i="15"/>
  <c r="O59" i="15"/>
  <c r="E59" i="15"/>
  <c r="W59" i="15"/>
  <c r="M59" i="15"/>
  <c r="AE59" i="15"/>
  <c r="U59" i="15"/>
  <c r="I59" i="15"/>
  <c r="AC59" i="15"/>
  <c r="Q59" i="15"/>
  <c r="G59" i="15"/>
  <c r="AC59" i="11"/>
  <c r="Y59" i="11"/>
  <c r="U59" i="11"/>
  <c r="Q59" i="11"/>
  <c r="AE59" i="11"/>
  <c r="O59" i="11"/>
  <c r="G59" i="11"/>
  <c r="W59" i="11"/>
  <c r="E59" i="11"/>
  <c r="AD59" i="11"/>
  <c r="X59" i="11"/>
  <c r="S59" i="11"/>
  <c r="N59" i="11"/>
  <c r="J59" i="11"/>
  <c r="F59" i="11"/>
  <c r="AB59" i="11"/>
  <c r="I59" i="11"/>
  <c r="M59" i="11"/>
  <c r="AA59" i="11"/>
  <c r="V59" i="11"/>
  <c r="P59" i="11"/>
  <c r="L59" i="11"/>
  <c r="H59" i="11"/>
  <c r="D59" i="11"/>
  <c r="Z59" i="11"/>
  <c r="T59" i="11"/>
  <c r="K59" i="11"/>
  <c r="C59" i="11"/>
  <c r="R59" i="11"/>
  <c r="C156" i="13"/>
  <c r="E156" i="13" s="1"/>
  <c r="C159" i="13"/>
  <c r="E159" i="13" s="1"/>
  <c r="C200" i="13"/>
  <c r="E200" i="13" s="1"/>
  <c r="C172" i="13"/>
  <c r="C213" i="13"/>
  <c r="C160" i="13"/>
  <c r="E160" i="13" s="1"/>
  <c r="C201" i="13"/>
  <c r="E201" i="13" s="1"/>
  <c r="C158" i="13"/>
  <c r="E158" i="13" s="1"/>
  <c r="C199" i="13"/>
  <c r="E199" i="13" s="1"/>
  <c r="E125" i="13"/>
  <c r="E54" i="13"/>
  <c r="AE60" i="15" l="1"/>
  <c r="AA60" i="15"/>
  <c r="W60" i="15"/>
  <c r="S60" i="15"/>
  <c r="O60" i="15"/>
  <c r="K60" i="15"/>
  <c r="G60" i="15"/>
  <c r="C60" i="15"/>
  <c r="AC60" i="15"/>
  <c r="Y60" i="15"/>
  <c r="U60" i="15"/>
  <c r="Q60" i="15"/>
  <c r="M60" i="15"/>
  <c r="I60" i="15"/>
  <c r="E60" i="15"/>
  <c r="AD60" i="15"/>
  <c r="V60" i="15"/>
  <c r="N60" i="15"/>
  <c r="F60" i="15"/>
  <c r="AB60" i="15"/>
  <c r="R60" i="15"/>
  <c r="H60" i="15"/>
  <c r="Z60" i="15"/>
  <c r="P60" i="15"/>
  <c r="D60" i="15"/>
  <c r="X60" i="15"/>
  <c r="L60" i="15"/>
  <c r="T60" i="15"/>
  <c r="J60" i="15"/>
  <c r="AB60" i="11"/>
  <c r="X60" i="11"/>
  <c r="T60" i="11"/>
  <c r="P60" i="11"/>
  <c r="L60" i="11"/>
  <c r="H60" i="11"/>
  <c r="D60" i="11"/>
  <c r="W60" i="11"/>
  <c r="M60" i="11"/>
  <c r="AE60" i="11"/>
  <c r="O60" i="11"/>
  <c r="AA60" i="11"/>
  <c r="V60" i="11"/>
  <c r="Q60" i="11"/>
  <c r="K60" i="11"/>
  <c r="F60" i="11"/>
  <c r="U60" i="11"/>
  <c r="J60" i="11"/>
  <c r="AD60" i="11"/>
  <c r="Y60" i="11"/>
  <c r="S60" i="11"/>
  <c r="N60" i="11"/>
  <c r="I60" i="11"/>
  <c r="C60" i="11"/>
  <c r="AC60" i="11"/>
  <c r="R60" i="11"/>
  <c r="G60" i="11"/>
  <c r="Z60" i="11"/>
  <c r="E60" i="11"/>
  <c r="E126" i="13"/>
  <c r="C173" i="13"/>
  <c r="C214" i="13"/>
  <c r="E55" i="13"/>
  <c r="AE61" i="11" l="1"/>
  <c r="AA61" i="11"/>
  <c r="W61" i="11"/>
  <c r="S61" i="11"/>
  <c r="O61" i="11"/>
  <c r="K61" i="11"/>
  <c r="G61" i="11"/>
  <c r="C61" i="11"/>
  <c r="Z61" i="11"/>
  <c r="U61" i="11"/>
  <c r="P61" i="11"/>
  <c r="E61" i="11"/>
  <c r="X61" i="11"/>
  <c r="AD61" i="11"/>
  <c r="Y61" i="11"/>
  <c r="T61" i="11"/>
  <c r="N61" i="11"/>
  <c r="I61" i="11"/>
  <c r="D61" i="11"/>
  <c r="M61" i="11"/>
  <c r="H61" i="11"/>
  <c r="AB61" i="11"/>
  <c r="V61" i="11"/>
  <c r="Q61" i="11"/>
  <c r="L61" i="11"/>
  <c r="F61" i="11"/>
  <c r="J61" i="11"/>
  <c r="AC61" i="11"/>
  <c r="R61" i="11"/>
  <c r="AD61" i="15"/>
  <c r="Z61" i="15"/>
  <c r="V61" i="15"/>
  <c r="R61" i="15"/>
  <c r="N61" i="15"/>
  <c r="J61" i="15"/>
  <c r="F61" i="15"/>
  <c r="AB61" i="15"/>
  <c r="X61" i="15"/>
  <c r="T61" i="15"/>
  <c r="P61" i="15"/>
  <c r="L61" i="15"/>
  <c r="H61" i="15"/>
  <c r="D61" i="15"/>
  <c r="Y61" i="15"/>
  <c r="Q61" i="15"/>
  <c r="I61" i="15"/>
  <c r="AE61" i="15"/>
  <c r="U61" i="15"/>
  <c r="K61" i="15"/>
  <c r="AC61" i="15"/>
  <c r="S61" i="15"/>
  <c r="G61" i="15"/>
  <c r="AA61" i="15"/>
  <c r="E61" i="15"/>
  <c r="O61" i="15"/>
  <c r="W61" i="15"/>
  <c r="M61" i="15"/>
  <c r="C61" i="15"/>
  <c r="C174" i="13"/>
  <c r="C215" i="13"/>
  <c r="E56" i="13"/>
  <c r="E127" i="13"/>
  <c r="AD62" i="11" l="1"/>
  <c r="Z62" i="11"/>
  <c r="V62" i="11"/>
  <c r="R62" i="11"/>
  <c r="N62" i="11"/>
  <c r="J62" i="11"/>
  <c r="F62" i="11"/>
  <c r="AC62" i="11"/>
  <c r="X62" i="11"/>
  <c r="S62" i="11"/>
  <c r="M62" i="11"/>
  <c r="H62" i="11"/>
  <c r="C62" i="11"/>
  <c r="P62" i="11"/>
  <c r="AB62" i="11"/>
  <c r="W62" i="11"/>
  <c r="Q62" i="11"/>
  <c r="L62" i="11"/>
  <c r="G62" i="11"/>
  <c r="AA62" i="11"/>
  <c r="E62" i="11"/>
  <c r="K62" i="11"/>
  <c r="AE62" i="11"/>
  <c r="Y62" i="11"/>
  <c r="T62" i="11"/>
  <c r="O62" i="11"/>
  <c r="I62" i="11"/>
  <c r="D62" i="11"/>
  <c r="U62" i="11"/>
  <c r="AD62" i="15"/>
  <c r="Z62" i="15"/>
  <c r="V62" i="15"/>
  <c r="R62" i="15"/>
  <c r="N62" i="15"/>
  <c r="J62" i="15"/>
  <c r="F62" i="15"/>
  <c r="AC62" i="15"/>
  <c r="Y62" i="15"/>
  <c r="U62" i="15"/>
  <c r="Q62" i="15"/>
  <c r="M62" i="15"/>
  <c r="I62" i="15"/>
  <c r="E62" i="15"/>
  <c r="AB62" i="15"/>
  <c r="X62" i="15"/>
  <c r="T62" i="15"/>
  <c r="P62" i="15"/>
  <c r="L62" i="15"/>
  <c r="H62" i="15"/>
  <c r="D62" i="15"/>
  <c r="AE62" i="15"/>
  <c r="AA62" i="15"/>
  <c r="W62" i="15"/>
  <c r="S62" i="15"/>
  <c r="O62" i="15"/>
  <c r="K62" i="15"/>
  <c r="G62" i="15"/>
  <c r="C62" i="15"/>
  <c r="E128" i="13"/>
  <c r="E57" i="13"/>
  <c r="D161" i="13"/>
  <c r="D202" i="13"/>
  <c r="C175" i="13"/>
  <c r="C216" i="13"/>
  <c r="AC63" i="15" l="1"/>
  <c r="Y63" i="15"/>
  <c r="U63" i="15"/>
  <c r="Q63" i="15"/>
  <c r="M63" i="15"/>
  <c r="I63" i="15"/>
  <c r="E63" i="15"/>
  <c r="AB63" i="15"/>
  <c r="X63" i="15"/>
  <c r="T63" i="15"/>
  <c r="P63" i="15"/>
  <c r="L63" i="15"/>
  <c r="H63" i="15"/>
  <c r="D63" i="15"/>
  <c r="AE63" i="15"/>
  <c r="AA63" i="15"/>
  <c r="W63" i="15"/>
  <c r="S63" i="15"/>
  <c r="O63" i="15"/>
  <c r="K63" i="15"/>
  <c r="G63" i="15"/>
  <c r="C63" i="15"/>
  <c r="AD63" i="15"/>
  <c r="Z63" i="15"/>
  <c r="V63" i="15"/>
  <c r="R63" i="15"/>
  <c r="N63" i="15"/>
  <c r="J63" i="15"/>
  <c r="F63" i="15"/>
  <c r="AC63" i="11"/>
  <c r="Y63" i="11"/>
  <c r="U63" i="11"/>
  <c r="Q63" i="11"/>
  <c r="M63" i="11"/>
  <c r="I63" i="11"/>
  <c r="E63" i="11"/>
  <c r="AA63" i="11"/>
  <c r="V63" i="11"/>
  <c r="P63" i="11"/>
  <c r="K63" i="11"/>
  <c r="F63" i="11"/>
  <c r="X63" i="11"/>
  <c r="C63" i="11"/>
  <c r="AE63" i="11"/>
  <c r="Z63" i="11"/>
  <c r="T63" i="11"/>
  <c r="O63" i="11"/>
  <c r="J63" i="11"/>
  <c r="D63" i="11"/>
  <c r="S63" i="11"/>
  <c r="H63" i="11"/>
  <c r="AB63" i="11"/>
  <c r="W63" i="11"/>
  <c r="R63" i="11"/>
  <c r="L63" i="11"/>
  <c r="G63" i="11"/>
  <c r="AD63" i="11"/>
  <c r="N63" i="11"/>
  <c r="E58" i="13"/>
  <c r="E129" i="13"/>
  <c r="C176" i="13"/>
  <c r="C161" i="13"/>
  <c r="E161" i="13" s="1"/>
  <c r="C202" i="13"/>
  <c r="E202" i="13" s="1"/>
  <c r="C217" i="13"/>
  <c r="AB64" i="15" l="1"/>
  <c r="X64" i="15"/>
  <c r="T64" i="15"/>
  <c r="P64" i="15"/>
  <c r="L64" i="15"/>
  <c r="H64" i="15"/>
  <c r="D64" i="15"/>
  <c r="AE64" i="15"/>
  <c r="AA64" i="15"/>
  <c r="W64" i="15"/>
  <c r="S64" i="15"/>
  <c r="O64" i="15"/>
  <c r="K64" i="15"/>
  <c r="G64" i="15"/>
  <c r="C64" i="15"/>
  <c r="AD64" i="15"/>
  <c r="Z64" i="15"/>
  <c r="V64" i="15"/>
  <c r="R64" i="15"/>
  <c r="N64" i="15"/>
  <c r="J64" i="15"/>
  <c r="F64" i="15"/>
  <c r="AC64" i="15"/>
  <c r="Y64" i="15"/>
  <c r="U64" i="15"/>
  <c r="Q64" i="15"/>
  <c r="M64" i="15"/>
  <c r="I64" i="15"/>
  <c r="E64" i="15"/>
  <c r="AB64" i="11"/>
  <c r="X64" i="11"/>
  <c r="T64" i="11"/>
  <c r="P64" i="11"/>
  <c r="L64" i="11"/>
  <c r="H64" i="11"/>
  <c r="D64" i="11"/>
  <c r="AD64" i="11"/>
  <c r="Y64" i="11"/>
  <c r="S64" i="11"/>
  <c r="N64" i="11"/>
  <c r="I64" i="11"/>
  <c r="C64" i="11"/>
  <c r="K64" i="11"/>
  <c r="AC64" i="11"/>
  <c r="W64" i="11"/>
  <c r="R64" i="11"/>
  <c r="M64" i="11"/>
  <c r="G64" i="11"/>
  <c r="AA64" i="11"/>
  <c r="F64" i="11"/>
  <c r="Q64" i="11"/>
  <c r="AE64" i="11"/>
  <c r="Z64" i="11"/>
  <c r="U64" i="11"/>
  <c r="O64" i="11"/>
  <c r="J64" i="11"/>
  <c r="E64" i="11"/>
  <c r="V64" i="11"/>
  <c r="E59" i="13"/>
  <c r="E130" i="13"/>
  <c r="C218" i="13"/>
  <c r="C177" i="13"/>
  <c r="AE65" i="11" l="1"/>
  <c r="AA65" i="11"/>
  <c r="W65" i="11"/>
  <c r="S65" i="11"/>
  <c r="O65" i="11"/>
  <c r="K65" i="11"/>
  <c r="G65" i="11"/>
  <c r="C65" i="11"/>
  <c r="AB65" i="11"/>
  <c r="V65" i="11"/>
  <c r="Q65" i="11"/>
  <c r="L65" i="11"/>
  <c r="F65" i="11"/>
  <c r="Y65" i="11"/>
  <c r="D65" i="11"/>
  <c r="Z65" i="11"/>
  <c r="U65" i="11"/>
  <c r="P65" i="11"/>
  <c r="J65" i="11"/>
  <c r="E65" i="11"/>
  <c r="T65" i="11"/>
  <c r="N65" i="11"/>
  <c r="AC65" i="11"/>
  <c r="X65" i="11"/>
  <c r="R65" i="11"/>
  <c r="M65" i="11"/>
  <c r="H65" i="11"/>
  <c r="AD65" i="11"/>
  <c r="I65" i="11"/>
  <c r="AE65" i="15"/>
  <c r="AA65" i="15"/>
  <c r="W65" i="15"/>
  <c r="S65" i="15"/>
  <c r="O65" i="15"/>
  <c r="K65" i="15"/>
  <c r="G65" i="15"/>
  <c r="C65" i="15"/>
  <c r="AD65" i="15"/>
  <c r="Z65" i="15"/>
  <c r="V65" i="15"/>
  <c r="R65" i="15"/>
  <c r="N65" i="15"/>
  <c r="J65" i="15"/>
  <c r="F65" i="15"/>
  <c r="AC65" i="15"/>
  <c r="Y65" i="15"/>
  <c r="U65" i="15"/>
  <c r="Q65" i="15"/>
  <c r="M65" i="15"/>
  <c r="I65" i="15"/>
  <c r="E65" i="15"/>
  <c r="AB65" i="15"/>
  <c r="X65" i="15"/>
  <c r="T65" i="15"/>
  <c r="P65" i="15"/>
  <c r="L65" i="15"/>
  <c r="H65" i="15"/>
  <c r="D65" i="15"/>
  <c r="E60" i="13"/>
  <c r="E131" i="13"/>
  <c r="C178" i="13"/>
  <c r="C219" i="13"/>
  <c r="AD66" i="15" l="1"/>
  <c r="Z66" i="15"/>
  <c r="V66" i="15"/>
  <c r="R66" i="15"/>
  <c r="N66" i="15"/>
  <c r="J66" i="15"/>
  <c r="F66" i="15"/>
  <c r="AC66" i="15"/>
  <c r="Y66" i="15"/>
  <c r="U66" i="15"/>
  <c r="Q66" i="15"/>
  <c r="M66" i="15"/>
  <c r="I66" i="15"/>
  <c r="E66" i="15"/>
  <c r="AB66" i="15"/>
  <c r="X66" i="15"/>
  <c r="T66" i="15"/>
  <c r="P66" i="15"/>
  <c r="L66" i="15"/>
  <c r="H66" i="15"/>
  <c r="D66" i="15"/>
  <c r="AE66" i="15"/>
  <c r="AA66" i="15"/>
  <c r="W66" i="15"/>
  <c r="S66" i="15"/>
  <c r="O66" i="15"/>
  <c r="K66" i="15"/>
  <c r="G66" i="15"/>
  <c r="C66" i="15"/>
  <c r="AD66" i="11"/>
  <c r="Z66" i="11"/>
  <c r="V66" i="11"/>
  <c r="R66" i="11"/>
  <c r="N66" i="11"/>
  <c r="J66" i="11"/>
  <c r="F66" i="11"/>
  <c r="AE66" i="11"/>
  <c r="Y66" i="11"/>
  <c r="T66" i="11"/>
  <c r="O66" i="11"/>
  <c r="I66" i="11"/>
  <c r="D66" i="11"/>
  <c r="AC66" i="11"/>
  <c r="X66" i="11"/>
  <c r="S66" i="11"/>
  <c r="M66" i="11"/>
  <c r="H66" i="11"/>
  <c r="C66" i="11"/>
  <c r="AB66" i="11"/>
  <c r="Q66" i="11"/>
  <c r="G66" i="11"/>
  <c r="W66" i="11"/>
  <c r="L66" i="11"/>
  <c r="AA66" i="11"/>
  <c r="U66" i="11"/>
  <c r="P66" i="11"/>
  <c r="K66" i="11"/>
  <c r="E66" i="11"/>
  <c r="E61" i="13"/>
  <c r="D162" i="13"/>
  <c r="D203" i="13"/>
  <c r="E132" i="13"/>
  <c r="C203" i="13" l="1"/>
  <c r="E203" i="13" s="1"/>
  <c r="C220" i="13" s="1"/>
  <c r="C162" i="13"/>
  <c r="E162" i="13" s="1"/>
  <c r="C179" i="13" s="1"/>
  <c r="E62" i="13"/>
  <c r="E133" i="13"/>
  <c r="AC67" i="11" l="1"/>
  <c r="Y67" i="11"/>
  <c r="U67" i="11"/>
  <c r="Q67" i="11"/>
  <c r="M67" i="11"/>
  <c r="I67" i="11"/>
  <c r="E67" i="11"/>
  <c r="AB67" i="11"/>
  <c r="W67" i="11"/>
  <c r="R67" i="11"/>
  <c r="L67" i="11"/>
  <c r="G67" i="11"/>
  <c r="J67" i="11"/>
  <c r="AA67" i="11"/>
  <c r="V67" i="11"/>
  <c r="P67" i="11"/>
  <c r="K67" i="11"/>
  <c r="F67" i="11"/>
  <c r="AE67" i="11"/>
  <c r="T67" i="11"/>
  <c r="Z67" i="11"/>
  <c r="D67" i="11"/>
  <c r="AD67" i="11"/>
  <c r="X67" i="11"/>
  <c r="S67" i="11"/>
  <c r="N67" i="11"/>
  <c r="H67" i="11"/>
  <c r="C67" i="11"/>
  <c r="O67" i="11"/>
  <c r="AC67" i="15"/>
  <c r="Y67" i="15"/>
  <c r="U67" i="15"/>
  <c r="Q67" i="15"/>
  <c r="M67" i="15"/>
  <c r="I67" i="15"/>
  <c r="E67" i="15"/>
  <c r="AB67" i="15"/>
  <c r="X67" i="15"/>
  <c r="T67" i="15"/>
  <c r="P67" i="15"/>
  <c r="L67" i="15"/>
  <c r="H67" i="15"/>
  <c r="D67" i="15"/>
  <c r="AE67" i="15"/>
  <c r="AA67" i="15"/>
  <c r="W67" i="15"/>
  <c r="S67" i="15"/>
  <c r="O67" i="15"/>
  <c r="K67" i="15"/>
  <c r="G67" i="15"/>
  <c r="C67" i="15"/>
  <c r="AD67" i="15"/>
  <c r="Z67" i="15"/>
  <c r="V67" i="15"/>
  <c r="R67" i="15"/>
  <c r="N67" i="15"/>
  <c r="J67" i="15"/>
  <c r="F67" i="15"/>
  <c r="E134" i="13"/>
  <c r="E63" i="13"/>
  <c r="E64" i="13" l="1"/>
  <c r="E135" i="13"/>
  <c r="D204" i="13" l="1"/>
  <c r="D163" i="13"/>
  <c r="E136" i="13"/>
  <c r="E65" i="13"/>
  <c r="E66" i="13" l="1"/>
  <c r="C163" i="13"/>
  <c r="E163" i="13" s="1"/>
  <c r="C180" i="13" s="1"/>
  <c r="C204" i="13"/>
  <c r="E137" i="13"/>
  <c r="AB68" i="11" l="1"/>
  <c r="X68" i="11"/>
  <c r="T68" i="11"/>
  <c r="P68" i="11"/>
  <c r="L68" i="11"/>
  <c r="H68" i="11"/>
  <c r="D68" i="11"/>
  <c r="AE68" i="11"/>
  <c r="Z68" i="11"/>
  <c r="U68" i="11"/>
  <c r="O68" i="11"/>
  <c r="J68" i="11"/>
  <c r="E68" i="11"/>
  <c r="AD68" i="11"/>
  <c r="Y68" i="11"/>
  <c r="S68" i="11"/>
  <c r="N68" i="11"/>
  <c r="I68" i="11"/>
  <c r="C68" i="11"/>
  <c r="W68" i="11"/>
  <c r="M68" i="11"/>
  <c r="AC68" i="11"/>
  <c r="R68" i="11"/>
  <c r="G68" i="11"/>
  <c r="AA68" i="11"/>
  <c r="V68" i="11"/>
  <c r="Q68" i="11"/>
  <c r="K68" i="11"/>
  <c r="F68" i="11"/>
  <c r="E67" i="13"/>
  <c r="E204" i="13"/>
  <c r="C221" i="13" s="1"/>
  <c r="E138" i="13"/>
  <c r="AB68" i="15" l="1"/>
  <c r="X68" i="15"/>
  <c r="T68" i="15"/>
  <c r="P68" i="15"/>
  <c r="L68" i="15"/>
  <c r="H68" i="15"/>
  <c r="D68" i="15"/>
  <c r="AE68" i="15"/>
  <c r="AA68" i="15"/>
  <c r="W68" i="15"/>
  <c r="S68" i="15"/>
  <c r="O68" i="15"/>
  <c r="K68" i="15"/>
  <c r="G68" i="15"/>
  <c r="C68" i="15"/>
  <c r="AD68" i="15"/>
  <c r="Z68" i="15"/>
  <c r="V68" i="15"/>
  <c r="R68" i="15"/>
  <c r="N68" i="15"/>
  <c r="J68" i="15"/>
  <c r="F68" i="15"/>
  <c r="AC68" i="15"/>
  <c r="Y68" i="15"/>
  <c r="U68" i="15"/>
  <c r="Q68" i="15"/>
  <c r="M68" i="15"/>
  <c r="I68" i="15"/>
  <c r="E68" i="15"/>
  <c r="E68" i="13"/>
  <c r="E139" i="13" l="1"/>
  <c r="D164" i="13" l="1"/>
  <c r="D205" i="13"/>
  <c r="E69" i="13"/>
  <c r="C164" i="13" l="1"/>
  <c r="E164" i="13" s="1"/>
  <c r="C181" i="13" s="1"/>
  <c r="C205" i="13"/>
  <c r="E205" i="13" s="1"/>
  <c r="C222" i="13" s="1"/>
  <c r="AE69" i="15" l="1"/>
  <c r="AA69" i="15"/>
  <c r="W69" i="15"/>
  <c r="S69" i="15"/>
  <c r="O69" i="15"/>
  <c r="K69" i="15"/>
  <c r="G69" i="15"/>
  <c r="C69" i="15"/>
  <c r="AD69" i="15"/>
  <c r="Z69" i="15"/>
  <c r="V69" i="15"/>
  <c r="R69" i="15"/>
  <c r="N69" i="15"/>
  <c r="J69" i="15"/>
  <c r="F69" i="15"/>
  <c r="AC69" i="15"/>
  <c r="Y69" i="15"/>
  <c r="U69" i="15"/>
  <c r="Q69" i="15"/>
  <c r="M69" i="15"/>
  <c r="I69" i="15"/>
  <c r="E69" i="15"/>
  <c r="AB69" i="15"/>
  <c r="X69" i="15"/>
  <c r="T69" i="15"/>
  <c r="P69" i="15"/>
  <c r="L69" i="15"/>
  <c r="H69" i="15"/>
  <c r="D69" i="15"/>
  <c r="AD69" i="11"/>
  <c r="Z69" i="11"/>
  <c r="V69" i="11"/>
  <c r="R69" i="11"/>
  <c r="N69" i="11"/>
  <c r="AB69" i="11"/>
  <c r="X69" i="11"/>
  <c r="T69" i="11"/>
  <c r="P69" i="11"/>
  <c r="L69" i="11"/>
  <c r="AA69" i="11"/>
  <c r="S69" i="11"/>
  <c r="K69" i="11"/>
  <c r="G69" i="11"/>
  <c r="C69" i="11"/>
  <c r="Y69" i="11"/>
  <c r="O69" i="11"/>
  <c r="H69" i="11"/>
  <c r="W69" i="11"/>
  <c r="M69" i="11"/>
  <c r="F69" i="11"/>
  <c r="U69" i="11"/>
  <c r="J69" i="11"/>
  <c r="E69" i="11"/>
  <c r="AE69" i="11"/>
  <c r="AC69" i="11"/>
  <c r="Q69" i="11"/>
  <c r="I69" i="11"/>
  <c r="D69" i="11"/>
  <c r="L79" i="20"/>
  <c r="K79" i="20"/>
  <c r="M79" i="20"/>
  <c r="N79" i="20"/>
  <c r="L14" i="20"/>
  <c r="K14" i="20"/>
  <c r="M14" i="20"/>
  <c r="N14" i="20"/>
  <c r="T7" i="21" s="1"/>
  <c r="K67" i="20"/>
  <c r="L67" i="20"/>
  <c r="N67" i="20"/>
  <c r="M67" i="20"/>
  <c r="K48" i="20"/>
  <c r="L48" i="20"/>
  <c r="N48" i="20"/>
  <c r="G7" i="21" s="1"/>
  <c r="M48" i="20"/>
  <c r="G6" i="21" s="1"/>
  <c r="L49" i="20"/>
  <c r="K49" i="20"/>
  <c r="M49" i="20"/>
  <c r="AA6" i="21" s="1"/>
  <c r="N49" i="20"/>
  <c r="AA7" i="21" s="1"/>
  <c r="L64" i="20"/>
  <c r="K64" i="20"/>
  <c r="M64" i="20"/>
  <c r="N64" i="20"/>
  <c r="L55" i="20"/>
  <c r="K55" i="20"/>
  <c r="M55" i="20"/>
  <c r="N55" i="20"/>
  <c r="L78" i="20"/>
  <c r="K78" i="20"/>
  <c r="N78" i="20"/>
  <c r="Q7" i="21" s="1"/>
  <c r="M78" i="20"/>
  <c r="Q6" i="21" s="1"/>
  <c r="K63" i="20"/>
  <c r="L63" i="20"/>
  <c r="N63" i="20"/>
  <c r="V7" i="21" s="1"/>
  <c r="M63" i="20"/>
  <c r="V6" i="21" s="1"/>
  <c r="K13" i="20"/>
  <c r="L13" i="20"/>
  <c r="M13" i="20"/>
  <c r="D6" i="21" s="1"/>
  <c r="N13" i="20"/>
  <c r="D7" i="21" s="1"/>
  <c r="K56" i="20"/>
  <c r="L56" i="20"/>
  <c r="M56" i="20"/>
  <c r="U6" i="21" s="1"/>
  <c r="N56" i="20"/>
  <c r="U7" i="21" s="1"/>
  <c r="L66" i="20"/>
  <c r="K66" i="20"/>
  <c r="N66" i="20"/>
  <c r="Z7" i="21" s="1"/>
  <c r="M66" i="20"/>
  <c r="Z6" i="21" s="1"/>
  <c r="T6" i="21" l="1"/>
  <c r="W7" i="21"/>
  <c r="W6" i="21"/>
  <c r="D5" i="21"/>
  <c r="D4" i="21"/>
  <c r="AE5" i="21"/>
  <c r="AA5" i="21"/>
  <c r="W5" i="21"/>
  <c r="S5" i="21"/>
  <c r="O5" i="21"/>
  <c r="K5" i="21"/>
  <c r="G5" i="21"/>
  <c r="C5" i="21"/>
  <c r="AB4" i="21"/>
  <c r="X4" i="21"/>
  <c r="T4" i="21"/>
  <c r="P4" i="21"/>
  <c r="L4" i="21"/>
  <c r="H4" i="21"/>
  <c r="AD5" i="21"/>
  <c r="Z5" i="21"/>
  <c r="N5" i="21"/>
  <c r="F5" i="21"/>
  <c r="Y4" i="21"/>
  <c r="Q4" i="21"/>
  <c r="E4" i="21"/>
  <c r="AC5" i="21"/>
  <c r="Y5" i="21"/>
  <c r="U5" i="21"/>
  <c r="Q5" i="21"/>
  <c r="M5" i="21"/>
  <c r="I5" i="21"/>
  <c r="E5" i="21"/>
  <c r="AD4" i="21"/>
  <c r="Z4" i="21"/>
  <c r="V4" i="21"/>
  <c r="R4" i="21"/>
  <c r="N4" i="21"/>
  <c r="J4" i="21"/>
  <c r="F4" i="21"/>
  <c r="AB5" i="21"/>
  <c r="X5" i="21"/>
  <c r="T5" i="21"/>
  <c r="P5" i="21"/>
  <c r="L5" i="21"/>
  <c r="H5" i="21"/>
  <c r="AE4" i="21"/>
  <c r="AA4" i="21"/>
  <c r="W4" i="21"/>
  <c r="S4" i="21"/>
  <c r="O4" i="21"/>
  <c r="K4" i="21"/>
  <c r="G4" i="21"/>
  <c r="V5" i="21"/>
  <c r="R5" i="21"/>
  <c r="J5" i="21"/>
  <c r="AC4" i="21"/>
  <c r="U4" i="21"/>
  <c r="M4" i="21"/>
  <c r="I4" i="21"/>
  <c r="Z13" i="21"/>
  <c r="Z35" i="3" s="1"/>
  <c r="G13" i="21"/>
  <c r="G35" i="3" s="1"/>
  <c r="AA13" i="21"/>
  <c r="AA35" i="3" s="1"/>
  <c r="V11" i="21" l="1"/>
  <c r="Z12" i="21"/>
  <c r="Z34" i="3" s="1"/>
  <c r="AA12" i="21"/>
  <c r="AA34" i="3" s="1"/>
  <c r="D12" i="21"/>
  <c r="D34" i="3" s="1"/>
  <c r="D13" i="21"/>
  <c r="D35" i="3" s="1"/>
  <c r="W13" i="21"/>
  <c r="W35" i="3" s="1"/>
  <c r="U11" i="21"/>
  <c r="T11" i="21"/>
  <c r="Q13" i="21"/>
  <c r="Q35" i="3" s="1"/>
  <c r="V13" i="21"/>
  <c r="V35" i="3" s="1"/>
  <c r="U33" i="3" l="1"/>
  <c r="V33" i="3"/>
  <c r="T33" i="3"/>
  <c r="D11" i="21"/>
  <c r="X11" i="21"/>
  <c r="X12" i="21"/>
  <c r="X34" i="3" s="1"/>
  <c r="P11" i="21"/>
  <c r="P12" i="21"/>
  <c r="P34" i="3" s="1"/>
  <c r="H11" i="21"/>
  <c r="H12" i="21"/>
  <c r="H34" i="3" s="1"/>
  <c r="AC11" i="21"/>
  <c r="AC12" i="21"/>
  <c r="AC34" i="3" s="1"/>
  <c r="M11" i="21"/>
  <c r="M12" i="21"/>
  <c r="M34" i="3" s="1"/>
  <c r="W11" i="21"/>
  <c r="G11" i="21"/>
  <c r="G12" i="21"/>
  <c r="G34" i="3" s="1"/>
  <c r="U12" i="21"/>
  <c r="U34" i="3" s="1"/>
  <c r="U13" i="21"/>
  <c r="U35" i="3" s="1"/>
  <c r="AD11" i="21"/>
  <c r="AD12" i="21"/>
  <c r="AD34" i="3" s="1"/>
  <c r="N11" i="21"/>
  <c r="N12" i="21"/>
  <c r="N34" i="3" s="1"/>
  <c r="F11" i="21"/>
  <c r="F12" i="21"/>
  <c r="F34" i="3" s="1"/>
  <c r="Y11" i="21"/>
  <c r="Y12" i="21"/>
  <c r="Y34" i="3" s="1"/>
  <c r="I11" i="21"/>
  <c r="I12" i="21"/>
  <c r="I34" i="3" s="1"/>
  <c r="S11" i="21"/>
  <c r="S12" i="21"/>
  <c r="S34" i="3" s="1"/>
  <c r="C11" i="21"/>
  <c r="C12" i="21"/>
  <c r="C34" i="3" s="1"/>
  <c r="T12" i="21"/>
  <c r="T34" i="3" s="1"/>
  <c r="T13" i="21"/>
  <c r="T35" i="3" s="1"/>
  <c r="AB11" i="21"/>
  <c r="AB12" i="21"/>
  <c r="AB34" i="3" s="1"/>
  <c r="L11" i="21"/>
  <c r="L12" i="21"/>
  <c r="L34" i="3" s="1"/>
  <c r="E11" i="21"/>
  <c r="E12" i="21"/>
  <c r="E34" i="3" s="1"/>
  <c r="AE11" i="21"/>
  <c r="AE12" i="21"/>
  <c r="AE34" i="3" s="1"/>
  <c r="O11" i="21"/>
  <c r="O12" i="21"/>
  <c r="O34" i="3" s="1"/>
  <c r="V12" i="21"/>
  <c r="V34" i="3" s="1"/>
  <c r="Z11" i="21"/>
  <c r="R11" i="21"/>
  <c r="R12" i="21"/>
  <c r="R34" i="3" s="1"/>
  <c r="J11" i="21"/>
  <c r="J12" i="21"/>
  <c r="J34" i="3" s="1"/>
  <c r="Q11" i="21"/>
  <c r="AA11" i="21"/>
  <c r="K11" i="21"/>
  <c r="K12" i="21"/>
  <c r="K34" i="3" s="1"/>
  <c r="Q12" i="21"/>
  <c r="Q34" i="3" s="1"/>
  <c r="W12" i="21"/>
  <c r="W34" i="3" s="1"/>
  <c r="AA33" i="3" l="1"/>
  <c r="Z33" i="3"/>
  <c r="W33" i="3"/>
  <c r="M33" i="3"/>
  <c r="AC33" i="3"/>
  <c r="H33" i="3"/>
  <c r="P33" i="3"/>
  <c r="X33" i="3"/>
  <c r="T11" i="15"/>
  <c r="T11" i="11"/>
  <c r="T12" i="15"/>
  <c r="T12" i="11"/>
  <c r="V13" i="15"/>
  <c r="V13" i="11"/>
  <c r="U12" i="15"/>
  <c r="U12" i="11"/>
  <c r="U13" i="15"/>
  <c r="U13" i="11"/>
  <c r="K33" i="3"/>
  <c r="Q33" i="3"/>
  <c r="J33" i="3"/>
  <c r="R33" i="3"/>
  <c r="O33" i="3"/>
  <c r="AE33" i="3"/>
  <c r="E33" i="3"/>
  <c r="L33" i="3"/>
  <c r="AB33" i="3"/>
  <c r="C33" i="3"/>
  <c r="S33" i="3"/>
  <c r="I33" i="3"/>
  <c r="Y33" i="3"/>
  <c r="F33" i="3"/>
  <c r="N33" i="3"/>
  <c r="AD33" i="3"/>
  <c r="G33" i="3"/>
  <c r="D33" i="3"/>
  <c r="T13" i="15"/>
  <c r="T13" i="11"/>
  <c r="V11" i="15"/>
  <c r="V11" i="11"/>
  <c r="V12" i="15"/>
  <c r="V12" i="11"/>
  <c r="U11" i="15"/>
  <c r="U11" i="11"/>
  <c r="C11" i="15" l="1"/>
  <c r="C23" i="15" s="1"/>
  <c r="U24" i="11"/>
  <c r="U45" i="11" s="1"/>
  <c r="T24" i="11"/>
  <c r="T46" i="11" s="1"/>
  <c r="U23" i="11"/>
  <c r="U41" i="11" s="1"/>
  <c r="V23" i="11"/>
  <c r="V41" i="11" s="1"/>
  <c r="T25" i="11"/>
  <c r="T50" i="11" s="1"/>
  <c r="U25" i="11"/>
  <c r="U49" i="11" s="1"/>
  <c r="V25" i="11"/>
  <c r="V49" i="11" s="1"/>
  <c r="T23" i="11"/>
  <c r="T40" i="11" s="1"/>
  <c r="V24" i="11"/>
  <c r="V48" i="11" s="1"/>
  <c r="U23" i="15"/>
  <c r="U39" i="15" s="1"/>
  <c r="V23" i="15"/>
  <c r="V39" i="15" s="1"/>
  <c r="U24" i="15"/>
  <c r="U45" i="15" s="1"/>
  <c r="T24" i="15"/>
  <c r="T47" i="15" s="1"/>
  <c r="V24" i="15"/>
  <c r="V46" i="15" s="1"/>
  <c r="T25" i="15"/>
  <c r="T50" i="15" s="1"/>
  <c r="U25" i="15"/>
  <c r="U50" i="15" s="1"/>
  <c r="V25" i="15"/>
  <c r="V49" i="15" s="1"/>
  <c r="T23" i="15"/>
  <c r="T39" i="15" s="1"/>
  <c r="C11" i="11"/>
  <c r="D13" i="15"/>
  <c r="D13" i="11"/>
  <c r="G12" i="15"/>
  <c r="G12" i="11"/>
  <c r="G13" i="15"/>
  <c r="G13" i="11"/>
  <c r="AD13" i="15"/>
  <c r="AD25" i="15" s="1"/>
  <c r="AD13" i="11"/>
  <c r="AD25" i="11" s="1"/>
  <c r="N11" i="15"/>
  <c r="N11" i="11"/>
  <c r="N12" i="15"/>
  <c r="N12" i="11"/>
  <c r="F13" i="15"/>
  <c r="F25" i="15" s="1"/>
  <c r="F13" i="11"/>
  <c r="F25" i="11" s="1"/>
  <c r="Y12" i="15"/>
  <c r="Y12" i="11"/>
  <c r="Y13" i="15"/>
  <c r="Y25" i="15" s="1"/>
  <c r="Y13" i="11"/>
  <c r="Y25" i="11" s="1"/>
  <c r="I11" i="15"/>
  <c r="I11" i="11"/>
  <c r="S12" i="15"/>
  <c r="S12" i="11"/>
  <c r="S13" i="15"/>
  <c r="S25" i="15" s="1"/>
  <c r="S13" i="11"/>
  <c r="S25" i="11" s="1"/>
  <c r="C13" i="15"/>
  <c r="C25" i="15" s="1"/>
  <c r="C13" i="11"/>
  <c r="C25" i="11" s="1"/>
  <c r="AB11" i="15"/>
  <c r="AB11" i="11"/>
  <c r="AB12" i="15"/>
  <c r="AB12" i="11"/>
  <c r="L13" i="15"/>
  <c r="L25" i="15" s="1"/>
  <c r="L13" i="11"/>
  <c r="L25" i="11" s="1"/>
  <c r="E12" i="15"/>
  <c r="E12" i="11"/>
  <c r="E13" i="15"/>
  <c r="E25" i="15" s="1"/>
  <c r="E13" i="11"/>
  <c r="E25" i="11" s="1"/>
  <c r="AE11" i="15"/>
  <c r="AE11" i="11"/>
  <c r="O12" i="15"/>
  <c r="O12" i="11"/>
  <c r="O13" i="15"/>
  <c r="O25" i="15" s="1"/>
  <c r="O13" i="11"/>
  <c r="O25" i="11" s="1"/>
  <c r="R13" i="15"/>
  <c r="R25" i="15" s="1"/>
  <c r="R13" i="11"/>
  <c r="R25" i="11" s="1"/>
  <c r="J11" i="15"/>
  <c r="J11" i="11"/>
  <c r="J12" i="15"/>
  <c r="J12" i="11"/>
  <c r="Q11" i="15"/>
  <c r="Q11" i="11"/>
  <c r="K12" i="15"/>
  <c r="K12" i="11"/>
  <c r="K13" i="15"/>
  <c r="K25" i="15" s="1"/>
  <c r="K13" i="11"/>
  <c r="K25" i="11" s="1"/>
  <c r="T41" i="15"/>
  <c r="X13" i="15"/>
  <c r="X25" i="15" s="1"/>
  <c r="X13" i="11"/>
  <c r="X25" i="11" s="1"/>
  <c r="P11" i="15"/>
  <c r="P11" i="11"/>
  <c r="P12" i="15"/>
  <c r="P12" i="11"/>
  <c r="H13" i="15"/>
  <c r="H25" i="15" s="1"/>
  <c r="H13" i="11"/>
  <c r="H25" i="11" s="1"/>
  <c r="AC12" i="15"/>
  <c r="AC12" i="11"/>
  <c r="AC13" i="15"/>
  <c r="AC25" i="15" s="1"/>
  <c r="AC13" i="11"/>
  <c r="AC25" i="11" s="1"/>
  <c r="M11" i="15"/>
  <c r="M11" i="11"/>
  <c r="W12" i="15"/>
  <c r="W12" i="11"/>
  <c r="W13" i="15"/>
  <c r="W13" i="11"/>
  <c r="Z13" i="15"/>
  <c r="Z13" i="11"/>
  <c r="AA12" i="15"/>
  <c r="AA12" i="11"/>
  <c r="AA13" i="15"/>
  <c r="AA13" i="11"/>
  <c r="V46" i="11"/>
  <c r="D11" i="15"/>
  <c r="D11" i="11"/>
  <c r="D12" i="15"/>
  <c r="D12" i="11"/>
  <c r="G11" i="15"/>
  <c r="G11" i="11"/>
  <c r="AD11" i="15"/>
  <c r="AD11" i="11"/>
  <c r="AD12" i="15"/>
  <c r="AD12" i="11"/>
  <c r="N13" i="15"/>
  <c r="N25" i="15" s="1"/>
  <c r="N13" i="11"/>
  <c r="N25" i="11" s="1"/>
  <c r="F11" i="15"/>
  <c r="F11" i="11"/>
  <c r="F12" i="15"/>
  <c r="F12" i="11"/>
  <c r="Y11" i="15"/>
  <c r="Y11" i="11"/>
  <c r="I12" i="15"/>
  <c r="I12" i="11"/>
  <c r="I13" i="15"/>
  <c r="I25" i="15" s="1"/>
  <c r="I13" i="11"/>
  <c r="I25" i="11" s="1"/>
  <c r="S11" i="15"/>
  <c r="S11" i="11"/>
  <c r="C12" i="15"/>
  <c r="C12" i="11"/>
  <c r="AB13" i="15"/>
  <c r="AB25" i="15" s="1"/>
  <c r="AB13" i="11"/>
  <c r="AB25" i="11" s="1"/>
  <c r="L11" i="15"/>
  <c r="L11" i="11"/>
  <c r="L12" i="15"/>
  <c r="L12" i="11"/>
  <c r="E11" i="15"/>
  <c r="E11" i="11"/>
  <c r="AE12" i="15"/>
  <c r="AE12" i="11"/>
  <c r="AE13" i="15"/>
  <c r="AE25" i="15" s="1"/>
  <c r="AE13" i="11"/>
  <c r="AE25" i="11" s="1"/>
  <c r="O11" i="15"/>
  <c r="O11" i="11"/>
  <c r="R11" i="15"/>
  <c r="R11" i="11"/>
  <c r="R12" i="15"/>
  <c r="R12" i="11"/>
  <c r="J13" i="15"/>
  <c r="J25" i="15" s="1"/>
  <c r="J13" i="11"/>
  <c r="J25" i="11" s="1"/>
  <c r="Q12" i="15"/>
  <c r="Q12" i="11"/>
  <c r="Q13" i="15"/>
  <c r="Q13" i="11"/>
  <c r="K11" i="15"/>
  <c r="K11" i="11"/>
  <c r="U50" i="11"/>
  <c r="U47" i="11"/>
  <c r="T45" i="11"/>
  <c r="X11" i="15"/>
  <c r="X11" i="11"/>
  <c r="X12" i="15"/>
  <c r="X12" i="11"/>
  <c r="P13" i="15"/>
  <c r="P25" i="15" s="1"/>
  <c r="P13" i="11"/>
  <c r="P25" i="11" s="1"/>
  <c r="H11" i="15"/>
  <c r="H11" i="11"/>
  <c r="H12" i="15"/>
  <c r="H12" i="11"/>
  <c r="AC11" i="15"/>
  <c r="AC11" i="11"/>
  <c r="M12" i="15"/>
  <c r="M12" i="11"/>
  <c r="M13" i="15"/>
  <c r="M25" i="15" s="1"/>
  <c r="M13" i="11"/>
  <c r="M25" i="11" s="1"/>
  <c r="W11" i="15"/>
  <c r="W11" i="11"/>
  <c r="Z11" i="15"/>
  <c r="Z11" i="11"/>
  <c r="Z12" i="15"/>
  <c r="Z12" i="11"/>
  <c r="AA11" i="15"/>
  <c r="AA11" i="11"/>
  <c r="T43" i="11" l="1"/>
  <c r="T41" i="11"/>
  <c r="T43" i="15"/>
  <c r="T40" i="15"/>
  <c r="T88" i="15" s="1"/>
  <c r="T106" i="15" s="1"/>
  <c r="T42" i="11"/>
  <c r="T39" i="11"/>
  <c r="V42" i="11"/>
  <c r="U44" i="11"/>
  <c r="U48" i="11"/>
  <c r="T49" i="11"/>
  <c r="U46" i="11"/>
  <c r="U39" i="11"/>
  <c r="V47" i="11"/>
  <c r="T46" i="15"/>
  <c r="V45" i="11"/>
  <c r="V50" i="15"/>
  <c r="V44" i="11"/>
  <c r="V43" i="11"/>
  <c r="U48" i="15"/>
  <c r="V39" i="11"/>
  <c r="U46" i="15"/>
  <c r="V40" i="11"/>
  <c r="V88" i="11" s="1"/>
  <c r="U44" i="15"/>
  <c r="U47" i="15"/>
  <c r="T42" i="15"/>
  <c r="U49" i="15"/>
  <c r="U42" i="11"/>
  <c r="V50" i="11"/>
  <c r="U43" i="11"/>
  <c r="U40" i="11"/>
  <c r="V40" i="15"/>
  <c r="V88" i="15" s="1"/>
  <c r="C39" i="15"/>
  <c r="C43" i="15"/>
  <c r="T49" i="15"/>
  <c r="V43" i="15"/>
  <c r="V41" i="15"/>
  <c r="V42" i="15"/>
  <c r="C41" i="15"/>
  <c r="T47" i="11"/>
  <c r="T44" i="11"/>
  <c r="T48" i="15"/>
  <c r="T45" i="15"/>
  <c r="C42" i="15"/>
  <c r="C40" i="15"/>
  <c r="C88" i="15" s="1"/>
  <c r="T48" i="11"/>
  <c r="T44" i="15"/>
  <c r="V44" i="15"/>
  <c r="U40" i="15"/>
  <c r="U88" i="15" s="1"/>
  <c r="U106" i="15" s="1"/>
  <c r="V47" i="15"/>
  <c r="U43" i="15"/>
  <c r="V48" i="15"/>
  <c r="V45" i="15"/>
  <c r="U41" i="15"/>
  <c r="U42" i="15"/>
  <c r="K23" i="11"/>
  <c r="K43" i="11" s="1"/>
  <c r="Q24" i="11"/>
  <c r="Q47" i="11" s="1"/>
  <c r="R24" i="11"/>
  <c r="R48" i="11" s="1"/>
  <c r="O23" i="11"/>
  <c r="O40" i="11" s="1"/>
  <c r="AE24" i="11"/>
  <c r="AE44" i="11" s="1"/>
  <c r="L24" i="11"/>
  <c r="L46" i="11" s="1"/>
  <c r="S23" i="11"/>
  <c r="S42" i="11" s="1"/>
  <c r="I24" i="11"/>
  <c r="I44" i="11" s="1"/>
  <c r="F24" i="11"/>
  <c r="F44" i="11" s="1"/>
  <c r="AD23" i="11"/>
  <c r="AD40" i="11" s="1"/>
  <c r="D24" i="11"/>
  <c r="D46" i="11" s="1"/>
  <c r="U88" i="11"/>
  <c r="U89" i="11" s="1"/>
  <c r="Q23" i="11"/>
  <c r="Q40" i="11" s="1"/>
  <c r="J23" i="11"/>
  <c r="J41" i="11" s="1"/>
  <c r="AE23" i="11"/>
  <c r="AE40" i="11" s="1"/>
  <c r="E24" i="11"/>
  <c r="E44" i="11" s="1"/>
  <c r="AB24" i="11"/>
  <c r="AB45" i="11" s="1"/>
  <c r="S24" i="11"/>
  <c r="S46" i="11" s="1"/>
  <c r="N23" i="11"/>
  <c r="N40" i="11" s="1"/>
  <c r="G25" i="11"/>
  <c r="G49" i="11" s="1"/>
  <c r="D25" i="11"/>
  <c r="D50" i="11" s="1"/>
  <c r="AA23" i="11"/>
  <c r="AA42" i="11" s="1"/>
  <c r="Z23" i="11"/>
  <c r="Z39" i="11" s="1"/>
  <c r="AC23" i="11"/>
  <c r="AC41" i="11" s="1"/>
  <c r="H23" i="11"/>
  <c r="H40" i="11" s="1"/>
  <c r="X24" i="11"/>
  <c r="X46" i="11" s="1"/>
  <c r="AA25" i="11"/>
  <c r="AA50" i="11" s="1"/>
  <c r="Z25" i="11"/>
  <c r="Z50" i="11" s="1"/>
  <c r="W24" i="11"/>
  <c r="W48" i="11" s="1"/>
  <c r="P23" i="11"/>
  <c r="P39" i="11" s="1"/>
  <c r="T88" i="11"/>
  <c r="Q25" i="11"/>
  <c r="Q50" i="11" s="1"/>
  <c r="R23" i="11"/>
  <c r="R43" i="11" s="1"/>
  <c r="E23" i="11"/>
  <c r="E40" i="11" s="1"/>
  <c r="L23" i="11"/>
  <c r="L41" i="11" s="1"/>
  <c r="C24" i="11"/>
  <c r="C47" i="11" s="1"/>
  <c r="Y23" i="11"/>
  <c r="Y40" i="11" s="1"/>
  <c r="F23" i="11"/>
  <c r="F39" i="11" s="1"/>
  <c r="AD24" i="11"/>
  <c r="AD44" i="11" s="1"/>
  <c r="G23" i="11"/>
  <c r="G39" i="11" s="1"/>
  <c r="D23" i="11"/>
  <c r="D42" i="11" s="1"/>
  <c r="K24" i="11"/>
  <c r="K48" i="11" s="1"/>
  <c r="J24" i="11"/>
  <c r="J45" i="11" s="1"/>
  <c r="O24" i="11"/>
  <c r="O45" i="11" s="1"/>
  <c r="AB23" i="11"/>
  <c r="AB41" i="11" s="1"/>
  <c r="I23" i="11"/>
  <c r="I39" i="11" s="1"/>
  <c r="Y24" i="11"/>
  <c r="Y44" i="11" s="1"/>
  <c r="N24" i="11"/>
  <c r="N44" i="11" s="1"/>
  <c r="G24" i="11"/>
  <c r="G48" i="11" s="1"/>
  <c r="Z24" i="11"/>
  <c r="Z44" i="11" s="1"/>
  <c r="W23" i="11"/>
  <c r="W41" i="11" s="1"/>
  <c r="M24" i="11"/>
  <c r="M45" i="11" s="1"/>
  <c r="H24" i="11"/>
  <c r="H46" i="11" s="1"/>
  <c r="X23" i="11"/>
  <c r="X40" i="11" s="1"/>
  <c r="AA24" i="11"/>
  <c r="AA45" i="11" s="1"/>
  <c r="W25" i="11"/>
  <c r="W49" i="11" s="1"/>
  <c r="M23" i="11"/>
  <c r="M42" i="11" s="1"/>
  <c r="AC24" i="11"/>
  <c r="AC45" i="11" s="1"/>
  <c r="P24" i="11"/>
  <c r="P46" i="11" s="1"/>
  <c r="C23" i="11"/>
  <c r="C43" i="11" s="1"/>
  <c r="Z23" i="15"/>
  <c r="Z39" i="15" s="1"/>
  <c r="AC23" i="15"/>
  <c r="AC42" i="15" s="1"/>
  <c r="X24" i="15"/>
  <c r="X45" i="15" s="1"/>
  <c r="Z24" i="15"/>
  <c r="Z44" i="15" s="1"/>
  <c r="M24" i="15"/>
  <c r="M44" i="15" s="1"/>
  <c r="H24" i="15"/>
  <c r="H45" i="15" s="1"/>
  <c r="X23" i="15"/>
  <c r="X41" i="15" s="1"/>
  <c r="AA24" i="15"/>
  <c r="AA44" i="15" s="1"/>
  <c r="W25" i="15"/>
  <c r="W50" i="15" s="1"/>
  <c r="M23" i="15"/>
  <c r="M41" i="15" s="1"/>
  <c r="AC24" i="15"/>
  <c r="AC46" i="15" s="1"/>
  <c r="P24" i="15"/>
  <c r="P45" i="15" s="1"/>
  <c r="AA23" i="15"/>
  <c r="AA41" i="15" s="1"/>
  <c r="H23" i="15"/>
  <c r="H41" i="15" s="1"/>
  <c r="W23" i="15"/>
  <c r="W43" i="15" s="1"/>
  <c r="K23" i="15"/>
  <c r="K42" i="15" s="1"/>
  <c r="Q24" i="15"/>
  <c r="Q48" i="15" s="1"/>
  <c r="R24" i="15"/>
  <c r="R46" i="15" s="1"/>
  <c r="O23" i="15"/>
  <c r="O42" i="15" s="1"/>
  <c r="AE24" i="15"/>
  <c r="AE44" i="15" s="1"/>
  <c r="L24" i="15"/>
  <c r="L44" i="15" s="1"/>
  <c r="S23" i="15"/>
  <c r="S40" i="15" s="1"/>
  <c r="I24" i="15"/>
  <c r="I45" i="15" s="1"/>
  <c r="F24" i="15"/>
  <c r="F44" i="15" s="1"/>
  <c r="AD23" i="15"/>
  <c r="AD41" i="15" s="1"/>
  <c r="D24" i="15"/>
  <c r="D48" i="15" s="1"/>
  <c r="Q23" i="15"/>
  <c r="Q39" i="15" s="1"/>
  <c r="J23" i="15"/>
  <c r="J40" i="15" s="1"/>
  <c r="AE23" i="15"/>
  <c r="AE41" i="15" s="1"/>
  <c r="E24" i="15"/>
  <c r="E48" i="15" s="1"/>
  <c r="AB24" i="15"/>
  <c r="AB47" i="15" s="1"/>
  <c r="S24" i="15"/>
  <c r="S44" i="15" s="1"/>
  <c r="N23" i="15"/>
  <c r="N40" i="15" s="1"/>
  <c r="G25" i="15"/>
  <c r="G49" i="15" s="1"/>
  <c r="D25" i="15"/>
  <c r="D49" i="15" s="1"/>
  <c r="AA25" i="15"/>
  <c r="AA50" i="15" s="1"/>
  <c r="Z25" i="15"/>
  <c r="Z49" i="15" s="1"/>
  <c r="W24" i="15"/>
  <c r="W47" i="15" s="1"/>
  <c r="P23" i="15"/>
  <c r="P41" i="15" s="1"/>
  <c r="Q25" i="15"/>
  <c r="Q49" i="15" s="1"/>
  <c r="R23" i="15"/>
  <c r="R39" i="15" s="1"/>
  <c r="E23" i="15"/>
  <c r="E41" i="15" s="1"/>
  <c r="L23" i="15"/>
  <c r="L41" i="15" s="1"/>
  <c r="C24" i="15"/>
  <c r="C47" i="15" s="1"/>
  <c r="Y23" i="15"/>
  <c r="Y41" i="15" s="1"/>
  <c r="F23" i="15"/>
  <c r="F41" i="15" s="1"/>
  <c r="AD24" i="15"/>
  <c r="AD44" i="15" s="1"/>
  <c r="G23" i="15"/>
  <c r="G42" i="15" s="1"/>
  <c r="D23" i="15"/>
  <c r="D41" i="15" s="1"/>
  <c r="K24" i="15"/>
  <c r="K45" i="15" s="1"/>
  <c r="J24" i="15"/>
  <c r="J45" i="15" s="1"/>
  <c r="O24" i="15"/>
  <c r="O48" i="15" s="1"/>
  <c r="AB23" i="15"/>
  <c r="AB39" i="15" s="1"/>
  <c r="I23" i="15"/>
  <c r="I42" i="15" s="1"/>
  <c r="Y24" i="15"/>
  <c r="Y46" i="15" s="1"/>
  <c r="N24" i="15"/>
  <c r="N44" i="15" s="1"/>
  <c r="G24" i="15"/>
  <c r="G44" i="15" s="1"/>
  <c r="M49" i="15"/>
  <c r="M50" i="15"/>
  <c r="P50" i="15"/>
  <c r="P49" i="15"/>
  <c r="J50" i="11"/>
  <c r="J49" i="11"/>
  <c r="O41" i="11"/>
  <c r="AE49" i="11"/>
  <c r="AE50" i="11"/>
  <c r="AB49" i="11"/>
  <c r="AB50" i="11"/>
  <c r="I50" i="11"/>
  <c r="I49" i="11"/>
  <c r="N49" i="11"/>
  <c r="N50" i="11"/>
  <c r="D47" i="11"/>
  <c r="AC50" i="15"/>
  <c r="AC49" i="15"/>
  <c r="H50" i="15"/>
  <c r="H49" i="15"/>
  <c r="X49" i="15"/>
  <c r="X50" i="15"/>
  <c r="K49" i="11"/>
  <c r="K50" i="11"/>
  <c r="R50" i="11"/>
  <c r="R49" i="11"/>
  <c r="O49" i="11"/>
  <c r="O50" i="11"/>
  <c r="E50" i="11"/>
  <c r="E49" i="11"/>
  <c r="L49" i="11"/>
  <c r="L50" i="11"/>
  <c r="C50" i="11"/>
  <c r="C49" i="11"/>
  <c r="S50" i="11"/>
  <c r="S49" i="11"/>
  <c r="Y50" i="11"/>
  <c r="Y49" i="11"/>
  <c r="F49" i="11"/>
  <c r="F50" i="11"/>
  <c r="N45" i="11"/>
  <c r="AD49" i="11"/>
  <c r="AD50" i="11"/>
  <c r="M50" i="11"/>
  <c r="M49" i="11"/>
  <c r="P50" i="11"/>
  <c r="P49" i="11"/>
  <c r="J49" i="15"/>
  <c r="J50" i="15"/>
  <c r="O40" i="15"/>
  <c r="AE49" i="15"/>
  <c r="AE50" i="15"/>
  <c r="AB50" i="15"/>
  <c r="AB49" i="15"/>
  <c r="I50" i="15"/>
  <c r="I49" i="15"/>
  <c r="F43" i="15"/>
  <c r="N50" i="15"/>
  <c r="N49" i="15"/>
  <c r="AC50" i="11"/>
  <c r="AC49" i="11"/>
  <c r="H50" i="11"/>
  <c r="H49" i="11"/>
  <c r="P44" i="11"/>
  <c r="X50" i="11"/>
  <c r="X49" i="11"/>
  <c r="K50" i="15"/>
  <c r="K49" i="15"/>
  <c r="R50" i="15"/>
  <c r="R49" i="15"/>
  <c r="O50" i="15"/>
  <c r="O49" i="15"/>
  <c r="E49" i="15"/>
  <c r="E50" i="15"/>
  <c r="L50" i="15"/>
  <c r="L49" i="15"/>
  <c r="C49" i="15"/>
  <c r="C50" i="15"/>
  <c r="S49" i="15"/>
  <c r="S50" i="15"/>
  <c r="Y50" i="15"/>
  <c r="Y49" i="15"/>
  <c r="F49" i="15"/>
  <c r="F50" i="15"/>
  <c r="AD50" i="15"/>
  <c r="AD49" i="15"/>
  <c r="G50" i="15"/>
  <c r="AB44" i="15" l="1"/>
  <c r="Q40" i="15"/>
  <c r="O46" i="11"/>
  <c r="I45" i="11"/>
  <c r="I47" i="15"/>
  <c r="D50" i="15"/>
  <c r="AB48" i="15"/>
  <c r="AB45" i="15"/>
  <c r="Q41" i="15"/>
  <c r="AA48" i="11"/>
  <c r="I46" i="15"/>
  <c r="E39" i="15"/>
  <c r="O41" i="15"/>
  <c r="Z49" i="11"/>
  <c r="AC39" i="11"/>
  <c r="E45" i="11"/>
  <c r="C48" i="11"/>
  <c r="T89" i="11"/>
  <c r="T90" i="11" s="1"/>
  <c r="G46" i="15"/>
  <c r="AB42" i="15"/>
  <c r="E42" i="15"/>
  <c r="W48" i="15"/>
  <c r="G45" i="15"/>
  <c r="AB41" i="15"/>
  <c r="T89" i="15"/>
  <c r="T90" i="15" s="1"/>
  <c r="F42" i="15"/>
  <c r="F39" i="15"/>
  <c r="E43" i="15"/>
  <c r="V106" i="11"/>
  <c r="V124" i="11" s="1"/>
  <c r="V59" i="10" s="1"/>
  <c r="V89" i="11"/>
  <c r="V90" i="11" s="1"/>
  <c r="G47" i="15"/>
  <c r="G48" i="15"/>
  <c r="AB40" i="15"/>
  <c r="AB88" i="15" s="1"/>
  <c r="AB106" i="15" s="1"/>
  <c r="AB43" i="15"/>
  <c r="AB46" i="15"/>
  <c r="Q42" i="15"/>
  <c r="Q43" i="15"/>
  <c r="F40" i="15"/>
  <c r="F88" i="15" s="1"/>
  <c r="F89" i="15" s="1"/>
  <c r="I48" i="15"/>
  <c r="I44" i="15"/>
  <c r="E40" i="15"/>
  <c r="E88" i="15" s="1"/>
  <c r="E89" i="15" s="1"/>
  <c r="O43" i="15"/>
  <c r="O39" i="15"/>
  <c r="M46" i="11"/>
  <c r="AC44" i="15"/>
  <c r="W44" i="15"/>
  <c r="G40" i="11"/>
  <c r="G88" i="11" s="1"/>
  <c r="G106" i="11" s="1"/>
  <c r="C46" i="11"/>
  <c r="E46" i="15"/>
  <c r="W46" i="15"/>
  <c r="W45" i="15"/>
  <c r="Q44" i="11"/>
  <c r="P41" i="11"/>
  <c r="R44" i="15"/>
  <c r="V89" i="15"/>
  <c r="V107" i="15" s="1"/>
  <c r="G40" i="15"/>
  <c r="G88" i="15" s="1"/>
  <c r="G106" i="15" s="1"/>
  <c r="Y39" i="15"/>
  <c r="S41" i="15"/>
  <c r="W42" i="11"/>
  <c r="E42" i="11"/>
  <c r="Z46" i="11"/>
  <c r="I41" i="11"/>
  <c r="D42" i="15"/>
  <c r="M39" i="15"/>
  <c r="D46" i="15"/>
  <c r="R42" i="15"/>
  <c r="N47" i="15"/>
  <c r="O46" i="15"/>
  <c r="AD45" i="11"/>
  <c r="H41" i="11"/>
  <c r="W46" i="11"/>
  <c r="P46" i="15"/>
  <c r="AB46" i="11"/>
  <c r="K40" i="15"/>
  <c r="K88" i="15" s="1"/>
  <c r="H47" i="11"/>
  <c r="D49" i="11"/>
  <c r="F47" i="11"/>
  <c r="H44" i="11"/>
  <c r="G46" i="11"/>
  <c r="Y42" i="11"/>
  <c r="K47" i="15"/>
  <c r="AB39" i="11"/>
  <c r="Q43" i="11"/>
  <c r="D41" i="11"/>
  <c r="AE45" i="11"/>
  <c r="R42" i="11"/>
  <c r="K40" i="11"/>
  <c r="K88" i="11" s="1"/>
  <c r="W47" i="11"/>
  <c r="W44" i="11"/>
  <c r="H39" i="11"/>
  <c r="H45" i="11"/>
  <c r="G47" i="11"/>
  <c r="G44" i="11"/>
  <c r="AB42" i="11"/>
  <c r="AB44" i="11"/>
  <c r="Q41" i="11"/>
  <c r="P44" i="15"/>
  <c r="AA45" i="15"/>
  <c r="D43" i="11"/>
  <c r="F48" i="11"/>
  <c r="F45" i="11"/>
  <c r="AE48" i="11"/>
  <c r="R40" i="11"/>
  <c r="R88" i="11" s="1"/>
  <c r="K41" i="11"/>
  <c r="I39" i="15"/>
  <c r="W45" i="11"/>
  <c r="W50" i="11"/>
  <c r="H42" i="11"/>
  <c r="H48" i="11"/>
  <c r="G45" i="11"/>
  <c r="AB43" i="11"/>
  <c r="AB40" i="11"/>
  <c r="AB88" i="11" s="1"/>
  <c r="AB89" i="11" s="1"/>
  <c r="AB47" i="11"/>
  <c r="Q42" i="11"/>
  <c r="Q39" i="11"/>
  <c r="P47" i="15"/>
  <c r="AA48" i="15"/>
  <c r="D39" i="11"/>
  <c r="F46" i="11"/>
  <c r="Y41" i="11"/>
  <c r="AE46" i="11"/>
  <c r="R41" i="11"/>
  <c r="K39" i="11"/>
  <c r="H43" i="11"/>
  <c r="AB48" i="11"/>
  <c r="P48" i="15"/>
  <c r="AA46" i="15"/>
  <c r="D40" i="11"/>
  <c r="D88" i="11" s="1"/>
  <c r="D89" i="11" s="1"/>
  <c r="Y39" i="11"/>
  <c r="AE47" i="11"/>
  <c r="R39" i="11"/>
  <c r="K42" i="11"/>
  <c r="Z48" i="15"/>
  <c r="D39" i="15"/>
  <c r="AA47" i="15"/>
  <c r="Y43" i="11"/>
  <c r="L39" i="11"/>
  <c r="Z45" i="15"/>
  <c r="AE46" i="15"/>
  <c r="K41" i="15"/>
  <c r="J40" i="11"/>
  <c r="J88" i="11" s="1"/>
  <c r="AD42" i="11"/>
  <c r="F41" i="11"/>
  <c r="L45" i="11"/>
  <c r="S46" i="15"/>
  <c r="K44" i="15"/>
  <c r="AD46" i="15"/>
  <c r="F46" i="15"/>
  <c r="L43" i="15"/>
  <c r="X42" i="11"/>
  <c r="AA39" i="11"/>
  <c r="S48" i="11"/>
  <c r="K45" i="11"/>
  <c r="J42" i="15"/>
  <c r="M39" i="11"/>
  <c r="X48" i="11"/>
  <c r="J43" i="11"/>
  <c r="P40" i="15"/>
  <c r="P88" i="15" s="1"/>
  <c r="P89" i="15" s="1"/>
  <c r="L48" i="11"/>
  <c r="J46" i="15"/>
  <c r="AD42" i="15"/>
  <c r="C44" i="15"/>
  <c r="L45" i="15"/>
  <c r="W39" i="11"/>
  <c r="D44" i="11"/>
  <c r="S43" i="11"/>
  <c r="R46" i="11"/>
  <c r="N43" i="15"/>
  <c r="Y44" i="15"/>
  <c r="AE39" i="15"/>
  <c r="AD39" i="15"/>
  <c r="Z42" i="11"/>
  <c r="N41" i="11"/>
  <c r="Y45" i="11"/>
  <c r="AE41" i="11"/>
  <c r="J46" i="11"/>
  <c r="S40" i="11"/>
  <c r="S88" i="11" s="1"/>
  <c r="T106" i="11"/>
  <c r="AC46" i="11"/>
  <c r="Q46" i="15"/>
  <c r="L42" i="11"/>
  <c r="Z50" i="15"/>
  <c r="P43" i="15"/>
  <c r="X42" i="15"/>
  <c r="X48" i="15"/>
  <c r="E47" i="15"/>
  <c r="O44" i="15"/>
  <c r="P47" i="11"/>
  <c r="AA46" i="11"/>
  <c r="D40" i="15"/>
  <c r="D88" i="15" s="1"/>
  <c r="D89" i="15" s="1"/>
  <c r="D47" i="15"/>
  <c r="D44" i="15"/>
  <c r="Y42" i="15"/>
  <c r="S42" i="15"/>
  <c r="R43" i="15"/>
  <c r="R40" i="15"/>
  <c r="R47" i="15"/>
  <c r="AC42" i="11"/>
  <c r="M44" i="11"/>
  <c r="N48" i="11"/>
  <c r="E48" i="11"/>
  <c r="O44" i="11"/>
  <c r="AC47" i="15"/>
  <c r="G43" i="11"/>
  <c r="I48" i="11"/>
  <c r="C44" i="11"/>
  <c r="O39" i="11"/>
  <c r="Q49" i="11"/>
  <c r="X43" i="15"/>
  <c r="X40" i="15"/>
  <c r="X88" i="15" s="1"/>
  <c r="X106" i="15" s="1"/>
  <c r="X46" i="15"/>
  <c r="N45" i="15"/>
  <c r="E44" i="15"/>
  <c r="O45" i="15"/>
  <c r="P48" i="11"/>
  <c r="AA44" i="11"/>
  <c r="D43" i="15"/>
  <c r="Y43" i="15"/>
  <c r="S43" i="15"/>
  <c r="S39" i="15"/>
  <c r="R41" i="15"/>
  <c r="R48" i="15"/>
  <c r="R45" i="15"/>
  <c r="AC43" i="11"/>
  <c r="AC40" i="11"/>
  <c r="AC88" i="11" s="1"/>
  <c r="AC106" i="11" s="1"/>
  <c r="M47" i="11"/>
  <c r="G50" i="11"/>
  <c r="N46" i="11"/>
  <c r="E46" i="11"/>
  <c r="O47" i="11"/>
  <c r="AC48" i="15"/>
  <c r="AC45" i="15"/>
  <c r="U106" i="11"/>
  <c r="U124" i="11" s="1"/>
  <c r="U59" i="10" s="1"/>
  <c r="G41" i="11"/>
  <c r="I46" i="11"/>
  <c r="C45" i="11"/>
  <c r="O42" i="11"/>
  <c r="X39" i="15"/>
  <c r="X47" i="15"/>
  <c r="X44" i="15"/>
  <c r="N48" i="15"/>
  <c r="O47" i="15"/>
  <c r="N46" i="15"/>
  <c r="E45" i="15"/>
  <c r="P45" i="11"/>
  <c r="AA47" i="11"/>
  <c r="D45" i="15"/>
  <c r="Y40" i="15"/>
  <c r="Y88" i="15" s="1"/>
  <c r="Y89" i="15" s="1"/>
  <c r="M48" i="11"/>
  <c r="N47" i="11"/>
  <c r="E47" i="11"/>
  <c r="O48" i="11"/>
  <c r="G42" i="11"/>
  <c r="I47" i="11"/>
  <c r="O43" i="11"/>
  <c r="W42" i="15"/>
  <c r="C89" i="15"/>
  <c r="C107" i="15" s="1"/>
  <c r="C125" i="15" s="1"/>
  <c r="C26" i="10" s="1"/>
  <c r="AA49" i="15"/>
  <c r="AC43" i="15"/>
  <c r="AC40" i="15"/>
  <c r="AC88" i="15" s="1"/>
  <c r="AC106" i="15" s="1"/>
  <c r="M47" i="15"/>
  <c r="H39" i="15"/>
  <c r="Z41" i="15"/>
  <c r="H46" i="15"/>
  <c r="N41" i="15"/>
  <c r="Y47" i="15"/>
  <c r="AE40" i="15"/>
  <c r="AE88" i="15" s="1"/>
  <c r="AE89" i="15" s="1"/>
  <c r="J48" i="15"/>
  <c r="J44" i="15"/>
  <c r="AC44" i="11"/>
  <c r="AA49" i="11"/>
  <c r="G39" i="15"/>
  <c r="AD40" i="15"/>
  <c r="AD88" i="15" s="1"/>
  <c r="C46" i="15"/>
  <c r="L48" i="15"/>
  <c r="Q47" i="15"/>
  <c r="Q44" i="15"/>
  <c r="W40" i="11"/>
  <c r="W88" i="11" s="1"/>
  <c r="W106" i="11" s="1"/>
  <c r="Z43" i="11"/>
  <c r="Z40" i="11"/>
  <c r="Z88" i="11" s="1"/>
  <c r="N39" i="11"/>
  <c r="Y48" i="11"/>
  <c r="AE39" i="11"/>
  <c r="J44" i="11"/>
  <c r="M42" i="15"/>
  <c r="D45" i="11"/>
  <c r="AD48" i="11"/>
  <c r="S41" i="11"/>
  <c r="L40" i="11"/>
  <c r="L88" i="11" s="1"/>
  <c r="L89" i="11" s="1"/>
  <c r="R47" i="11"/>
  <c r="R45" i="11"/>
  <c r="H42" i="15"/>
  <c r="H44" i="15"/>
  <c r="AC41" i="15"/>
  <c r="U89" i="15"/>
  <c r="U90" i="15" s="1"/>
  <c r="N42" i="15"/>
  <c r="N39" i="15"/>
  <c r="Y48" i="15"/>
  <c r="Y45" i="15"/>
  <c r="AE43" i="15"/>
  <c r="AE42" i="15"/>
  <c r="J47" i="15"/>
  <c r="AC47" i="11"/>
  <c r="G41" i="15"/>
  <c r="AD43" i="15"/>
  <c r="C48" i="15"/>
  <c r="L46" i="15"/>
  <c r="Q45" i="15"/>
  <c r="Q50" i="15"/>
  <c r="W43" i="11"/>
  <c r="Z41" i="11"/>
  <c r="N42" i="11"/>
  <c r="Y46" i="11"/>
  <c r="AE42" i="11"/>
  <c r="J47" i="11"/>
  <c r="M43" i="15"/>
  <c r="M40" i="15"/>
  <c r="M88" i="15" s="1"/>
  <c r="M106" i="15" s="1"/>
  <c r="D48" i="11"/>
  <c r="AD46" i="11"/>
  <c r="S39" i="11"/>
  <c r="L43" i="11"/>
  <c r="R44" i="11"/>
  <c r="H43" i="15"/>
  <c r="H40" i="15"/>
  <c r="H88" i="15" s="1"/>
  <c r="H89" i="15" s="1"/>
  <c r="H47" i="15"/>
  <c r="AC39" i="15"/>
  <c r="AC48" i="11"/>
  <c r="G43" i="15"/>
  <c r="C45" i="15"/>
  <c r="L47" i="15"/>
  <c r="N43" i="11"/>
  <c r="Y47" i="11"/>
  <c r="AE43" i="11"/>
  <c r="J48" i="11"/>
  <c r="AD47" i="11"/>
  <c r="H48" i="15"/>
  <c r="Z47" i="15"/>
  <c r="V106" i="15"/>
  <c r="V124" i="15" s="1"/>
  <c r="I43" i="15"/>
  <c r="I40" i="15"/>
  <c r="I88" i="15" s="1"/>
  <c r="I106" i="15" s="1"/>
  <c r="S47" i="15"/>
  <c r="J41" i="15"/>
  <c r="K48" i="15"/>
  <c r="P42" i="11"/>
  <c r="M43" i="11"/>
  <c r="M40" i="11"/>
  <c r="M88" i="11" s="1"/>
  <c r="M106" i="11" s="1"/>
  <c r="AD45" i="15"/>
  <c r="F45" i="15"/>
  <c r="L42" i="15"/>
  <c r="L39" i="15"/>
  <c r="AE45" i="15"/>
  <c r="K39" i="15"/>
  <c r="X41" i="11"/>
  <c r="X47" i="11"/>
  <c r="X44" i="11"/>
  <c r="Z47" i="11"/>
  <c r="AA43" i="11"/>
  <c r="AA40" i="11"/>
  <c r="AA88" i="11" s="1"/>
  <c r="I40" i="11"/>
  <c r="I88" i="11" s="1"/>
  <c r="I106" i="11" s="1"/>
  <c r="S47" i="11"/>
  <c r="S44" i="11"/>
  <c r="J39" i="11"/>
  <c r="K46" i="11"/>
  <c r="P39" i="15"/>
  <c r="W49" i="15"/>
  <c r="AD41" i="11"/>
  <c r="F40" i="11"/>
  <c r="F88" i="11" s="1"/>
  <c r="L44" i="11"/>
  <c r="E41" i="11"/>
  <c r="Q48" i="11"/>
  <c r="Q45" i="11"/>
  <c r="Z46" i="15"/>
  <c r="AA43" i="15"/>
  <c r="I41" i="15"/>
  <c r="S48" i="15"/>
  <c r="S45" i="15"/>
  <c r="J39" i="15"/>
  <c r="K46" i="15"/>
  <c r="P43" i="11"/>
  <c r="P40" i="11"/>
  <c r="P88" i="11" s="1"/>
  <c r="M41" i="11"/>
  <c r="AD48" i="15"/>
  <c r="F48" i="15"/>
  <c r="L40" i="15"/>
  <c r="L88" i="15" s="1"/>
  <c r="L106" i="15" s="1"/>
  <c r="AE48" i="15"/>
  <c r="K43" i="15"/>
  <c r="X39" i="11"/>
  <c r="X45" i="11"/>
  <c r="Z48" i="11"/>
  <c r="AA41" i="11"/>
  <c r="I43" i="11"/>
  <c r="S45" i="11"/>
  <c r="J42" i="11"/>
  <c r="K47" i="11"/>
  <c r="K44" i="11"/>
  <c r="P42" i="15"/>
  <c r="AD39" i="11"/>
  <c r="F43" i="11"/>
  <c r="L47" i="11"/>
  <c r="E39" i="11"/>
  <c r="Q46" i="11"/>
  <c r="M48" i="15"/>
  <c r="J43" i="15"/>
  <c r="AD47" i="15"/>
  <c r="F47" i="15"/>
  <c r="AE47" i="15"/>
  <c r="X43" i="11"/>
  <c r="Z45" i="11"/>
  <c r="I42" i="11"/>
  <c r="AD43" i="11"/>
  <c r="F42" i="11"/>
  <c r="E43" i="11"/>
  <c r="M46" i="15"/>
  <c r="W39" i="15"/>
  <c r="Z42" i="15"/>
  <c r="W40" i="15"/>
  <c r="W88" i="15" s="1"/>
  <c r="AA39" i="15"/>
  <c r="Q88" i="11"/>
  <c r="Q89" i="11" s="1"/>
  <c r="Y88" i="11"/>
  <c r="M45" i="15"/>
  <c r="W41" i="15"/>
  <c r="Z43" i="15"/>
  <c r="Z40" i="15"/>
  <c r="Z88" i="15" s="1"/>
  <c r="AA40" i="15"/>
  <c r="AA88" i="15" s="1"/>
  <c r="X88" i="11"/>
  <c r="H88" i="11"/>
  <c r="H106" i="11" s="1"/>
  <c r="AD88" i="11"/>
  <c r="AD106" i="11" s="1"/>
  <c r="E88" i="11"/>
  <c r="E106" i="11" s="1"/>
  <c r="O88" i="11"/>
  <c r="O89" i="11" s="1"/>
  <c r="AA42" i="15"/>
  <c r="N88" i="11"/>
  <c r="AE88" i="11"/>
  <c r="AE106" i="11" s="1"/>
  <c r="T124" i="11"/>
  <c r="T59" i="10" s="1"/>
  <c r="C41" i="11"/>
  <c r="C39" i="11"/>
  <c r="C40" i="11"/>
  <c r="C42" i="11"/>
  <c r="U124" i="15"/>
  <c r="U25" i="10" s="1"/>
  <c r="N88" i="15"/>
  <c r="Q88" i="15"/>
  <c r="Q106" i="15" s="1"/>
  <c r="T124" i="15"/>
  <c r="T143" i="15" s="1"/>
  <c r="S88" i="15"/>
  <c r="S106" i="15" s="1"/>
  <c r="C106" i="15"/>
  <c r="J88" i="15"/>
  <c r="O88" i="15"/>
  <c r="O106" i="15" s="1"/>
  <c r="R88" i="15"/>
  <c r="V90" i="15"/>
  <c r="U90" i="11"/>
  <c r="U107" i="11"/>
  <c r="T107" i="11"/>
  <c r="V107" i="11"/>
  <c r="T107" i="15" l="1"/>
  <c r="T125" i="15" s="1"/>
  <c r="T26" i="10" s="1"/>
  <c r="Y89" i="11"/>
  <c r="Y107" i="11" s="1"/>
  <c r="K89" i="11"/>
  <c r="K90" i="11" s="1"/>
  <c r="P89" i="11"/>
  <c r="P107" i="11" s="1"/>
  <c r="K89" i="15"/>
  <c r="K107" i="15" s="1"/>
  <c r="K125" i="15" s="1"/>
  <c r="K26" i="10" s="1"/>
  <c r="N89" i="15"/>
  <c r="N90" i="15" s="1"/>
  <c r="R89" i="11"/>
  <c r="R90" i="11" s="1"/>
  <c r="Z89" i="15"/>
  <c r="Z90" i="15" s="1"/>
  <c r="Y106" i="11"/>
  <c r="Y124" i="11" s="1"/>
  <c r="T25" i="10"/>
  <c r="T93" i="10" s="1"/>
  <c r="AC89" i="15"/>
  <c r="AC90" i="15" s="1"/>
  <c r="J89" i="11"/>
  <c r="J107" i="11" s="1"/>
  <c r="J106" i="11"/>
  <c r="J124" i="11" s="1"/>
  <c r="J143" i="11" s="1"/>
  <c r="N89" i="11"/>
  <c r="N107" i="11" s="1"/>
  <c r="W89" i="11"/>
  <c r="W90" i="11" s="1"/>
  <c r="O89" i="15"/>
  <c r="O107" i="15" s="1"/>
  <c r="U107" i="15"/>
  <c r="U125" i="15" s="1"/>
  <c r="U144" i="15" s="1"/>
  <c r="R106" i="11"/>
  <c r="R124" i="11" s="1"/>
  <c r="AB106" i="11"/>
  <c r="AB124" i="11" s="1"/>
  <c r="AB59" i="10" s="1"/>
  <c r="X89" i="15"/>
  <c r="X107" i="15" s="1"/>
  <c r="X89" i="11"/>
  <c r="X90" i="11" s="1"/>
  <c r="F106" i="11"/>
  <c r="F124" i="11" s="1"/>
  <c r="F59" i="10" s="1"/>
  <c r="F89" i="11"/>
  <c r="F107" i="11" s="1"/>
  <c r="I89" i="11"/>
  <c r="I90" i="11" s="1"/>
  <c r="E89" i="11"/>
  <c r="E90" i="11" s="1"/>
  <c r="V143" i="11"/>
  <c r="V42" i="10" s="1"/>
  <c r="W89" i="15"/>
  <c r="W90" i="15" s="1"/>
  <c r="W108" i="15" s="1"/>
  <c r="C90" i="15"/>
  <c r="X106" i="11"/>
  <c r="X124" i="11" s="1"/>
  <c r="X59" i="10" s="1"/>
  <c r="R89" i="15"/>
  <c r="R107" i="15" s="1"/>
  <c r="G89" i="15"/>
  <c r="G107" i="15" s="1"/>
  <c r="S89" i="11"/>
  <c r="S107" i="11" s="1"/>
  <c r="Z89" i="11"/>
  <c r="Z90" i="11" s="1"/>
  <c r="Z106" i="11"/>
  <c r="Z124" i="11" s="1"/>
  <c r="D106" i="11"/>
  <c r="D124" i="11" s="1"/>
  <c r="AE106" i="15"/>
  <c r="AE124" i="15" s="1"/>
  <c r="AE25" i="10" s="1"/>
  <c r="H89" i="11"/>
  <c r="H90" i="11" s="1"/>
  <c r="I89" i="15"/>
  <c r="I107" i="15" s="1"/>
  <c r="J89" i="15"/>
  <c r="J90" i="15" s="1"/>
  <c r="AA106" i="11"/>
  <c r="AA124" i="11" s="1"/>
  <c r="AA89" i="11"/>
  <c r="AA107" i="11" s="1"/>
  <c r="V143" i="15"/>
  <c r="V8" i="10" s="1"/>
  <c r="V25" i="10"/>
  <c r="V93" i="10" s="1"/>
  <c r="AA106" i="15"/>
  <c r="AA124" i="15" s="1"/>
  <c r="AA143" i="15" s="1"/>
  <c r="AA89" i="15"/>
  <c r="AA107" i="15" s="1"/>
  <c r="K106" i="11"/>
  <c r="K124" i="11" s="1"/>
  <c r="L89" i="15"/>
  <c r="L90" i="15" s="1"/>
  <c r="U143" i="11"/>
  <c r="U42" i="10" s="1"/>
  <c r="G89" i="11"/>
  <c r="G107" i="11" s="1"/>
  <c r="E124" i="11"/>
  <c r="E143" i="11" s="1"/>
  <c r="G124" i="11"/>
  <c r="G59" i="10" s="1"/>
  <c r="AC124" i="11"/>
  <c r="AC59" i="10" s="1"/>
  <c r="T143" i="11"/>
  <c r="L106" i="11"/>
  <c r="AE89" i="11"/>
  <c r="AE90" i="11" s="1"/>
  <c r="N106" i="11"/>
  <c r="M89" i="11"/>
  <c r="T125" i="11"/>
  <c r="T144" i="11" s="1"/>
  <c r="O106" i="11"/>
  <c r="S106" i="11"/>
  <c r="AD89" i="11"/>
  <c r="AD107" i="11" s="1"/>
  <c r="U125" i="11"/>
  <c r="U144" i="11" s="1"/>
  <c r="Q106" i="11"/>
  <c r="AC89" i="11"/>
  <c r="AC107" i="11" s="1"/>
  <c r="F106" i="15"/>
  <c r="F124" i="15" s="1"/>
  <c r="F25" i="10" s="1"/>
  <c r="P106" i="11"/>
  <c r="I124" i="11"/>
  <c r="W124" i="11"/>
  <c r="W143" i="11" s="1"/>
  <c r="V125" i="11"/>
  <c r="V144" i="11" s="1"/>
  <c r="AD124" i="11"/>
  <c r="AD59" i="10" s="1"/>
  <c r="H124" i="11"/>
  <c r="C88" i="11"/>
  <c r="AE124" i="11"/>
  <c r="AE59" i="10" s="1"/>
  <c r="M124" i="11"/>
  <c r="M143" i="11" s="1"/>
  <c r="AD89" i="15"/>
  <c r="AD107" i="15" s="1"/>
  <c r="AC124" i="15"/>
  <c r="AC143" i="15" s="1"/>
  <c r="V125" i="15"/>
  <c r="V144" i="15" s="1"/>
  <c r="C144" i="15"/>
  <c r="H106" i="15"/>
  <c r="P106" i="15"/>
  <c r="Y106" i="15"/>
  <c r="D106" i="15"/>
  <c r="Q89" i="15"/>
  <c r="Q107" i="15" s="1"/>
  <c r="AB89" i="15"/>
  <c r="AB90" i="15" s="1"/>
  <c r="N106" i="15"/>
  <c r="U143" i="15"/>
  <c r="Z106" i="15"/>
  <c r="M89" i="15"/>
  <c r="M90" i="15" s="1"/>
  <c r="R106" i="15"/>
  <c r="E106" i="15"/>
  <c r="S89" i="15"/>
  <c r="S90" i="15" s="1"/>
  <c r="AD106" i="15"/>
  <c r="J106" i="15"/>
  <c r="M124" i="15"/>
  <c r="M25" i="10" s="1"/>
  <c r="S124" i="15"/>
  <c r="S25" i="10" s="1"/>
  <c r="AB124" i="15"/>
  <c r="AB143" i="15" s="1"/>
  <c r="X124" i="15"/>
  <c r="X25" i="10" s="1"/>
  <c r="G124" i="15"/>
  <c r="G143" i="15" s="1"/>
  <c r="T8" i="10"/>
  <c r="I124" i="15"/>
  <c r="I25" i="10" s="1"/>
  <c r="L124" i="15"/>
  <c r="L143" i="15" s="1"/>
  <c r="Q124" i="15"/>
  <c r="O124" i="15"/>
  <c r="O143" i="15" s="1"/>
  <c r="C124" i="15"/>
  <c r="K106" i="15"/>
  <c r="W106" i="15"/>
  <c r="U93" i="10"/>
  <c r="H107" i="15"/>
  <c r="H90" i="15"/>
  <c r="L90" i="11"/>
  <c r="L107" i="11"/>
  <c r="D90" i="11"/>
  <c r="D107" i="11"/>
  <c r="P107" i="15"/>
  <c r="P90" i="15"/>
  <c r="Y90" i="15"/>
  <c r="Y107" i="15"/>
  <c r="D90" i="15"/>
  <c r="D107" i="15"/>
  <c r="V91" i="11"/>
  <c r="V108" i="11"/>
  <c r="T91" i="11"/>
  <c r="T108" i="11"/>
  <c r="O90" i="11"/>
  <c r="O107" i="11"/>
  <c r="U91" i="11"/>
  <c r="U108" i="11"/>
  <c r="AB90" i="11"/>
  <c r="AB107" i="11"/>
  <c r="E90" i="15"/>
  <c r="E107" i="15"/>
  <c r="F90" i="15"/>
  <c r="F107" i="15"/>
  <c r="P90" i="11"/>
  <c r="T108" i="15"/>
  <c r="T91" i="15"/>
  <c r="U108" i="15"/>
  <c r="U91" i="15"/>
  <c r="AE90" i="15"/>
  <c r="AE107" i="15"/>
  <c r="Y90" i="11"/>
  <c r="Q90" i="11"/>
  <c r="Q107" i="11"/>
  <c r="V91" i="15"/>
  <c r="V108" i="15"/>
  <c r="G90" i="11" l="1"/>
  <c r="G91" i="11" s="1"/>
  <c r="K107" i="11"/>
  <c r="N90" i="11"/>
  <c r="N91" i="11" s="1"/>
  <c r="N107" i="15"/>
  <c r="N125" i="15" s="1"/>
  <c r="N26" i="10" s="1"/>
  <c r="R107" i="11"/>
  <c r="H107" i="11"/>
  <c r="H125" i="11" s="1"/>
  <c r="H60" i="10" s="1"/>
  <c r="AA90" i="11"/>
  <c r="AA108" i="11" s="1"/>
  <c r="R90" i="15"/>
  <c r="R91" i="15" s="1"/>
  <c r="O90" i="15"/>
  <c r="O91" i="15" s="1"/>
  <c r="K90" i="15"/>
  <c r="J90" i="11"/>
  <c r="J91" i="11" s="1"/>
  <c r="J107" i="15"/>
  <c r="J125" i="15" s="1"/>
  <c r="J144" i="15" s="1"/>
  <c r="AB107" i="15"/>
  <c r="AB125" i="15" s="1"/>
  <c r="AB144" i="15" s="1"/>
  <c r="S90" i="11"/>
  <c r="S91" i="11" s="1"/>
  <c r="I107" i="11"/>
  <c r="I125" i="11" s="1"/>
  <c r="I144" i="11" s="1"/>
  <c r="Z107" i="15"/>
  <c r="Z125" i="15" s="1"/>
  <c r="Z26" i="10" s="1"/>
  <c r="X90" i="15"/>
  <c r="X108" i="15" s="1"/>
  <c r="U60" i="10"/>
  <c r="Q90" i="15"/>
  <c r="Q108" i="15" s="1"/>
  <c r="AC107" i="15"/>
  <c r="AC125" i="15" s="1"/>
  <c r="AC144" i="15" s="1"/>
  <c r="M107" i="15"/>
  <c r="M125" i="15" s="1"/>
  <c r="M144" i="15" s="1"/>
  <c r="E59" i="10"/>
  <c r="S143" i="15"/>
  <c r="S8" i="10" s="1"/>
  <c r="F90" i="11"/>
  <c r="F108" i="11" s="1"/>
  <c r="AB143" i="11"/>
  <c r="AB42" i="10" s="1"/>
  <c r="AD90" i="11"/>
  <c r="AD91" i="11" s="1"/>
  <c r="I90" i="15"/>
  <c r="I108" i="15" s="1"/>
  <c r="W107" i="11"/>
  <c r="W125" i="11" s="1"/>
  <c r="G90" i="15"/>
  <c r="G91" i="15" s="1"/>
  <c r="W107" i="15"/>
  <c r="W125" i="15" s="1"/>
  <c r="T60" i="10"/>
  <c r="T94" i="10" s="1"/>
  <c r="L107" i="15"/>
  <c r="L125" i="15" s="1"/>
  <c r="L26" i="10" s="1"/>
  <c r="AA90" i="15"/>
  <c r="AA108" i="15" s="1"/>
  <c r="X107" i="11"/>
  <c r="X125" i="11" s="1"/>
  <c r="X144" i="11" s="1"/>
  <c r="S107" i="15"/>
  <c r="S125" i="15" s="1"/>
  <c r="S144" i="15" s="1"/>
  <c r="V60" i="10"/>
  <c r="AC25" i="10"/>
  <c r="AC93" i="10" s="1"/>
  <c r="F143" i="15"/>
  <c r="F8" i="10" s="1"/>
  <c r="AC90" i="11"/>
  <c r="AC108" i="11" s="1"/>
  <c r="AA143" i="11"/>
  <c r="AA42" i="10" s="1"/>
  <c r="AA59" i="10"/>
  <c r="U26" i="10"/>
  <c r="U94" i="10" s="1"/>
  <c r="Z107" i="11"/>
  <c r="Z125" i="11" s="1"/>
  <c r="C108" i="15"/>
  <c r="C126" i="15" s="1"/>
  <c r="C91" i="15"/>
  <c r="L25" i="10"/>
  <c r="G143" i="11"/>
  <c r="G42" i="10" s="1"/>
  <c r="E107" i="11"/>
  <c r="E125" i="11" s="1"/>
  <c r="E60" i="10" s="1"/>
  <c r="J59" i="10"/>
  <c r="X143" i="15"/>
  <c r="X8" i="10" s="1"/>
  <c r="V76" i="10"/>
  <c r="AE143" i="15"/>
  <c r="AE8" i="10" s="1"/>
  <c r="AA25" i="10"/>
  <c r="AA93" i="10" s="1"/>
  <c r="Z143" i="11"/>
  <c r="Z42" i="10" s="1"/>
  <c r="F143" i="11"/>
  <c r="F42" i="10" s="1"/>
  <c r="Y143" i="11"/>
  <c r="Y42" i="10" s="1"/>
  <c r="R143" i="11"/>
  <c r="R42" i="10" s="1"/>
  <c r="T144" i="15"/>
  <c r="T9" i="10" s="1"/>
  <c r="AC143" i="11"/>
  <c r="AC42" i="10" s="1"/>
  <c r="W59" i="10"/>
  <c r="I143" i="11"/>
  <c r="I42" i="10" s="1"/>
  <c r="D143" i="11"/>
  <c r="D42" i="10" s="1"/>
  <c r="H143" i="11"/>
  <c r="H42" i="10" s="1"/>
  <c r="W91" i="15"/>
  <c r="W92" i="15" s="1"/>
  <c r="M107" i="11"/>
  <c r="M125" i="11" s="1"/>
  <c r="H59" i="10"/>
  <c r="I59" i="10"/>
  <c r="I93" i="10" s="1"/>
  <c r="Y59" i="10"/>
  <c r="R59" i="10"/>
  <c r="K59" i="10"/>
  <c r="X143" i="11"/>
  <c r="Q125" i="11"/>
  <c r="Q60" i="10" s="1"/>
  <c r="T43" i="10"/>
  <c r="M59" i="10"/>
  <c r="M93" i="10" s="1"/>
  <c r="Z59" i="10"/>
  <c r="N125" i="11"/>
  <c r="N60" i="10" s="1"/>
  <c r="AE143" i="11"/>
  <c r="D59" i="10"/>
  <c r="U126" i="11"/>
  <c r="U61" i="10" s="1"/>
  <c r="AD143" i="11"/>
  <c r="S125" i="11"/>
  <c r="S60" i="10" s="1"/>
  <c r="O125" i="11"/>
  <c r="O144" i="11" s="1"/>
  <c r="T126" i="11"/>
  <c r="T61" i="10" s="1"/>
  <c r="M90" i="11"/>
  <c r="M108" i="11" s="1"/>
  <c r="AE107" i="11"/>
  <c r="F125" i="11"/>
  <c r="F144" i="11" s="1"/>
  <c r="K143" i="11"/>
  <c r="AD125" i="11"/>
  <c r="AD144" i="11" s="1"/>
  <c r="AC125" i="11"/>
  <c r="AC144" i="11" s="1"/>
  <c r="V126" i="11"/>
  <c r="V61" i="10" s="1"/>
  <c r="Q124" i="11"/>
  <c r="S124" i="11"/>
  <c r="U43" i="10"/>
  <c r="G125" i="11"/>
  <c r="G144" i="11" s="1"/>
  <c r="Y125" i="11"/>
  <c r="Y144" i="11" s="1"/>
  <c r="E42" i="10"/>
  <c r="R125" i="11"/>
  <c r="R60" i="10" s="1"/>
  <c r="V43" i="10"/>
  <c r="J42" i="10"/>
  <c r="K125" i="11"/>
  <c r="K144" i="11" s="1"/>
  <c r="AA125" i="11"/>
  <c r="AA60" i="10" s="1"/>
  <c r="J125" i="11"/>
  <c r="J144" i="11" s="1"/>
  <c r="D125" i="11"/>
  <c r="D60" i="10" s="1"/>
  <c r="L125" i="11"/>
  <c r="L144" i="11" s="1"/>
  <c r="P124" i="11"/>
  <c r="O124" i="11"/>
  <c r="N124" i="11"/>
  <c r="L124" i="11"/>
  <c r="M42" i="10"/>
  <c r="W42" i="10"/>
  <c r="P125" i="11"/>
  <c r="P144" i="11" s="1"/>
  <c r="AB125" i="11"/>
  <c r="AB60" i="10" s="1"/>
  <c r="C89" i="11"/>
  <c r="C106" i="11"/>
  <c r="T42" i="10"/>
  <c r="T76" i="10" s="1"/>
  <c r="I143" i="15"/>
  <c r="I8" i="10" s="1"/>
  <c r="G25" i="10"/>
  <c r="G93" i="10" s="1"/>
  <c r="V26" i="10"/>
  <c r="AD90" i="15"/>
  <c r="AD108" i="15" s="1"/>
  <c r="M143" i="15"/>
  <c r="M8" i="10" s="1"/>
  <c r="Q143" i="15"/>
  <c r="Q8" i="10" s="1"/>
  <c r="O125" i="15"/>
  <c r="O144" i="15" s="1"/>
  <c r="T126" i="15"/>
  <c r="T27" i="10" s="1"/>
  <c r="W126" i="15"/>
  <c r="W27" i="10" s="1"/>
  <c r="Q125" i="15"/>
  <c r="Q26" i="10" s="1"/>
  <c r="F125" i="15"/>
  <c r="F26" i="10" s="1"/>
  <c r="O25" i="10"/>
  <c r="AB25" i="10"/>
  <c r="AB93" i="10" s="1"/>
  <c r="Q25" i="10"/>
  <c r="G125" i="15"/>
  <c r="G26" i="10" s="1"/>
  <c r="K144" i="15"/>
  <c r="Z124" i="15"/>
  <c r="H124" i="15"/>
  <c r="G8" i="10"/>
  <c r="U126" i="15"/>
  <c r="U27" i="10" s="1"/>
  <c r="O8" i="10"/>
  <c r="AB8" i="10"/>
  <c r="P125" i="15"/>
  <c r="P26" i="10" s="1"/>
  <c r="H125" i="15"/>
  <c r="H144" i="15" s="1"/>
  <c r="W124" i="15"/>
  <c r="C25" i="10"/>
  <c r="C143" i="15"/>
  <c r="E124" i="15"/>
  <c r="U8" i="10"/>
  <c r="U76" i="10" s="1"/>
  <c r="D124" i="15"/>
  <c r="C9" i="10"/>
  <c r="U9" i="10"/>
  <c r="AE125" i="15"/>
  <c r="AE144" i="15" s="1"/>
  <c r="E125" i="15"/>
  <c r="E26" i="10" s="1"/>
  <c r="R125" i="15"/>
  <c r="R144" i="15" s="1"/>
  <c r="I125" i="15"/>
  <c r="I26" i="10" s="1"/>
  <c r="D125" i="15"/>
  <c r="D144" i="15" s="1"/>
  <c r="Y125" i="15"/>
  <c r="Y26" i="10" s="1"/>
  <c r="X125" i="15"/>
  <c r="X144" i="15" s="1"/>
  <c r="AC8" i="10"/>
  <c r="J124" i="15"/>
  <c r="R124" i="15"/>
  <c r="N124" i="15"/>
  <c r="Y124" i="15"/>
  <c r="L8" i="10"/>
  <c r="V126" i="15"/>
  <c r="V145" i="15" s="1"/>
  <c r="AA8" i="10"/>
  <c r="V9" i="10"/>
  <c r="AD125" i="15"/>
  <c r="AD144" i="15" s="1"/>
  <c r="AA125" i="15"/>
  <c r="AA26" i="10" s="1"/>
  <c r="K124" i="15"/>
  <c r="AD124" i="15"/>
  <c r="P124" i="15"/>
  <c r="X93" i="10"/>
  <c r="AE93" i="10"/>
  <c r="O108" i="15"/>
  <c r="Q91" i="11"/>
  <c r="Q108" i="11"/>
  <c r="M91" i="15"/>
  <c r="M108" i="15"/>
  <c r="G108" i="11"/>
  <c r="Y91" i="11"/>
  <c r="Y108" i="11"/>
  <c r="R91" i="11"/>
  <c r="R108" i="11"/>
  <c r="AB91" i="15"/>
  <c r="AB108" i="15"/>
  <c r="AE91" i="15"/>
  <c r="AE108" i="15"/>
  <c r="N108" i="11"/>
  <c r="K91" i="11"/>
  <c r="K108" i="11"/>
  <c r="AC91" i="15"/>
  <c r="AC108" i="15"/>
  <c r="J108" i="15"/>
  <c r="J91" i="15"/>
  <c r="P91" i="11"/>
  <c r="P108" i="11"/>
  <c r="F108" i="15"/>
  <c r="F91" i="15"/>
  <c r="L108" i="15"/>
  <c r="L91" i="15"/>
  <c r="E91" i="15"/>
  <c r="E108" i="15"/>
  <c r="R108" i="15"/>
  <c r="X91" i="11"/>
  <c r="X108" i="11"/>
  <c r="H91" i="11"/>
  <c r="H108" i="11"/>
  <c r="AB91" i="11"/>
  <c r="AB108" i="11"/>
  <c r="U92" i="11"/>
  <c r="U109" i="11"/>
  <c r="E91" i="11"/>
  <c r="E108" i="11"/>
  <c r="O91" i="11"/>
  <c r="O108" i="11"/>
  <c r="T92" i="11"/>
  <c r="T109" i="11"/>
  <c r="Z108" i="15"/>
  <c r="Z91" i="15"/>
  <c r="N108" i="15"/>
  <c r="N91" i="15"/>
  <c r="V92" i="11"/>
  <c r="V109" i="11"/>
  <c r="D91" i="15"/>
  <c r="D108" i="15"/>
  <c r="Y108" i="15"/>
  <c r="Y91" i="15"/>
  <c r="W91" i="11"/>
  <c r="W108" i="11"/>
  <c r="Z91" i="11"/>
  <c r="Z108" i="11"/>
  <c r="AA91" i="11"/>
  <c r="I91" i="11"/>
  <c r="I108" i="11"/>
  <c r="AE91" i="11"/>
  <c r="AE108" i="11"/>
  <c r="D91" i="11"/>
  <c r="D108" i="11"/>
  <c r="L91" i="11"/>
  <c r="L108" i="11"/>
  <c r="V92" i="15"/>
  <c r="V109" i="15"/>
  <c r="S91" i="15"/>
  <c r="S108" i="15"/>
  <c r="F93" i="10"/>
  <c r="U92" i="15"/>
  <c r="U109" i="15"/>
  <c r="T92" i="15"/>
  <c r="T109" i="15"/>
  <c r="P91" i="15"/>
  <c r="P108" i="15"/>
  <c r="H91" i="15"/>
  <c r="H108" i="15"/>
  <c r="J108" i="11" l="1"/>
  <c r="Q91" i="15"/>
  <c r="Q92" i="15" s="1"/>
  <c r="H144" i="11"/>
  <c r="I91" i="15"/>
  <c r="I92" i="15" s="1"/>
  <c r="AD91" i="15"/>
  <c r="AD92" i="15" s="1"/>
  <c r="F91" i="11"/>
  <c r="F92" i="11" s="1"/>
  <c r="I60" i="10"/>
  <c r="I94" i="10" s="1"/>
  <c r="K108" i="15"/>
  <c r="K126" i="15" s="1"/>
  <c r="K145" i="15" s="1"/>
  <c r="K10" i="10" s="1"/>
  <c r="K91" i="15"/>
  <c r="X91" i="15"/>
  <c r="X109" i="15" s="1"/>
  <c r="S108" i="11"/>
  <c r="AD108" i="11"/>
  <c r="AD126" i="11" s="1"/>
  <c r="AD145" i="11" s="1"/>
  <c r="M76" i="10"/>
  <c r="I144" i="15"/>
  <c r="I9" i="10" s="1"/>
  <c r="G108" i="15"/>
  <c r="G126" i="15" s="1"/>
  <c r="G27" i="10" s="1"/>
  <c r="AD26" i="10"/>
  <c r="AC60" i="10"/>
  <c r="F60" i="10"/>
  <c r="F94" i="10" s="1"/>
  <c r="AC91" i="11"/>
  <c r="AC109" i="11" s="1"/>
  <c r="AA91" i="15"/>
  <c r="AA109" i="15" s="1"/>
  <c r="O26" i="10"/>
  <c r="N144" i="11"/>
  <c r="S26" i="10"/>
  <c r="S94" i="10" s="1"/>
  <c r="X26" i="10"/>
  <c r="AD60" i="10"/>
  <c r="V77" i="10"/>
  <c r="W60" i="10"/>
  <c r="W144" i="11"/>
  <c r="W43" i="10" s="1"/>
  <c r="W109" i="15"/>
  <c r="W127" i="15" s="1"/>
  <c r="W146" i="15" s="1"/>
  <c r="J60" i="10"/>
  <c r="T145" i="11"/>
  <c r="T44" i="10" s="1"/>
  <c r="K27" i="10"/>
  <c r="U145" i="11"/>
  <c r="K60" i="10"/>
  <c r="K94" i="10" s="1"/>
  <c r="V94" i="10"/>
  <c r="P60" i="10"/>
  <c r="P94" i="10" s="1"/>
  <c r="S144" i="11"/>
  <c r="S43" i="10" s="1"/>
  <c r="R26" i="10"/>
  <c r="R94" i="10" s="1"/>
  <c r="Y60" i="10"/>
  <c r="Y94" i="10" s="1"/>
  <c r="Y144" i="15"/>
  <c r="Y9" i="10" s="1"/>
  <c r="E144" i="15"/>
  <c r="E9" i="10" s="1"/>
  <c r="Z144" i="11"/>
  <c r="Z43" i="10" s="1"/>
  <c r="Z60" i="10"/>
  <c r="Z94" i="10" s="1"/>
  <c r="AA76" i="10"/>
  <c r="G144" i="15"/>
  <c r="G9" i="10" s="1"/>
  <c r="O60" i="10"/>
  <c r="AB144" i="11"/>
  <c r="AB43" i="10" s="1"/>
  <c r="J26" i="10"/>
  <c r="C92" i="15"/>
  <c r="C109" i="15"/>
  <c r="C127" i="15" s="1"/>
  <c r="C146" i="15" s="1"/>
  <c r="C11" i="10" s="1"/>
  <c r="D26" i="10"/>
  <c r="D94" i="10" s="1"/>
  <c r="Z144" i="15"/>
  <c r="Z9" i="10" s="1"/>
  <c r="E144" i="11"/>
  <c r="E43" i="10" s="1"/>
  <c r="C145" i="15"/>
  <c r="C10" i="10" s="1"/>
  <c r="C27" i="10"/>
  <c r="T77" i="10"/>
  <c r="M26" i="10"/>
  <c r="L144" i="15"/>
  <c r="L9" i="10" s="1"/>
  <c r="U77" i="10"/>
  <c r="I76" i="10"/>
  <c r="V145" i="11"/>
  <c r="V44" i="10" s="1"/>
  <c r="F144" i="15"/>
  <c r="F9" i="10" s="1"/>
  <c r="N144" i="15"/>
  <c r="N9" i="10" s="1"/>
  <c r="AB26" i="10"/>
  <c r="AB94" i="10" s="1"/>
  <c r="M91" i="11"/>
  <c r="M92" i="11" s="1"/>
  <c r="D144" i="11"/>
  <c r="D43" i="10" s="1"/>
  <c r="AE26" i="10"/>
  <c r="R144" i="11"/>
  <c r="R43" i="10" s="1"/>
  <c r="Q144" i="11"/>
  <c r="Q43" i="10" s="1"/>
  <c r="AB76" i="10"/>
  <c r="G76" i="10"/>
  <c r="L60" i="10"/>
  <c r="L94" i="10" s="1"/>
  <c r="AA144" i="11"/>
  <c r="AA43" i="10" s="1"/>
  <c r="W145" i="15"/>
  <c r="W10" i="10" s="1"/>
  <c r="X60" i="10"/>
  <c r="Q144" i="15"/>
  <c r="Q9" i="10" s="1"/>
  <c r="G60" i="10"/>
  <c r="G94" i="10" s="1"/>
  <c r="H26" i="10"/>
  <c r="H94" i="10" s="1"/>
  <c r="M144" i="11"/>
  <c r="M43" i="10" s="1"/>
  <c r="M60" i="10"/>
  <c r="AC26" i="10"/>
  <c r="AC76" i="10"/>
  <c r="F76" i="10"/>
  <c r="I43" i="10"/>
  <c r="U44" i="10"/>
  <c r="N43" i="10"/>
  <c r="S126" i="11"/>
  <c r="S61" i="10" s="1"/>
  <c r="H126" i="11"/>
  <c r="H145" i="11" s="1"/>
  <c r="F43" i="10"/>
  <c r="AC43" i="10"/>
  <c r="X43" i="10"/>
  <c r="P43" i="10"/>
  <c r="Y43" i="10"/>
  <c r="AE126" i="11"/>
  <c r="AE61" i="10" s="1"/>
  <c r="AA126" i="11"/>
  <c r="AA145" i="11" s="1"/>
  <c r="W126" i="11"/>
  <c r="W61" i="10" s="1"/>
  <c r="V127" i="11"/>
  <c r="V62" i="10" s="1"/>
  <c r="N59" i="10"/>
  <c r="N143" i="11"/>
  <c r="P143" i="11"/>
  <c r="P59" i="10"/>
  <c r="Q59" i="10"/>
  <c r="Q93" i="10" s="1"/>
  <c r="Q143" i="11"/>
  <c r="AE125" i="11"/>
  <c r="H43" i="10"/>
  <c r="G43" i="10"/>
  <c r="F126" i="11"/>
  <c r="T127" i="11"/>
  <c r="T62" i="10" s="1"/>
  <c r="E126" i="11"/>
  <c r="E61" i="10" s="1"/>
  <c r="U127" i="11"/>
  <c r="U146" i="11" s="1"/>
  <c r="AC126" i="11"/>
  <c r="AC145" i="11" s="1"/>
  <c r="X126" i="11"/>
  <c r="X61" i="10" s="1"/>
  <c r="P126" i="11"/>
  <c r="P145" i="11" s="1"/>
  <c r="K126" i="11"/>
  <c r="K61" i="10" s="1"/>
  <c r="N126" i="11"/>
  <c r="N61" i="10" s="1"/>
  <c r="Y126" i="11"/>
  <c r="Y145" i="11" s="1"/>
  <c r="G126" i="11"/>
  <c r="G145" i="11" s="1"/>
  <c r="Q126" i="11"/>
  <c r="Q61" i="10" s="1"/>
  <c r="K42" i="10"/>
  <c r="X42" i="10"/>
  <c r="X76" i="10" s="1"/>
  <c r="L43" i="10"/>
  <c r="K43" i="10"/>
  <c r="J126" i="11"/>
  <c r="I126" i="11"/>
  <c r="I61" i="10" s="1"/>
  <c r="Z126" i="11"/>
  <c r="M126" i="11"/>
  <c r="M61" i="10" s="1"/>
  <c r="C124" i="11"/>
  <c r="L59" i="10"/>
  <c r="L93" i="10" s="1"/>
  <c r="L143" i="11"/>
  <c r="O59" i="10"/>
  <c r="O93" i="10" s="1"/>
  <c r="O143" i="11"/>
  <c r="S143" i="11"/>
  <c r="S59" i="10"/>
  <c r="S93" i="10" s="1"/>
  <c r="AD42" i="10"/>
  <c r="AE42" i="10"/>
  <c r="AE76" i="10" s="1"/>
  <c r="J43" i="10"/>
  <c r="O43" i="10"/>
  <c r="L126" i="11"/>
  <c r="L145" i="11" s="1"/>
  <c r="D126" i="11"/>
  <c r="D145" i="11" s="1"/>
  <c r="O126" i="11"/>
  <c r="AB126" i="11"/>
  <c r="AB61" i="10" s="1"/>
  <c r="R126" i="11"/>
  <c r="R61" i="10" s="1"/>
  <c r="AD43" i="10"/>
  <c r="C90" i="11"/>
  <c r="C107" i="11"/>
  <c r="O9" i="10"/>
  <c r="F126" i="15"/>
  <c r="F27" i="10" s="1"/>
  <c r="X9" i="10"/>
  <c r="AA126" i="15"/>
  <c r="AA27" i="10" s="1"/>
  <c r="J9" i="10"/>
  <c r="AC9" i="10"/>
  <c r="AB9" i="10"/>
  <c r="M9" i="10"/>
  <c r="S126" i="15"/>
  <c r="S27" i="10" s="1"/>
  <c r="P144" i="15"/>
  <c r="I126" i="15"/>
  <c r="I27" i="10" s="1"/>
  <c r="AA144" i="15"/>
  <c r="R126" i="15"/>
  <c r="R145" i="15" s="1"/>
  <c r="T145" i="15"/>
  <c r="U145" i="15"/>
  <c r="Q126" i="15"/>
  <c r="Q145" i="15" s="1"/>
  <c r="AB126" i="15"/>
  <c r="AB27" i="10" s="1"/>
  <c r="V27" i="10"/>
  <c r="V95" i="10" s="1"/>
  <c r="P143" i="15"/>
  <c r="P25" i="10"/>
  <c r="K143" i="15"/>
  <c r="K25" i="10"/>
  <c r="K93" i="10" s="1"/>
  <c r="N143" i="15"/>
  <c r="N25" i="10"/>
  <c r="J143" i="15"/>
  <c r="J25" i="10"/>
  <c r="J93" i="10" s="1"/>
  <c r="D143" i="15"/>
  <c r="D25" i="10"/>
  <c r="D93" i="10" s="1"/>
  <c r="E143" i="15"/>
  <c r="E25" i="10"/>
  <c r="E93" i="10" s="1"/>
  <c r="K9" i="10"/>
  <c r="AD126" i="15"/>
  <c r="AD27" i="10" s="1"/>
  <c r="T127" i="15"/>
  <c r="T28" i="10" s="1"/>
  <c r="U127" i="15"/>
  <c r="U146" i="15" s="1"/>
  <c r="D126" i="15"/>
  <c r="D145" i="15" s="1"/>
  <c r="L126" i="15"/>
  <c r="L27" i="10" s="1"/>
  <c r="AD9" i="10"/>
  <c r="S9" i="10"/>
  <c r="C8" i="10"/>
  <c r="W143" i="15"/>
  <c r="W25" i="10"/>
  <c r="W93" i="10" s="1"/>
  <c r="H143" i="15"/>
  <c r="H25" i="10"/>
  <c r="H93" i="10" s="1"/>
  <c r="D9" i="10"/>
  <c r="H9" i="10"/>
  <c r="Y126" i="15"/>
  <c r="Y27" i="10" s="1"/>
  <c r="N126" i="15"/>
  <c r="N145" i="15" s="1"/>
  <c r="Z126" i="15"/>
  <c r="Z27" i="10" s="1"/>
  <c r="E126" i="15"/>
  <c r="E27" i="10" s="1"/>
  <c r="AC126" i="15"/>
  <c r="AC145" i="15" s="1"/>
  <c r="AE126" i="15"/>
  <c r="AE27" i="10" s="1"/>
  <c r="AD25" i="10"/>
  <c r="AD93" i="10" s="1"/>
  <c r="AD143" i="15"/>
  <c r="W26" i="10"/>
  <c r="W144" i="15"/>
  <c r="Y143" i="15"/>
  <c r="Y25" i="10"/>
  <c r="Y93" i="10" s="1"/>
  <c r="R25" i="10"/>
  <c r="R93" i="10" s="1"/>
  <c r="R143" i="15"/>
  <c r="H126" i="15"/>
  <c r="H145" i="15" s="1"/>
  <c r="R9" i="10"/>
  <c r="P126" i="15"/>
  <c r="P145" i="15" s="1"/>
  <c r="AE9" i="10"/>
  <c r="V127" i="15"/>
  <c r="V146" i="15" s="1"/>
  <c r="X126" i="15"/>
  <c r="X27" i="10" s="1"/>
  <c r="J126" i="15"/>
  <c r="J27" i="10" s="1"/>
  <c r="M126" i="15"/>
  <c r="M27" i="10" s="1"/>
  <c r="O126" i="15"/>
  <c r="O27" i="10" s="1"/>
  <c r="V10" i="10"/>
  <c r="Z25" i="10"/>
  <c r="Z93" i="10" s="1"/>
  <c r="Z143" i="15"/>
  <c r="AA94" i="10"/>
  <c r="T95" i="10"/>
  <c r="U95" i="10"/>
  <c r="E94" i="10"/>
  <c r="Q94" i="10"/>
  <c r="N94" i="10"/>
  <c r="V110" i="15"/>
  <c r="V93" i="15"/>
  <c r="D92" i="11"/>
  <c r="D109" i="11"/>
  <c r="J92" i="11"/>
  <c r="J109" i="11"/>
  <c r="I92" i="11"/>
  <c r="I109" i="11"/>
  <c r="Z92" i="11"/>
  <c r="Z109" i="11"/>
  <c r="D92" i="15"/>
  <c r="D109" i="15"/>
  <c r="AA92" i="15"/>
  <c r="AD92" i="11"/>
  <c r="AD109" i="11"/>
  <c r="S92" i="15"/>
  <c r="S109" i="15"/>
  <c r="Y109" i="15"/>
  <c r="Y92" i="15"/>
  <c r="G109" i="15"/>
  <c r="G92" i="15"/>
  <c r="I109" i="15"/>
  <c r="N92" i="15"/>
  <c r="N109" i="15"/>
  <c r="Z92" i="15"/>
  <c r="Z109" i="15"/>
  <c r="O92" i="11"/>
  <c r="O109" i="11"/>
  <c r="E92" i="11"/>
  <c r="E109" i="11"/>
  <c r="S92" i="11"/>
  <c r="S109" i="11"/>
  <c r="U93" i="11"/>
  <c r="U110" i="11"/>
  <c r="AB92" i="11"/>
  <c r="AB109" i="11"/>
  <c r="H92" i="11"/>
  <c r="H109" i="11"/>
  <c r="X92" i="11"/>
  <c r="X109" i="11"/>
  <c r="R92" i="15"/>
  <c r="R109" i="15"/>
  <c r="E92" i="15"/>
  <c r="E109" i="15"/>
  <c r="P92" i="11"/>
  <c r="P109" i="11"/>
  <c r="AC109" i="15"/>
  <c r="AC92" i="15"/>
  <c r="K92" i="11"/>
  <c r="K109" i="11"/>
  <c r="N92" i="11"/>
  <c r="N109" i="11"/>
  <c r="Q109" i="15"/>
  <c r="AE92" i="15"/>
  <c r="AE109" i="15"/>
  <c r="AB92" i="15"/>
  <c r="AB109" i="15"/>
  <c r="R92" i="11"/>
  <c r="R109" i="11"/>
  <c r="H92" i="15"/>
  <c r="H109" i="15"/>
  <c r="P92" i="15"/>
  <c r="P109" i="15"/>
  <c r="W93" i="15"/>
  <c r="W110" i="15"/>
  <c r="T93" i="15"/>
  <c r="T110" i="15"/>
  <c r="U93" i="15"/>
  <c r="U110" i="15"/>
  <c r="L92" i="11"/>
  <c r="L109" i="11"/>
  <c r="AE92" i="11"/>
  <c r="AE109" i="11"/>
  <c r="AA92" i="11"/>
  <c r="AA109" i="11"/>
  <c r="W92" i="11"/>
  <c r="W109" i="11"/>
  <c r="V93" i="11"/>
  <c r="V110" i="11"/>
  <c r="T93" i="11"/>
  <c r="T110" i="11"/>
  <c r="L92" i="15"/>
  <c r="L109" i="15"/>
  <c r="F92" i="15"/>
  <c r="F109" i="15"/>
  <c r="J92" i="15"/>
  <c r="J109" i="15"/>
  <c r="Y92" i="11"/>
  <c r="Y109" i="11"/>
  <c r="G92" i="11"/>
  <c r="G109" i="11"/>
  <c r="M109" i="15"/>
  <c r="M92" i="15"/>
  <c r="Q92" i="11"/>
  <c r="Q109" i="11"/>
  <c r="O92" i="15"/>
  <c r="O109" i="15"/>
  <c r="AD109" i="15" l="1"/>
  <c r="AC92" i="11"/>
  <c r="AA61" i="10"/>
  <c r="AA95" i="10" s="1"/>
  <c r="F109" i="11"/>
  <c r="F127" i="11" s="1"/>
  <c r="F62" i="10" s="1"/>
  <c r="X92" i="15"/>
  <c r="X93" i="15" s="1"/>
  <c r="E145" i="15"/>
  <c r="E10" i="10" s="1"/>
  <c r="AD94" i="10"/>
  <c r="K109" i="15"/>
  <c r="K127" i="15" s="1"/>
  <c r="K28" i="10" s="1"/>
  <c r="K92" i="15"/>
  <c r="AC94" i="10"/>
  <c r="M109" i="11"/>
  <c r="M127" i="11" s="1"/>
  <c r="M146" i="11" s="1"/>
  <c r="P61" i="10"/>
  <c r="O94" i="10"/>
  <c r="M94" i="10"/>
  <c r="H61" i="10"/>
  <c r="X94" i="10"/>
  <c r="T146" i="11"/>
  <c r="T45" i="10" s="1"/>
  <c r="I145" i="15"/>
  <c r="I10" i="10" s="1"/>
  <c r="K145" i="11"/>
  <c r="K44" i="10" s="1"/>
  <c r="K78" i="10" s="1"/>
  <c r="AE145" i="11"/>
  <c r="AE44" i="10" s="1"/>
  <c r="R145" i="11"/>
  <c r="R44" i="10" s="1"/>
  <c r="W94" i="10"/>
  <c r="AD61" i="10"/>
  <c r="M145" i="11"/>
  <c r="M44" i="10" s="1"/>
  <c r="J145" i="15"/>
  <c r="J10" i="10" s="1"/>
  <c r="AC77" i="10"/>
  <c r="U28" i="10"/>
  <c r="N145" i="11"/>
  <c r="N44" i="10" s="1"/>
  <c r="W145" i="11"/>
  <c r="W44" i="10" s="1"/>
  <c r="W78" i="10" s="1"/>
  <c r="J94" i="10"/>
  <c r="Y61" i="10"/>
  <c r="Y95" i="10" s="1"/>
  <c r="X145" i="11"/>
  <c r="X44" i="10" s="1"/>
  <c r="H77" i="10"/>
  <c r="V28" i="10"/>
  <c r="V96" i="10" s="1"/>
  <c r="N93" i="10"/>
  <c r="C28" i="10"/>
  <c r="AD77" i="10"/>
  <c r="E77" i="10"/>
  <c r="Z77" i="10"/>
  <c r="AE145" i="15"/>
  <c r="AE10" i="10" s="1"/>
  <c r="L145" i="15"/>
  <c r="L10" i="10" s="1"/>
  <c r="K146" i="15"/>
  <c r="K11" i="10" s="1"/>
  <c r="I145" i="11"/>
  <c r="I44" i="10" s="1"/>
  <c r="T146" i="15"/>
  <c r="T11" i="10" s="1"/>
  <c r="R27" i="10"/>
  <c r="R95" i="10" s="1"/>
  <c r="X77" i="10"/>
  <c r="I77" i="10"/>
  <c r="Q77" i="10"/>
  <c r="C110" i="15"/>
  <c r="C128" i="15" s="1"/>
  <c r="C93" i="15"/>
  <c r="AB145" i="15"/>
  <c r="AB10" i="10" s="1"/>
  <c r="U62" i="10"/>
  <c r="Q145" i="11"/>
  <c r="Q44" i="10" s="1"/>
  <c r="AD145" i="15"/>
  <c r="AD10" i="10" s="1"/>
  <c r="S77" i="10"/>
  <c r="Q27" i="10"/>
  <c r="Q95" i="10" s="1"/>
  <c r="AC27" i="10"/>
  <c r="Z145" i="15"/>
  <c r="Z10" i="10" s="1"/>
  <c r="W28" i="10"/>
  <c r="S145" i="15"/>
  <c r="S10" i="10" s="1"/>
  <c r="AA145" i="15"/>
  <c r="AA10" i="10" s="1"/>
  <c r="F77" i="10"/>
  <c r="M145" i="15"/>
  <c r="M10" i="10" s="1"/>
  <c r="F145" i="15"/>
  <c r="F10" i="10" s="1"/>
  <c r="G61" i="10"/>
  <c r="G95" i="10" s="1"/>
  <c r="N77" i="10"/>
  <c r="M77" i="10"/>
  <c r="R77" i="10"/>
  <c r="D27" i="10"/>
  <c r="L77" i="10"/>
  <c r="D77" i="10"/>
  <c r="Y77" i="10"/>
  <c r="AB145" i="11"/>
  <c r="AB44" i="10" s="1"/>
  <c r="E145" i="11"/>
  <c r="E44" i="10" s="1"/>
  <c r="V146" i="11"/>
  <c r="V45" i="10" s="1"/>
  <c r="G77" i="10"/>
  <c r="G145" i="15"/>
  <c r="G10" i="10" s="1"/>
  <c r="S145" i="11"/>
  <c r="S44" i="10" s="1"/>
  <c r="P93" i="10"/>
  <c r="O145" i="15"/>
  <c r="O10" i="10" s="1"/>
  <c r="J77" i="10"/>
  <c r="D61" i="10"/>
  <c r="O61" i="10"/>
  <c r="O95" i="10" s="1"/>
  <c r="K77" i="10"/>
  <c r="O77" i="10"/>
  <c r="V78" i="10"/>
  <c r="AB77" i="10"/>
  <c r="N127" i="11"/>
  <c r="N62" i="10" s="1"/>
  <c r="S127" i="11"/>
  <c r="S146" i="11" s="1"/>
  <c r="L44" i="10"/>
  <c r="Z127" i="11"/>
  <c r="Z62" i="10" s="1"/>
  <c r="Q127" i="11"/>
  <c r="Q62" i="10" s="1"/>
  <c r="G127" i="11"/>
  <c r="G62" i="10" s="1"/>
  <c r="H44" i="10"/>
  <c r="U45" i="10"/>
  <c r="Z145" i="11"/>
  <c r="J61" i="10"/>
  <c r="J95" i="10" s="1"/>
  <c r="F145" i="11"/>
  <c r="P27" i="10"/>
  <c r="AC61" i="10"/>
  <c r="O145" i="11"/>
  <c r="L42" i="10"/>
  <c r="L76" i="10" s="1"/>
  <c r="C59" i="10"/>
  <c r="C93" i="10" s="1"/>
  <c r="C143" i="11"/>
  <c r="Q42" i="10"/>
  <c r="Q76" i="10" s="1"/>
  <c r="P42" i="10"/>
  <c r="V128" i="11"/>
  <c r="V63" i="10" s="1"/>
  <c r="AC44" i="10"/>
  <c r="O42" i="10"/>
  <c r="O76" i="10" s="1"/>
  <c r="AE127" i="11"/>
  <c r="AE62" i="10" s="1"/>
  <c r="P127" i="11"/>
  <c r="P62" i="10" s="1"/>
  <c r="AB127" i="11"/>
  <c r="AB62" i="10" s="1"/>
  <c r="D44" i="10"/>
  <c r="J127" i="11"/>
  <c r="J62" i="10" s="1"/>
  <c r="G44" i="10"/>
  <c r="Y44" i="10"/>
  <c r="AA44" i="10"/>
  <c r="L61" i="10"/>
  <c r="L95" i="10" s="1"/>
  <c r="AD127" i="11"/>
  <c r="AD62" i="10" s="1"/>
  <c r="N27" i="10"/>
  <c r="N95" i="10" s="1"/>
  <c r="C125" i="11"/>
  <c r="N42" i="10"/>
  <c r="W127" i="11"/>
  <c r="W146" i="11" s="1"/>
  <c r="H127" i="11"/>
  <c r="H146" i="11" s="1"/>
  <c r="O127" i="11"/>
  <c r="O62" i="10" s="1"/>
  <c r="Y127" i="11"/>
  <c r="Y62" i="10" s="1"/>
  <c r="P44" i="10"/>
  <c r="T128" i="11"/>
  <c r="T63" i="10" s="1"/>
  <c r="AA127" i="11"/>
  <c r="AA146" i="11" s="1"/>
  <c r="L127" i="11"/>
  <c r="L146" i="11" s="1"/>
  <c r="AD44" i="10"/>
  <c r="R127" i="11"/>
  <c r="R146" i="11" s="1"/>
  <c r="K127" i="11"/>
  <c r="K146" i="11" s="1"/>
  <c r="X127" i="11"/>
  <c r="X62" i="10" s="1"/>
  <c r="AC127" i="11"/>
  <c r="AC62" i="10" s="1"/>
  <c r="U128" i="11"/>
  <c r="U63" i="10" s="1"/>
  <c r="E127" i="11"/>
  <c r="E146" i="11" s="1"/>
  <c r="Z61" i="10"/>
  <c r="Z95" i="10" s="1"/>
  <c r="J145" i="11"/>
  <c r="F61" i="10"/>
  <c r="F95" i="10" s="1"/>
  <c r="I127" i="11"/>
  <c r="I62" i="10" s="1"/>
  <c r="D127" i="11"/>
  <c r="D62" i="10" s="1"/>
  <c r="C108" i="11"/>
  <c r="C91" i="11"/>
  <c r="S42" i="10"/>
  <c r="S76" i="10" s="1"/>
  <c r="AE60" i="10"/>
  <c r="AE94" i="10" s="1"/>
  <c r="AE144" i="11"/>
  <c r="M127" i="15"/>
  <c r="M28" i="10" s="1"/>
  <c r="L127" i="15"/>
  <c r="L146" i="15" s="1"/>
  <c r="E127" i="15"/>
  <c r="E28" i="10" s="1"/>
  <c r="D10" i="10"/>
  <c r="Q10" i="10"/>
  <c r="W128" i="15"/>
  <c r="W147" i="15" s="1"/>
  <c r="P127" i="15"/>
  <c r="P28" i="10" s="1"/>
  <c r="Y127" i="15"/>
  <c r="Y28" i="10" s="1"/>
  <c r="X145" i="15"/>
  <c r="W11" i="10"/>
  <c r="Y145" i="15"/>
  <c r="X127" i="15"/>
  <c r="X28" i="10" s="1"/>
  <c r="Z8" i="10"/>
  <c r="Z76" i="10" s="1"/>
  <c r="AD8" i="10"/>
  <c r="AD76" i="10" s="1"/>
  <c r="E8" i="10"/>
  <c r="E76" i="10" s="1"/>
  <c r="K8" i="10"/>
  <c r="K76" i="10" s="1"/>
  <c r="AC10" i="10"/>
  <c r="R10" i="10"/>
  <c r="J127" i="15"/>
  <c r="J146" i="15" s="1"/>
  <c r="F127" i="15"/>
  <c r="F146" i="15" s="1"/>
  <c r="U128" i="15"/>
  <c r="U147" i="15" s="1"/>
  <c r="AD127" i="15"/>
  <c r="AD146" i="15" s="1"/>
  <c r="AB127" i="15"/>
  <c r="AB28" i="10" s="1"/>
  <c r="Q127" i="15"/>
  <c r="Q146" i="15" s="1"/>
  <c r="R127" i="15"/>
  <c r="R146" i="15" s="1"/>
  <c r="Z127" i="15"/>
  <c r="Z28" i="10" s="1"/>
  <c r="I127" i="15"/>
  <c r="I28" i="10" s="1"/>
  <c r="U11" i="10"/>
  <c r="P10" i="10"/>
  <c r="H27" i="10"/>
  <c r="D127" i="15"/>
  <c r="D146" i="15" s="1"/>
  <c r="W9" i="10"/>
  <c r="W77" i="10" s="1"/>
  <c r="W8" i="10"/>
  <c r="W76" i="10" s="1"/>
  <c r="N8" i="10"/>
  <c r="O127" i="15"/>
  <c r="O146" i="15" s="1"/>
  <c r="H127" i="15"/>
  <c r="H28" i="10" s="1"/>
  <c r="AC127" i="15"/>
  <c r="AC146" i="15" s="1"/>
  <c r="G127" i="15"/>
  <c r="G28" i="10" s="1"/>
  <c r="V11" i="10"/>
  <c r="AA127" i="15"/>
  <c r="AA28" i="10" s="1"/>
  <c r="H10" i="10"/>
  <c r="N10" i="10"/>
  <c r="V128" i="15"/>
  <c r="V29" i="10" s="1"/>
  <c r="H8" i="10"/>
  <c r="H76" i="10" s="1"/>
  <c r="J8" i="10"/>
  <c r="J76" i="10" s="1"/>
  <c r="U10" i="10"/>
  <c r="U78" i="10" s="1"/>
  <c r="AA9" i="10"/>
  <c r="AA77" i="10" s="1"/>
  <c r="T128" i="15"/>
  <c r="T147" i="15" s="1"/>
  <c r="AE127" i="15"/>
  <c r="N127" i="15"/>
  <c r="N146" i="15" s="1"/>
  <c r="S127" i="15"/>
  <c r="S28" i="10" s="1"/>
  <c r="R8" i="10"/>
  <c r="R76" i="10" s="1"/>
  <c r="Y8" i="10"/>
  <c r="Y76" i="10" s="1"/>
  <c r="D8" i="10"/>
  <c r="D76" i="10" s="1"/>
  <c r="P8" i="10"/>
  <c r="T10" i="10"/>
  <c r="T78" i="10" s="1"/>
  <c r="P9" i="10"/>
  <c r="P77" i="10" s="1"/>
  <c r="AD95" i="10"/>
  <c r="W95" i="10"/>
  <c r="K95" i="10"/>
  <c r="X95" i="10"/>
  <c r="T96" i="10"/>
  <c r="O110" i="15"/>
  <c r="O93" i="15"/>
  <c r="Q93" i="11"/>
  <c r="Q110" i="11"/>
  <c r="G93" i="11"/>
  <c r="G110" i="11"/>
  <c r="W111" i="15"/>
  <c r="W94" i="15"/>
  <c r="P110" i="15"/>
  <c r="P93" i="15"/>
  <c r="H93" i="15"/>
  <c r="H110" i="15"/>
  <c r="AC110" i="15"/>
  <c r="AC93" i="15"/>
  <c r="G93" i="15"/>
  <c r="G110" i="15"/>
  <c r="Y110" i="15"/>
  <c r="Y93" i="15"/>
  <c r="AA93" i="15"/>
  <c r="AA110" i="15"/>
  <c r="X110" i="15"/>
  <c r="V111" i="15"/>
  <c r="V94" i="15"/>
  <c r="M110" i="15"/>
  <c r="M93" i="15"/>
  <c r="Y93" i="11"/>
  <c r="Y110" i="11"/>
  <c r="J93" i="15"/>
  <c r="J110" i="15"/>
  <c r="F93" i="15"/>
  <c r="F110" i="15"/>
  <c r="L93" i="15"/>
  <c r="L110" i="15"/>
  <c r="AB95" i="10"/>
  <c r="E95" i="10"/>
  <c r="T94" i="11"/>
  <c r="T111" i="11"/>
  <c r="V94" i="11"/>
  <c r="V111" i="11"/>
  <c r="W93" i="11"/>
  <c r="W110" i="11"/>
  <c r="AA93" i="11"/>
  <c r="AA110" i="11"/>
  <c r="AE93" i="11"/>
  <c r="AE110" i="11"/>
  <c r="L93" i="11"/>
  <c r="L110" i="11"/>
  <c r="U94" i="15"/>
  <c r="U111" i="15"/>
  <c r="T94" i="15"/>
  <c r="T111" i="15"/>
  <c r="AD93" i="15"/>
  <c r="AD110" i="15"/>
  <c r="R93" i="11"/>
  <c r="R110" i="11"/>
  <c r="AB110" i="15"/>
  <c r="AB93" i="15"/>
  <c r="AE110" i="15"/>
  <c r="AE93" i="15"/>
  <c r="Q93" i="15"/>
  <c r="Q110" i="15"/>
  <c r="N93" i="11"/>
  <c r="N110" i="11"/>
  <c r="K93" i="11"/>
  <c r="K110" i="11"/>
  <c r="P93" i="11"/>
  <c r="P110" i="11"/>
  <c r="E93" i="15"/>
  <c r="E110" i="15"/>
  <c r="R93" i="15"/>
  <c r="R110" i="15"/>
  <c r="X93" i="11"/>
  <c r="X110" i="11"/>
  <c r="H93" i="11"/>
  <c r="H110" i="11"/>
  <c r="AC93" i="11"/>
  <c r="AC110" i="11"/>
  <c r="AB93" i="11"/>
  <c r="AB110" i="11"/>
  <c r="U94" i="11"/>
  <c r="U111" i="11"/>
  <c r="S93" i="11"/>
  <c r="S110" i="11"/>
  <c r="E93" i="11"/>
  <c r="E110" i="11"/>
  <c r="O93" i="11"/>
  <c r="O110" i="11"/>
  <c r="Z93" i="15"/>
  <c r="Z110" i="15"/>
  <c r="N93" i="15"/>
  <c r="N110" i="15"/>
  <c r="I110" i="15"/>
  <c r="I93" i="15"/>
  <c r="M95" i="10"/>
  <c r="I95" i="10"/>
  <c r="AE95" i="10"/>
  <c r="S110" i="15"/>
  <c r="S93" i="15"/>
  <c r="AD93" i="11"/>
  <c r="AD110" i="11"/>
  <c r="S95" i="10"/>
  <c r="M93" i="11"/>
  <c r="M110" i="11"/>
  <c r="D110" i="15"/>
  <c r="D93" i="15"/>
  <c r="Z93" i="11"/>
  <c r="Z110" i="11"/>
  <c r="I93" i="11"/>
  <c r="I110" i="11"/>
  <c r="J93" i="11"/>
  <c r="J110" i="11"/>
  <c r="D93" i="11"/>
  <c r="D110" i="11"/>
  <c r="F93" i="11"/>
  <c r="F110" i="11"/>
  <c r="AC146" i="11" l="1"/>
  <c r="AC45" i="10" s="1"/>
  <c r="P95" i="10"/>
  <c r="I146" i="11"/>
  <c r="I45" i="10" s="1"/>
  <c r="H95" i="10"/>
  <c r="K93" i="15"/>
  <c r="K110" i="15"/>
  <c r="K128" i="15" s="1"/>
  <c r="K29" i="10" s="1"/>
  <c r="W29" i="10"/>
  <c r="U96" i="10"/>
  <c r="X146" i="15"/>
  <c r="X11" i="10" s="1"/>
  <c r="AA146" i="15"/>
  <c r="AA11" i="10" s="1"/>
  <c r="Y146" i="15"/>
  <c r="AB146" i="11"/>
  <c r="AB45" i="10" s="1"/>
  <c r="Q28" i="10"/>
  <c r="Q96" i="10" s="1"/>
  <c r="U29" i="10"/>
  <c r="U97" i="10" s="1"/>
  <c r="M146" i="15"/>
  <c r="M11" i="10" s="1"/>
  <c r="H62" i="10"/>
  <c r="H96" i="10" s="1"/>
  <c r="L28" i="10"/>
  <c r="AC28" i="10"/>
  <c r="AC96" i="10" s="1"/>
  <c r="D95" i="10"/>
  <c r="S146" i="15"/>
  <c r="S11" i="10" s="1"/>
  <c r="P78" i="10"/>
  <c r="AD78" i="10"/>
  <c r="F28" i="10"/>
  <c r="F96" i="10" s="1"/>
  <c r="H78" i="10"/>
  <c r="F146" i="11"/>
  <c r="F45" i="10" s="1"/>
  <c r="G78" i="10"/>
  <c r="I146" i="15"/>
  <c r="I11" i="10" s="1"/>
  <c r="L78" i="10"/>
  <c r="E146" i="15"/>
  <c r="E11" i="10" s="1"/>
  <c r="L62" i="10"/>
  <c r="G146" i="15"/>
  <c r="G11" i="10" s="1"/>
  <c r="AE146" i="11"/>
  <c r="AE45" i="10" s="1"/>
  <c r="T79" i="10"/>
  <c r="J28" i="10"/>
  <c r="J96" i="10" s="1"/>
  <c r="D28" i="10"/>
  <c r="D96" i="10" s="1"/>
  <c r="T147" i="11"/>
  <c r="T46" i="10" s="1"/>
  <c r="P76" i="10"/>
  <c r="AC95" i="10"/>
  <c r="D146" i="11"/>
  <c r="D45" i="10" s="1"/>
  <c r="W62" i="10"/>
  <c r="W96" i="10" s="1"/>
  <c r="S78" i="10"/>
  <c r="E62" i="10"/>
  <c r="E96" i="10" s="1"/>
  <c r="AB146" i="15"/>
  <c r="AB11" i="10" s="1"/>
  <c r="V147" i="11"/>
  <c r="V46" i="10" s="1"/>
  <c r="Y146" i="11"/>
  <c r="Y45" i="10" s="1"/>
  <c r="Q146" i="11"/>
  <c r="Q45" i="10" s="1"/>
  <c r="J146" i="11"/>
  <c r="N146" i="11"/>
  <c r="N45" i="10" s="1"/>
  <c r="R78" i="10"/>
  <c r="C111" i="15"/>
  <c r="C129" i="15" s="1"/>
  <c r="C148" i="15" s="1"/>
  <c r="C13" i="10" s="1"/>
  <c r="C94" i="15"/>
  <c r="H146" i="15"/>
  <c r="H11" i="10" s="1"/>
  <c r="Z146" i="15"/>
  <c r="Z11" i="10" s="1"/>
  <c r="C147" i="15"/>
  <c r="C12" i="10" s="1"/>
  <c r="C29" i="10"/>
  <c r="AE78" i="10"/>
  <c r="U79" i="10"/>
  <c r="M78" i="10"/>
  <c r="P146" i="15"/>
  <c r="P11" i="10" s="1"/>
  <c r="AD146" i="11"/>
  <c r="AD45" i="10" s="1"/>
  <c r="U147" i="11"/>
  <c r="U46" i="10" s="1"/>
  <c r="R62" i="10"/>
  <c r="O28" i="10"/>
  <c r="O96" i="10" s="1"/>
  <c r="AD28" i="10"/>
  <c r="AD96" i="10" s="1"/>
  <c r="T29" i="10"/>
  <c r="T97" i="10" s="1"/>
  <c r="E78" i="10"/>
  <c r="N76" i="10"/>
  <c r="I78" i="10"/>
  <c r="Q78" i="10"/>
  <c r="G146" i="11"/>
  <c r="G45" i="10" s="1"/>
  <c r="AC78" i="10"/>
  <c r="V147" i="15"/>
  <c r="V12" i="10" s="1"/>
  <c r="X146" i="11"/>
  <c r="X45" i="10" s="1"/>
  <c r="N78" i="10"/>
  <c r="V79" i="10"/>
  <c r="AA78" i="10"/>
  <c r="AB78" i="10"/>
  <c r="D78" i="10"/>
  <c r="R28" i="10"/>
  <c r="Z146" i="11"/>
  <c r="M62" i="10"/>
  <c r="M96" i="10" s="1"/>
  <c r="O146" i="11"/>
  <c r="O45" i="10" s="1"/>
  <c r="S62" i="10"/>
  <c r="S96" i="10" s="1"/>
  <c r="P146" i="11"/>
  <c r="P45" i="10" s="1"/>
  <c r="K62" i="10"/>
  <c r="K96" i="10" s="1"/>
  <c r="AA62" i="10"/>
  <c r="AA96" i="10" s="1"/>
  <c r="D128" i="11"/>
  <c r="D147" i="11" s="1"/>
  <c r="I128" i="11"/>
  <c r="I147" i="11" s="1"/>
  <c r="O128" i="11"/>
  <c r="O147" i="11" s="1"/>
  <c r="S128" i="11"/>
  <c r="AB128" i="11"/>
  <c r="AB63" i="10" s="1"/>
  <c r="H128" i="11"/>
  <c r="P128" i="11"/>
  <c r="P147" i="11" s="1"/>
  <c r="K128" i="11"/>
  <c r="K147" i="11" s="1"/>
  <c r="AE128" i="11"/>
  <c r="AE63" i="10" s="1"/>
  <c r="W128" i="11"/>
  <c r="W63" i="10" s="1"/>
  <c r="T129" i="11"/>
  <c r="T64" i="10" s="1"/>
  <c r="Y128" i="11"/>
  <c r="Y63" i="10" s="1"/>
  <c r="J45" i="10"/>
  <c r="Z45" i="10"/>
  <c r="E45" i="10"/>
  <c r="M45" i="10"/>
  <c r="S45" i="10"/>
  <c r="H45" i="10"/>
  <c r="K45" i="10"/>
  <c r="K79" i="10" s="1"/>
  <c r="AA45" i="10"/>
  <c r="G128" i="11"/>
  <c r="G63" i="10" s="1"/>
  <c r="AE43" i="10"/>
  <c r="AE77" i="10" s="1"/>
  <c r="F44" i="10"/>
  <c r="F78" i="10" s="1"/>
  <c r="F128" i="11"/>
  <c r="F147" i="11" s="1"/>
  <c r="J128" i="11"/>
  <c r="Z128" i="11"/>
  <c r="Z63" i="10" s="1"/>
  <c r="M128" i="11"/>
  <c r="E128" i="11"/>
  <c r="E63" i="10" s="1"/>
  <c r="U129" i="11"/>
  <c r="U148" i="11" s="1"/>
  <c r="AC128" i="11"/>
  <c r="AC63" i="10" s="1"/>
  <c r="X128" i="11"/>
  <c r="X63" i="10" s="1"/>
  <c r="N128" i="11"/>
  <c r="N63" i="10" s="1"/>
  <c r="R128" i="11"/>
  <c r="L128" i="11"/>
  <c r="L63" i="10" s="1"/>
  <c r="AA128" i="11"/>
  <c r="V129" i="11"/>
  <c r="V64" i="10" s="1"/>
  <c r="R45" i="10"/>
  <c r="L45" i="10"/>
  <c r="C92" i="11"/>
  <c r="C109" i="11"/>
  <c r="J44" i="10"/>
  <c r="J78" i="10" s="1"/>
  <c r="O44" i="10"/>
  <c r="O78" i="10" s="1"/>
  <c r="AD128" i="11"/>
  <c r="AD147" i="11" s="1"/>
  <c r="W45" i="10"/>
  <c r="W79" i="10" s="1"/>
  <c r="Q128" i="11"/>
  <c r="Q63" i="10" s="1"/>
  <c r="C126" i="11"/>
  <c r="C60" i="10"/>
  <c r="C94" i="10" s="1"/>
  <c r="C144" i="11"/>
  <c r="C42" i="10"/>
  <c r="C76" i="10" s="1"/>
  <c r="Z44" i="10"/>
  <c r="Z78" i="10" s="1"/>
  <c r="I128" i="15"/>
  <c r="I147" i="15" s="1"/>
  <c r="X128" i="15"/>
  <c r="X29" i="10" s="1"/>
  <c r="D128" i="15"/>
  <c r="D147" i="15" s="1"/>
  <c r="AB128" i="15"/>
  <c r="AB29" i="10" s="1"/>
  <c r="M128" i="15"/>
  <c r="M29" i="10" s="1"/>
  <c r="V129" i="15"/>
  <c r="V30" i="10" s="1"/>
  <c r="AA128" i="15"/>
  <c r="AA147" i="15" s="1"/>
  <c r="G128" i="15"/>
  <c r="G147" i="15" s="1"/>
  <c r="AC128" i="15"/>
  <c r="AC147" i="15" s="1"/>
  <c r="AE146" i="15"/>
  <c r="W129" i="15"/>
  <c r="W30" i="10" s="1"/>
  <c r="T12" i="10"/>
  <c r="F11" i="10"/>
  <c r="O128" i="15"/>
  <c r="O29" i="10" s="1"/>
  <c r="Y10" i="10"/>
  <c r="Y78" i="10" s="1"/>
  <c r="Y11" i="10"/>
  <c r="Z128" i="15"/>
  <c r="Z29" i="10" s="1"/>
  <c r="E128" i="15"/>
  <c r="E147" i="15" s="1"/>
  <c r="W12" i="10"/>
  <c r="T129" i="15"/>
  <c r="T148" i="15" s="1"/>
  <c r="F128" i="15"/>
  <c r="F29" i="10" s="1"/>
  <c r="D11" i="10"/>
  <c r="N28" i="10"/>
  <c r="N96" i="10" s="1"/>
  <c r="L11" i="10"/>
  <c r="N11" i="10"/>
  <c r="R11" i="10"/>
  <c r="Q11" i="10"/>
  <c r="P128" i="15"/>
  <c r="P147" i="15" s="1"/>
  <c r="AD11" i="10"/>
  <c r="U12" i="10"/>
  <c r="J11" i="10"/>
  <c r="AC11" i="10"/>
  <c r="AE128" i="15"/>
  <c r="AE147" i="15" s="1"/>
  <c r="S128" i="15"/>
  <c r="S147" i="15" s="1"/>
  <c r="N128" i="15"/>
  <c r="N147" i="15" s="1"/>
  <c r="R128" i="15"/>
  <c r="R147" i="15" s="1"/>
  <c r="Q128" i="15"/>
  <c r="Q29" i="10" s="1"/>
  <c r="AD128" i="15"/>
  <c r="AD29" i="10" s="1"/>
  <c r="U129" i="15"/>
  <c r="U30" i="10" s="1"/>
  <c r="L128" i="15"/>
  <c r="L29" i="10" s="1"/>
  <c r="J128" i="15"/>
  <c r="J147" i="15" s="1"/>
  <c r="O11" i="10"/>
  <c r="Y128" i="15"/>
  <c r="Y29" i="10" s="1"/>
  <c r="AE28" i="10"/>
  <c r="AE96" i="10" s="1"/>
  <c r="H128" i="15"/>
  <c r="H147" i="15" s="1"/>
  <c r="X10" i="10"/>
  <c r="X78" i="10" s="1"/>
  <c r="AB96" i="10"/>
  <c r="I96" i="10"/>
  <c r="Z96" i="10"/>
  <c r="D111" i="15"/>
  <c r="D94" i="15"/>
  <c r="AD94" i="11"/>
  <c r="AD111" i="11"/>
  <c r="I111" i="15"/>
  <c r="I94" i="15"/>
  <c r="AE94" i="15"/>
  <c r="AE111" i="15"/>
  <c r="AB94" i="15"/>
  <c r="AB111" i="15"/>
  <c r="G96" i="10"/>
  <c r="M111" i="15"/>
  <c r="M94" i="15"/>
  <c r="V112" i="15"/>
  <c r="V95" i="15"/>
  <c r="X111" i="15"/>
  <c r="X94" i="15"/>
  <c r="AA111" i="15"/>
  <c r="AA94" i="15"/>
  <c r="G94" i="15"/>
  <c r="G111" i="15"/>
  <c r="P96" i="10"/>
  <c r="AC111" i="15"/>
  <c r="AC94" i="15"/>
  <c r="P111" i="15"/>
  <c r="P94" i="15"/>
  <c r="W95" i="15"/>
  <c r="W112" i="15"/>
  <c r="O111" i="15"/>
  <c r="O94" i="15"/>
  <c r="F94" i="11"/>
  <c r="F111" i="11"/>
  <c r="D94" i="11"/>
  <c r="D111" i="11"/>
  <c r="J94" i="11"/>
  <c r="J111" i="11"/>
  <c r="I94" i="11"/>
  <c r="I111" i="11"/>
  <c r="Z94" i="11"/>
  <c r="Z111" i="11"/>
  <c r="M94" i="11"/>
  <c r="M111" i="11"/>
  <c r="S111" i="15"/>
  <c r="S94" i="15"/>
  <c r="N111" i="15"/>
  <c r="N94" i="15"/>
  <c r="Z94" i="15"/>
  <c r="Z111" i="15"/>
  <c r="O94" i="11"/>
  <c r="O111" i="11"/>
  <c r="E94" i="11"/>
  <c r="E111" i="11"/>
  <c r="S94" i="11"/>
  <c r="S111" i="11"/>
  <c r="U95" i="11"/>
  <c r="U112" i="11"/>
  <c r="AB94" i="11"/>
  <c r="AB111" i="11"/>
  <c r="AC94" i="11"/>
  <c r="AC111" i="11"/>
  <c r="H94" i="11"/>
  <c r="H111" i="11"/>
  <c r="X94" i="11"/>
  <c r="X111" i="11"/>
  <c r="R94" i="15"/>
  <c r="R111" i="15"/>
  <c r="E94" i="15"/>
  <c r="E111" i="15"/>
  <c r="P94" i="11"/>
  <c r="P111" i="11"/>
  <c r="K94" i="11"/>
  <c r="K111" i="11"/>
  <c r="N94" i="11"/>
  <c r="N111" i="11"/>
  <c r="Q94" i="15"/>
  <c r="Q111" i="15"/>
  <c r="R94" i="11"/>
  <c r="R111" i="11"/>
  <c r="AD94" i="15"/>
  <c r="AD111" i="15"/>
  <c r="T112" i="15"/>
  <c r="T95" i="15"/>
  <c r="U112" i="15"/>
  <c r="U95" i="15"/>
  <c r="L94" i="11"/>
  <c r="L111" i="11"/>
  <c r="AE94" i="11"/>
  <c r="AE111" i="11"/>
  <c r="AA94" i="11"/>
  <c r="AA111" i="11"/>
  <c r="W94" i="11"/>
  <c r="W111" i="11"/>
  <c r="V95" i="11"/>
  <c r="V112" i="11"/>
  <c r="T95" i="11"/>
  <c r="T112" i="11"/>
  <c r="L94" i="15"/>
  <c r="L111" i="15"/>
  <c r="F94" i="15"/>
  <c r="F111" i="15"/>
  <c r="J94" i="15"/>
  <c r="J111" i="15"/>
  <c r="Y94" i="11"/>
  <c r="Y111" i="11"/>
  <c r="Y111" i="15"/>
  <c r="Y94" i="15"/>
  <c r="X96" i="10"/>
  <c r="H94" i="15"/>
  <c r="H111" i="15"/>
  <c r="V97" i="10"/>
  <c r="Y96" i="10"/>
  <c r="G94" i="11"/>
  <c r="G111" i="11"/>
  <c r="Q94" i="11"/>
  <c r="Q111" i="11"/>
  <c r="O147" i="15" l="1"/>
  <c r="L147" i="11"/>
  <c r="L46" i="10" s="1"/>
  <c r="K147" i="15"/>
  <c r="K12" i="10" s="1"/>
  <c r="K63" i="10"/>
  <c r="K97" i="10" s="1"/>
  <c r="K94" i="15"/>
  <c r="K111" i="15"/>
  <c r="K129" i="15" s="1"/>
  <c r="K30" i="10" s="1"/>
  <c r="AA29" i="10"/>
  <c r="M79" i="10"/>
  <c r="W148" i="15"/>
  <c r="W13" i="10" s="1"/>
  <c r="L96" i="10"/>
  <c r="Z147" i="11"/>
  <c r="V148" i="15"/>
  <c r="V13" i="10" s="1"/>
  <c r="AB147" i="15"/>
  <c r="AB12" i="10" s="1"/>
  <c r="E147" i="11"/>
  <c r="E46" i="10" s="1"/>
  <c r="AC29" i="10"/>
  <c r="AC97" i="10" s="1"/>
  <c r="X147" i="15"/>
  <c r="Y147" i="15"/>
  <c r="Y12" i="10" s="1"/>
  <c r="U148" i="15"/>
  <c r="U13" i="10" s="1"/>
  <c r="P63" i="10"/>
  <c r="U64" i="10"/>
  <c r="U98" i="10" s="1"/>
  <c r="W147" i="11"/>
  <c r="W46" i="10" s="1"/>
  <c r="W80" i="10" s="1"/>
  <c r="N147" i="11"/>
  <c r="N46" i="10" s="1"/>
  <c r="Z147" i="15"/>
  <c r="Z12" i="10" s="1"/>
  <c r="V148" i="11"/>
  <c r="V47" i="10" s="1"/>
  <c r="AC147" i="11"/>
  <c r="AC46" i="10" s="1"/>
  <c r="N29" i="10"/>
  <c r="N97" i="10" s="1"/>
  <c r="N79" i="10"/>
  <c r="E79" i="10"/>
  <c r="AB147" i="11"/>
  <c r="AB46" i="10" s="1"/>
  <c r="F147" i="15"/>
  <c r="F12" i="10" s="1"/>
  <c r="AE147" i="11"/>
  <c r="AE46" i="10" s="1"/>
  <c r="Q147" i="15"/>
  <c r="Q12" i="10" s="1"/>
  <c r="D63" i="10"/>
  <c r="C30" i="10"/>
  <c r="G29" i="10"/>
  <c r="G97" i="10" s="1"/>
  <c r="Q147" i="11"/>
  <c r="Q46" i="10" s="1"/>
  <c r="Y79" i="10"/>
  <c r="F79" i="10"/>
  <c r="C112" i="15"/>
  <c r="C130" i="15" s="1"/>
  <c r="C95" i="15"/>
  <c r="X147" i="11"/>
  <c r="X46" i="10" s="1"/>
  <c r="K148" i="15"/>
  <c r="K13" i="10" s="1"/>
  <c r="AD79" i="10"/>
  <c r="H29" i="10"/>
  <c r="AD147" i="15"/>
  <c r="AD12" i="10" s="1"/>
  <c r="H79" i="10"/>
  <c r="Q79" i="10"/>
  <c r="L79" i="10"/>
  <c r="R96" i="10"/>
  <c r="AB79" i="10"/>
  <c r="T80" i="10"/>
  <c r="P29" i="10"/>
  <c r="D29" i="10"/>
  <c r="D97" i="10" s="1"/>
  <c r="F63" i="10"/>
  <c r="F97" i="10" s="1"/>
  <c r="I29" i="10"/>
  <c r="O63" i="10"/>
  <c r="O97" i="10" s="1"/>
  <c r="AE29" i="10"/>
  <c r="AE97" i="10" s="1"/>
  <c r="T148" i="11"/>
  <c r="T47" i="10" s="1"/>
  <c r="J79" i="10"/>
  <c r="D79" i="10"/>
  <c r="R79" i="10"/>
  <c r="V80" i="10"/>
  <c r="AC79" i="10"/>
  <c r="G79" i="10"/>
  <c r="O79" i="10"/>
  <c r="M147" i="15"/>
  <c r="M12" i="10" s="1"/>
  <c r="E29" i="10"/>
  <c r="E97" i="10" s="1"/>
  <c r="S29" i="10"/>
  <c r="I63" i="10"/>
  <c r="S79" i="10"/>
  <c r="AA79" i="10"/>
  <c r="Z79" i="10"/>
  <c r="P79" i="10"/>
  <c r="U80" i="10"/>
  <c r="X79" i="10"/>
  <c r="I79" i="10"/>
  <c r="AD63" i="10"/>
  <c r="AD97" i="10" s="1"/>
  <c r="G147" i="11"/>
  <c r="G46" i="10" s="1"/>
  <c r="Y147" i="11"/>
  <c r="Y46" i="10" s="1"/>
  <c r="J29" i="10"/>
  <c r="L147" i="15"/>
  <c r="L12" i="10" s="1"/>
  <c r="AA63" i="10"/>
  <c r="T30" i="10"/>
  <c r="T98" i="10" s="1"/>
  <c r="R63" i="10"/>
  <c r="R29" i="10"/>
  <c r="H147" i="11"/>
  <c r="H46" i="10" s="1"/>
  <c r="S63" i="10"/>
  <c r="M63" i="10"/>
  <c r="M97" i="10" s="1"/>
  <c r="J147" i="11"/>
  <c r="J46" i="10" s="1"/>
  <c r="AA147" i="11"/>
  <c r="AA46" i="10" s="1"/>
  <c r="R147" i="11"/>
  <c r="R46" i="10" s="1"/>
  <c r="H63" i="10"/>
  <c r="H97" i="10" s="1"/>
  <c r="S147" i="11"/>
  <c r="S46" i="10" s="1"/>
  <c r="M147" i="11"/>
  <c r="M46" i="10" s="1"/>
  <c r="J63" i="10"/>
  <c r="Q129" i="11"/>
  <c r="Q64" i="10" s="1"/>
  <c r="T130" i="11"/>
  <c r="T65" i="10" s="1"/>
  <c r="W129" i="11"/>
  <c r="W64" i="10" s="1"/>
  <c r="AE129" i="11"/>
  <c r="AE148" i="11" s="1"/>
  <c r="K129" i="11"/>
  <c r="K64" i="10" s="1"/>
  <c r="X129" i="11"/>
  <c r="X64" i="10" s="1"/>
  <c r="AC129" i="11"/>
  <c r="AC148" i="11" s="1"/>
  <c r="U130" i="11"/>
  <c r="U65" i="10" s="1"/>
  <c r="E129" i="11"/>
  <c r="E64" i="10" s="1"/>
  <c r="AD46" i="10"/>
  <c r="I129" i="11"/>
  <c r="I148" i="11" s="1"/>
  <c r="D129" i="11"/>
  <c r="D64" i="10" s="1"/>
  <c r="P46" i="10"/>
  <c r="O46" i="10"/>
  <c r="F46" i="10"/>
  <c r="C43" i="10"/>
  <c r="C77" i="10" s="1"/>
  <c r="C145" i="11"/>
  <c r="C61" i="10"/>
  <c r="C95" i="10" s="1"/>
  <c r="C93" i="11"/>
  <c r="C110" i="11"/>
  <c r="G129" i="11"/>
  <c r="G64" i="10" s="1"/>
  <c r="Z46" i="10"/>
  <c r="Y129" i="11"/>
  <c r="Y64" i="10" s="1"/>
  <c r="V130" i="11"/>
  <c r="V149" i="11" s="1"/>
  <c r="AA129" i="11"/>
  <c r="AA148" i="11" s="1"/>
  <c r="L129" i="11"/>
  <c r="L64" i="10" s="1"/>
  <c r="R129" i="11"/>
  <c r="R148" i="11" s="1"/>
  <c r="N129" i="11"/>
  <c r="N148" i="11" s="1"/>
  <c r="P129" i="11"/>
  <c r="P148" i="11" s="1"/>
  <c r="H129" i="11"/>
  <c r="H148" i="11" s="1"/>
  <c r="AB129" i="11"/>
  <c r="AB148" i="11" s="1"/>
  <c r="S129" i="11"/>
  <c r="S64" i="10" s="1"/>
  <c r="O129" i="11"/>
  <c r="O64" i="10" s="1"/>
  <c r="M129" i="11"/>
  <c r="M64" i="10" s="1"/>
  <c r="Z129" i="11"/>
  <c r="Z148" i="11" s="1"/>
  <c r="J129" i="11"/>
  <c r="J148" i="11" s="1"/>
  <c r="F129" i="11"/>
  <c r="F64" i="10" s="1"/>
  <c r="AD129" i="11"/>
  <c r="AD148" i="11" s="1"/>
  <c r="I46" i="10"/>
  <c r="D46" i="10"/>
  <c r="K46" i="10"/>
  <c r="U47" i="10"/>
  <c r="C127" i="11"/>
  <c r="AE12" i="10"/>
  <c r="R129" i="15"/>
  <c r="R30" i="10" s="1"/>
  <c r="H129" i="15"/>
  <c r="H30" i="10" s="1"/>
  <c r="G12" i="10"/>
  <c r="AA12" i="10"/>
  <c r="F129" i="15"/>
  <c r="F30" i="10" s="1"/>
  <c r="AD129" i="15"/>
  <c r="AD30" i="10" s="1"/>
  <c r="Q129" i="15"/>
  <c r="Q148" i="15" s="1"/>
  <c r="E129" i="15"/>
  <c r="E30" i="10" s="1"/>
  <c r="Z129" i="15"/>
  <c r="Z148" i="15" s="1"/>
  <c r="I12" i="10"/>
  <c r="D12" i="10"/>
  <c r="H12" i="10"/>
  <c r="AC129" i="15"/>
  <c r="AC30" i="10" s="1"/>
  <c r="AA129" i="15"/>
  <c r="AA148" i="15" s="1"/>
  <c r="I129" i="15"/>
  <c r="I30" i="10" s="1"/>
  <c r="D129" i="15"/>
  <c r="D30" i="10" s="1"/>
  <c r="J129" i="15"/>
  <c r="J30" i="10" s="1"/>
  <c r="O12" i="10"/>
  <c r="AC12" i="10"/>
  <c r="U130" i="15"/>
  <c r="U31" i="10" s="1"/>
  <c r="O129" i="15"/>
  <c r="O148" i="15" s="1"/>
  <c r="V130" i="15"/>
  <c r="V149" i="15" s="1"/>
  <c r="J12" i="10"/>
  <c r="T13" i="10"/>
  <c r="AE129" i="15"/>
  <c r="AE148" i="15" s="1"/>
  <c r="R12" i="10"/>
  <c r="N12" i="10"/>
  <c r="S12" i="10"/>
  <c r="P12" i="10"/>
  <c r="P129" i="15"/>
  <c r="P30" i="10" s="1"/>
  <c r="L129" i="15"/>
  <c r="L30" i="10" s="1"/>
  <c r="Y129" i="15"/>
  <c r="Y30" i="10" s="1"/>
  <c r="X12" i="10"/>
  <c r="T130" i="15"/>
  <c r="T149" i="15" s="1"/>
  <c r="N129" i="15"/>
  <c r="N30" i="10" s="1"/>
  <c r="S129" i="15"/>
  <c r="S148" i="15" s="1"/>
  <c r="W130" i="15"/>
  <c r="W149" i="15" s="1"/>
  <c r="G129" i="15"/>
  <c r="G30" i="10" s="1"/>
  <c r="X129" i="15"/>
  <c r="X148" i="15" s="1"/>
  <c r="M129" i="15"/>
  <c r="M30" i="10" s="1"/>
  <c r="AB129" i="15"/>
  <c r="AB148" i="15" s="1"/>
  <c r="E12" i="10"/>
  <c r="AE11" i="10"/>
  <c r="AE79" i="10" s="1"/>
  <c r="W97" i="10"/>
  <c r="Q97" i="10"/>
  <c r="Q95" i="11"/>
  <c r="Q112" i="11"/>
  <c r="Y95" i="15"/>
  <c r="Y112" i="15"/>
  <c r="H95" i="15"/>
  <c r="H112" i="15"/>
  <c r="Y95" i="11"/>
  <c r="Y112" i="11"/>
  <c r="J95" i="15"/>
  <c r="J112" i="15"/>
  <c r="F95" i="15"/>
  <c r="F112" i="15"/>
  <c r="L112" i="15"/>
  <c r="L95" i="15"/>
  <c r="T96" i="11"/>
  <c r="T113" i="11"/>
  <c r="V96" i="11"/>
  <c r="V113" i="11"/>
  <c r="W95" i="11"/>
  <c r="W112" i="11"/>
  <c r="AA95" i="11"/>
  <c r="AA112" i="11"/>
  <c r="AE95" i="11"/>
  <c r="AE112" i="11"/>
  <c r="L95" i="11"/>
  <c r="L112" i="11"/>
  <c r="AD112" i="15"/>
  <c r="AD95" i="15"/>
  <c r="R95" i="11"/>
  <c r="R112" i="11"/>
  <c r="Q112" i="15"/>
  <c r="Q95" i="15"/>
  <c r="N95" i="11"/>
  <c r="N112" i="11"/>
  <c r="K95" i="11"/>
  <c r="K112" i="11"/>
  <c r="P95" i="11"/>
  <c r="P112" i="11"/>
  <c r="E112" i="15"/>
  <c r="E95" i="15"/>
  <c r="R95" i="15"/>
  <c r="R112" i="15"/>
  <c r="X95" i="11"/>
  <c r="X112" i="11"/>
  <c r="H95" i="11"/>
  <c r="H112" i="11"/>
  <c r="AC95" i="11"/>
  <c r="AC112" i="11"/>
  <c r="AB95" i="11"/>
  <c r="AB112" i="11"/>
  <c r="U96" i="11"/>
  <c r="U113" i="11"/>
  <c r="S95" i="11"/>
  <c r="S112" i="11"/>
  <c r="E95" i="11"/>
  <c r="E112" i="11"/>
  <c r="O95" i="11"/>
  <c r="O112" i="11"/>
  <c r="Z95" i="15"/>
  <c r="Z112" i="15"/>
  <c r="M95" i="11"/>
  <c r="M112" i="11"/>
  <c r="Z95" i="11"/>
  <c r="Z112" i="11"/>
  <c r="I95" i="11"/>
  <c r="I112" i="11"/>
  <c r="J95" i="11"/>
  <c r="J112" i="11"/>
  <c r="D95" i="11"/>
  <c r="D112" i="11"/>
  <c r="F95" i="11"/>
  <c r="F112" i="11"/>
  <c r="P112" i="15"/>
  <c r="P95" i="15"/>
  <c r="AC112" i="15"/>
  <c r="AC95" i="15"/>
  <c r="AA112" i="15"/>
  <c r="AA95" i="15"/>
  <c r="Y97" i="10"/>
  <c r="V98" i="10"/>
  <c r="I112" i="15"/>
  <c r="I95" i="15"/>
  <c r="D95" i="15"/>
  <c r="D112" i="15"/>
  <c r="Z97" i="10"/>
  <c r="G95" i="11"/>
  <c r="G112" i="11"/>
  <c r="U96" i="15"/>
  <c r="U113" i="15"/>
  <c r="T113" i="15"/>
  <c r="T96" i="15"/>
  <c r="N112" i="15"/>
  <c r="N95" i="15"/>
  <c r="S112" i="15"/>
  <c r="S95" i="15"/>
  <c r="Z64" i="10"/>
  <c r="D148" i="11"/>
  <c r="O112" i="15"/>
  <c r="O95" i="15"/>
  <c r="W113" i="15"/>
  <c r="W96" i="15"/>
  <c r="G95" i="15"/>
  <c r="G112" i="15"/>
  <c r="X112" i="15"/>
  <c r="X95" i="15"/>
  <c r="V113" i="15"/>
  <c r="V96" i="15"/>
  <c r="M95" i="15"/>
  <c r="M112" i="15"/>
  <c r="L97" i="10"/>
  <c r="AB95" i="15"/>
  <c r="AB112" i="15"/>
  <c r="AE112" i="15"/>
  <c r="AE95" i="15"/>
  <c r="X97" i="10"/>
  <c r="AB97" i="10"/>
  <c r="AD95" i="11"/>
  <c r="AD112" i="11"/>
  <c r="K80" i="10" l="1"/>
  <c r="AA97" i="10"/>
  <c r="K112" i="15"/>
  <c r="K130" i="15" s="1"/>
  <c r="K31" i="10" s="1"/>
  <c r="K95" i="15"/>
  <c r="U149" i="11"/>
  <c r="U48" i="10" s="1"/>
  <c r="AE64" i="10"/>
  <c r="P97" i="10"/>
  <c r="R64" i="10"/>
  <c r="R98" i="10" s="1"/>
  <c r="AA64" i="10"/>
  <c r="AC148" i="15"/>
  <c r="AC13" i="10" s="1"/>
  <c r="J148" i="15"/>
  <c r="J13" i="10" s="1"/>
  <c r="X30" i="10"/>
  <c r="X98" i="10" s="1"/>
  <c r="Y148" i="11"/>
  <c r="R148" i="15"/>
  <c r="R13" i="10" s="1"/>
  <c r="T149" i="11"/>
  <c r="T48" i="10" s="1"/>
  <c r="O30" i="10"/>
  <c r="O98" i="10" s="1"/>
  <c r="AB64" i="10"/>
  <c r="AD64" i="10"/>
  <c r="AD98" i="10" s="1"/>
  <c r="O148" i="11"/>
  <c r="O47" i="10" s="1"/>
  <c r="G148" i="11"/>
  <c r="G47" i="10" s="1"/>
  <c r="T31" i="10"/>
  <c r="T99" i="10" s="1"/>
  <c r="F148" i="11"/>
  <c r="F47" i="10" s="1"/>
  <c r="N64" i="10"/>
  <c r="N98" i="10" s="1"/>
  <c r="V65" i="10"/>
  <c r="E80" i="10"/>
  <c r="AB80" i="10"/>
  <c r="I148" i="15"/>
  <c r="I13" i="10" s="1"/>
  <c r="AC64" i="10"/>
  <c r="AC98" i="10" s="1"/>
  <c r="Z80" i="10"/>
  <c r="V81" i="10"/>
  <c r="S148" i="11"/>
  <c r="D148" i="15"/>
  <c r="D13" i="10" s="1"/>
  <c r="E148" i="15"/>
  <c r="E13" i="10" s="1"/>
  <c r="W31" i="10"/>
  <c r="K149" i="15"/>
  <c r="K14" i="10" s="1"/>
  <c r="AB30" i="10"/>
  <c r="H148" i="15"/>
  <c r="H13" i="10" s="1"/>
  <c r="I97" i="10"/>
  <c r="D80" i="10"/>
  <c r="M148" i="11"/>
  <c r="M47" i="10" s="1"/>
  <c r="H64" i="10"/>
  <c r="L148" i="11"/>
  <c r="L47" i="10" s="1"/>
  <c r="W148" i="11"/>
  <c r="W47" i="10" s="1"/>
  <c r="W81" i="10" s="1"/>
  <c r="U81" i="10"/>
  <c r="X80" i="10"/>
  <c r="I64" i="10"/>
  <c r="I98" i="10" s="1"/>
  <c r="Q30" i="10"/>
  <c r="Q98" i="10" s="1"/>
  <c r="C113" i="15"/>
  <c r="C131" i="15" s="1"/>
  <c r="C150" i="15" s="1"/>
  <c r="C15" i="10" s="1"/>
  <c r="C96" i="15"/>
  <c r="T81" i="10"/>
  <c r="C149" i="15"/>
  <c r="C14" i="10" s="1"/>
  <c r="C31" i="10"/>
  <c r="AA30" i="10"/>
  <c r="X148" i="11"/>
  <c r="X47" i="10" s="1"/>
  <c r="P64" i="10"/>
  <c r="P98" i="10" s="1"/>
  <c r="U149" i="15"/>
  <c r="U14" i="10" s="1"/>
  <c r="P148" i="15"/>
  <c r="P13" i="10" s="1"/>
  <c r="V31" i="10"/>
  <c r="G148" i="15"/>
  <c r="G13" i="10" s="1"/>
  <c r="AC80" i="10"/>
  <c r="AD148" i="15"/>
  <c r="AD13" i="10" s="1"/>
  <c r="I80" i="10"/>
  <c r="N80" i="10"/>
  <c r="L148" i="15"/>
  <c r="L13" i="10" s="1"/>
  <c r="N148" i="15"/>
  <c r="N13" i="10" s="1"/>
  <c r="Q80" i="10"/>
  <c r="O80" i="10"/>
  <c r="AD80" i="10"/>
  <c r="P80" i="10"/>
  <c r="Y80" i="10"/>
  <c r="M148" i="15"/>
  <c r="M13" i="10" s="1"/>
  <c r="AE80" i="10"/>
  <c r="R97" i="10"/>
  <c r="J97" i="10"/>
  <c r="S97" i="10"/>
  <c r="Y148" i="15"/>
  <c r="Y13" i="10" s="1"/>
  <c r="J64" i="10"/>
  <c r="J98" i="10" s="1"/>
  <c r="Z30" i="10"/>
  <c r="Z98" i="10" s="1"/>
  <c r="E148" i="11"/>
  <c r="E47" i="10" s="1"/>
  <c r="K148" i="11"/>
  <c r="K47" i="10" s="1"/>
  <c r="K81" i="10" s="1"/>
  <c r="F148" i="15"/>
  <c r="F13" i="10" s="1"/>
  <c r="Q148" i="11"/>
  <c r="Q47" i="10" s="1"/>
  <c r="AE30" i="10"/>
  <c r="S30" i="10"/>
  <c r="S98" i="10" s="1"/>
  <c r="F80" i="10"/>
  <c r="L80" i="10"/>
  <c r="M80" i="10"/>
  <c r="AA80" i="10"/>
  <c r="H80" i="10"/>
  <c r="G80" i="10"/>
  <c r="S80" i="10"/>
  <c r="J80" i="10"/>
  <c r="R80" i="10"/>
  <c r="D47" i="10"/>
  <c r="S47" i="10"/>
  <c r="AB47" i="10"/>
  <c r="H47" i="10"/>
  <c r="P47" i="10"/>
  <c r="R47" i="10"/>
  <c r="AD130" i="11"/>
  <c r="AD65" i="10" s="1"/>
  <c r="Z47" i="10"/>
  <c r="AC47" i="10"/>
  <c r="AD47" i="10"/>
  <c r="F130" i="11"/>
  <c r="F149" i="11" s="1"/>
  <c r="J130" i="11"/>
  <c r="J65" i="10" s="1"/>
  <c r="Z130" i="11"/>
  <c r="Z149" i="11" s="1"/>
  <c r="E130" i="11"/>
  <c r="E65" i="10" s="1"/>
  <c r="U131" i="11"/>
  <c r="U66" i="10" s="1"/>
  <c r="AC130" i="11"/>
  <c r="AC65" i="10" s="1"/>
  <c r="X130" i="11"/>
  <c r="X149" i="11" s="1"/>
  <c r="K130" i="11"/>
  <c r="K65" i="10" s="1"/>
  <c r="AE130" i="11"/>
  <c r="AE149" i="11" s="1"/>
  <c r="W130" i="11"/>
  <c r="W149" i="11" s="1"/>
  <c r="T131" i="11"/>
  <c r="T66" i="10" s="1"/>
  <c r="AE47" i="10"/>
  <c r="C128" i="11"/>
  <c r="C44" i="10"/>
  <c r="C78" i="10" s="1"/>
  <c r="I47" i="10"/>
  <c r="J47" i="10"/>
  <c r="N47" i="10"/>
  <c r="AA47" i="10"/>
  <c r="V48" i="10"/>
  <c r="Y47" i="10"/>
  <c r="G130" i="11"/>
  <c r="G149" i="11" s="1"/>
  <c r="D130" i="11"/>
  <c r="D149" i="11" s="1"/>
  <c r="I130" i="11"/>
  <c r="I65" i="10" s="1"/>
  <c r="M130" i="11"/>
  <c r="M149" i="11" s="1"/>
  <c r="O130" i="11"/>
  <c r="O65" i="10" s="1"/>
  <c r="S130" i="11"/>
  <c r="S65" i="10" s="1"/>
  <c r="AB130" i="11"/>
  <c r="AB65" i="10" s="1"/>
  <c r="H130" i="11"/>
  <c r="H65" i="10" s="1"/>
  <c r="P130" i="11"/>
  <c r="P65" i="10" s="1"/>
  <c r="N130" i="11"/>
  <c r="N65" i="10" s="1"/>
  <c r="R130" i="11"/>
  <c r="R65" i="10" s="1"/>
  <c r="L130" i="11"/>
  <c r="L65" i="10" s="1"/>
  <c r="AA130" i="11"/>
  <c r="AA65" i="10" s="1"/>
  <c r="V131" i="11"/>
  <c r="V66" i="10" s="1"/>
  <c r="Y130" i="11"/>
  <c r="Y65" i="10" s="1"/>
  <c r="Q130" i="11"/>
  <c r="Q65" i="10" s="1"/>
  <c r="C62" i="10"/>
  <c r="C96" i="10" s="1"/>
  <c r="C146" i="11"/>
  <c r="C94" i="11"/>
  <c r="C111" i="11"/>
  <c r="AE130" i="15"/>
  <c r="AE149" i="15" s="1"/>
  <c r="M130" i="15"/>
  <c r="M149" i="15" s="1"/>
  <c r="G130" i="15"/>
  <c r="G149" i="15" s="1"/>
  <c r="S130" i="15"/>
  <c r="S31" i="10" s="1"/>
  <c r="Z13" i="10"/>
  <c r="Q13" i="10"/>
  <c r="D130" i="15"/>
  <c r="D149" i="15" s="1"/>
  <c r="X13" i="10"/>
  <c r="E130" i="15"/>
  <c r="E149" i="15" s="1"/>
  <c r="Q130" i="15"/>
  <c r="Q31" i="10" s="1"/>
  <c r="AD130" i="15"/>
  <c r="AD149" i="15" s="1"/>
  <c r="AB130" i="15"/>
  <c r="AB149" i="15" s="1"/>
  <c r="X130" i="15"/>
  <c r="X149" i="15" s="1"/>
  <c r="AB13" i="10"/>
  <c r="P130" i="15"/>
  <c r="P31" i="10" s="1"/>
  <c r="O13" i="10"/>
  <c r="R130" i="15"/>
  <c r="R149" i="15" s="1"/>
  <c r="T14" i="10"/>
  <c r="J130" i="15"/>
  <c r="J149" i="15" s="1"/>
  <c r="H130" i="15"/>
  <c r="H149" i="15" s="1"/>
  <c r="O130" i="15"/>
  <c r="O31" i="10" s="1"/>
  <c r="N130" i="15"/>
  <c r="N31" i="10" s="1"/>
  <c r="T131" i="15"/>
  <c r="T150" i="15" s="1"/>
  <c r="I130" i="15"/>
  <c r="I31" i="10" s="1"/>
  <c r="V14" i="10"/>
  <c r="W14" i="10"/>
  <c r="L130" i="15"/>
  <c r="L149" i="15" s="1"/>
  <c r="V131" i="15"/>
  <c r="V32" i="10" s="1"/>
  <c r="AA13" i="10"/>
  <c r="W131" i="15"/>
  <c r="W150" i="15" s="1"/>
  <c r="U131" i="15"/>
  <c r="U150" i="15" s="1"/>
  <c r="AE13" i="10"/>
  <c r="AA130" i="15"/>
  <c r="AA149" i="15" s="1"/>
  <c r="AC130" i="15"/>
  <c r="AC31" i="10" s="1"/>
  <c r="S13" i="10"/>
  <c r="Z130" i="15"/>
  <c r="Z149" i="15" s="1"/>
  <c r="F130" i="15"/>
  <c r="F31" i="10" s="1"/>
  <c r="Y130" i="15"/>
  <c r="Y149" i="15" s="1"/>
  <c r="L98" i="10"/>
  <c r="F98" i="10"/>
  <c r="U99" i="10"/>
  <c r="K98" i="10"/>
  <c r="W98" i="10"/>
  <c r="H98" i="10"/>
  <c r="Y98" i="10"/>
  <c r="M98" i="10"/>
  <c r="E98" i="10"/>
  <c r="AE96" i="15"/>
  <c r="AE113" i="15"/>
  <c r="M113" i="15"/>
  <c r="M96" i="15"/>
  <c r="G96" i="15"/>
  <c r="G113" i="15"/>
  <c r="O96" i="15"/>
  <c r="O113" i="15"/>
  <c r="D98" i="10"/>
  <c r="S113" i="15"/>
  <c r="S96" i="15"/>
  <c r="N96" i="15"/>
  <c r="N113" i="15"/>
  <c r="T114" i="15"/>
  <c r="T97" i="15"/>
  <c r="D96" i="15"/>
  <c r="D113" i="15"/>
  <c r="I113" i="15"/>
  <c r="I96" i="15"/>
  <c r="E113" i="15"/>
  <c r="E96" i="15"/>
  <c r="Q96" i="15"/>
  <c r="Q113" i="15"/>
  <c r="AD96" i="15"/>
  <c r="AD113" i="15"/>
  <c r="AA149" i="11"/>
  <c r="L113" i="15"/>
  <c r="L96" i="15"/>
  <c r="AD96" i="11"/>
  <c r="AD113" i="11"/>
  <c r="AB96" i="15"/>
  <c r="AB113" i="15"/>
  <c r="V114" i="15"/>
  <c r="V97" i="15"/>
  <c r="X96" i="15"/>
  <c r="X113" i="15"/>
  <c r="W97" i="15"/>
  <c r="W114" i="15"/>
  <c r="U114" i="15"/>
  <c r="U97" i="15"/>
  <c r="G96" i="11"/>
  <c r="G113" i="11"/>
  <c r="AA96" i="15"/>
  <c r="AA113" i="15"/>
  <c r="AC113" i="15"/>
  <c r="AC96" i="15"/>
  <c r="P96" i="15"/>
  <c r="P113" i="15"/>
  <c r="F96" i="11"/>
  <c r="F113" i="11"/>
  <c r="D96" i="11"/>
  <c r="D113" i="11"/>
  <c r="J96" i="11"/>
  <c r="J113" i="11"/>
  <c r="I96" i="11"/>
  <c r="I113" i="11"/>
  <c r="Z96" i="11"/>
  <c r="Z113" i="11"/>
  <c r="M96" i="11"/>
  <c r="M113" i="11"/>
  <c r="Z96" i="15"/>
  <c r="Z113" i="15"/>
  <c r="O96" i="11"/>
  <c r="O113" i="11"/>
  <c r="E96" i="11"/>
  <c r="E113" i="11"/>
  <c r="S96" i="11"/>
  <c r="S113" i="11"/>
  <c r="U97" i="11"/>
  <c r="U114" i="11"/>
  <c r="AB96" i="11"/>
  <c r="AB113" i="11"/>
  <c r="AC96" i="11"/>
  <c r="AC113" i="11"/>
  <c r="H96" i="11"/>
  <c r="H113" i="11"/>
  <c r="X96" i="11"/>
  <c r="X113" i="11"/>
  <c r="R96" i="15"/>
  <c r="R113" i="15"/>
  <c r="P96" i="11"/>
  <c r="P113" i="11"/>
  <c r="K96" i="11"/>
  <c r="K113" i="11"/>
  <c r="N96" i="11"/>
  <c r="N113" i="11"/>
  <c r="R96" i="11"/>
  <c r="R113" i="11"/>
  <c r="L96" i="11"/>
  <c r="L113" i="11"/>
  <c r="AE96" i="11"/>
  <c r="AE113" i="11"/>
  <c r="AA96" i="11"/>
  <c r="AA113" i="11"/>
  <c r="W96" i="11"/>
  <c r="W113" i="11"/>
  <c r="V97" i="11"/>
  <c r="V114" i="11"/>
  <c r="T97" i="11"/>
  <c r="T114" i="11"/>
  <c r="F96" i="15"/>
  <c r="F113" i="15"/>
  <c r="J96" i="15"/>
  <c r="J113" i="15"/>
  <c r="Y96" i="11"/>
  <c r="Y113" i="11"/>
  <c r="H113" i="15"/>
  <c r="H96" i="15"/>
  <c r="G98" i="10"/>
  <c r="Y113" i="15"/>
  <c r="Y96" i="15"/>
  <c r="Q96" i="11"/>
  <c r="Q113" i="11"/>
  <c r="AA98" i="10" l="1"/>
  <c r="O149" i="15"/>
  <c r="O14" i="10" s="1"/>
  <c r="Z65" i="10"/>
  <c r="AE98" i="10"/>
  <c r="AB98" i="10"/>
  <c r="K113" i="15"/>
  <c r="K131" i="15" s="1"/>
  <c r="K150" i="15" s="1"/>
  <c r="K15" i="10" s="1"/>
  <c r="K96" i="15"/>
  <c r="AD149" i="11"/>
  <c r="AD48" i="10" s="1"/>
  <c r="I81" i="10"/>
  <c r="L31" i="10"/>
  <c r="L99" i="10" s="1"/>
  <c r="H31" i="10"/>
  <c r="H99" i="10" s="1"/>
  <c r="X65" i="10"/>
  <c r="D31" i="10"/>
  <c r="V150" i="11"/>
  <c r="V49" i="10" s="1"/>
  <c r="V99" i="10"/>
  <c r="N149" i="15"/>
  <c r="N14" i="10" s="1"/>
  <c r="Y31" i="10"/>
  <c r="Y99" i="10" s="1"/>
  <c r="V150" i="15"/>
  <c r="V15" i="10" s="1"/>
  <c r="R149" i="11"/>
  <c r="R48" i="10" s="1"/>
  <c r="AC149" i="11"/>
  <c r="AC48" i="10" s="1"/>
  <c r="Y149" i="11"/>
  <c r="Y48" i="10" s="1"/>
  <c r="AB81" i="10"/>
  <c r="U82" i="10"/>
  <c r="AC149" i="15"/>
  <c r="AC14" i="10" s="1"/>
  <c r="N149" i="11"/>
  <c r="N48" i="10" s="1"/>
  <c r="L149" i="11"/>
  <c r="L48" i="10" s="1"/>
  <c r="E149" i="11"/>
  <c r="E48" i="10" s="1"/>
  <c r="J149" i="11"/>
  <c r="J48" i="10" s="1"/>
  <c r="AC81" i="10"/>
  <c r="F81" i="10"/>
  <c r="Z31" i="10"/>
  <c r="Z99" i="10" s="1"/>
  <c r="U32" i="10"/>
  <c r="U100" i="10" s="1"/>
  <c r="Z81" i="10"/>
  <c r="Q81" i="10"/>
  <c r="N81" i="10"/>
  <c r="AD81" i="10"/>
  <c r="C32" i="10"/>
  <c r="P81" i="10"/>
  <c r="C114" i="15"/>
  <c r="C132" i="15" s="1"/>
  <c r="C97" i="15"/>
  <c r="G81" i="10"/>
  <c r="G31" i="10"/>
  <c r="F149" i="15"/>
  <c r="F14" i="10" s="1"/>
  <c r="R81" i="10"/>
  <c r="T32" i="10"/>
  <c r="T100" i="10" s="1"/>
  <c r="G65" i="10"/>
  <c r="AB31" i="10"/>
  <c r="AB99" i="10" s="1"/>
  <c r="F65" i="10"/>
  <c r="F99" i="10" s="1"/>
  <c r="Y81" i="10"/>
  <c r="D81" i="10"/>
  <c r="L81" i="10"/>
  <c r="E81" i="10"/>
  <c r="U150" i="11"/>
  <c r="U49" i="10" s="1"/>
  <c r="P149" i="11"/>
  <c r="P48" i="10" s="1"/>
  <c r="T82" i="10"/>
  <c r="AE81" i="10"/>
  <c r="M81" i="10"/>
  <c r="Q149" i="11"/>
  <c r="Q48" i="10" s="1"/>
  <c r="T150" i="11"/>
  <c r="T49" i="10" s="1"/>
  <c r="W65" i="10"/>
  <c r="W99" i="10" s="1"/>
  <c r="AE65" i="10"/>
  <c r="K149" i="11"/>
  <c r="K48" i="10" s="1"/>
  <c r="K82" i="10" s="1"/>
  <c r="H149" i="11"/>
  <c r="H48" i="10" s="1"/>
  <c r="AB149" i="11"/>
  <c r="AB48" i="10" s="1"/>
  <c r="S149" i="11"/>
  <c r="S48" i="10" s="1"/>
  <c r="O149" i="11"/>
  <c r="O48" i="10" s="1"/>
  <c r="M65" i="10"/>
  <c r="I149" i="11"/>
  <c r="I48" i="10" s="1"/>
  <c r="D65" i="10"/>
  <c r="S81" i="10"/>
  <c r="H81" i="10"/>
  <c r="J81" i="10"/>
  <c r="O81" i="10"/>
  <c r="AA81" i="10"/>
  <c r="V82" i="10"/>
  <c r="X81" i="10"/>
  <c r="Q131" i="11"/>
  <c r="Q66" i="10" s="1"/>
  <c r="L131" i="11"/>
  <c r="L66" i="10" s="1"/>
  <c r="X48" i="10"/>
  <c r="Z48" i="10"/>
  <c r="F48" i="10"/>
  <c r="G48" i="10"/>
  <c r="Y131" i="11"/>
  <c r="Y150" i="11" s="1"/>
  <c r="AA131" i="11"/>
  <c r="AA150" i="11" s="1"/>
  <c r="H131" i="11"/>
  <c r="H150" i="11" s="1"/>
  <c r="AB131" i="11"/>
  <c r="AB66" i="10" s="1"/>
  <c r="S131" i="11"/>
  <c r="S150" i="11" s="1"/>
  <c r="O131" i="11"/>
  <c r="O150" i="11" s="1"/>
  <c r="M131" i="11"/>
  <c r="M66" i="10" s="1"/>
  <c r="I131" i="11"/>
  <c r="I150" i="11" s="1"/>
  <c r="D131" i="11"/>
  <c r="D66" i="10" s="1"/>
  <c r="W48" i="10"/>
  <c r="W82" i="10" s="1"/>
  <c r="AE48" i="10"/>
  <c r="C45" i="10"/>
  <c r="C79" i="10" s="1"/>
  <c r="V132" i="11"/>
  <c r="V151" i="11" s="1"/>
  <c r="K131" i="11"/>
  <c r="K150" i="11" s="1"/>
  <c r="T132" i="11"/>
  <c r="T67" i="10" s="1"/>
  <c r="W131" i="11"/>
  <c r="W66" i="10" s="1"/>
  <c r="AE131" i="11"/>
  <c r="AE66" i="10" s="1"/>
  <c r="N131" i="11"/>
  <c r="N66" i="10" s="1"/>
  <c r="P131" i="11"/>
  <c r="P150" i="11" s="1"/>
  <c r="C129" i="11"/>
  <c r="R131" i="11"/>
  <c r="R66" i="10" s="1"/>
  <c r="X131" i="11"/>
  <c r="X66" i="10" s="1"/>
  <c r="AC131" i="11"/>
  <c r="AC150" i="11" s="1"/>
  <c r="U132" i="11"/>
  <c r="U67" i="10" s="1"/>
  <c r="E131" i="11"/>
  <c r="E66" i="10" s="1"/>
  <c r="Z131" i="11"/>
  <c r="Z66" i="10" s="1"/>
  <c r="J131" i="11"/>
  <c r="J150" i="11" s="1"/>
  <c r="F131" i="11"/>
  <c r="F66" i="10" s="1"/>
  <c r="G131" i="11"/>
  <c r="G66" i="10" s="1"/>
  <c r="AD131" i="11"/>
  <c r="AD66" i="10" s="1"/>
  <c r="AA48" i="10"/>
  <c r="M48" i="10"/>
  <c r="D48" i="10"/>
  <c r="C95" i="11"/>
  <c r="C112" i="11"/>
  <c r="C147" i="11"/>
  <c r="C63" i="10"/>
  <c r="C97" i="10" s="1"/>
  <c r="AD31" i="10"/>
  <c r="AD99" i="10" s="1"/>
  <c r="Q149" i="15"/>
  <c r="Q14" i="10" s="1"/>
  <c r="E31" i="10"/>
  <c r="E99" i="10" s="1"/>
  <c r="I149" i="15"/>
  <c r="I14" i="10" s="1"/>
  <c r="S149" i="15"/>
  <c r="S14" i="10" s="1"/>
  <c r="M31" i="10"/>
  <c r="AE31" i="10"/>
  <c r="J31" i="10"/>
  <c r="J99" i="10" s="1"/>
  <c r="R31" i="10"/>
  <c r="R99" i="10" s="1"/>
  <c r="P149" i="15"/>
  <c r="P14" i="10" s="1"/>
  <c r="AA31" i="10"/>
  <c r="AA99" i="10" s="1"/>
  <c r="W32" i="10"/>
  <c r="X31" i="10"/>
  <c r="F131" i="15"/>
  <c r="F32" i="10" s="1"/>
  <c r="AD14" i="10"/>
  <c r="E14" i="10"/>
  <c r="Z131" i="15"/>
  <c r="Z150" i="15" s="1"/>
  <c r="D14" i="10"/>
  <c r="W132" i="15"/>
  <c r="X131" i="15"/>
  <c r="X150" i="15" s="1"/>
  <c r="M14" i="10"/>
  <c r="AE14" i="10"/>
  <c r="J14" i="10"/>
  <c r="R14" i="10"/>
  <c r="AA14" i="10"/>
  <c r="S131" i="15"/>
  <c r="S32" i="10" s="1"/>
  <c r="AC131" i="15"/>
  <c r="AC150" i="15" s="1"/>
  <c r="U132" i="15"/>
  <c r="U151" i="15" s="1"/>
  <c r="L131" i="15"/>
  <c r="L150" i="15" s="1"/>
  <c r="D131" i="15"/>
  <c r="D32" i="10" s="1"/>
  <c r="T132" i="15"/>
  <c r="T151" i="15" s="1"/>
  <c r="N131" i="15"/>
  <c r="N32" i="10" s="1"/>
  <c r="AE131" i="15"/>
  <c r="AE150" i="15" s="1"/>
  <c r="H131" i="15"/>
  <c r="H150" i="15" s="1"/>
  <c r="R131" i="15"/>
  <c r="R150" i="15" s="1"/>
  <c r="P131" i="15"/>
  <c r="P32" i="10" s="1"/>
  <c r="AA131" i="15"/>
  <c r="AA150" i="15" s="1"/>
  <c r="G14" i="10"/>
  <c r="AB131" i="15"/>
  <c r="AB32" i="10" s="1"/>
  <c r="H14" i="10"/>
  <c r="AD131" i="15"/>
  <c r="AD150" i="15" s="1"/>
  <c r="Q131" i="15"/>
  <c r="Q150" i="15" s="1"/>
  <c r="Z14" i="10"/>
  <c r="W15" i="10"/>
  <c r="X14" i="10"/>
  <c r="M131" i="15"/>
  <c r="M150" i="15" s="1"/>
  <c r="Y131" i="15"/>
  <c r="Y150" i="15" s="1"/>
  <c r="J131" i="15"/>
  <c r="J150" i="15" s="1"/>
  <c r="L14" i="10"/>
  <c r="T15" i="10"/>
  <c r="V132" i="15"/>
  <c r="V33" i="10" s="1"/>
  <c r="Y14" i="10"/>
  <c r="E131" i="15"/>
  <c r="E32" i="10" s="1"/>
  <c r="I131" i="15"/>
  <c r="I150" i="15" s="1"/>
  <c r="U15" i="10"/>
  <c r="O131" i="15"/>
  <c r="O32" i="10" s="1"/>
  <c r="G131" i="15"/>
  <c r="G150" i="15" s="1"/>
  <c r="AB14" i="10"/>
  <c r="AC99" i="10"/>
  <c r="K99" i="10"/>
  <c r="V100" i="10"/>
  <c r="P99" i="10"/>
  <c r="Y97" i="15"/>
  <c r="Y114" i="15"/>
  <c r="Q97" i="11"/>
  <c r="Q114" i="11"/>
  <c r="Y97" i="11"/>
  <c r="Y114" i="11"/>
  <c r="J97" i="15"/>
  <c r="J114" i="15"/>
  <c r="F114" i="15"/>
  <c r="F97" i="15"/>
  <c r="T98" i="11"/>
  <c r="T115" i="11"/>
  <c r="V98" i="11"/>
  <c r="V115" i="11"/>
  <c r="W97" i="11"/>
  <c r="W114" i="11"/>
  <c r="AA97" i="11"/>
  <c r="AA114" i="11"/>
  <c r="AE97" i="11"/>
  <c r="AE114" i="11"/>
  <c r="L97" i="11"/>
  <c r="L114" i="11"/>
  <c r="R97" i="11"/>
  <c r="R114" i="11"/>
  <c r="N97" i="11"/>
  <c r="N114" i="11"/>
  <c r="K97" i="11"/>
  <c r="K114" i="11"/>
  <c r="P97" i="11"/>
  <c r="P114" i="11"/>
  <c r="R97" i="15"/>
  <c r="R114" i="15"/>
  <c r="X97" i="11"/>
  <c r="X114" i="11"/>
  <c r="H97" i="11"/>
  <c r="H114" i="11"/>
  <c r="AC97" i="11"/>
  <c r="AC114" i="11"/>
  <c r="AB97" i="11"/>
  <c r="AB114" i="11"/>
  <c r="U98" i="11"/>
  <c r="U115" i="11"/>
  <c r="S97" i="11"/>
  <c r="S114" i="11"/>
  <c r="E97" i="11"/>
  <c r="E114" i="11"/>
  <c r="O97" i="11"/>
  <c r="O114" i="11"/>
  <c r="Z97" i="15"/>
  <c r="Z114" i="15"/>
  <c r="M97" i="11"/>
  <c r="M114" i="11"/>
  <c r="Z97" i="11"/>
  <c r="Z114" i="11"/>
  <c r="I97" i="11"/>
  <c r="I114" i="11"/>
  <c r="J97" i="11"/>
  <c r="J114" i="11"/>
  <c r="D97" i="11"/>
  <c r="D114" i="11"/>
  <c r="F97" i="11"/>
  <c r="F114" i="11"/>
  <c r="P114" i="15"/>
  <c r="P97" i="15"/>
  <c r="AA97" i="15"/>
  <c r="AA114" i="15"/>
  <c r="W98" i="15"/>
  <c r="W115" i="15"/>
  <c r="X97" i="15"/>
  <c r="X114" i="15"/>
  <c r="AB97" i="15"/>
  <c r="AB114" i="15"/>
  <c r="AD97" i="11"/>
  <c r="AD114" i="11"/>
  <c r="AD97" i="15"/>
  <c r="AD114" i="15"/>
  <c r="Q114" i="15"/>
  <c r="Q97" i="15"/>
  <c r="N99" i="10"/>
  <c r="S99" i="10"/>
  <c r="O99" i="10"/>
  <c r="I99" i="10"/>
  <c r="S114" i="15"/>
  <c r="S97" i="15"/>
  <c r="M97" i="15"/>
  <c r="M114" i="15"/>
  <c r="H114" i="15"/>
  <c r="H97" i="15"/>
  <c r="AC114" i="15"/>
  <c r="AC97" i="15"/>
  <c r="G97" i="11"/>
  <c r="G114" i="11"/>
  <c r="U115" i="15"/>
  <c r="U98" i="15"/>
  <c r="W33" i="10"/>
  <c r="V115" i="15"/>
  <c r="V98" i="15"/>
  <c r="Q99" i="10"/>
  <c r="L97" i="15"/>
  <c r="L114" i="15"/>
  <c r="E114" i="15"/>
  <c r="E97" i="15"/>
  <c r="I97" i="15"/>
  <c r="I114" i="15"/>
  <c r="D114" i="15"/>
  <c r="D97" i="15"/>
  <c r="T115" i="15"/>
  <c r="T98" i="15"/>
  <c r="N97" i="15"/>
  <c r="N114" i="15"/>
  <c r="O114" i="15"/>
  <c r="O97" i="15"/>
  <c r="G97" i="15"/>
  <c r="G114" i="15"/>
  <c r="AE114" i="15"/>
  <c r="AE97" i="15"/>
  <c r="X150" i="11" l="1"/>
  <c r="X49" i="10" s="1"/>
  <c r="AD150" i="11"/>
  <c r="AD49" i="10" s="1"/>
  <c r="K32" i="10"/>
  <c r="K97" i="15"/>
  <c r="K114" i="15"/>
  <c r="K132" i="15" s="1"/>
  <c r="L150" i="11"/>
  <c r="L49" i="10" s="1"/>
  <c r="M32" i="10"/>
  <c r="M100" i="10" s="1"/>
  <c r="AA32" i="10"/>
  <c r="D99" i="10"/>
  <c r="V67" i="10"/>
  <c r="V101" i="10" s="1"/>
  <c r="I66" i="10"/>
  <c r="M82" i="10"/>
  <c r="AA82" i="10"/>
  <c r="X32" i="10"/>
  <c r="X100" i="10" s="1"/>
  <c r="T33" i="10"/>
  <c r="T101" i="10" s="1"/>
  <c r="D150" i="15"/>
  <c r="D15" i="10" s="1"/>
  <c r="V151" i="15"/>
  <c r="V16" i="10" s="1"/>
  <c r="X99" i="10"/>
  <c r="H66" i="10"/>
  <c r="R82" i="10"/>
  <c r="F82" i="10"/>
  <c r="Z150" i="11"/>
  <c r="Z49" i="10" s="1"/>
  <c r="O150" i="15"/>
  <c r="O15" i="10" s="1"/>
  <c r="AD32" i="10"/>
  <c r="AD100" i="10" s="1"/>
  <c r="O66" i="10"/>
  <c r="O100" i="10" s="1"/>
  <c r="AA66" i="10"/>
  <c r="G99" i="10"/>
  <c r="S66" i="10"/>
  <c r="S100" i="10" s="1"/>
  <c r="D150" i="11"/>
  <c r="D49" i="10" s="1"/>
  <c r="M150" i="11"/>
  <c r="M49" i="10" s="1"/>
  <c r="H32" i="10"/>
  <c r="N150" i="11"/>
  <c r="N49" i="10" s="1"/>
  <c r="N82" i="10"/>
  <c r="E150" i="11"/>
  <c r="E49" i="10" s="1"/>
  <c r="P82" i="10"/>
  <c r="E82" i="10"/>
  <c r="U33" i="10"/>
  <c r="U101" i="10" s="1"/>
  <c r="C115" i="15"/>
  <c r="C133" i="15" s="1"/>
  <c r="C98" i="15"/>
  <c r="C116" i="15" s="1"/>
  <c r="C134" i="15" s="1"/>
  <c r="C33" i="10"/>
  <c r="C151" i="15"/>
  <c r="C16" i="10" s="1"/>
  <c r="AB150" i="11"/>
  <c r="AB49" i="10" s="1"/>
  <c r="N150" i="15"/>
  <c r="N15" i="10" s="1"/>
  <c r="J66" i="10"/>
  <c r="AC66" i="10"/>
  <c r="J82" i="10"/>
  <c r="AD82" i="10"/>
  <c r="AE82" i="10"/>
  <c r="G82" i="10"/>
  <c r="Y82" i="10"/>
  <c r="M99" i="10"/>
  <c r="F150" i="11"/>
  <c r="F49" i="10" s="1"/>
  <c r="K66" i="10"/>
  <c r="K100" i="10" s="1"/>
  <c r="F150" i="15"/>
  <c r="F15" i="10" s="1"/>
  <c r="U151" i="11"/>
  <c r="U50" i="10" s="1"/>
  <c r="H82" i="10"/>
  <c r="S150" i="15"/>
  <c r="S15" i="10" s="1"/>
  <c r="G32" i="10"/>
  <c r="G100" i="10" s="1"/>
  <c r="L82" i="10"/>
  <c r="T83" i="10"/>
  <c r="AE32" i="10"/>
  <c r="AE100" i="10" s="1"/>
  <c r="U83" i="10"/>
  <c r="D82" i="10"/>
  <c r="Z82" i="10"/>
  <c r="AB150" i="15"/>
  <c r="AB15" i="10" s="1"/>
  <c r="R150" i="11"/>
  <c r="R49" i="10" s="1"/>
  <c r="Q150" i="11"/>
  <c r="Q49" i="10" s="1"/>
  <c r="G150" i="11"/>
  <c r="G49" i="10" s="1"/>
  <c r="W150" i="11"/>
  <c r="W49" i="10" s="1"/>
  <c r="W83" i="10" s="1"/>
  <c r="X82" i="10"/>
  <c r="S82" i="10"/>
  <c r="P150" i="15"/>
  <c r="P15" i="10" s="1"/>
  <c r="L32" i="10"/>
  <c r="L100" i="10" s="1"/>
  <c r="Y66" i="10"/>
  <c r="AE99" i="10"/>
  <c r="E150" i="15"/>
  <c r="E15" i="10" s="1"/>
  <c r="O82" i="10"/>
  <c r="V83" i="10"/>
  <c r="I82" i="10"/>
  <c r="P66" i="10"/>
  <c r="P100" i="10" s="1"/>
  <c r="AE150" i="11"/>
  <c r="AE49" i="10" s="1"/>
  <c r="T151" i="11"/>
  <c r="T50" i="10" s="1"/>
  <c r="AC82" i="10"/>
  <c r="Q82" i="10"/>
  <c r="AB82" i="10"/>
  <c r="J49" i="10"/>
  <c r="AA49" i="10"/>
  <c r="D132" i="11"/>
  <c r="D151" i="11" s="1"/>
  <c r="I132" i="11"/>
  <c r="I151" i="11" s="1"/>
  <c r="M132" i="11"/>
  <c r="M151" i="11" s="1"/>
  <c r="O132" i="11"/>
  <c r="O67" i="10" s="1"/>
  <c r="S132" i="11"/>
  <c r="S151" i="11" s="1"/>
  <c r="AB132" i="11"/>
  <c r="AB67" i="10" s="1"/>
  <c r="H132" i="11"/>
  <c r="H67" i="10" s="1"/>
  <c r="K132" i="11"/>
  <c r="K67" i="10" s="1"/>
  <c r="R132" i="11"/>
  <c r="R67" i="10" s="1"/>
  <c r="AE132" i="11"/>
  <c r="AE67" i="10" s="1"/>
  <c r="W132" i="11"/>
  <c r="W151" i="11" s="1"/>
  <c r="T133" i="11"/>
  <c r="T68" i="10" s="1"/>
  <c r="I49" i="10"/>
  <c r="K49" i="10"/>
  <c r="V50" i="10"/>
  <c r="T116" i="11"/>
  <c r="Y49" i="10"/>
  <c r="C130" i="11"/>
  <c r="S49" i="10"/>
  <c r="AC49" i="10"/>
  <c r="F132" i="11"/>
  <c r="F151" i="11" s="1"/>
  <c r="J132" i="11"/>
  <c r="J151" i="11" s="1"/>
  <c r="Z132" i="11"/>
  <c r="Z151" i="11" s="1"/>
  <c r="E132" i="11"/>
  <c r="E151" i="11" s="1"/>
  <c r="U133" i="11"/>
  <c r="U152" i="11" s="1"/>
  <c r="AC132" i="11"/>
  <c r="AC151" i="11" s="1"/>
  <c r="X132" i="11"/>
  <c r="X67" i="10" s="1"/>
  <c r="P132" i="11"/>
  <c r="P67" i="10" s="1"/>
  <c r="N132" i="11"/>
  <c r="N67" i="10" s="1"/>
  <c r="L132" i="11"/>
  <c r="L67" i="10" s="1"/>
  <c r="AA132" i="11"/>
  <c r="AA67" i="10" s="1"/>
  <c r="V133" i="11"/>
  <c r="V68" i="10" s="1"/>
  <c r="Y132" i="11"/>
  <c r="Y67" i="10" s="1"/>
  <c r="P49" i="10"/>
  <c r="C96" i="11"/>
  <c r="C113" i="11"/>
  <c r="G132" i="11"/>
  <c r="G67" i="10" s="1"/>
  <c r="O49" i="10"/>
  <c r="AD132" i="11"/>
  <c r="AD151" i="11" s="1"/>
  <c r="U116" i="11"/>
  <c r="V116" i="11"/>
  <c r="Q132" i="11"/>
  <c r="Q67" i="10" s="1"/>
  <c r="H49" i="10"/>
  <c r="C46" i="10"/>
  <c r="C80" i="10" s="1"/>
  <c r="C64" i="10"/>
  <c r="C98" i="10" s="1"/>
  <c r="C148" i="11"/>
  <c r="Q32" i="10"/>
  <c r="Q100" i="10" s="1"/>
  <c r="W151" i="15"/>
  <c r="W16" i="10" s="1"/>
  <c r="I32" i="10"/>
  <c r="AC32" i="10"/>
  <c r="Y32" i="10"/>
  <c r="Z32" i="10"/>
  <c r="Z100" i="10" s="1"/>
  <c r="R32" i="10"/>
  <c r="R100" i="10" s="1"/>
  <c r="J32" i="10"/>
  <c r="M15" i="10"/>
  <c r="O132" i="15"/>
  <c r="O33" i="10" s="1"/>
  <c r="AD15" i="10"/>
  <c r="L132" i="15"/>
  <c r="L151" i="15" s="1"/>
  <c r="U133" i="15"/>
  <c r="U152" i="15" s="1"/>
  <c r="H132" i="15"/>
  <c r="H33" i="10" s="1"/>
  <c r="L15" i="10"/>
  <c r="U16" i="10"/>
  <c r="P132" i="15"/>
  <c r="P33" i="10" s="1"/>
  <c r="H15" i="10"/>
  <c r="G132" i="15"/>
  <c r="G33" i="10" s="1"/>
  <c r="T116" i="15"/>
  <c r="D132" i="15"/>
  <c r="D33" i="10" s="1"/>
  <c r="V116" i="15"/>
  <c r="AE15" i="10"/>
  <c r="G15" i="10"/>
  <c r="S132" i="15"/>
  <c r="S33" i="10" s="1"/>
  <c r="T16" i="10"/>
  <c r="Q132" i="15"/>
  <c r="Q151" i="15" s="1"/>
  <c r="W133" i="15"/>
  <c r="W34" i="10" s="1"/>
  <c r="Z132" i="15"/>
  <c r="Z151" i="15" s="1"/>
  <c r="Y132" i="15"/>
  <c r="Y151" i="15" s="1"/>
  <c r="AE132" i="15"/>
  <c r="AE33" i="10" s="1"/>
  <c r="T133" i="15"/>
  <c r="T34" i="10" s="1"/>
  <c r="I132" i="15"/>
  <c r="I33" i="10" s="1"/>
  <c r="Q15" i="10"/>
  <c r="V133" i="15"/>
  <c r="V34" i="10" s="1"/>
  <c r="AC132" i="15"/>
  <c r="AC151" i="15" s="1"/>
  <c r="M132" i="15"/>
  <c r="M33" i="10" s="1"/>
  <c r="I15" i="10"/>
  <c r="AD132" i="15"/>
  <c r="AD151" i="15" s="1"/>
  <c r="W116" i="15"/>
  <c r="AC15" i="10"/>
  <c r="F132" i="15"/>
  <c r="F151" i="15" s="1"/>
  <c r="Y15" i="10"/>
  <c r="Z15" i="10"/>
  <c r="R15" i="10"/>
  <c r="J15" i="10"/>
  <c r="N132" i="15"/>
  <c r="N151" i="15" s="1"/>
  <c r="E132" i="15"/>
  <c r="E151" i="15" s="1"/>
  <c r="X15" i="10"/>
  <c r="U116" i="15"/>
  <c r="AA15" i="10"/>
  <c r="AB132" i="15"/>
  <c r="AB151" i="15" s="1"/>
  <c r="X132" i="15"/>
  <c r="X151" i="15" s="1"/>
  <c r="AA132" i="15"/>
  <c r="AA151" i="15" s="1"/>
  <c r="R132" i="15"/>
  <c r="R151" i="15" s="1"/>
  <c r="J132" i="15"/>
  <c r="J151" i="15" s="1"/>
  <c r="K83" i="10"/>
  <c r="F100" i="10"/>
  <c r="W100" i="10"/>
  <c r="D100" i="10"/>
  <c r="G115" i="15"/>
  <c r="G98" i="15"/>
  <c r="AE115" i="15"/>
  <c r="AE98" i="15"/>
  <c r="O98" i="15"/>
  <c r="O115" i="15"/>
  <c r="I115" i="15"/>
  <c r="I98" i="15"/>
  <c r="L115" i="15"/>
  <c r="L98" i="15"/>
  <c r="AC115" i="15"/>
  <c r="AC98" i="15"/>
  <c r="AB100" i="10"/>
  <c r="H115" i="15"/>
  <c r="H98" i="15"/>
  <c r="M115" i="15"/>
  <c r="M98" i="15"/>
  <c r="AD98" i="15"/>
  <c r="AD115" i="15"/>
  <c r="P98" i="15"/>
  <c r="P115" i="15"/>
  <c r="F98" i="15"/>
  <c r="F115" i="15"/>
  <c r="E100" i="10"/>
  <c r="N98" i="15"/>
  <c r="N115" i="15"/>
  <c r="D115" i="15"/>
  <c r="D98" i="15"/>
  <c r="E115" i="15"/>
  <c r="E98" i="15"/>
  <c r="G98" i="11"/>
  <c r="G115" i="11"/>
  <c r="S98" i="15"/>
  <c r="S115" i="15"/>
  <c r="Q115" i="15"/>
  <c r="Q98" i="15"/>
  <c r="AD98" i="11"/>
  <c r="AD115" i="11"/>
  <c r="AB98" i="15"/>
  <c r="AB115" i="15"/>
  <c r="X98" i="15"/>
  <c r="X115" i="15"/>
  <c r="AA115" i="15"/>
  <c r="AA98" i="15"/>
  <c r="F98" i="11"/>
  <c r="F115" i="11"/>
  <c r="D98" i="11"/>
  <c r="D115" i="11"/>
  <c r="J98" i="11"/>
  <c r="J115" i="11"/>
  <c r="I98" i="11"/>
  <c r="I115" i="11"/>
  <c r="Z98" i="11"/>
  <c r="Z115" i="11"/>
  <c r="M98" i="11"/>
  <c r="M115" i="11"/>
  <c r="Z98" i="15"/>
  <c r="Z115" i="15"/>
  <c r="O98" i="11"/>
  <c r="O115" i="11"/>
  <c r="E98" i="11"/>
  <c r="E115" i="11"/>
  <c r="S98" i="11"/>
  <c r="S115" i="11"/>
  <c r="AB98" i="11"/>
  <c r="AB115" i="11"/>
  <c r="AC98" i="11"/>
  <c r="AC115" i="11"/>
  <c r="H98" i="11"/>
  <c r="H115" i="11"/>
  <c r="X98" i="11"/>
  <c r="X115" i="11"/>
  <c r="R98" i="15"/>
  <c r="R115" i="15"/>
  <c r="P98" i="11"/>
  <c r="P115" i="11"/>
  <c r="K98" i="11"/>
  <c r="K115" i="11"/>
  <c r="N98" i="11"/>
  <c r="N115" i="11"/>
  <c r="R98" i="11"/>
  <c r="R115" i="11"/>
  <c r="L98" i="11"/>
  <c r="L115" i="11"/>
  <c r="AE98" i="11"/>
  <c r="AE115" i="11"/>
  <c r="AA98" i="11"/>
  <c r="AA115" i="11"/>
  <c r="W98" i="11"/>
  <c r="W115" i="11"/>
  <c r="J98" i="15"/>
  <c r="J115" i="15"/>
  <c r="Y98" i="11"/>
  <c r="Y115" i="11"/>
  <c r="Q98" i="11"/>
  <c r="Q115" i="11"/>
  <c r="N100" i="10"/>
  <c r="Y98" i="15"/>
  <c r="Y115" i="15"/>
  <c r="H100" i="10" l="1"/>
  <c r="I100" i="10"/>
  <c r="O151" i="15"/>
  <c r="O16" i="10" s="1"/>
  <c r="Y151" i="11"/>
  <c r="Y50" i="10" s="1"/>
  <c r="D83" i="10"/>
  <c r="AA100" i="10"/>
  <c r="K151" i="15"/>
  <c r="K16" i="10" s="1"/>
  <c r="K33" i="10"/>
  <c r="K101" i="10" s="1"/>
  <c r="K115" i="15"/>
  <c r="K133" i="15" s="1"/>
  <c r="K34" i="10" s="1"/>
  <c r="K98" i="15"/>
  <c r="K116" i="15" s="1"/>
  <c r="K134" i="15" s="1"/>
  <c r="U68" i="10"/>
  <c r="N151" i="11"/>
  <c r="N50" i="10" s="1"/>
  <c r="F67" i="10"/>
  <c r="AC100" i="10"/>
  <c r="X151" i="11"/>
  <c r="X50" i="10" s="1"/>
  <c r="Z33" i="10"/>
  <c r="L33" i="10"/>
  <c r="Q151" i="11"/>
  <c r="Q50" i="10" s="1"/>
  <c r="Z67" i="10"/>
  <c r="AA151" i="11"/>
  <c r="AA50" i="10" s="1"/>
  <c r="X83" i="10"/>
  <c r="W67" i="10"/>
  <c r="W101" i="10" s="1"/>
  <c r="G151" i="11"/>
  <c r="G50" i="10" s="1"/>
  <c r="W152" i="15"/>
  <c r="W17" i="10" s="1"/>
  <c r="H83" i="10"/>
  <c r="H151" i="15"/>
  <c r="H16" i="10" s="1"/>
  <c r="Y33" i="10"/>
  <c r="Y101" i="10" s="1"/>
  <c r="Y100" i="10"/>
  <c r="AC33" i="10"/>
  <c r="D67" i="10"/>
  <c r="D101" i="10" s="1"/>
  <c r="AD67" i="10"/>
  <c r="F33" i="10"/>
  <c r="I151" i="15"/>
  <c r="I16" i="10" s="1"/>
  <c r="R151" i="11"/>
  <c r="R50" i="10" s="1"/>
  <c r="S67" i="10"/>
  <c r="S101" i="10" s="1"/>
  <c r="Z83" i="10"/>
  <c r="C34" i="10"/>
  <c r="C152" i="15"/>
  <c r="C17" i="10" s="1"/>
  <c r="F83" i="10"/>
  <c r="V84" i="10"/>
  <c r="J100" i="10"/>
  <c r="N83" i="10"/>
  <c r="E83" i="10"/>
  <c r="U34" i="10"/>
  <c r="M67" i="10"/>
  <c r="H151" i="11"/>
  <c r="H50" i="10" s="1"/>
  <c r="U84" i="10"/>
  <c r="AD33" i="10"/>
  <c r="T152" i="15"/>
  <c r="T17" i="10" s="1"/>
  <c r="R83" i="10"/>
  <c r="O83" i="10"/>
  <c r="I83" i="10"/>
  <c r="AB83" i="10"/>
  <c r="AA33" i="10"/>
  <c r="AA101" i="10" s="1"/>
  <c r="M83" i="10"/>
  <c r="AE83" i="10"/>
  <c r="Q83" i="10"/>
  <c r="P83" i="10"/>
  <c r="AC83" i="10"/>
  <c r="S83" i="10"/>
  <c r="T84" i="10"/>
  <c r="AD83" i="10"/>
  <c r="J83" i="10"/>
  <c r="L83" i="10"/>
  <c r="V152" i="11"/>
  <c r="L151" i="11"/>
  <c r="L50" i="10" s="1"/>
  <c r="P151" i="11"/>
  <c r="P50" i="10" s="1"/>
  <c r="AC67" i="10"/>
  <c r="E67" i="10"/>
  <c r="J67" i="10"/>
  <c r="S151" i="15"/>
  <c r="S16" i="10" s="1"/>
  <c r="G83" i="10"/>
  <c r="AB33" i="10"/>
  <c r="AB101" i="10" s="1"/>
  <c r="G151" i="15"/>
  <c r="G16" i="10" s="1"/>
  <c r="T152" i="11"/>
  <c r="T51" i="10" s="1"/>
  <c r="AE151" i="11"/>
  <c r="AE50" i="10" s="1"/>
  <c r="K151" i="11"/>
  <c r="K50" i="10" s="1"/>
  <c r="AB151" i="11"/>
  <c r="AB50" i="10" s="1"/>
  <c r="O151" i="11"/>
  <c r="O50" i="10" s="1"/>
  <c r="I67" i="10"/>
  <c r="I101" i="10" s="1"/>
  <c r="AA83" i="10"/>
  <c r="Y83" i="10"/>
  <c r="W116" i="11"/>
  <c r="K116" i="11"/>
  <c r="H116" i="11"/>
  <c r="AB116" i="11"/>
  <c r="S116" i="11"/>
  <c r="O116" i="11"/>
  <c r="M116" i="11"/>
  <c r="I116" i="11"/>
  <c r="D116" i="11"/>
  <c r="G133" i="11"/>
  <c r="G68" i="10" s="1"/>
  <c r="M50" i="10"/>
  <c r="I50" i="10"/>
  <c r="D50" i="10"/>
  <c r="C47" i="10"/>
  <c r="C81" i="10" s="1"/>
  <c r="U134" i="11"/>
  <c r="AA133" i="11"/>
  <c r="AA68" i="10" s="1"/>
  <c r="L133" i="11"/>
  <c r="L152" i="11" s="1"/>
  <c r="N133" i="11"/>
  <c r="N68" i="10" s="1"/>
  <c r="P133" i="11"/>
  <c r="P152" i="11" s="1"/>
  <c r="X133" i="11"/>
  <c r="X68" i="10" s="1"/>
  <c r="AC133" i="11"/>
  <c r="AC152" i="11" s="1"/>
  <c r="E133" i="11"/>
  <c r="E68" i="10" s="1"/>
  <c r="Z133" i="11"/>
  <c r="Z68" i="10" s="1"/>
  <c r="J133" i="11"/>
  <c r="J152" i="11" s="1"/>
  <c r="F133" i="11"/>
  <c r="F68" i="10" s="1"/>
  <c r="G116" i="11"/>
  <c r="W50" i="10"/>
  <c r="W84" i="10" s="1"/>
  <c r="S50" i="10"/>
  <c r="C131" i="11"/>
  <c r="C149" i="11"/>
  <c r="C65" i="10"/>
  <c r="C99" i="10" s="1"/>
  <c r="Q116" i="11"/>
  <c r="AE116" i="11"/>
  <c r="Y133" i="11"/>
  <c r="Y68" i="10" s="1"/>
  <c r="Y116" i="11"/>
  <c r="AA116" i="11"/>
  <c r="L116" i="11"/>
  <c r="N116" i="11"/>
  <c r="P116" i="11"/>
  <c r="X116" i="11"/>
  <c r="AC116" i="11"/>
  <c r="E116" i="11"/>
  <c r="Z116" i="11"/>
  <c r="J116" i="11"/>
  <c r="F116" i="11"/>
  <c r="AD133" i="11"/>
  <c r="AD68" i="10" s="1"/>
  <c r="AC50" i="10"/>
  <c r="U51" i="10"/>
  <c r="E50" i="10"/>
  <c r="Z50" i="10"/>
  <c r="J50" i="10"/>
  <c r="F50" i="10"/>
  <c r="AD50" i="10"/>
  <c r="V134" i="11"/>
  <c r="C97" i="11"/>
  <c r="C114" i="11"/>
  <c r="R116" i="11"/>
  <c r="Q133" i="11"/>
  <c r="Q68" i="10" s="1"/>
  <c r="W133" i="11"/>
  <c r="AE133" i="11"/>
  <c r="AE152" i="11" s="1"/>
  <c r="R133" i="11"/>
  <c r="K133" i="11"/>
  <c r="K152" i="11" s="1"/>
  <c r="H133" i="11"/>
  <c r="AB133" i="11"/>
  <c r="AB152" i="11" s="1"/>
  <c r="S133" i="11"/>
  <c r="S68" i="10" s="1"/>
  <c r="O133" i="11"/>
  <c r="O152" i="11" s="1"/>
  <c r="M133" i="11"/>
  <c r="M152" i="11" s="1"/>
  <c r="I133" i="11"/>
  <c r="I68" i="10" s="1"/>
  <c r="D133" i="11"/>
  <c r="D68" i="10" s="1"/>
  <c r="AD116" i="11"/>
  <c r="V51" i="10"/>
  <c r="T134" i="11"/>
  <c r="N33" i="10"/>
  <c r="N101" i="10" s="1"/>
  <c r="P151" i="15"/>
  <c r="P16" i="10" s="1"/>
  <c r="K152" i="15"/>
  <c r="M151" i="15"/>
  <c r="M16" i="10" s="1"/>
  <c r="V152" i="15"/>
  <c r="V17" i="10" s="1"/>
  <c r="AE151" i="15"/>
  <c r="AE16" i="10" s="1"/>
  <c r="J33" i="10"/>
  <c r="R33" i="10"/>
  <c r="R101" i="10" s="1"/>
  <c r="X33" i="10"/>
  <c r="X101" i="10" s="1"/>
  <c r="Q33" i="10"/>
  <c r="Q101" i="10" s="1"/>
  <c r="E33" i="10"/>
  <c r="D151" i="15"/>
  <c r="D16" i="10" s="1"/>
  <c r="Y116" i="15"/>
  <c r="Y133" i="15"/>
  <c r="Y152" i="15" s="1"/>
  <c r="F16" i="10"/>
  <c r="Z133" i="15"/>
  <c r="Z34" i="10" s="1"/>
  <c r="AA116" i="15"/>
  <c r="AB116" i="15"/>
  <c r="K17" i="10"/>
  <c r="Q133" i="15"/>
  <c r="Q152" i="15" s="1"/>
  <c r="E116" i="15"/>
  <c r="D116" i="15"/>
  <c r="N133" i="15"/>
  <c r="N152" i="15" s="1"/>
  <c r="P133" i="15"/>
  <c r="P152" i="15" s="1"/>
  <c r="AD116" i="15"/>
  <c r="H116" i="15"/>
  <c r="AC133" i="15"/>
  <c r="AC152" i="15" s="1"/>
  <c r="L116" i="15"/>
  <c r="I116" i="15"/>
  <c r="O133" i="15"/>
  <c r="O152" i="15" s="1"/>
  <c r="AE116" i="15"/>
  <c r="Z116" i="15"/>
  <c r="AA133" i="15"/>
  <c r="AA152" i="15" s="1"/>
  <c r="X133" i="15"/>
  <c r="X34" i="10" s="1"/>
  <c r="AD16" i="10"/>
  <c r="AD84" i="10" s="1"/>
  <c r="S133" i="15"/>
  <c r="S152" i="15" s="1"/>
  <c r="E133" i="15"/>
  <c r="E152" i="15" s="1"/>
  <c r="D133" i="15"/>
  <c r="D152" i="15" s="1"/>
  <c r="N116" i="15"/>
  <c r="J16" i="10"/>
  <c r="R16" i="10"/>
  <c r="P116" i="15"/>
  <c r="Q16" i="10"/>
  <c r="M116" i="15"/>
  <c r="H133" i="15"/>
  <c r="H34" i="10" s="1"/>
  <c r="L133" i="15"/>
  <c r="L152" i="15" s="1"/>
  <c r="I133" i="15"/>
  <c r="I34" i="10" s="1"/>
  <c r="O116" i="15"/>
  <c r="AE133" i="15"/>
  <c r="AE152" i="15" s="1"/>
  <c r="J133" i="15"/>
  <c r="J34" i="10" s="1"/>
  <c r="R133" i="15"/>
  <c r="R34" i="10" s="1"/>
  <c r="X116" i="15"/>
  <c r="S116" i="15"/>
  <c r="AC16" i="10"/>
  <c r="U17" i="10"/>
  <c r="Y16" i="10"/>
  <c r="F133" i="15"/>
  <c r="F152" i="15" s="1"/>
  <c r="AB16" i="10"/>
  <c r="M133" i="15"/>
  <c r="M152" i="15" s="1"/>
  <c r="N16" i="10"/>
  <c r="G116" i="15"/>
  <c r="J116" i="15"/>
  <c r="R116" i="15"/>
  <c r="AB133" i="15"/>
  <c r="AB152" i="15" s="1"/>
  <c r="Q116" i="15"/>
  <c r="L16" i="10"/>
  <c r="F116" i="15"/>
  <c r="Z16" i="10"/>
  <c r="AA16" i="10"/>
  <c r="X16" i="10"/>
  <c r="AD133" i="15"/>
  <c r="AD34" i="10" s="1"/>
  <c r="AC116" i="15"/>
  <c r="E16" i="10"/>
  <c r="G133" i="15"/>
  <c r="G152" i="15" s="1"/>
  <c r="U134" i="15"/>
  <c r="W134" i="15"/>
  <c r="C35" i="10"/>
  <c r="C153" i="15"/>
  <c r="V134" i="15"/>
  <c r="T134" i="15"/>
  <c r="G101" i="10"/>
  <c r="P68" i="10"/>
  <c r="H101" i="10"/>
  <c r="O101" i="10"/>
  <c r="AC34" i="10"/>
  <c r="T102" i="10"/>
  <c r="V102" i="10"/>
  <c r="AE101" i="10"/>
  <c r="L101" i="10"/>
  <c r="P101" i="10"/>
  <c r="M101" i="10"/>
  <c r="Z152" i="11" l="1"/>
  <c r="Z51" i="10" s="1"/>
  <c r="M84" i="10"/>
  <c r="N34" i="10"/>
  <c r="N102" i="10" s="1"/>
  <c r="E84" i="10"/>
  <c r="K84" i="10"/>
  <c r="U85" i="10"/>
  <c r="AC101" i="10"/>
  <c r="F101" i="10"/>
  <c r="AB34" i="10"/>
  <c r="U102" i="10"/>
  <c r="H152" i="15"/>
  <c r="Z101" i="10"/>
  <c r="D84" i="10"/>
  <c r="Z84" i="10"/>
  <c r="F152" i="11"/>
  <c r="S34" i="10"/>
  <c r="G34" i="10"/>
  <c r="G102" i="10" s="1"/>
  <c r="J101" i="10"/>
  <c r="I152" i="15"/>
  <c r="I17" i="10" s="1"/>
  <c r="L68" i="10"/>
  <c r="X84" i="10"/>
  <c r="R84" i="10"/>
  <c r="AD101" i="10"/>
  <c r="AB84" i="10"/>
  <c r="F84" i="10"/>
  <c r="R152" i="15"/>
  <c r="R17" i="10" s="1"/>
  <c r="G152" i="11"/>
  <c r="AD152" i="11"/>
  <c r="Q34" i="10"/>
  <c r="Q102" i="10" s="1"/>
  <c r="Z152" i="15"/>
  <c r="Z17" i="10" s="1"/>
  <c r="Y152" i="11"/>
  <c r="Y51" i="10" s="1"/>
  <c r="J84" i="10"/>
  <c r="P84" i="10"/>
  <c r="AC68" i="10"/>
  <c r="AC102" i="10" s="1"/>
  <c r="Y34" i="10"/>
  <c r="Y102" i="10" s="1"/>
  <c r="AC84" i="10"/>
  <c r="O84" i="10"/>
  <c r="T85" i="10"/>
  <c r="V85" i="10"/>
  <c r="N84" i="10"/>
  <c r="Q84" i="10"/>
  <c r="I84" i="10"/>
  <c r="L84" i="10"/>
  <c r="H84" i="10"/>
  <c r="Y84" i="10"/>
  <c r="E101" i="10"/>
  <c r="AA84" i="10"/>
  <c r="S84" i="10"/>
  <c r="AA34" i="10"/>
  <c r="AA102" i="10" s="1"/>
  <c r="J68" i="10"/>
  <c r="J102" i="10" s="1"/>
  <c r="E152" i="11"/>
  <c r="E51" i="10" s="1"/>
  <c r="AB68" i="10"/>
  <c r="H152" i="11"/>
  <c r="H51" i="10" s="1"/>
  <c r="K68" i="10"/>
  <c r="K102" i="10" s="1"/>
  <c r="R152" i="11"/>
  <c r="R51" i="10" s="1"/>
  <c r="AE68" i="10"/>
  <c r="W68" i="10"/>
  <c r="W102" i="10" s="1"/>
  <c r="G84" i="10"/>
  <c r="E34" i="10"/>
  <c r="E102" i="10" s="1"/>
  <c r="H68" i="10"/>
  <c r="H102" i="10" s="1"/>
  <c r="R68" i="10"/>
  <c r="R102" i="10" s="1"/>
  <c r="W152" i="11"/>
  <c r="AE84" i="10"/>
  <c r="D152" i="11"/>
  <c r="D51" i="10" s="1"/>
  <c r="I152" i="11"/>
  <c r="I51" i="10" s="1"/>
  <c r="M68" i="10"/>
  <c r="O68" i="10"/>
  <c r="S152" i="11"/>
  <c r="S51" i="10" s="1"/>
  <c r="X152" i="11"/>
  <c r="X51" i="10" s="1"/>
  <c r="N152" i="11"/>
  <c r="N51" i="10" s="1"/>
  <c r="AA152" i="11"/>
  <c r="AA51" i="10" s="1"/>
  <c r="Q152" i="11"/>
  <c r="Q51" i="10" s="1"/>
  <c r="F51" i="10"/>
  <c r="F134" i="11"/>
  <c r="Z134" i="11"/>
  <c r="AC134" i="11"/>
  <c r="P134" i="11"/>
  <c r="L134" i="11"/>
  <c r="Y134" i="11"/>
  <c r="AE134" i="11"/>
  <c r="C48" i="10"/>
  <c r="C82" i="10" s="1"/>
  <c r="J51" i="10"/>
  <c r="AB51" i="10"/>
  <c r="K51" i="10"/>
  <c r="K85" i="10" s="1"/>
  <c r="AE51" i="10"/>
  <c r="T153" i="11"/>
  <c r="T69" i="10"/>
  <c r="R134" i="11"/>
  <c r="G134" i="11"/>
  <c r="I134" i="11"/>
  <c r="O134" i="11"/>
  <c r="AB134" i="11"/>
  <c r="K134" i="11"/>
  <c r="G51" i="10"/>
  <c r="AD51" i="10"/>
  <c r="L51" i="10"/>
  <c r="C132" i="11"/>
  <c r="V153" i="11"/>
  <c r="V69" i="10"/>
  <c r="J134" i="11"/>
  <c r="E134" i="11"/>
  <c r="X134" i="11"/>
  <c r="N134" i="11"/>
  <c r="AA134" i="11"/>
  <c r="Q134" i="11"/>
  <c r="M51" i="10"/>
  <c r="O51" i="10"/>
  <c r="AC51" i="10"/>
  <c r="P51" i="10"/>
  <c r="AD134" i="11"/>
  <c r="C115" i="11"/>
  <c r="C98" i="11"/>
  <c r="C150" i="11"/>
  <c r="C66" i="10"/>
  <c r="C100" i="10" s="1"/>
  <c r="U153" i="11"/>
  <c r="U69" i="10"/>
  <c r="D134" i="11"/>
  <c r="M134" i="11"/>
  <c r="S134" i="11"/>
  <c r="H134" i="11"/>
  <c r="W134" i="11"/>
  <c r="AE34" i="10"/>
  <c r="L34" i="10"/>
  <c r="AD152" i="15"/>
  <c r="AD17" i="10" s="1"/>
  <c r="D34" i="10"/>
  <c r="D102" i="10" s="1"/>
  <c r="X152" i="15"/>
  <c r="X17" i="10" s="1"/>
  <c r="O34" i="10"/>
  <c r="M34" i="10"/>
  <c r="M102" i="10" s="1"/>
  <c r="P34" i="10"/>
  <c r="P102" i="10" s="1"/>
  <c r="F34" i="10"/>
  <c r="F102" i="10" s="1"/>
  <c r="J152" i="15"/>
  <c r="J17" i="10" s="1"/>
  <c r="AE17" i="10"/>
  <c r="D17" i="10"/>
  <c r="O17" i="10"/>
  <c r="Q17" i="10"/>
  <c r="T35" i="10"/>
  <c r="T153" i="15"/>
  <c r="AA17" i="10"/>
  <c r="H17" i="10"/>
  <c r="U35" i="10"/>
  <c r="U153" i="15"/>
  <c r="Q134" i="15"/>
  <c r="R134" i="15"/>
  <c r="G134" i="15"/>
  <c r="S134" i="15"/>
  <c r="N134" i="15"/>
  <c r="AE134" i="15"/>
  <c r="I134" i="15"/>
  <c r="AD134" i="15"/>
  <c r="D134" i="15"/>
  <c r="AB134" i="15"/>
  <c r="S17" i="10"/>
  <c r="AC17" i="10"/>
  <c r="M17" i="10"/>
  <c r="P17" i="10"/>
  <c r="F17" i="10"/>
  <c r="N17" i="10"/>
  <c r="Y17" i="10"/>
  <c r="V35" i="10"/>
  <c r="V103" i="10" s="1"/>
  <c r="V153" i="15"/>
  <c r="G17" i="10"/>
  <c r="L17" i="10"/>
  <c r="E17" i="10"/>
  <c r="AB17" i="10"/>
  <c r="C18" i="10"/>
  <c r="W35" i="10"/>
  <c r="W153" i="15"/>
  <c r="AC134" i="15"/>
  <c r="F134" i="15"/>
  <c r="J134" i="15"/>
  <c r="X134" i="15"/>
  <c r="K35" i="10"/>
  <c r="K153" i="15"/>
  <c r="O134" i="15"/>
  <c r="M134" i="15"/>
  <c r="P134" i="15"/>
  <c r="Z134" i="15"/>
  <c r="L134" i="15"/>
  <c r="H134" i="15"/>
  <c r="E134" i="15"/>
  <c r="AA134" i="15"/>
  <c r="Y134" i="15"/>
  <c r="Z102" i="10"/>
  <c r="AD102" i="10"/>
  <c r="I102" i="10"/>
  <c r="S102" i="10"/>
  <c r="X102" i="10"/>
  <c r="AE85" i="10" l="1"/>
  <c r="AB102" i="10"/>
  <c r="O85" i="10"/>
  <c r="M85" i="10"/>
  <c r="Z85" i="10"/>
  <c r="T103" i="10"/>
  <c r="F85" i="10"/>
  <c r="J85" i="10"/>
  <c r="L102" i="10"/>
  <c r="Y85" i="10"/>
  <c r="AB85" i="10"/>
  <c r="AE102" i="10"/>
  <c r="L85" i="10"/>
  <c r="O102" i="10"/>
  <c r="G85" i="10"/>
  <c r="AC85" i="10"/>
  <c r="AA85" i="10"/>
  <c r="D85" i="10"/>
  <c r="AD85" i="10"/>
  <c r="P85" i="10"/>
  <c r="U103" i="10"/>
  <c r="Q85" i="10"/>
  <c r="R85" i="10"/>
  <c r="E85" i="10"/>
  <c r="I85" i="10"/>
  <c r="H85" i="10"/>
  <c r="N85" i="10"/>
  <c r="W51" i="10"/>
  <c r="W85" i="10" s="1"/>
  <c r="S85" i="10"/>
  <c r="X85" i="10"/>
  <c r="H69" i="10"/>
  <c r="H153" i="11"/>
  <c r="M69" i="10"/>
  <c r="M153" i="11"/>
  <c r="U52" i="10"/>
  <c r="C67" i="10"/>
  <c r="C101" i="10" s="1"/>
  <c r="C151" i="11"/>
  <c r="AB69" i="10"/>
  <c r="AB153" i="11"/>
  <c r="I69" i="10"/>
  <c r="I153" i="11"/>
  <c r="R69" i="10"/>
  <c r="R153" i="11"/>
  <c r="C116" i="11"/>
  <c r="AD153" i="11"/>
  <c r="AD69" i="10"/>
  <c r="Q153" i="11"/>
  <c r="Q69" i="10"/>
  <c r="N153" i="11"/>
  <c r="N69" i="10"/>
  <c r="E69" i="10"/>
  <c r="E153" i="11"/>
  <c r="V52" i="10"/>
  <c r="AE69" i="10"/>
  <c r="AE153" i="11"/>
  <c r="L69" i="10"/>
  <c r="L153" i="11"/>
  <c r="AC69" i="10"/>
  <c r="AC153" i="11"/>
  <c r="F69" i="10"/>
  <c r="F153" i="11"/>
  <c r="W69" i="10"/>
  <c r="W103" i="10" s="1"/>
  <c r="W153" i="11"/>
  <c r="S153" i="11"/>
  <c r="S69" i="10"/>
  <c r="D69" i="10"/>
  <c r="D153" i="11"/>
  <c r="C133" i="11"/>
  <c r="K153" i="11"/>
  <c r="K69" i="10"/>
  <c r="K103" i="10" s="1"/>
  <c r="O69" i="10"/>
  <c r="O153" i="11"/>
  <c r="G153" i="11"/>
  <c r="G69" i="10"/>
  <c r="T52" i="10"/>
  <c r="C49" i="10"/>
  <c r="C83" i="10" s="1"/>
  <c r="AA153" i="11"/>
  <c r="AA69" i="10"/>
  <c r="X69" i="10"/>
  <c r="X153" i="11"/>
  <c r="J153" i="11"/>
  <c r="J69" i="10"/>
  <c r="Y153" i="11"/>
  <c r="Y69" i="10"/>
  <c r="P153" i="11"/>
  <c r="P69" i="10"/>
  <c r="Z153" i="11"/>
  <c r="Z69" i="10"/>
  <c r="Y35" i="10"/>
  <c r="Y153" i="15"/>
  <c r="E153" i="15"/>
  <c r="E35" i="10"/>
  <c r="L153" i="15"/>
  <c r="L35" i="10"/>
  <c r="P35" i="10"/>
  <c r="P153" i="15"/>
  <c r="O153" i="15"/>
  <c r="O35" i="10"/>
  <c r="W18" i="10"/>
  <c r="U18" i="10"/>
  <c r="K18" i="10"/>
  <c r="X35" i="10"/>
  <c r="X153" i="15"/>
  <c r="F153" i="15"/>
  <c r="F35" i="10"/>
  <c r="AB153" i="15"/>
  <c r="AB35" i="10"/>
  <c r="AD153" i="15"/>
  <c r="AD35" i="10"/>
  <c r="AE35" i="10"/>
  <c r="AE103" i="10" s="1"/>
  <c r="AE153" i="15"/>
  <c r="S35" i="10"/>
  <c r="S153" i="15"/>
  <c r="R153" i="15"/>
  <c r="R35" i="10"/>
  <c r="T18" i="10"/>
  <c r="AA153" i="15"/>
  <c r="AA35" i="10"/>
  <c r="AA103" i="10" s="1"/>
  <c r="H153" i="15"/>
  <c r="H35" i="10"/>
  <c r="Z153" i="15"/>
  <c r="Z35" i="10"/>
  <c r="M35" i="10"/>
  <c r="M153" i="15"/>
  <c r="J35" i="10"/>
  <c r="J153" i="15"/>
  <c r="AC35" i="10"/>
  <c r="AC153" i="15"/>
  <c r="V18" i="10"/>
  <c r="V86" i="10" s="1"/>
  <c r="D153" i="15"/>
  <c r="D35" i="10"/>
  <c r="I35" i="10"/>
  <c r="I103" i="10" s="1"/>
  <c r="I153" i="15"/>
  <c r="N153" i="15"/>
  <c r="N35" i="10"/>
  <c r="G35" i="10"/>
  <c r="G153" i="15"/>
  <c r="Q153" i="15"/>
  <c r="Q35" i="10"/>
  <c r="M103" i="10" l="1"/>
  <c r="H103" i="10"/>
  <c r="T86" i="10"/>
  <c r="U86" i="10"/>
  <c r="O103" i="10"/>
  <c r="S103" i="10"/>
  <c r="G103" i="10"/>
  <c r="N103" i="10"/>
  <c r="R103" i="10"/>
  <c r="AB103" i="10"/>
  <c r="J103" i="10"/>
  <c r="AD103" i="10"/>
  <c r="X103" i="10"/>
  <c r="F103" i="10"/>
  <c r="Z103" i="10"/>
  <c r="E103" i="10"/>
  <c r="L103" i="10"/>
  <c r="Y103" i="10"/>
  <c r="Q103" i="10"/>
  <c r="D103" i="10"/>
  <c r="AC103" i="10"/>
  <c r="P103" i="10"/>
  <c r="P52" i="10"/>
  <c r="X52" i="10"/>
  <c r="AA52" i="10"/>
  <c r="C68" i="10"/>
  <c r="C102" i="10" s="1"/>
  <c r="C152" i="11"/>
  <c r="L52" i="10"/>
  <c r="E52" i="10"/>
  <c r="N52" i="10"/>
  <c r="C50" i="10"/>
  <c r="C84" i="10" s="1"/>
  <c r="H52" i="10"/>
  <c r="Z52" i="10"/>
  <c r="O52" i="10"/>
  <c r="K52" i="10"/>
  <c r="K86" i="10" s="1"/>
  <c r="D52" i="10"/>
  <c r="S52" i="10"/>
  <c r="AC52" i="10"/>
  <c r="C134" i="11"/>
  <c r="AB52" i="10"/>
  <c r="M52" i="10"/>
  <c r="J52" i="10"/>
  <c r="F52" i="10"/>
  <c r="AD52" i="10"/>
  <c r="I52" i="10"/>
  <c r="Y52" i="10"/>
  <c r="G52" i="10"/>
  <c r="W52" i="10"/>
  <c r="W86" i="10" s="1"/>
  <c r="AE52" i="10"/>
  <c r="Q52" i="10"/>
  <c r="R52" i="10"/>
  <c r="D18" i="10"/>
  <c r="G18" i="10"/>
  <c r="N18" i="10"/>
  <c r="N86" i="10" s="1"/>
  <c r="M18" i="10"/>
  <c r="Z18" i="10"/>
  <c r="AE18" i="10"/>
  <c r="AD18" i="10"/>
  <c r="X18" i="10"/>
  <c r="P18" i="10"/>
  <c r="L18" i="10"/>
  <c r="J18" i="10"/>
  <c r="J86" i="10" s="1"/>
  <c r="S18" i="10"/>
  <c r="Y18" i="10"/>
  <c r="I18" i="10"/>
  <c r="I86" i="10" s="1"/>
  <c r="AC18" i="10"/>
  <c r="AC86" i="10" s="1"/>
  <c r="AA18" i="10"/>
  <c r="F18" i="10"/>
  <c r="O18" i="10"/>
  <c r="Q18" i="10"/>
  <c r="Q86" i="10" s="1"/>
  <c r="H18" i="10"/>
  <c r="R18" i="10"/>
  <c r="AB18" i="10"/>
  <c r="E18" i="10"/>
  <c r="X86" i="10" l="1"/>
  <c r="AA86" i="10"/>
  <c r="S86" i="10"/>
  <c r="E86" i="10"/>
  <c r="H86" i="10"/>
  <c r="M86" i="10"/>
  <c r="Z86" i="10"/>
  <c r="O86" i="10"/>
  <c r="AD86" i="10"/>
  <c r="AB86" i="10"/>
  <c r="L86" i="10"/>
  <c r="F86" i="10"/>
  <c r="Y86" i="10"/>
  <c r="D86" i="10"/>
  <c r="R86" i="10"/>
  <c r="P86" i="10"/>
  <c r="AE86" i="10"/>
  <c r="G86" i="10"/>
  <c r="C153" i="11"/>
  <c r="C69" i="10"/>
  <c r="C103" i="10" s="1"/>
  <c r="C51" i="10"/>
  <c r="C85" i="10" s="1"/>
  <c r="C52" i="10" l="1"/>
  <c r="C86" i="10" s="1"/>
</calcChain>
</file>

<file path=xl/comments1.xml><?xml version="1.0" encoding="utf-8"?>
<comments xmlns="http://schemas.openxmlformats.org/spreadsheetml/2006/main">
  <authors>
    <author>Richard Eglinton</author>
    <author>tobiasm</author>
  </authors>
  <commentList>
    <comment ref="J7" authorId="0">
      <text>
        <r>
          <rPr>
            <b/>
            <sz val="8"/>
            <color indexed="81"/>
            <rFont val="Tahoma"/>
            <family val="2"/>
          </rPr>
          <t>ComCom:</t>
        </r>
        <r>
          <rPr>
            <sz val="8"/>
            <color indexed="81"/>
            <rFont val="Tahoma"/>
            <family val="2"/>
          </rPr>
          <t xml:space="preserve">
Matched TLA to EDB 1:1 ; where TLAs cover more than 1 EDB a calculation to match TLA based on further disaggregation is completed in columns M:T</t>
        </r>
      </text>
    </comment>
    <comment ref="A14" authorId="1">
      <text>
        <r>
          <rPr>
            <b/>
            <sz val="8"/>
            <color indexed="81"/>
            <rFont val="Tahoma"/>
            <family val="2"/>
          </rPr>
          <t>Commission:
Added duplicates since TLAs cover two or more EDBs</t>
        </r>
      </text>
    </comment>
  </commentList>
</comments>
</file>

<file path=xl/comments2.xml><?xml version="1.0" encoding="utf-8"?>
<comments xmlns="http://schemas.openxmlformats.org/spreadsheetml/2006/main">
  <authors>
    <author>Jason McCarty</author>
  </authors>
  <commentList>
    <comment ref="M25" authorId="0">
      <text>
        <r>
          <rPr>
            <b/>
            <sz val="9"/>
            <color indexed="81"/>
            <rFont val="Tahoma"/>
            <charset val="1"/>
          </rPr>
          <t>Jason McCarty:</t>
        </r>
        <r>
          <rPr>
            <sz val="9"/>
            <color indexed="81"/>
            <rFont val="Tahoma"/>
            <charset val="1"/>
          </rPr>
          <t xml:space="preserve">
Apart from an initial drop there is actually a growth trend from 2009 onwards</t>
        </r>
      </text>
    </comment>
    <comment ref="T25" authorId="0">
      <text>
        <r>
          <rPr>
            <b/>
            <sz val="9"/>
            <color indexed="81"/>
            <rFont val="Tahoma"/>
            <charset val="1"/>
          </rPr>
          <t>Jason McCarty:</t>
        </r>
        <r>
          <rPr>
            <sz val="9"/>
            <color indexed="81"/>
            <rFont val="Tahoma"/>
            <charset val="1"/>
          </rPr>
          <t xml:space="preserve">
Appears to include a step increase in 2011</t>
        </r>
      </text>
    </comment>
    <comment ref="U25" authorId="0">
      <text>
        <r>
          <rPr>
            <b/>
            <sz val="9"/>
            <color indexed="81"/>
            <rFont val="Tahoma"/>
            <charset val="1"/>
          </rPr>
          <t>Jason McCarty:</t>
        </r>
        <r>
          <rPr>
            <sz val="9"/>
            <color indexed="81"/>
            <rFont val="Tahoma"/>
            <charset val="1"/>
          </rPr>
          <t xml:space="preserve">
Unusual increase in 2010 and 2011</t>
        </r>
      </text>
    </comment>
    <comment ref="X25" authorId="0">
      <text>
        <r>
          <rPr>
            <sz val="9"/>
            <color indexed="81"/>
            <rFont val="Tahoma"/>
            <charset val="1"/>
          </rPr>
          <t>ID database data is incorrect so I have manually adjusted this in the "Raw" sheet</t>
        </r>
      </text>
    </comment>
    <comment ref="AA25" authorId="0">
      <text>
        <r>
          <rPr>
            <sz val="9"/>
            <color indexed="81"/>
            <rFont val="Tahoma"/>
            <family val="2"/>
          </rPr>
          <t>Initial decline in line length looks like an anomoly as confirmed by preliminary 2013 ID data.  The trend is therefore taken from 2010 to 2012.</t>
        </r>
      </text>
    </comment>
  </commentList>
</comments>
</file>

<file path=xl/comments3.xml><?xml version="1.0" encoding="utf-8"?>
<comments xmlns="http://schemas.openxmlformats.org/spreadsheetml/2006/main">
  <authors>
    <author>Jason McCarty</author>
  </authors>
  <commentList>
    <comment ref="N182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Manually adjusted - there was an issue with Unison originally submitting inaccurate data (ref to Filesite# 1435219)</t>
        </r>
      </text>
    </comment>
    <comment ref="N183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Manually adjusted - there was an issue with Unison originally submitting inaccurate data (ref to Filesite# 1435219)</t>
        </r>
      </text>
    </comment>
    <comment ref="N184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Manually adjusted - there was an issue with Unison originally submitting inaccurate data (ref to Filesite# 1435219)</t>
        </r>
      </text>
    </comment>
    <comment ref="N185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Manually adjusted - there was an issue with Unison originally submitting inaccurate data (ref to Filesite# 1435219)</t>
        </r>
      </text>
    </comment>
  </commentList>
</comments>
</file>

<file path=xl/sharedStrings.xml><?xml version="1.0" encoding="utf-8"?>
<sst xmlns="http://schemas.openxmlformats.org/spreadsheetml/2006/main" count="3061" uniqueCount="543">
  <si>
    <t>Capital Goods Price Index (NZIER data)</t>
  </si>
  <si>
    <t>Quarter Ending</t>
  </si>
  <si>
    <t>Index</t>
  </si>
  <si>
    <t>Alpine Energy</t>
  </si>
  <si>
    <t>Aurora Energy</t>
  </si>
  <si>
    <t>Centralines</t>
  </si>
  <si>
    <t>Eastland Network</t>
  </si>
  <si>
    <t>Electricity Ashburton</t>
  </si>
  <si>
    <t>Electricity Invercargill</t>
  </si>
  <si>
    <t>Nelson Electricity</t>
  </si>
  <si>
    <t>Network Tasman</t>
  </si>
  <si>
    <t>Powerco</t>
  </si>
  <si>
    <t>The Lines Company</t>
  </si>
  <si>
    <t>Top Energy</t>
  </si>
  <si>
    <t>Wellington Electricity</t>
  </si>
  <si>
    <t>inputs</t>
  </si>
  <si>
    <t>IO7</t>
  </si>
  <si>
    <t>Weight of non-labour costs in opex</t>
  </si>
  <si>
    <t>Weighted Average Index</t>
  </si>
  <si>
    <t>Change form preceeding four quarters</t>
  </si>
  <si>
    <t>Weighted Return</t>
  </si>
  <si>
    <t>Year Ending</t>
  </si>
  <si>
    <t>Labour Cost Return</t>
  </si>
  <si>
    <t>Producer Price Return</t>
  </si>
  <si>
    <t>PC3</t>
  </si>
  <si>
    <t>PC4</t>
  </si>
  <si>
    <t>Annual percentage change in the price of labour</t>
  </si>
  <si>
    <t>Opex partial productivity factor</t>
  </si>
  <si>
    <t>Change in network opex as a result of changes in network scale</t>
  </si>
  <si>
    <t>For all years:</t>
  </si>
  <si>
    <t>Cells not used</t>
  </si>
  <si>
    <t>Elasticity of network opex to network length</t>
  </si>
  <si>
    <t>Elasticity of network opex to number of connections</t>
  </si>
  <si>
    <t>IO5</t>
  </si>
  <si>
    <t>Elasticity of non-network opex to number of connections</t>
  </si>
  <si>
    <t>IO9</t>
  </si>
  <si>
    <t>IO10</t>
  </si>
  <si>
    <t>IO11</t>
  </si>
  <si>
    <t>Quarterly Labour Cost Index</t>
  </si>
  <si>
    <t>IO12</t>
  </si>
  <si>
    <t>Quarterly Producer Price Index</t>
  </si>
  <si>
    <t>IO13</t>
  </si>
  <si>
    <t>IO14</t>
  </si>
  <si>
    <t>IO15</t>
  </si>
  <si>
    <t>IO16</t>
  </si>
  <si>
    <t>Quarter</t>
  </si>
  <si>
    <t>Weight</t>
  </si>
  <si>
    <t>IO17</t>
  </si>
  <si>
    <t>Non-labour cost timing weight Q1</t>
  </si>
  <si>
    <t>IO18</t>
  </si>
  <si>
    <t>Non-labour cost timing weight Q2</t>
  </si>
  <si>
    <t>Non-labour cost timing weight Q3</t>
  </si>
  <si>
    <t>Non-labour cost timing weight Q4</t>
  </si>
  <si>
    <t>CGPI</t>
  </si>
  <si>
    <t>Producer price index (NZIER data)</t>
  </si>
  <si>
    <t>Labour cost index (NZIER data)</t>
  </si>
  <si>
    <t>Average hourly earnings (ordinary time)</t>
  </si>
  <si>
    <t>Labour Cost Index (all sectors)</t>
  </si>
  <si>
    <t/>
  </si>
  <si>
    <t>Buller Electricity</t>
  </si>
  <si>
    <t>Counties Power</t>
  </si>
  <si>
    <t>Electra</t>
  </si>
  <si>
    <t>Horizon Energy</t>
  </si>
  <si>
    <t>Mainpower NZ</t>
  </si>
  <si>
    <t>Marlborough Lines</t>
  </si>
  <si>
    <t>Network Waitaki</t>
  </si>
  <si>
    <t>Northpower</t>
  </si>
  <si>
    <t>Orion NZ</t>
  </si>
  <si>
    <t>OtagoNet</t>
  </si>
  <si>
    <t>Scanpower</t>
  </si>
  <si>
    <t>The Power Company</t>
  </si>
  <si>
    <t>Unison Networks</t>
  </si>
  <si>
    <t>Vector Lines</t>
  </si>
  <si>
    <t>Waipa Networks</t>
  </si>
  <si>
    <t>WEL Networks</t>
  </si>
  <si>
    <t>Westpower</t>
  </si>
  <si>
    <t>2012 (base year)</t>
  </si>
  <si>
    <t>2011 to 2016</t>
  </si>
  <si>
    <t>2016 to 2021</t>
  </si>
  <si>
    <t>2021 to 2026</t>
  </si>
  <si>
    <t>Percentage change in network length (sourced from file 1605678 [analysis] row 24)</t>
  </si>
  <si>
    <t>Sum of annual Network scaling factors</t>
  </si>
  <si>
    <t>Base year network opex with out of trend factors removed</t>
  </si>
  <si>
    <t>OSF2A</t>
  </si>
  <si>
    <t>OSF1B</t>
  </si>
  <si>
    <t>COS5B</t>
  </si>
  <si>
    <t>COS3B</t>
  </si>
  <si>
    <t>COS4B</t>
  </si>
  <si>
    <t>COS2B</t>
  </si>
  <si>
    <t>COS1A</t>
  </si>
  <si>
    <t>Constant price network opex series</t>
  </si>
  <si>
    <t>NOS1A</t>
  </si>
  <si>
    <t>Nominal network opex series</t>
  </si>
  <si>
    <t>COS1B</t>
  </si>
  <si>
    <t>Constant price non-network opex series</t>
  </si>
  <si>
    <t>NOS1B</t>
  </si>
  <si>
    <t>Nominal non-network opex series</t>
  </si>
  <si>
    <t>COS2A</t>
  </si>
  <si>
    <t>COS4A</t>
  </si>
  <si>
    <t>Constant price total opex series</t>
  </si>
  <si>
    <t>Nominal total opex series</t>
  </si>
  <si>
    <t>Calculations used to determine annual price deflators</t>
  </si>
  <si>
    <t>Suppliers actual and forecast out of trend network opex factors (nominal $000)</t>
  </si>
  <si>
    <t>Suppliers actual and forecast out of trend non-network opex factors (nominal $000)</t>
  </si>
  <si>
    <t>IO1A</t>
  </si>
  <si>
    <t>IO1B</t>
  </si>
  <si>
    <t>IO2A</t>
  </si>
  <si>
    <t>IO2B</t>
  </si>
  <si>
    <t>Network opex partial productivity factor</t>
  </si>
  <si>
    <t>Non-network opex partial productivity factor</t>
  </si>
  <si>
    <t>IO3A</t>
  </si>
  <si>
    <t>Elasticity of non-network opex to network length</t>
  </si>
  <si>
    <t>IO3B</t>
  </si>
  <si>
    <t>IO4A</t>
  </si>
  <si>
    <t>IO4B</t>
  </si>
  <si>
    <t>IO6A</t>
  </si>
  <si>
    <t>IO6B</t>
  </si>
  <si>
    <t>IO11 to IO14</t>
  </si>
  <si>
    <t>IO11, IO12,IO13, IO14</t>
  </si>
  <si>
    <t>IO15 to IO18</t>
  </si>
  <si>
    <t>IO15, IO16, IO17, IO18</t>
  </si>
  <si>
    <t>Price inflators</t>
  </si>
  <si>
    <t>OSF1A</t>
  </si>
  <si>
    <t>Sum of constant price out of trend factors</t>
  </si>
  <si>
    <t>COS3A</t>
  </si>
  <si>
    <t>OFS3B</t>
  </si>
  <si>
    <t>IO8A</t>
  </si>
  <si>
    <t>IO8B</t>
  </si>
  <si>
    <t>Weight of Labour costs in the network opex input price factor</t>
  </si>
  <si>
    <t>Weight of Labour costs in the non-network opex input price factor</t>
  </si>
  <si>
    <t>PC1A</t>
  </si>
  <si>
    <t>PC2B</t>
  </si>
  <si>
    <t>PC2A</t>
  </si>
  <si>
    <t>PC1B</t>
  </si>
  <si>
    <t>IO8B,PC3,PC4</t>
  </si>
  <si>
    <t>IO8A,PC3,PC4</t>
  </si>
  <si>
    <t>Non-network opex input price factor</t>
  </si>
  <si>
    <t>Network opex input price factor</t>
  </si>
  <si>
    <t>COS1A, PC1A</t>
  </si>
  <si>
    <t>COS5A</t>
  </si>
  <si>
    <t>COS2A, COS5A</t>
  </si>
  <si>
    <t>COS4A, COS3A</t>
  </si>
  <si>
    <t>IO1A, COS5A</t>
  </si>
  <si>
    <t>IO6A, PC1A</t>
  </si>
  <si>
    <t>OSF3A, OSF2A</t>
  </si>
  <si>
    <t>Change in Non-network opex as a result of changes in network scale</t>
  </si>
  <si>
    <t>Base year Non-network opex with out of trend factors removed</t>
  </si>
  <si>
    <t>OSF2B</t>
  </si>
  <si>
    <t>OSF3B, OSF2B</t>
  </si>
  <si>
    <t>IO6B, PC1B</t>
  </si>
  <si>
    <t>IO1B, COS5B</t>
  </si>
  <si>
    <t>COS1B, PC1B</t>
  </si>
  <si>
    <t>COS2B, COS5B</t>
  </si>
  <si>
    <t>COS4B, COS3B</t>
  </si>
  <si>
    <t>OUT1</t>
  </si>
  <si>
    <t>OUT2</t>
  </si>
  <si>
    <t>OUT3</t>
  </si>
  <si>
    <t>OUT4</t>
  </si>
  <si>
    <t>OUT5</t>
  </si>
  <si>
    <t>OUT6</t>
  </si>
  <si>
    <t>OUT3, OUT5</t>
  </si>
  <si>
    <t>OUT4, OUT6</t>
  </si>
  <si>
    <t>IO3A, IO4A, IO5, IO7</t>
  </si>
  <si>
    <t>IO3B, IO4B, IO5, IO7</t>
  </si>
  <si>
    <t>Inputs used to model operating expenditure</t>
  </si>
  <si>
    <t>Base year Network opex (nominal $000)</t>
  </si>
  <si>
    <t>Base year Non-network opex (nominal $000)</t>
  </si>
  <si>
    <t>$000</t>
  </si>
  <si>
    <t>A. Calculations for Network Opex</t>
  </si>
  <si>
    <t>B. Calculations for Non-network opex</t>
  </si>
  <si>
    <t>OSF3A</t>
  </si>
  <si>
    <t>Quarter ended</t>
  </si>
  <si>
    <t>Weighting</t>
  </si>
  <si>
    <t>Index of price inflators for Network opex</t>
  </si>
  <si>
    <t>Index of price inflators for Non-network opex</t>
  </si>
  <si>
    <t>NB: 5 year bands provided by Statistics NZ are for years beginning 1-Jul and ending 30-Jun</t>
  </si>
  <si>
    <t>Index of the constant price trend in Non-network opex</t>
  </si>
  <si>
    <t>Constant price trend in Non-network opex</t>
  </si>
  <si>
    <t>Constant price Non-network opex series</t>
  </si>
  <si>
    <t>Nominal price Non-network opex series</t>
  </si>
  <si>
    <t>Index of the constant price trend in network opex</t>
  </si>
  <si>
    <t>Constant price trend in network opex</t>
  </si>
  <si>
    <t>Nominal price network opex series</t>
  </si>
  <si>
    <t>Model logic flow</t>
  </si>
  <si>
    <t>Table of Contents</t>
  </si>
  <si>
    <t>Sheet Name</t>
  </si>
  <si>
    <t>Link</t>
  </si>
  <si>
    <t>IOx - Inputs</t>
  </si>
  <si>
    <t>PCx</t>
  </si>
  <si>
    <t>CALC A</t>
  </si>
  <si>
    <t>CALC B</t>
  </si>
  <si>
    <t>OUTx - Outputs</t>
  </si>
  <si>
    <t>Diagram</t>
  </si>
  <si>
    <t>Version 2.  Prepared 18 October 2013</t>
  </si>
  <si>
    <t>Outputs</t>
  </si>
  <si>
    <t>CPI</t>
  </si>
  <si>
    <t>PPI (inputs)</t>
  </si>
  <si>
    <t>PPI (outputs)</t>
  </si>
  <si>
    <t>Percentage change in the number of connections</t>
  </si>
  <si>
    <t xml:space="preserve"> (derived from Statistics NZ population forecasts in workpaper 1605168)</t>
  </si>
  <si>
    <t>Electricity Distribution Business</t>
  </si>
  <si>
    <t>Price-Quality Regulation 2015–2020</t>
  </si>
  <si>
    <t>Opex Forecasting Model</t>
  </si>
  <si>
    <t>Labour cost timing weight Q1</t>
  </si>
  <si>
    <t>Labour cost timing weight Q2</t>
  </si>
  <si>
    <t>Labour cost timing weight Q3</t>
  </si>
  <si>
    <t>Labour cost timing weight Q4</t>
  </si>
  <si>
    <t>Dataset: Area Unit Population Projections by Territorial Authorities, Age and Sex, 2006(base)-2031 update</t>
  </si>
  <si>
    <t>Series</t>
  </si>
  <si>
    <t>Medium</t>
  </si>
  <si>
    <t>Year at 30 June</t>
  </si>
  <si>
    <t>2006</t>
  </si>
  <si>
    <t>2011</t>
  </si>
  <si>
    <t>2016</t>
  </si>
  <si>
    <t>2021</t>
  </si>
  <si>
    <t>2026</t>
  </si>
  <si>
    <t>2031</t>
  </si>
  <si>
    <t>Area</t>
  </si>
  <si>
    <t>Age (years)</t>
  </si>
  <si>
    <t>Far North District</t>
  </si>
  <si>
    <t>Total All Ages</t>
  </si>
  <si>
    <t>Whangarei District</t>
  </si>
  <si>
    <t>Kaipara District</t>
  </si>
  <si>
    <t>Rodney District</t>
  </si>
  <si>
    <t>North Shore City</t>
  </si>
  <si>
    <t>Waitakere City</t>
  </si>
  <si>
    <t>Auckland City</t>
  </si>
  <si>
    <t>Manukau City</t>
  </si>
  <si>
    <t>Papakura District</t>
  </si>
  <si>
    <t>Franklin District</t>
  </si>
  <si>
    <t>Thames-Coromandel District</t>
  </si>
  <si>
    <t>Hauraki District</t>
  </si>
  <si>
    <t>Waikato District</t>
  </si>
  <si>
    <t>Matamata-Piako District</t>
  </si>
  <si>
    <t>Hamilton City</t>
  </si>
  <si>
    <t>Waipa District</t>
  </si>
  <si>
    <t>Otorohanga District</t>
  </si>
  <si>
    <t>South Waikato District</t>
  </si>
  <si>
    <t>Waitomo District</t>
  </si>
  <si>
    <t>Taupo District</t>
  </si>
  <si>
    <t>Western Bay of Plenty District</t>
  </si>
  <si>
    <t>Tauranga City</t>
  </si>
  <si>
    <t>Rotorua District</t>
  </si>
  <si>
    <t>Whakatane District</t>
  </si>
  <si>
    <t>Kawerau District</t>
  </si>
  <si>
    <t>Opotiki District</t>
  </si>
  <si>
    <t>Gisborne District</t>
  </si>
  <si>
    <t>Wairoa District</t>
  </si>
  <si>
    <t>Hastings District</t>
  </si>
  <si>
    <t>Napier City</t>
  </si>
  <si>
    <t>Central Hawke's Bay District</t>
  </si>
  <si>
    <t>New Plymouth District</t>
  </si>
  <si>
    <t>Stratford District</t>
  </si>
  <si>
    <t>South Taranaki District</t>
  </si>
  <si>
    <t>Ruapehu District</t>
  </si>
  <si>
    <t>Wanganui District</t>
  </si>
  <si>
    <t>Rangitikei District</t>
  </si>
  <si>
    <t>Manawatu District</t>
  </si>
  <si>
    <t>Palmerston North City</t>
  </si>
  <si>
    <t>Tararua District</t>
  </si>
  <si>
    <t>Horowhenua District</t>
  </si>
  <si>
    <t>Kapiti Coast District</t>
  </si>
  <si>
    <t>Porirua City</t>
  </si>
  <si>
    <t>Upper Hutt City</t>
  </si>
  <si>
    <t>Lower Hutt City</t>
  </si>
  <si>
    <t>Wellington City</t>
  </si>
  <si>
    <t>Masterton District</t>
  </si>
  <si>
    <t>Carterton District</t>
  </si>
  <si>
    <t>South Wairarapa District</t>
  </si>
  <si>
    <t>Tasman District</t>
  </si>
  <si>
    <t>Nelson City</t>
  </si>
  <si>
    <t>Marlborough District</t>
  </si>
  <si>
    <t>Kaikoura District</t>
  </si>
  <si>
    <t>Buller District</t>
  </si>
  <si>
    <t>Grey District</t>
  </si>
  <si>
    <t>Westland District</t>
  </si>
  <si>
    <t>Hurunui District</t>
  </si>
  <si>
    <t>Waimakariri District</t>
  </si>
  <si>
    <t>Christchurch City</t>
  </si>
  <si>
    <t>Selwyn District</t>
  </si>
  <si>
    <t>Ashburton District</t>
  </si>
  <si>
    <t>Timaru District</t>
  </si>
  <si>
    <t>Mackenzie District</t>
  </si>
  <si>
    <t>Waimate District</t>
  </si>
  <si>
    <t>Chatham Islands Territory</t>
  </si>
  <si>
    <t>Waitaki District</t>
  </si>
  <si>
    <t>Central Otago District</t>
  </si>
  <si>
    <t>Queenstown-Lakes District</t>
  </si>
  <si>
    <t>Dunedin City</t>
  </si>
  <si>
    <t>Clutha District</t>
  </si>
  <si>
    <t>Southland District</t>
  </si>
  <si>
    <t>Gore District</t>
  </si>
  <si>
    <t>Invercargill City</t>
  </si>
  <si>
    <t>data extracted on 03 Oct 2013 21:55 UTC (GMT) from NZ.Stat</t>
  </si>
  <si>
    <t>Subnational population projections</t>
  </si>
  <si>
    <t>Sub-regional population</t>
  </si>
  <si>
    <t>This is an update of filesite file 1471991 used in the 2012 DPP reset.</t>
  </si>
  <si>
    <t>Source: Population Projections by New Zealand Statistics, data 24 October 2007, updated on 24 February 2010</t>
  </si>
  <si>
    <t>Source: Statistics New Zealand Census 2006</t>
  </si>
  <si>
    <t>http://www.stats.govt.nz/tools_and_services/tools/tablebuilder/population-projections-tables.aspx</t>
  </si>
  <si>
    <t>http://stats.govt.nz/Census/2006CensusHomePage/QuickStats/AboutAPlace.aspx</t>
  </si>
  <si>
    <t>For further refinement, where a TLA covers more than one EDB</t>
  </si>
  <si>
    <t>TLA</t>
  </si>
  <si>
    <t>NZIER region</t>
  </si>
  <si>
    <t>EDB</t>
  </si>
  <si>
    <t>Exempt from DPP/CPP? (Y/N)</t>
  </si>
  <si>
    <t>ID</t>
  </si>
  <si>
    <t>Final_2011</t>
  </si>
  <si>
    <t>Final_2016</t>
  </si>
  <si>
    <t>Final_2021</t>
  </si>
  <si>
    <t>Final_2026</t>
  </si>
  <si>
    <t>TLA region</t>
  </si>
  <si>
    <t>Sub-region</t>
  </si>
  <si>
    <t>Matching EDB (manual)</t>
  </si>
  <si>
    <t>Total</t>
  </si>
  <si>
    <t>Percent of region</t>
  </si>
  <si>
    <t>Comment</t>
  </si>
  <si>
    <t>Canterbury</t>
  </si>
  <si>
    <t>N</t>
  </si>
  <si>
    <t>Roxburgh</t>
  </si>
  <si>
    <t>Auckland</t>
  </si>
  <si>
    <t>Vector</t>
  </si>
  <si>
    <t>Teviot</t>
  </si>
  <si>
    <t>Upper South Island</t>
  </si>
  <si>
    <t>Buller Network</t>
  </si>
  <si>
    <t>Y</t>
  </si>
  <si>
    <t>Ranfurly</t>
  </si>
  <si>
    <t>Wellington</t>
  </si>
  <si>
    <t>Maniototo</t>
  </si>
  <si>
    <t>Gisborne-Hawke's Bay</t>
  </si>
  <si>
    <t>Naseby</t>
  </si>
  <si>
    <t>Otago</t>
  </si>
  <si>
    <t>Dunstan</t>
  </si>
  <si>
    <t>Clyde</t>
  </si>
  <si>
    <t>Alexandra</t>
  </si>
  <si>
    <t>Orion</t>
  </si>
  <si>
    <t>Cromwell</t>
  </si>
  <si>
    <t>Weston</t>
  </si>
  <si>
    <t>Ardgowan</t>
  </si>
  <si>
    <t>Northland</t>
  </si>
  <si>
    <t>Cape Wanbrow</t>
  </si>
  <si>
    <t>Maheno</t>
  </si>
  <si>
    <t>Kakanui</t>
  </si>
  <si>
    <t>Southland</t>
  </si>
  <si>
    <t>Hampden</t>
  </si>
  <si>
    <t>Oamaru</t>
  </si>
  <si>
    <t>Waikato</t>
  </si>
  <si>
    <t>Palmerston</t>
  </si>
  <si>
    <t>Unison</t>
  </si>
  <si>
    <t>Waihemo</t>
  </si>
  <si>
    <t>Nenthorn</t>
  </si>
  <si>
    <t>Manawatu-Wanganui</t>
  </si>
  <si>
    <t>Duntroon</t>
  </si>
  <si>
    <t>MainPower</t>
  </si>
  <si>
    <t>Kurow</t>
  </si>
  <si>
    <t>Omarama</t>
  </si>
  <si>
    <t>Otematata</t>
  </si>
  <si>
    <t>Aviemore</t>
  </si>
  <si>
    <t>Norsewood</t>
  </si>
  <si>
    <t>Bay of Plenty</t>
  </si>
  <si>
    <t xml:space="preserve">Horizon Energy </t>
  </si>
  <si>
    <t>Owahanga</t>
  </si>
  <si>
    <t>Dannevirke</t>
  </si>
  <si>
    <t>Papatawa</t>
  </si>
  <si>
    <t>Woodville</t>
  </si>
  <si>
    <t>Mangatainoka</t>
  </si>
  <si>
    <t>Pahiatua</t>
  </si>
  <si>
    <t>Eketahuna</t>
  </si>
  <si>
    <t>Nireaha</t>
  </si>
  <si>
    <t>Owhango</t>
  </si>
  <si>
    <t>Ohura</t>
  </si>
  <si>
    <t>Taranaki</t>
  </si>
  <si>
    <t>Ngapuke</t>
  </si>
  <si>
    <t>Raurimu</t>
  </si>
  <si>
    <t>National Park</t>
  </si>
  <si>
    <t>Otangiwai</t>
  </si>
  <si>
    <t>Taumaranui</t>
  </si>
  <si>
    <t>Manunui</t>
  </si>
  <si>
    <t>Tangiwai</t>
  </si>
  <si>
    <t>Ohakune</t>
  </si>
  <si>
    <t>Raetihi</t>
  </si>
  <si>
    <t>Waiouru</t>
  </si>
  <si>
    <t>Oruori</t>
  </si>
  <si>
    <t>Kurateu</t>
  </si>
  <si>
    <t>Mangakino</t>
  </si>
  <si>
    <t>Turangi</t>
  </si>
  <si>
    <t>Acacia Bay</t>
  </si>
  <si>
    <t>Waitakei</t>
  </si>
  <si>
    <t>Maunganamu</t>
  </si>
  <si>
    <t xml:space="preserve">Taupo </t>
  </si>
  <si>
    <t>Marotiri</t>
  </si>
  <si>
    <t>Oruanui</t>
  </si>
  <si>
    <t>Kinloch</t>
  </si>
  <si>
    <t>Iwitahi</t>
  </si>
  <si>
    <t>Rangipo</t>
  </si>
  <si>
    <t>Taharua</t>
  </si>
  <si>
    <t>Rangitaiki</t>
  </si>
  <si>
    <t>Assumption made due to lack of further information</t>
  </si>
  <si>
    <t>Change in number of residential users</t>
  </si>
  <si>
    <t>edb</t>
  </si>
  <si>
    <t>disc_yr</t>
  </si>
  <si>
    <t>&gt; 66kV Overhead</t>
  </si>
  <si>
    <t>50kV &amp; 66kV Overhead</t>
  </si>
  <si>
    <t>33kV Overhead</t>
  </si>
  <si>
    <t>SWER (all SWER voltages) Overhead</t>
  </si>
  <si>
    <t>22kV (other than SWER) Overhead</t>
  </si>
  <si>
    <t>6.6kV to 11kV (inclusive - other than SWER) Overhead</t>
  </si>
  <si>
    <t>Low Voltage (&lt; 1kV) Overhead</t>
  </si>
  <si>
    <t>Total circuit length (for Supply) Overhead</t>
  </si>
  <si>
    <t>&gt; 66kV Underground</t>
  </si>
  <si>
    <t>50kV &amp; 66kV Underground</t>
  </si>
  <si>
    <t>33kV Underground</t>
  </si>
  <si>
    <t>SWER (all SWER voltages) Underground</t>
  </si>
  <si>
    <t>22kV (other than SWER) Underground</t>
  </si>
  <si>
    <t>6.6kV to 11kV (inclusive - other than SWER) Underground</t>
  </si>
  <si>
    <t>Low Voltage (&lt; 1kV) Underground</t>
  </si>
  <si>
    <t>Total circuit length (for Supply) Underground</t>
  </si>
  <si>
    <t>&gt; 66kV Total</t>
  </si>
  <si>
    <t>50kV &amp; 66kV Total</t>
  </si>
  <si>
    <t>33kV Total</t>
  </si>
  <si>
    <t>SWER (all SWER voltages) Total</t>
  </si>
  <si>
    <t>22kV (other than SWER) Total</t>
  </si>
  <si>
    <t>6.6kV to 11kV (inclusive - other than SWER) Total</t>
  </si>
  <si>
    <t>Low Voltage (&lt; 1kV) Total</t>
  </si>
  <si>
    <t>Total circuit length (for Supply)</t>
  </si>
  <si>
    <t>Dedicated Street Lighting Circuit Length Overhead</t>
  </si>
  <si>
    <t>Dedicated Street Lighting Circuit Length Underground</t>
  </si>
  <si>
    <t>Dedicated Street Lighting Circuit Length Total</t>
  </si>
  <si>
    <t>Urban (only) (km)</t>
  </si>
  <si>
    <t>Rural (only) (km)</t>
  </si>
  <si>
    <t>Remote (only) (km)</t>
  </si>
  <si>
    <t>Rugged (only) (km)</t>
  </si>
  <si>
    <t>Rural &amp; rugged (only) (km)</t>
  </si>
  <si>
    <t>Remote &amp; rugged (only) (km)</t>
  </si>
  <si>
    <t>Unallocated overhead lines (km)</t>
  </si>
  <si>
    <t>Total overhead length (km)</t>
  </si>
  <si>
    <t>Urban (only) (%)</t>
  </si>
  <si>
    <t>Rural (only) (%)</t>
  </si>
  <si>
    <t>Remote (only) (%)</t>
  </si>
  <si>
    <t>Rugged (only) (%)</t>
  </si>
  <si>
    <t>Rural &amp; rugged (only) (%)</t>
  </si>
  <si>
    <t>Remote &amp; rugged (only) (%)</t>
  </si>
  <si>
    <t>Unallocated overhead lines (%)</t>
  </si>
  <si>
    <t>Total overhead length (%)</t>
  </si>
  <si>
    <t>New Name</t>
  </si>
  <si>
    <t xml:space="preserve"> EDB</t>
  </si>
  <si>
    <t xml:space="preserve"> Disclosure Year</t>
  </si>
  <si>
    <t xml:space="preserve"> Sum of Dedicated Street Lighting Circuit Length Total</t>
  </si>
  <si>
    <t xml:space="preserve"> Sum of Total circuit length (for Supply)</t>
  </si>
  <si>
    <t xml:space="preserve"> Sum of Dedicated Street Lighting Circuit Length Overhead</t>
  </si>
  <si>
    <t xml:space="preserve"> Sum of Dedicated Street Lighting Circuit Length Underground</t>
  </si>
  <si>
    <t>Exempt</t>
  </si>
  <si>
    <t>Lighting Circuit Length Populated?</t>
  </si>
  <si>
    <t>Check</t>
  </si>
  <si>
    <t>Information Disclosure</t>
  </si>
  <si>
    <t>Adjustment</t>
  </si>
  <si>
    <t>Final scenario-ID or adjusted data</t>
  </si>
  <si>
    <t>FileSite Ref</t>
  </si>
  <si>
    <t>Row Labels</t>
  </si>
  <si>
    <t>Non Exempt</t>
  </si>
  <si>
    <t xml:space="preserve"> Alpine</t>
  </si>
  <si>
    <t>Alpine</t>
  </si>
  <si>
    <t>Ashburton</t>
  </si>
  <si>
    <t>Aurora</t>
  </si>
  <si>
    <t>Buller</t>
  </si>
  <si>
    <t>Counties</t>
  </si>
  <si>
    <t>Eastland</t>
  </si>
  <si>
    <t xml:space="preserve"> Ashburton</t>
  </si>
  <si>
    <t>Horizon</t>
  </si>
  <si>
    <t>Invercargill</t>
  </si>
  <si>
    <t>Mainpower</t>
  </si>
  <si>
    <t>Marlborough</t>
  </si>
  <si>
    <t>Nelson</t>
  </si>
  <si>
    <t xml:space="preserve">OtagoNet </t>
  </si>
  <si>
    <t xml:space="preserve"> Aurora</t>
  </si>
  <si>
    <t xml:space="preserve"> Aurora </t>
  </si>
  <si>
    <t>Tasman</t>
  </si>
  <si>
    <t>TEL</t>
  </si>
  <si>
    <t>TLC</t>
  </si>
  <si>
    <t>TPCL</t>
  </si>
  <si>
    <t xml:space="preserve"> Buller</t>
  </si>
  <si>
    <t>Waipa</t>
  </si>
  <si>
    <t>Waitaki</t>
  </si>
  <si>
    <t>WEL</t>
  </si>
  <si>
    <t>Names from Mike's ID Data extract</t>
  </si>
  <si>
    <t xml:space="preserve"> Centralines</t>
  </si>
  <si>
    <t xml:space="preserve"> -   </t>
  </si>
  <si>
    <t>Street lighting stripped out</t>
  </si>
  <si>
    <t>1453781; Centralines</t>
  </si>
  <si>
    <t xml:space="preserve"> Counties</t>
  </si>
  <si>
    <t xml:space="preserve"> Eastland</t>
  </si>
  <si>
    <t xml:space="preserve"> Eastland </t>
  </si>
  <si>
    <t xml:space="preserve"> Electra</t>
  </si>
  <si>
    <t xml:space="preserve"> Horizon</t>
  </si>
  <si>
    <t>Data Correction Adjustment</t>
  </si>
  <si>
    <t>1453781; Horizon</t>
  </si>
  <si>
    <t>Street lighting manually added</t>
  </si>
  <si>
    <t xml:space="preserve"> Invercargill</t>
  </si>
  <si>
    <t xml:space="preserve"> Mainpower</t>
  </si>
  <si>
    <t xml:space="preserve"> Marlborough</t>
  </si>
  <si>
    <t xml:space="preserve"> Nelson</t>
  </si>
  <si>
    <t xml:space="preserve"> Northpower</t>
  </si>
  <si>
    <t xml:space="preserve"> Orion</t>
  </si>
  <si>
    <t xml:space="preserve"> Otago</t>
  </si>
  <si>
    <t xml:space="preserve"> Powerco</t>
  </si>
  <si>
    <t>Powerco have suggested alternative approach; 2004 = 2005</t>
  </si>
  <si>
    <t>1453781; Powerco</t>
  </si>
  <si>
    <t>Powerco have suggested alternative approach to defining line length</t>
  </si>
  <si>
    <t>Powerco have suggested alternative approach to defining line length; Street lighting manually removed</t>
  </si>
  <si>
    <t xml:space="preserve"> Powerco </t>
  </si>
  <si>
    <t xml:space="preserve"> Scanpower</t>
  </si>
  <si>
    <t xml:space="preserve"> Tasman</t>
  </si>
  <si>
    <t xml:space="preserve"> TEL</t>
  </si>
  <si>
    <t xml:space="preserve"> TLC</t>
  </si>
  <si>
    <t xml:space="preserve"> TPCL</t>
  </si>
  <si>
    <t xml:space="preserve"> Unison</t>
  </si>
  <si>
    <t>1453781; Unison</t>
  </si>
  <si>
    <t xml:space="preserve"> Unison </t>
  </si>
  <si>
    <t xml:space="preserve"> Vector</t>
  </si>
  <si>
    <t xml:space="preserve"> Vector </t>
  </si>
  <si>
    <t xml:space="preserve"> Waipa</t>
  </si>
  <si>
    <t xml:space="preserve"> Waitaki</t>
  </si>
  <si>
    <t xml:space="preserve"> WEL</t>
  </si>
  <si>
    <t xml:space="preserve"> Wellington</t>
  </si>
  <si>
    <t xml:space="preserve"> Westpower</t>
  </si>
  <si>
    <t>Dedicated street lighting removed</t>
  </si>
  <si>
    <t>Source: FileSite 1448756</t>
  </si>
  <si>
    <t>Draft Decision</t>
  </si>
  <si>
    <t>(All)</t>
  </si>
  <si>
    <t>Sum of Final scenario-ID or adjusted data</t>
  </si>
  <si>
    <t>Grand Total</t>
  </si>
  <si>
    <t>Decision</t>
  </si>
  <si>
    <t>Trend growth</t>
  </si>
  <si>
    <t>Summary of trend growth in line length</t>
  </si>
  <si>
    <t>Opex projection model name</t>
  </si>
  <si>
    <t>Number of Connections</t>
  </si>
  <si>
    <t>Territorial Authority population projections</t>
  </si>
  <si>
    <t>CG1 Connections Growth</t>
  </si>
  <si>
    <t>CG2 TLA_EDB Mapping</t>
  </si>
  <si>
    <t>CG3 Stats data export</t>
  </si>
  <si>
    <t>LG1 Line length growth</t>
  </si>
  <si>
    <t>Screenshot of website source</t>
  </si>
  <si>
    <t>Line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</si>
</sst>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[$-C09]dd\-mmm\-yy;@"/>
    <numFmt numFmtId="166" formatCode="_(* #,##0_);_(* \(#,##0\);_(* &quot;-&quot;??_);_(@_)"/>
    <numFmt numFmtId="167" formatCode="_-* #,##0_-;\-* #,##0_-;_-* &quot;-&quot;??_-;_-@_-"/>
    <numFmt numFmtId="168" formatCode="_(* #,##0.000_);_(* \(#,##0.000\);_(* &quot;-&quot;??_);_(@_)"/>
    <numFmt numFmtId="169" formatCode="_(* #,##0.0_);_(* \(#,##0.0\);_(* &quot;–&quot;???_);_(* @_)"/>
    <numFmt numFmtId="170" formatCode="_(* #,##0.00_);_(* \(#,##0.00\);_(* &quot;–&quot;???_);_(* @_)"/>
    <numFmt numFmtId="171" formatCode="_(* #,##0.000_);_(* \(#,##0.000\);_(* &quot;–&quot;??_);_(* @_)"/>
    <numFmt numFmtId="172" formatCode="_(* #,##0.0000_);_(* \(#,##0.0000\);_(* &quot;–&quot;??_);_(* @_)"/>
    <numFmt numFmtId="173" formatCode="[$-1409]d\ mmm\ yy;@"/>
    <numFmt numFmtId="174" formatCode="_(* #,##0%_);_(* \(#,##0%\);_(* &quot;–&quot;???_);_(* @_)"/>
    <numFmt numFmtId="175" formatCode="_(* #,##0.00%_);_(* \(#,##0.00%\);_(* &quot;–&quot;???_);_(* @_)"/>
    <numFmt numFmtId="176" formatCode="_(@_)"/>
    <numFmt numFmtId="177" formatCode="_(* 0000_);_(* \(0000\);_(* &quot;–&quot;??_);_(@_)"/>
    <numFmt numFmtId="178" formatCode="_(* #,##0.0%_);_(* \(#,##0.0%\);_(* &quot;–&quot;??_);_(* @_)"/>
    <numFmt numFmtId="179" formatCode="_(* #,##0.000%_);_(* \(#,##0.000%\);_(* &quot;–&quot;???_);_(* @_)"/>
    <numFmt numFmtId="180" formatCode="#,##0;[Red]\-#,##0;&quot;-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mbria"/>
      <family val="1"/>
      <scheme val="major"/>
    </font>
    <font>
      <u/>
      <sz val="10"/>
      <color theme="11"/>
      <name val="Cambria"/>
      <family val="1"/>
      <scheme val="major"/>
    </font>
    <font>
      <u/>
      <sz val="10"/>
      <color indexed="12"/>
      <name val="Arial"/>
      <family val="2"/>
    </font>
    <font>
      <b/>
      <sz val="10"/>
      <color theme="1"/>
      <name val="Calibri"/>
      <family val="4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4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4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rgb="FFFF0000"/>
      <name val="Calibri"/>
      <family val="4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</borders>
  <cellStyleXfs count="6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8" fillId="0" borderId="0" applyFont="0" applyFill="0" applyBorder="0" applyAlignment="0" applyProtection="0">
      <protection locked="0"/>
    </xf>
    <xf numFmtId="171" fontId="17" fillId="32" borderId="4" applyFont="0" applyFill="0" applyBorder="0" applyAlignment="0" applyProtection="0"/>
    <xf numFmtId="170" fontId="18" fillId="0" borderId="0" applyFont="0" applyFill="0" applyBorder="0" applyAlignment="0" applyProtection="0">
      <protection locked="0"/>
    </xf>
    <xf numFmtId="169" fontId="18" fillId="0" borderId="0" applyFont="0" applyFill="0" applyBorder="0" applyAlignment="0" applyProtection="0">
      <protection locked="0"/>
    </xf>
    <xf numFmtId="0" fontId="21" fillId="35" borderId="4" applyNumberFormat="0">
      <alignment horizontal="centerContinuous" wrapText="1"/>
    </xf>
    <xf numFmtId="0" fontId="3" fillId="35" borderId="4" applyNumberFormat="0">
      <alignment horizontal="centerContinuous" wrapText="1"/>
    </xf>
    <xf numFmtId="177" fontId="18" fillId="0" borderId="0" applyFont="0" applyFill="0" applyBorder="0" applyAlignment="0" applyProtection="0">
      <alignment horizontal="left"/>
      <protection locked="0"/>
    </xf>
    <xf numFmtId="176" fontId="18" fillId="0" borderId="0" applyFont="0" applyFill="0" applyBorder="0" applyAlignment="0" applyProtection="0">
      <alignment horizontal="left"/>
      <protection locked="0"/>
    </xf>
    <xf numFmtId="178" fontId="28" fillId="0" borderId="18" applyFont="0" applyFill="0" applyBorder="0" applyAlignment="0" applyProtection="0">
      <alignment horizontal="center" vertical="top" wrapText="1"/>
    </xf>
    <xf numFmtId="49" fontId="29" fillId="0" borderId="0" applyFill="0" applyAlignment="0"/>
    <xf numFmtId="49" fontId="24" fillId="0" borderId="0" applyFill="0" applyAlignment="0"/>
    <xf numFmtId="49" fontId="25" fillId="0" borderId="0" applyFill="0" applyAlignment="0"/>
    <xf numFmtId="49" fontId="26" fillId="34" borderId="0" applyFill="0" applyBorder="0">
      <alignment horizontal="left"/>
    </xf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7" fillId="34" borderId="4" applyNumberFormat="0" applyAlignment="0">
      <protection locked="0"/>
    </xf>
    <xf numFmtId="0" fontId="1" fillId="0" borderId="4" applyNumberFormat="0" applyAlignment="0"/>
    <xf numFmtId="0" fontId="13" fillId="5" borderId="13" applyNumberFormat="0" applyAlignment="0" applyProtection="0"/>
    <xf numFmtId="0" fontId="14" fillId="0" borderId="14" applyNumberFormat="0" applyFill="0" applyAlignment="0" applyProtection="0"/>
    <xf numFmtId="0" fontId="15" fillId="6" borderId="15" applyNumberFormat="0" applyAlignment="0" applyProtection="0"/>
    <xf numFmtId="0" fontId="2" fillId="0" borderId="0" applyNumberFormat="0" applyFill="0" applyBorder="0" applyAlignment="0" applyProtection="0"/>
    <xf numFmtId="0" fontId="1" fillId="7" borderId="16" applyNumberFormat="0" applyFont="0" applyAlignment="0" applyProtection="0"/>
    <xf numFmtId="49" fontId="23" fillId="0" borderId="0" applyFill="0" applyProtection="0">
      <alignment horizontal="left" indent="1"/>
    </xf>
    <xf numFmtId="0" fontId="3" fillId="0" borderId="17" applyNumberFormat="0" applyFill="0" applyAlignment="0" applyProtection="0"/>
    <xf numFmtId="0" fontId="16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6" fillId="31" borderId="0" applyNumberFormat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>
      <alignment wrapText="1"/>
    </xf>
    <xf numFmtId="175" fontId="18" fillId="0" borderId="0" applyFont="0" applyFill="0" applyBorder="0" applyAlignment="0" applyProtection="0">
      <protection locked="0"/>
    </xf>
    <xf numFmtId="179" fontId="1" fillId="33" borderId="0" applyBorder="0"/>
    <xf numFmtId="172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8" fillId="39" borderId="0" applyNumberFormat="0" applyFont="0" applyBorder="0" applyAlignment="0"/>
    <xf numFmtId="0" fontId="34" fillId="40" borderId="0" applyNumberFormat="0" applyFont="0" applyBorder="0" applyAlignment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Border="1"/>
    <xf numFmtId="0" fontId="4" fillId="0" borderId="0" xfId="0" applyFont="1" applyBorder="1" applyAlignment="1">
      <alignment horizontal="left"/>
    </xf>
    <xf numFmtId="0" fontId="0" fillId="0" borderId="0" xfId="0" applyBorder="1"/>
    <xf numFmtId="10" fontId="0" fillId="0" borderId="0" xfId="0" applyNumberFormat="1" applyFont="1" applyBorder="1"/>
    <xf numFmtId="10" fontId="0" fillId="0" borderId="0" xfId="0" applyNumberFormat="1" applyFont="1" applyBorder="1" applyAlignment="1">
      <alignment horizontal="center"/>
    </xf>
    <xf numFmtId="167" fontId="0" fillId="0" borderId="0" xfId="0" applyNumberFormat="1" applyFont="1" applyBorder="1"/>
    <xf numFmtId="164" fontId="0" fillId="0" borderId="0" xfId="0" applyNumberFormat="1" applyFont="1" applyBorder="1"/>
    <xf numFmtId="166" fontId="0" fillId="0" borderId="0" xfId="0" applyNumberFormat="1" applyBorder="1"/>
    <xf numFmtId="10" fontId="5" fillId="0" borderId="0" xfId="0" applyNumberFormat="1" applyFont="1" applyBorder="1"/>
    <xf numFmtId="0" fontId="7" fillId="0" borderId="0" xfId="0" applyFont="1"/>
    <xf numFmtId="0" fontId="0" fillId="0" borderId="7" xfId="0" applyBorder="1"/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0" fontId="0" fillId="0" borderId="0" xfId="0" applyNumberFormat="1" applyFont="1"/>
    <xf numFmtId="0" fontId="0" fillId="0" borderId="0" xfId="0"/>
    <xf numFmtId="10" fontId="0" fillId="0" borderId="0" xfId="0" applyNumberFormat="1" applyFont="1" applyFill="1" applyBorder="1"/>
    <xf numFmtId="0" fontId="0" fillId="0" borderId="0" xfId="0"/>
    <xf numFmtId="0" fontId="0" fillId="0" borderId="0" xfId="0"/>
    <xf numFmtId="0" fontId="3" fillId="0" borderId="0" xfId="0" applyFont="1"/>
    <xf numFmtId="0" fontId="7" fillId="33" borderId="0" xfId="0" applyFont="1" applyFill="1"/>
    <xf numFmtId="0" fontId="0" fillId="33" borderId="0" xfId="0" applyFill="1"/>
    <xf numFmtId="0" fontId="3" fillId="33" borderId="0" xfId="0" applyFont="1" applyFill="1"/>
    <xf numFmtId="167" fontId="0" fillId="0" borderId="0" xfId="0" applyNumberFormat="1" applyFont="1" applyFill="1" applyBorder="1"/>
    <xf numFmtId="0" fontId="0" fillId="0" borderId="5" xfId="0" applyFill="1" applyBorder="1"/>
    <xf numFmtId="0" fontId="0" fillId="0" borderId="12" xfId="0" applyFill="1" applyBorder="1"/>
    <xf numFmtId="0" fontId="0" fillId="0" borderId="3" xfId="0" applyFill="1" applyBorder="1"/>
    <xf numFmtId="0" fontId="0" fillId="0" borderId="2" xfId="0" applyBorder="1"/>
    <xf numFmtId="0" fontId="0" fillId="0" borderId="1" xfId="0" applyBorder="1"/>
    <xf numFmtId="49" fontId="0" fillId="36" borderId="21" xfId="0" applyNumberFormat="1" applyFill="1" applyBorder="1"/>
    <xf numFmtId="0" fontId="20" fillId="36" borderId="22" xfId="54" applyFill="1" applyBorder="1" applyAlignment="1" applyProtection="1"/>
    <xf numFmtId="49" fontId="0" fillId="37" borderId="21" xfId="0" applyNumberFormat="1" applyFill="1" applyBorder="1"/>
    <xf numFmtId="0" fontId="20" fillId="37" borderId="22" xfId="54" applyFill="1" applyBorder="1" applyAlignment="1" applyProtection="1"/>
    <xf numFmtId="0" fontId="0" fillId="0" borderId="25" xfId="0" applyBorder="1"/>
    <xf numFmtId="49" fontId="0" fillId="36" borderId="23" xfId="0" applyNumberFormat="1" applyFill="1" applyBorder="1"/>
    <xf numFmtId="49" fontId="0" fillId="37" borderId="26" xfId="0" applyNumberFormat="1" applyFill="1" applyBorder="1"/>
    <xf numFmtId="0" fontId="20" fillId="37" borderId="27" xfId="54" applyFill="1" applyBorder="1" applyAlignment="1" applyProtection="1">
      <alignment horizontal="left" indent="1"/>
    </xf>
    <xf numFmtId="49" fontId="0" fillId="36" borderId="26" xfId="0" applyNumberFormat="1" applyFill="1" applyBorder="1"/>
    <xf numFmtId="0" fontId="20" fillId="36" borderId="27" xfId="54" applyFill="1" applyBorder="1" applyAlignment="1" applyProtection="1">
      <alignment horizontal="left" indent="1"/>
    </xf>
    <xf numFmtId="0" fontId="20" fillId="36" borderId="24" xfId="54" applyFill="1" applyBorder="1" applyAlignment="1" applyProtection="1"/>
    <xf numFmtId="49" fontId="23" fillId="0" borderId="0" xfId="27">
      <alignment horizontal="left" indent="1"/>
    </xf>
    <xf numFmtId="0" fontId="22" fillId="38" borderId="19" xfId="0" applyFont="1" applyFill="1" applyBorder="1"/>
    <xf numFmtId="0" fontId="22" fillId="38" borderId="20" xfId="0" applyFont="1" applyFill="1" applyBorder="1"/>
    <xf numFmtId="41" fontId="27" fillId="34" borderId="4" xfId="61" applyFont="1" applyFill="1" applyBorder="1" applyProtection="1">
      <protection locked="0"/>
    </xf>
    <xf numFmtId="175" fontId="27" fillId="34" borderId="4" xfId="56" applyFont="1" applyFill="1" applyBorder="1" applyProtection="1">
      <protection locked="0"/>
    </xf>
    <xf numFmtId="175" fontId="27" fillId="34" borderId="4" xfId="56" applyFont="1" applyFill="1" applyBorder="1" applyAlignment="1">
      <alignment horizontal="center"/>
      <protection locked="0"/>
    </xf>
    <xf numFmtId="178" fontId="27" fillId="34" borderId="4" xfId="11" applyFont="1" applyFill="1" applyBorder="1" applyAlignment="1" applyProtection="1">
      <alignment horizontal="center"/>
      <protection locked="0"/>
    </xf>
    <xf numFmtId="178" fontId="1" fillId="0" borderId="4" xfId="11" applyFont="1" applyBorder="1" applyAlignment="1">
      <alignment horizontal="center"/>
    </xf>
    <xf numFmtId="173" fontId="1" fillId="0" borderId="4" xfId="55" applyFont="1" applyBorder="1" applyAlignment="1">
      <alignment horizontal="center"/>
    </xf>
    <xf numFmtId="174" fontId="27" fillId="34" borderId="4" xfId="3" applyFont="1" applyFill="1" applyBorder="1" applyAlignment="1">
      <alignment horizontal="center"/>
      <protection locked="0"/>
    </xf>
    <xf numFmtId="41" fontId="1" fillId="0" borderId="4" xfId="61" applyBorder="1" applyAlignment="1">
      <alignment horizontal="center"/>
    </xf>
    <xf numFmtId="174" fontId="1" fillId="0" borderId="4" xfId="3" applyFont="1" applyBorder="1" applyAlignment="1" applyProtection="1">
      <alignment horizontal="center"/>
    </xf>
    <xf numFmtId="177" fontId="1" fillId="0" borderId="4" xfId="9" applyFont="1" applyBorder="1" applyAlignment="1" applyProtection="1"/>
    <xf numFmtId="175" fontId="1" fillId="0" borderId="4" xfId="56" applyFont="1" applyBorder="1" applyProtection="1"/>
    <xf numFmtId="175" fontId="1" fillId="0" borderId="4" xfId="56" applyFont="1" applyBorder="1" applyAlignment="1" applyProtection="1">
      <alignment horizontal="center"/>
    </xf>
    <xf numFmtId="176" fontId="1" fillId="0" borderId="4" xfId="10" applyFont="1" applyBorder="1" applyAlignment="1" applyProtection="1">
      <alignment horizontal="center"/>
    </xf>
    <xf numFmtId="178" fontId="1" fillId="0" borderId="4" xfId="11" applyFont="1" applyBorder="1" applyAlignment="1" applyProtection="1">
      <alignment horizontal="center"/>
    </xf>
    <xf numFmtId="41" fontId="1" fillId="0" borderId="4" xfId="61" applyBorder="1"/>
    <xf numFmtId="170" fontId="1" fillId="0" borderId="4" xfId="5" applyFont="1" applyBorder="1" applyProtection="1"/>
    <xf numFmtId="41" fontId="1" fillId="0" borderId="4" xfId="61" applyFont="1" applyBorder="1" applyProtection="1"/>
    <xf numFmtId="0" fontId="21" fillId="35" borderId="4" xfId="7" quotePrefix="1" applyBorder="1">
      <alignment horizontal="centerContinuous" wrapText="1"/>
    </xf>
    <xf numFmtId="0" fontId="21" fillId="35" borderId="4" xfId="7" applyBorder="1">
      <alignment horizontal="centerContinuous" wrapText="1"/>
    </xf>
    <xf numFmtId="0" fontId="30" fillId="0" borderId="1" xfId="0" applyFont="1" applyFill="1" applyBorder="1"/>
    <xf numFmtId="0" fontId="30" fillId="0" borderId="0" xfId="0" applyFont="1" applyFill="1" applyBorder="1"/>
    <xf numFmtId="0" fontId="30" fillId="0" borderId="6" xfId="0" applyFont="1" applyFill="1" applyBorder="1"/>
    <xf numFmtId="0" fontId="32" fillId="0" borderId="1" xfId="0" applyFont="1" applyFill="1" applyBorder="1" applyAlignment="1">
      <alignment horizontal="centerContinuous"/>
    </xf>
    <xf numFmtId="0" fontId="30" fillId="0" borderId="0" xfId="0" applyFont="1" applyFill="1" applyBorder="1" applyAlignment="1">
      <alignment horizontal="centerContinuous"/>
    </xf>
    <xf numFmtId="0" fontId="30" fillId="0" borderId="6" xfId="0" applyFont="1" applyFill="1" applyBorder="1" applyAlignment="1">
      <alignment horizontal="centerContinuous"/>
    </xf>
    <xf numFmtId="0" fontId="30" fillId="0" borderId="6" xfId="0" applyFont="1" applyFill="1" applyBorder="1" applyAlignment="1"/>
    <xf numFmtId="0" fontId="31" fillId="0" borderId="1" xfId="0" applyFont="1" applyFill="1" applyBorder="1" applyAlignment="1">
      <alignment horizontal="centerContinuous"/>
    </xf>
    <xf numFmtId="0" fontId="30" fillId="0" borderId="2" xfId="0" applyFont="1" applyFill="1" applyBorder="1"/>
    <xf numFmtId="0" fontId="30" fillId="0" borderId="7" xfId="0" applyFont="1" applyFill="1" applyBorder="1"/>
    <xf numFmtId="165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0" fontId="0" fillId="0" borderId="0" xfId="0" applyFill="1" applyBorder="1" applyAlignment="1">
      <alignment horizontal="center" vertical="center" wrapText="1"/>
    </xf>
    <xf numFmtId="10" fontId="0" fillId="0" borderId="0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49" fontId="24" fillId="0" borderId="0" xfId="13" applyFill="1" applyBorder="1"/>
    <xf numFmtId="0" fontId="0" fillId="0" borderId="6" xfId="0" applyFill="1" applyBorder="1"/>
    <xf numFmtId="0" fontId="0" fillId="0" borderId="1" xfId="0" applyFill="1" applyBorder="1"/>
    <xf numFmtId="0" fontId="0" fillId="0" borderId="0" xfId="0" applyFill="1" applyBorder="1" applyAlignment="1">
      <alignment horizontal="center"/>
    </xf>
    <xf numFmtId="0" fontId="3" fillId="35" borderId="4" xfId="8" applyBorder="1">
      <alignment horizontal="centerContinuous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77" fontId="21" fillId="35" borderId="4" xfId="7" applyNumberFormat="1" applyBorder="1">
      <alignment horizontal="centerContinuous" wrapText="1"/>
    </xf>
    <xf numFmtId="175" fontId="21" fillId="35" borderId="4" xfId="7" applyNumberFormat="1" applyBorder="1">
      <alignment horizontal="centerContinuous" wrapText="1"/>
    </xf>
    <xf numFmtId="0" fontId="1" fillId="0" borderId="4" xfId="21" applyBorder="1"/>
    <xf numFmtId="10" fontId="0" fillId="0" borderId="0" xfId="0" applyNumberFormat="1" applyFill="1" applyBorder="1"/>
    <xf numFmtId="10" fontId="0" fillId="0" borderId="6" xfId="0" applyNumberFormat="1" applyFill="1" applyBorder="1"/>
    <xf numFmtId="10" fontId="0" fillId="0" borderId="0" xfId="0" applyNumberForma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/>
    <xf numFmtId="14" fontId="25" fillId="0" borderId="0" xfId="0" applyNumberFormat="1" applyFont="1" applyFill="1" applyBorder="1" applyAlignment="1">
      <alignment horizontal="center"/>
    </xf>
    <xf numFmtId="49" fontId="25" fillId="0" borderId="0" xfId="14" applyFill="1" applyBorder="1" applyAlignment="1">
      <alignment horizontal="left"/>
    </xf>
    <xf numFmtId="14" fontId="5" fillId="0" borderId="0" xfId="0" applyNumberFormat="1" applyFont="1" applyFill="1" applyBorder="1" applyAlignment="1">
      <alignment horizontal="center"/>
    </xf>
    <xf numFmtId="49" fontId="25" fillId="0" borderId="0" xfId="14" applyFill="1" applyBorder="1"/>
    <xf numFmtId="0" fontId="0" fillId="0" borderId="1" xfId="0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49" fontId="24" fillId="0" borderId="0" xfId="13" applyBorder="1"/>
    <xf numFmtId="0" fontId="0" fillId="0" borderId="6" xfId="0" applyBorder="1"/>
    <xf numFmtId="177" fontId="1" fillId="0" borderId="4" xfId="21" applyNumberFormat="1" applyBorder="1" applyAlignment="1">
      <alignment horizontal="center"/>
    </xf>
    <xf numFmtId="164" fontId="1" fillId="0" borderId="4" xfId="21" applyNumberFormat="1" applyBorder="1"/>
    <xf numFmtId="164" fontId="0" fillId="0" borderId="6" xfId="0" applyNumberFormat="1" applyFont="1" applyBorder="1"/>
    <xf numFmtId="0" fontId="3" fillId="0" borderId="1" xfId="0" applyFont="1" applyBorder="1" applyAlignment="1">
      <alignment horizontal="center"/>
    </xf>
    <xf numFmtId="49" fontId="24" fillId="0" borderId="0" xfId="13" applyBorder="1" applyAlignment="1">
      <alignment horizontal="left"/>
    </xf>
    <xf numFmtId="0" fontId="1" fillId="0" borderId="4" xfId="21" applyBorder="1" applyAlignment="1">
      <alignment horizontal="center"/>
    </xf>
    <xf numFmtId="171" fontId="27" fillId="34" borderId="4" xfId="4" applyFont="1" applyFill="1" applyBorder="1" applyAlignment="1" applyProtection="1">
      <alignment horizontal="center"/>
      <protection locked="0"/>
    </xf>
    <xf numFmtId="168" fontId="0" fillId="0" borderId="0" xfId="0" applyNumberFormat="1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21" fillId="35" borderId="4" xfId="7" applyNumberFormat="1" applyBorder="1">
      <alignment horizontal="centerContinuous" wrapText="1"/>
    </xf>
    <xf numFmtId="3" fontId="21" fillId="35" borderId="4" xfId="7" applyNumberFormat="1" applyBorder="1">
      <alignment horizontal="centerContinuous" wrapText="1"/>
    </xf>
    <xf numFmtId="0" fontId="4" fillId="0" borderId="0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7" fillId="34" borderId="4" xfId="20" applyBorder="1" applyAlignment="1">
      <alignment horizontal="center"/>
      <protection locked="0"/>
    </xf>
    <xf numFmtId="0" fontId="8" fillId="0" borderId="1" xfId="0" applyFont="1" applyBorder="1"/>
    <xf numFmtId="0" fontId="7" fillId="0" borderId="1" xfId="0" applyFont="1" applyFill="1" applyBorder="1"/>
    <xf numFmtId="0" fontId="7" fillId="0" borderId="0" xfId="0" applyFont="1" applyFill="1" applyBorder="1"/>
    <xf numFmtId="0" fontId="7" fillId="33" borderId="6" xfId="0" applyFont="1" applyFill="1" applyBorder="1"/>
    <xf numFmtId="0" fontId="0" fillId="0" borderId="0" xfId="0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center"/>
    </xf>
    <xf numFmtId="10" fontId="0" fillId="0" borderId="0" xfId="0" applyNumberFormat="1" applyBorder="1"/>
    <xf numFmtId="10" fontId="0" fillId="0" borderId="0" xfId="0" applyNumberFormat="1" applyBorder="1" applyAlignment="1">
      <alignment horizontal="center"/>
    </xf>
    <xf numFmtId="0" fontId="6" fillId="0" borderId="0" xfId="0" applyFont="1" applyBorder="1"/>
    <xf numFmtId="0" fontId="3" fillId="0" borderId="1" xfId="0" applyFont="1" applyBorder="1"/>
    <xf numFmtId="0" fontId="3" fillId="0" borderId="0" xfId="0" applyFont="1" applyBorder="1"/>
    <xf numFmtId="3" fontId="0" fillId="0" borderId="0" xfId="0" applyNumberFormat="1" applyBorder="1"/>
    <xf numFmtId="0" fontId="3" fillId="0" borderId="1" xfId="0" applyFont="1" applyFill="1" applyBorder="1"/>
    <xf numFmtId="0" fontId="21" fillId="35" borderId="4" xfId="7" applyFont="1" applyBorder="1">
      <alignment horizontal="centerContinuous" wrapText="1"/>
    </xf>
    <xf numFmtId="0" fontId="3" fillId="0" borderId="6" xfId="0" applyFont="1" applyFill="1" applyBorder="1"/>
    <xf numFmtId="41" fontId="3" fillId="0" borderId="4" xfId="61" applyFont="1" applyBorder="1" applyAlignment="1">
      <alignment horizontal="center"/>
    </xf>
    <xf numFmtId="0" fontId="3" fillId="0" borderId="6" xfId="0" applyFont="1" applyBorder="1"/>
    <xf numFmtId="176" fontId="3" fillId="0" borderId="4" xfId="10" applyFont="1" applyBorder="1" applyAlignment="1" applyProtection="1">
      <alignment horizontal="center"/>
    </xf>
    <xf numFmtId="41" fontId="3" fillId="0" borderId="4" xfId="61" applyFont="1" applyBorder="1" applyProtection="1"/>
    <xf numFmtId="41" fontId="3" fillId="0" borderId="4" xfId="61" applyFont="1" applyBorder="1"/>
    <xf numFmtId="49" fontId="24" fillId="0" borderId="0" xfId="13" applyFont="1" applyBorder="1" applyAlignment="1">
      <alignment horizontal="left"/>
    </xf>
    <xf numFmtId="0" fontId="30" fillId="0" borderId="25" xfId="0" applyFont="1" applyFill="1" applyBorder="1"/>
    <xf numFmtId="0" fontId="7" fillId="39" borderId="12" xfId="62" applyFont="1" applyBorder="1"/>
    <xf numFmtId="0" fontId="7" fillId="39" borderId="5" xfId="62" applyFont="1" applyBorder="1"/>
    <xf numFmtId="0" fontId="0" fillId="39" borderId="12" xfId="62" applyFont="1" applyBorder="1"/>
    <xf numFmtId="0" fontId="0" fillId="39" borderId="5" xfId="62" applyFont="1" applyBorder="1"/>
    <xf numFmtId="0" fontId="0" fillId="39" borderId="0" xfId="62" applyFont="1"/>
    <xf numFmtId="0" fontId="0" fillId="0" borderId="0" xfId="0" applyAlignment="1"/>
    <xf numFmtId="0" fontId="0" fillId="0" borderId="0" xfId="0" applyAlignment="1"/>
    <xf numFmtId="0" fontId="0" fillId="0" borderId="0" xfId="0" applyAlignment="1">
      <alignment horizontal="center"/>
    </xf>
    <xf numFmtId="0" fontId="20" fillId="0" borderId="0" xfId="54" applyNumberFormat="1" applyBorder="1" applyAlignment="1" applyProtection="1"/>
    <xf numFmtId="0" fontId="3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41" borderId="0" xfId="0" applyFill="1"/>
    <xf numFmtId="180" fontId="0" fillId="0" borderId="0" xfId="0" applyNumberFormat="1"/>
    <xf numFmtId="180" fontId="0" fillId="32" borderId="0" xfId="0" applyNumberFormat="1" applyFill="1"/>
    <xf numFmtId="0" fontId="0" fillId="0" borderId="0" xfId="0" applyAlignment="1">
      <alignment horizontal="right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7" fillId="34" borderId="4" xfId="0" applyFont="1" applyFill="1" applyBorder="1" applyProtection="1">
      <protection locked="0"/>
    </xf>
    <xf numFmtId="0" fontId="21" fillId="35" borderId="4" xfId="7">
      <alignment horizontal="centerContinuous" wrapText="1"/>
    </xf>
    <xf numFmtId="0" fontId="1" fillId="0" borderId="4" xfId="21"/>
    <xf numFmtId="176" fontId="1" fillId="0" borderId="4" xfId="10" applyFont="1" applyBorder="1" applyAlignment="1" applyProtection="1"/>
    <xf numFmtId="49" fontId="29" fillId="0" borderId="0" xfId="12"/>
    <xf numFmtId="176" fontId="1" fillId="0" borderId="4" xfId="10" applyFont="1" applyBorder="1" applyAlignment="1" applyProtection="1">
      <alignment horizontal="right"/>
    </xf>
    <xf numFmtId="0" fontId="27" fillId="34" borderId="4" xfId="20" applyAlignment="1">
      <alignment horizontal="center"/>
      <protection locked="0"/>
    </xf>
    <xf numFmtId="175" fontId="27" fillId="34" borderId="4" xfId="56" applyFont="1" applyFill="1" applyBorder="1">
      <protection locked="0"/>
    </xf>
    <xf numFmtId="0" fontId="0" fillId="0" borderId="0" xfId="0"/>
    <xf numFmtId="41" fontId="27" fillId="34" borderId="4" xfId="61" applyFont="1" applyFill="1" applyBorder="1" applyAlignment="1" applyProtection="1">
      <alignment horizontal="right"/>
      <protection locked="0"/>
    </xf>
    <xf numFmtId="0" fontId="1" fillId="0" borderId="4" xfId="21" applyAlignment="1">
      <alignment horizontal="center"/>
    </xf>
    <xf numFmtId="176" fontId="1" fillId="0" borderId="4" xfId="10" applyFont="1" applyBorder="1" applyAlignment="1" applyProtection="1">
      <alignment horizontal="left"/>
    </xf>
    <xf numFmtId="0" fontId="1" fillId="0" borderId="12" xfId="21" applyBorder="1" applyAlignment="1"/>
    <xf numFmtId="0" fontId="0" fillId="0" borderId="12" xfId="0" applyBorder="1" applyAlignment="1"/>
    <xf numFmtId="0" fontId="21" fillId="35" borderId="4" xfId="0" applyFont="1" applyFill="1" applyBorder="1" applyAlignment="1" applyProtection="1">
      <alignment horizontal="centerContinuous" wrapText="1"/>
    </xf>
    <xf numFmtId="176" fontId="1" fillId="0" borderId="4" xfId="0" applyNumberFormat="1" applyFont="1" applyFill="1" applyBorder="1" applyProtection="1"/>
    <xf numFmtId="176" fontId="27" fillId="34" borderId="4" xfId="0" applyNumberFormat="1" applyFont="1" applyFill="1" applyBorder="1" applyProtection="1">
      <protection locked="0"/>
    </xf>
    <xf numFmtId="176" fontId="0" fillId="0" borderId="0" xfId="0" applyNumberFormat="1" applyAlignment="1">
      <alignment horizontal="center"/>
    </xf>
    <xf numFmtId="0" fontId="3" fillId="35" borderId="4" xfId="0" applyFont="1" applyFill="1" applyBorder="1" applyAlignment="1" applyProtection="1">
      <alignment horizontal="centerContinuous" wrapText="1"/>
    </xf>
    <xf numFmtId="41" fontId="27" fillId="34" borderId="4" xfId="0" applyNumberFormat="1" applyFont="1" applyFill="1" applyBorder="1" applyProtection="1">
      <protection locked="0"/>
    </xf>
    <xf numFmtId="41" fontId="2" fillId="34" borderId="4" xfId="0" applyNumberFormat="1" applyFont="1" applyFill="1" applyBorder="1" applyProtection="1">
      <protection locked="0"/>
    </xf>
    <xf numFmtId="41" fontId="21" fillId="35" borderId="4" xfId="0" applyNumberFormat="1" applyFont="1" applyFill="1" applyBorder="1" applyAlignment="1" applyProtection="1">
      <alignment horizontal="centerContinuous" wrapText="1"/>
    </xf>
    <xf numFmtId="170" fontId="21" fillId="35" borderId="4" xfId="7" applyNumberFormat="1">
      <alignment horizontal="centerContinuous" wrapText="1"/>
    </xf>
    <xf numFmtId="170" fontId="41" fillId="35" borderId="4" xfId="7" applyNumberFormat="1" applyFont="1">
      <alignment horizontal="centerContinuous" wrapText="1"/>
    </xf>
    <xf numFmtId="0" fontId="1" fillId="0" borderId="4" xfId="21" applyAlignment="1">
      <alignment wrapText="1"/>
    </xf>
    <xf numFmtId="180" fontId="21" fillId="35" borderId="4" xfId="7" applyNumberFormat="1">
      <alignment horizontal="centerContinuous" wrapText="1"/>
    </xf>
    <xf numFmtId="0" fontId="2" fillId="0" borderId="4" xfId="21" applyFont="1"/>
    <xf numFmtId="41" fontId="0" fillId="0" borderId="0" xfId="61" applyFont="1"/>
    <xf numFmtId="177" fontId="27" fillId="34" borderId="4" xfId="9" applyFont="1" applyFill="1" applyBorder="1" applyAlignment="1">
      <alignment horizontal="center"/>
      <protection locked="0"/>
    </xf>
    <xf numFmtId="41" fontId="0" fillId="32" borderId="0" xfId="61" applyFont="1" applyFill="1"/>
    <xf numFmtId="176" fontId="0" fillId="0" borderId="0" xfId="10" applyFont="1" applyBorder="1" applyAlignment="1" applyProtection="1">
      <alignment horizontal="center"/>
    </xf>
    <xf numFmtId="176" fontId="0" fillId="0" borderId="0" xfId="10" applyFont="1" applyFill="1" applyBorder="1" applyAlignment="1" applyProtection="1">
      <alignment horizontal="center"/>
    </xf>
    <xf numFmtId="176" fontId="0" fillId="0" borderId="0" xfId="10" applyFont="1" applyFill="1" applyBorder="1" applyAlignment="1" applyProtection="1"/>
    <xf numFmtId="49" fontId="21" fillId="35" borderId="4" xfId="7" applyNumberFormat="1">
      <alignment horizontal="centerContinuous" wrapText="1"/>
    </xf>
    <xf numFmtId="0" fontId="0" fillId="0" borderId="1" xfId="0" applyBorder="1" applyAlignment="1">
      <alignment horizontal="center" wrapText="1"/>
    </xf>
    <xf numFmtId="0" fontId="3" fillId="0" borderId="0" xfId="0" applyFont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39" borderId="12" xfId="62" applyFont="1" applyBorder="1" applyAlignment="1">
      <alignment horizontal="center"/>
    </xf>
    <xf numFmtId="0" fontId="20" fillId="0" borderId="1" xfId="54" applyNumberFormat="1" applyBorder="1" applyAlignment="1" applyProtection="1"/>
    <xf numFmtId="3" fontId="27" fillId="34" borderId="4" xfId="20" applyNumberFormat="1" applyBorder="1">
      <protection locked="0"/>
    </xf>
    <xf numFmtId="49" fontId="27" fillId="34" borderId="4" xfId="20" applyNumberFormat="1" applyBorder="1" applyAlignment="1">
      <alignment horizontal="left" indent="1"/>
      <protection locked="0"/>
    </xf>
    <xf numFmtId="49" fontId="24" fillId="0" borderId="0" xfId="13" applyAlignment="1"/>
    <xf numFmtId="176" fontId="1" fillId="0" borderId="4" xfId="10" applyFont="1" applyBorder="1" applyAlignment="1" applyProtection="1">
      <alignment vertical="top" wrapText="1"/>
    </xf>
    <xf numFmtId="176" fontId="23" fillId="0" borderId="12" xfId="10" applyFont="1" applyBorder="1" applyAlignment="1" applyProtection="1">
      <alignment horizontal="left" indent="1"/>
    </xf>
    <xf numFmtId="0" fontId="1" fillId="0" borderId="11" xfId="21" applyBorder="1" applyAlignment="1">
      <alignment vertical="top" wrapText="1"/>
    </xf>
    <xf numFmtId="0" fontId="20" fillId="0" borderId="0" xfId="54" applyAlignment="1" applyProtection="1"/>
    <xf numFmtId="49" fontId="29" fillId="39" borderId="0" xfId="12" applyFill="1"/>
    <xf numFmtId="0" fontId="20" fillId="35" borderId="4" xfId="54" applyFill="1" applyBorder="1" applyAlignment="1" applyProtection="1">
      <alignment horizontal="centerContinuous" wrapText="1"/>
    </xf>
    <xf numFmtId="0" fontId="20" fillId="0" borderId="0" xfId="54" applyBorder="1" applyAlignment="1" applyProtection="1"/>
    <xf numFmtId="0" fontId="20" fillId="0" borderId="0" xfId="54" applyFill="1" applyBorder="1" applyAlignment="1" applyProtection="1"/>
    <xf numFmtId="0" fontId="20" fillId="0" borderId="12" xfId="54" applyBorder="1" applyAlignment="1" applyProtection="1"/>
    <xf numFmtId="49" fontId="24" fillId="0" borderId="0" xfId="13" applyFill="1" applyAlignment="1">
      <alignment horizontal="left"/>
    </xf>
    <xf numFmtId="174" fontId="1" fillId="0" borderId="4" xfId="21" applyNumberFormat="1" applyAlignment="1">
      <alignment horizontal="center"/>
    </xf>
    <xf numFmtId="176" fontId="0" fillId="0" borderId="0" xfId="10" applyFont="1" applyAlignment="1" applyProtection="1"/>
    <xf numFmtId="171" fontId="1" fillId="0" borderId="4" xfId="21" applyNumberFormat="1" applyAlignment="1">
      <alignment horizontal="center"/>
    </xf>
    <xf numFmtId="175" fontId="1" fillId="0" borderId="4" xfId="21" applyNumberFormat="1" applyAlignment="1"/>
    <xf numFmtId="175" fontId="1" fillId="0" borderId="4" xfId="21" applyNumberFormat="1" applyAlignment="1">
      <alignment horizontal="center"/>
    </xf>
    <xf numFmtId="41" fontId="1" fillId="0" borderId="4" xfId="21" applyNumberFormat="1" applyAlignment="1"/>
    <xf numFmtId="41" fontId="1" fillId="0" borderId="4" xfId="21" applyNumberFormat="1"/>
    <xf numFmtId="3" fontId="21" fillId="35" borderId="4" xfId="7" applyNumberFormat="1">
      <alignment horizontal="centerContinuous" wrapText="1"/>
    </xf>
    <xf numFmtId="176" fontId="1" fillId="0" borderId="11" xfId="21" applyNumberFormat="1" applyBorder="1" applyAlignment="1">
      <alignment vertical="top"/>
    </xf>
    <xf numFmtId="0" fontId="1" fillId="0" borderId="10" xfId="21" applyBorder="1" applyAlignment="1">
      <alignment horizontal="center"/>
    </xf>
    <xf numFmtId="41" fontId="27" fillId="34" borderId="4" xfId="20" applyNumberFormat="1">
      <protection locked="0"/>
    </xf>
    <xf numFmtId="41" fontId="2" fillId="34" borderId="4" xfId="20" applyNumberFormat="1" applyFont="1">
      <protection locked="0"/>
    </xf>
    <xf numFmtId="0" fontId="27" fillId="34" borderId="4" xfId="20">
      <protection locked="0"/>
    </xf>
    <xf numFmtId="49" fontId="27" fillId="34" borderId="4" xfId="20" applyNumberFormat="1" applyAlignment="1">
      <alignment horizontal="left" indent="1"/>
      <protection locked="0"/>
    </xf>
    <xf numFmtId="176" fontId="27" fillId="34" borderId="4" xfId="20" applyNumberFormat="1" applyAlignment="1">
      <protection locked="0"/>
    </xf>
    <xf numFmtId="177" fontId="1" fillId="42" borderId="4" xfId="21" applyNumberFormat="1" applyFill="1" applyAlignment="1">
      <alignment horizontal="center"/>
    </xf>
    <xf numFmtId="177" fontId="1" fillId="42" borderId="4" xfId="9" applyFont="1" applyFill="1" applyBorder="1" applyAlignment="1" applyProtection="1">
      <alignment horizontal="center"/>
    </xf>
    <xf numFmtId="41" fontId="1" fillId="42" borderId="4" xfId="21" applyNumberFormat="1" applyFill="1" applyAlignment="1">
      <alignment horizontal="center"/>
    </xf>
    <xf numFmtId="41" fontId="1" fillId="42" borderId="4" xfId="21" applyNumberFormat="1" applyFill="1" applyBorder="1" applyAlignment="1">
      <alignment horizontal="center"/>
    </xf>
  </cellXfs>
  <cellStyles count="64">
    <cellStyle name="20% - Accent1" xfId="30" builtinId="30" hidden="1" customBuiltin="1"/>
    <cellStyle name="20% - Accent2" xfId="34" builtinId="34" hidden="1" customBuiltin="1"/>
    <cellStyle name="20% - Accent3" xfId="38" builtinId="38" hidden="1" customBuiltin="1"/>
    <cellStyle name="20% - Accent4" xfId="42" builtinId="42" hidden="1" customBuiltin="1"/>
    <cellStyle name="20% - Accent5" xfId="46" builtinId="46" hidden="1" customBuiltin="1"/>
    <cellStyle name="20% - Accent6" xfId="50" builtinId="50" hidden="1" customBuiltin="1"/>
    <cellStyle name="40% - Accent1" xfId="31" builtinId="31" hidden="1" customBuiltin="1"/>
    <cellStyle name="40% - Accent2" xfId="35" builtinId="35" hidden="1" customBuiltin="1"/>
    <cellStyle name="40% - Accent3" xfId="39" builtinId="39" hidden="1" customBuiltin="1"/>
    <cellStyle name="40% - Accent4" xfId="43" builtinId="43" hidden="1" customBuiltin="1"/>
    <cellStyle name="40% - Accent5" xfId="47" builtinId="47" hidden="1" customBuiltin="1"/>
    <cellStyle name="40% - Accent6" xfId="51" builtinId="51" hidden="1" customBuiltin="1"/>
    <cellStyle name="60% - Accent1" xfId="32" builtinId="32" hidden="1" customBuiltin="1"/>
    <cellStyle name="60% - Accent2" xfId="36" builtinId="36" hidden="1" customBuiltin="1"/>
    <cellStyle name="60% - Accent3" xfId="40" builtinId="40" hidden="1" customBuiltin="1"/>
    <cellStyle name="60% - Accent4" xfId="44" builtinId="44" hidden="1" customBuiltin="1"/>
    <cellStyle name="60% - Accent5" xfId="48" builtinId="48" hidden="1" customBuiltin="1"/>
    <cellStyle name="60% - Accent6" xfId="52" builtinId="52" hidden="1" customBuiltin="1"/>
    <cellStyle name="Accent1" xfId="29" builtinId="29" hidden="1" customBuiltin="1"/>
    <cellStyle name="Accent2" xfId="33" builtinId="33" hidden="1" customBuiltin="1"/>
    <cellStyle name="Accent3" xfId="37" builtinId="37" hidden="1" customBuiltin="1"/>
    <cellStyle name="Accent4" xfId="41" builtinId="41" hidden="1" customBuiltin="1"/>
    <cellStyle name="Accent5" xfId="45" builtinId="45" hidden="1" customBuiltin="1"/>
    <cellStyle name="Accent6" xfId="49" builtinId="49" hidden="1" customBuiltin="1"/>
    <cellStyle name="Bad" xfId="18" builtinId="27" hidden="1" customBuiltin="1"/>
    <cellStyle name="Calculation" xfId="22" builtinId="22" hidden="1" customBuiltin="1"/>
    <cellStyle name="Check Cell" xfId="24" builtinId="23" hidden="1" customBuiltin="1"/>
    <cellStyle name="Comma" xfId="1" builtinId="3" hidden="1"/>
    <cellStyle name="Comma [0]" xfId="61" builtinId="6"/>
    <cellStyle name="Comma [1]" xfId="6"/>
    <cellStyle name="Comma [2]" xfId="5"/>
    <cellStyle name="Comma [3]" xfId="4"/>
    <cellStyle name="Comma [4]" xfId="58"/>
    <cellStyle name="Currency" xfId="59" builtinId="4" hidden="1"/>
    <cellStyle name="Currency [0]" xfId="60" builtinId="7" hidden="1"/>
    <cellStyle name="Data Rows" xfId="63"/>
    <cellStyle name="Date (short)" xfId="55"/>
    <cellStyle name="Explanatory Text" xfId="27" builtinId="53" customBuiltin="1"/>
    <cellStyle name="Followed Hyperlink" xfId="53" builtinId="9" hidden="1" customBuiltin="1"/>
    <cellStyle name="Good" xfId="17" builtinId="26" hidden="1" customBuiltin="1"/>
    <cellStyle name="Header" xfId="8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hidden="1" customBuiltin="1"/>
    <cellStyle name="Hyperlink" xfId="54" builtinId="8" customBuiltin="1"/>
    <cellStyle name="Input" xfId="20" builtinId="20" customBuiltin="1"/>
    <cellStyle name="Label" xfId="7"/>
    <cellStyle name="Linked Cell" xfId="23" builtinId="24" hidden="1" customBuiltin="1"/>
    <cellStyle name="Neutral" xfId="19" builtinId="28" hidden="1" customBuiltin="1"/>
    <cellStyle name="Normal" xfId="0" builtinId="0"/>
    <cellStyle name="Note" xfId="26" builtinId="10" hidden="1" customBuiltin="1"/>
    <cellStyle name="Output" xfId="21" builtinId="21" customBuiltin="1"/>
    <cellStyle name="Percent" xfId="2" builtinId="5" hidden="1"/>
    <cellStyle name="Percent [0]" xfId="3"/>
    <cellStyle name="Percent [1]" xfId="11"/>
    <cellStyle name="Percent [2]" xfId="56"/>
    <cellStyle name="Percent [3]" xfId="57"/>
    <cellStyle name="Text" xfId="10"/>
    <cellStyle name="Title" xfId="12" builtinId="15" customBuiltin="1"/>
    <cellStyle name="Top rows" xfId="62"/>
    <cellStyle name="Total" xfId="28" builtinId="25" hidden="1" customBuiltin="1"/>
    <cellStyle name="Warning Text" xfId="25" builtinId="11" hidden="1" customBuiltin="1"/>
    <cellStyle name="Year" xfId="9"/>
  </cellStyles>
  <dxfs count="42">
    <dxf>
      <alignment horizontal="general" textRotation="0" wrapText="0" indent="0" justifyLastLine="0" shrinkToFit="0" readingOrder="0"/>
      <protection hidden="0"/>
    </dxf>
    <dxf>
      <alignment horizontal="general" textRotation="0" wrapText="0" indent="0" justifyLastLine="0" shrinkToFit="0" readingOrder="0"/>
      <protection hidden="0"/>
    </dxf>
    <dxf>
      <alignment horizontal="general" textRotation="0" wrapText="0" indent="0" justifyLastLine="0" shrinkToFit="0" readingOrder="0"/>
      <protection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3" formatCode="_-* #,##0_-;\-* #,##0_-;_-* &quot;-&quot;_-;_-@_-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176" formatCode="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176" formatCode="_(@_)"/>
    </dxf>
    <dxf>
      <numFmt numFmtId="176" formatCode="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12"/>
        <name val="Calibri"/>
        <scheme val="minor"/>
      </font>
      <fill>
        <patternFill patternType="solid">
          <fgColor indexed="64"/>
          <bgColor indexed="4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indexed="22"/>
        </patternFill>
      </fill>
      <alignment horizontal="centerContinuous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alignment horizontal="center" readingOrder="0"/>
    </dxf>
  </dxfs>
  <tableStyles count="0" defaultTableStyle="TableStyleMedium9" defaultPivotStyle="PivotStyleLight16"/>
  <colors>
    <mruColors>
      <color rgb="FFFFFF99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771525</xdr:colOff>
      <xdr:row>0</xdr:row>
      <xdr:rowOff>152400</xdr:rowOff>
    </xdr:from>
    <xdr:to>
      <xdr:col>2</xdr:col>
      <xdr:colOff>2695575</xdr:colOff>
      <xdr:row>2</xdr:row>
      <xdr:rowOff>38100</xdr:rowOff>
    </xdr:to>
    <xdr:sp macro="[0]!Sheet12.Button1" textlink="">
      <xdr:nvSpPr>
        <xdr:cNvPr id="2" name="Rectangle 1"/>
        <xdr:cNvSpPr/>
      </xdr:nvSpPr>
      <xdr:spPr>
        <a:xfrm>
          <a:off x="1828800" y="152400"/>
          <a:ext cx="0" cy="2667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r>
            <a:rPr lang="en-NZ" sz="1100" baseline="0">
              <a:latin typeface="+mj-lt"/>
            </a:rPr>
            <a:t>Update Table of Contents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1</xdr:row>
      <xdr:rowOff>9525</xdr:rowOff>
    </xdr:from>
    <xdr:to>
      <xdr:col>13</xdr:col>
      <xdr:colOff>600075</xdr:colOff>
      <xdr:row>67</xdr:row>
      <xdr:rowOff>38102</xdr:rowOff>
    </xdr:to>
    <xdr:grpSp>
      <xdr:nvGrpSpPr>
        <xdr:cNvPr id="24" name="Group 23"/>
        <xdr:cNvGrpSpPr/>
      </xdr:nvGrpSpPr>
      <xdr:grpSpPr>
        <a:xfrm>
          <a:off x="3" y="342900"/>
          <a:ext cx="8524872" cy="12601577"/>
          <a:chOff x="3" y="342900"/>
          <a:chExt cx="8524872" cy="12601577"/>
        </a:xfrm>
      </xdr:grpSpPr>
      <xdr:cxnSp macro="">
        <xdr:nvCxnSpPr>
          <xdr:cNvPr id="73" name="Straight Connector 72"/>
          <xdr:cNvCxnSpPr/>
        </xdr:nvCxnSpPr>
        <xdr:spPr>
          <a:xfrm flipV="1">
            <a:off x="38100" y="9572624"/>
            <a:ext cx="8477250" cy="19051"/>
          </a:xfrm>
          <a:prstGeom prst="line">
            <a:avLst/>
          </a:prstGeom>
          <a:ln>
            <a:prstDash val="lg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9" name="Straight Connector 78"/>
          <xdr:cNvCxnSpPr/>
        </xdr:nvCxnSpPr>
        <xdr:spPr>
          <a:xfrm flipV="1">
            <a:off x="47625" y="6048375"/>
            <a:ext cx="8477250" cy="19051"/>
          </a:xfrm>
          <a:prstGeom prst="line">
            <a:avLst/>
          </a:prstGeom>
          <a:ln>
            <a:prstDash val="lg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8" name="Straight Connector 97"/>
          <xdr:cNvCxnSpPr/>
        </xdr:nvCxnSpPr>
        <xdr:spPr>
          <a:xfrm flipV="1">
            <a:off x="47625" y="3767137"/>
            <a:ext cx="8477250" cy="19051"/>
          </a:xfrm>
          <a:prstGeom prst="line">
            <a:avLst/>
          </a:prstGeom>
          <a:ln>
            <a:prstDash val="lg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3" name="Straight Connector 232"/>
          <xdr:cNvCxnSpPr/>
        </xdr:nvCxnSpPr>
        <xdr:spPr>
          <a:xfrm flipV="1">
            <a:off x="19050" y="342900"/>
            <a:ext cx="8477250" cy="19051"/>
          </a:xfrm>
          <a:prstGeom prst="line">
            <a:avLst/>
          </a:prstGeom>
          <a:ln>
            <a:prstDash val="lg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3" name="Straight Connector 192"/>
          <xdr:cNvCxnSpPr/>
        </xdr:nvCxnSpPr>
        <xdr:spPr>
          <a:xfrm flipV="1">
            <a:off x="47625" y="2143125"/>
            <a:ext cx="8477250" cy="19051"/>
          </a:xfrm>
          <a:prstGeom prst="line">
            <a:avLst/>
          </a:prstGeom>
          <a:ln>
            <a:prstDash val="lg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" name="Rectangle 1"/>
          <xdr:cNvSpPr>
            <a:spLocks noChangeArrowheads="1"/>
          </xdr:cNvSpPr>
        </xdr:nvSpPr>
        <xdr:spPr bwMode="auto">
          <a:xfrm>
            <a:off x="1850390" y="1133284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Network length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3" name="Rectangle 2"/>
          <xdr:cNvSpPr>
            <a:spLocks noChangeArrowheads="1"/>
          </xdr:cNvSpPr>
        </xdr:nvSpPr>
        <xdr:spPr bwMode="auto">
          <a:xfrm>
            <a:off x="2489200" y="120618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IO3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Elasticity of opex to network length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1232535" y="120618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IO7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Percentage change in network length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346835" y="105378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OSF2x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Opex partial productivity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6" name="Rectangle 5"/>
          <xdr:cNvSpPr>
            <a:spLocks noChangeArrowheads="1"/>
          </xdr:cNvSpPr>
        </xdr:nvSpPr>
        <xdr:spPr bwMode="auto">
          <a:xfrm>
            <a:off x="4414520" y="1133348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Number of connections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5071110" y="1206246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IO4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Elasticity of opex to number of connections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8" name="Rectangle 7"/>
          <xdr:cNvSpPr>
            <a:spLocks noChangeArrowheads="1"/>
          </xdr:cNvSpPr>
        </xdr:nvSpPr>
        <xdr:spPr bwMode="auto">
          <a:xfrm>
            <a:off x="3783330" y="1206246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IO5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Percentage change in number of connections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9" name="Rectangle 8"/>
          <xdr:cNvSpPr>
            <a:spLocks noChangeArrowheads="1"/>
          </xdr:cNvSpPr>
        </xdr:nvSpPr>
        <xdr:spPr bwMode="auto">
          <a:xfrm>
            <a:off x="3133725" y="105537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OSF3x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Changes in network scale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0" name="Rectangle 9"/>
          <xdr:cNvSpPr>
            <a:spLocks noChangeArrowheads="1"/>
          </xdr:cNvSpPr>
        </xdr:nvSpPr>
        <xdr:spPr bwMode="auto">
          <a:xfrm>
            <a:off x="2289175" y="978471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OSF1x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Sum of annual scaling factors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1" name="Rectangle 10"/>
          <xdr:cNvSpPr>
            <a:spLocks noChangeArrowheads="1"/>
          </xdr:cNvSpPr>
        </xdr:nvSpPr>
        <xdr:spPr bwMode="auto">
          <a:xfrm>
            <a:off x="3862070" y="542099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PC4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Annual percentage change in the price of labour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2" name="Rectangle 11"/>
          <xdr:cNvSpPr>
            <a:spLocks noChangeArrowheads="1"/>
          </xdr:cNvSpPr>
        </xdr:nvSpPr>
        <xdr:spPr bwMode="auto">
          <a:xfrm>
            <a:off x="3857625" y="406527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PC3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Annual percentage change in the price of non-labour inputs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3" name="Rectangle 12"/>
          <xdr:cNvSpPr>
            <a:spLocks noChangeArrowheads="1"/>
          </xdr:cNvSpPr>
        </xdr:nvSpPr>
        <xdr:spPr bwMode="auto">
          <a:xfrm>
            <a:off x="5212715" y="476059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PC2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Opex input price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4" name="Rectangle 13"/>
          <xdr:cNvSpPr>
            <a:spLocks noChangeArrowheads="1"/>
          </xdr:cNvSpPr>
        </xdr:nvSpPr>
        <xdr:spPr bwMode="auto">
          <a:xfrm>
            <a:off x="3868420" y="476694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IO8x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Weight for labour costs in the opex input price factor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5" name="Rectangle 14"/>
          <xdr:cNvSpPr>
            <a:spLocks noChangeArrowheads="1"/>
          </xdr:cNvSpPr>
        </xdr:nvSpPr>
        <xdr:spPr bwMode="auto">
          <a:xfrm>
            <a:off x="6525895" y="476186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PC1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Index of price inflators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6" name="Rectangle 15"/>
          <xdr:cNvSpPr>
            <a:spLocks noChangeArrowheads="1"/>
          </xdr:cNvSpPr>
        </xdr:nvSpPr>
        <xdr:spPr bwMode="auto">
          <a:xfrm>
            <a:off x="3724910" y="778764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COS4x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Base year opex with out of trend factors removed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7" name="Rectangle 16"/>
          <xdr:cNvSpPr>
            <a:spLocks noChangeArrowheads="1"/>
          </xdr:cNvSpPr>
        </xdr:nvSpPr>
        <xdr:spPr bwMode="auto">
          <a:xfrm>
            <a:off x="2287270" y="778827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COS3x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Index of the constant price trend in Opex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8" name="Rectangle 17"/>
          <xdr:cNvSpPr>
            <a:spLocks noChangeArrowheads="1"/>
          </xdr:cNvSpPr>
        </xdr:nvSpPr>
        <xdr:spPr bwMode="auto">
          <a:xfrm>
            <a:off x="2700020" y="701357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COS2x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trend in opex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9" name="Rectangle 18"/>
          <xdr:cNvSpPr>
            <a:spLocks noChangeArrowheads="1"/>
          </xdr:cNvSpPr>
        </xdr:nvSpPr>
        <xdr:spPr bwMode="auto">
          <a:xfrm>
            <a:off x="3084195" y="62484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COS1x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0" name="Rectangle 19"/>
          <xdr:cNvSpPr>
            <a:spLocks noChangeArrowheads="1"/>
          </xdr:cNvSpPr>
        </xdr:nvSpPr>
        <xdr:spPr bwMode="auto">
          <a:xfrm>
            <a:off x="4745990" y="700087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COS5x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Sum of constant price out of trend factors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1" name="Rectangle 20"/>
          <xdr:cNvSpPr>
            <a:spLocks noChangeArrowheads="1"/>
          </xdr:cNvSpPr>
        </xdr:nvSpPr>
        <xdr:spPr bwMode="auto">
          <a:xfrm>
            <a:off x="6517005" y="891794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IO6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 Suppliers actual and forecast nominal out of trend factors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2" name="Rectangle 21"/>
          <xdr:cNvSpPr>
            <a:spLocks noChangeArrowheads="1"/>
          </xdr:cNvSpPr>
        </xdr:nvSpPr>
        <xdr:spPr bwMode="auto">
          <a:xfrm>
            <a:off x="3310890" y="85058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IO1x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Base year nominal opex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3" name="Rectangle 22"/>
          <xdr:cNvSpPr>
            <a:spLocks noChangeArrowheads="1"/>
          </xdr:cNvSpPr>
        </xdr:nvSpPr>
        <xdr:spPr bwMode="auto">
          <a:xfrm>
            <a:off x="5815965" y="23622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NOS1x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Nominal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cxnSp macro="">
        <xdr:nvCxnSpPr>
          <xdr:cNvPr id="25" name="Elbow Connector 24"/>
          <xdr:cNvCxnSpPr>
            <a:stCxn id="8" idx="0"/>
            <a:endCxn id="6" idx="2"/>
          </xdr:cNvCxnSpPr>
        </xdr:nvCxnSpPr>
        <xdr:spPr>
          <a:xfrm rot="5400000" flipH="1" flipV="1">
            <a:off x="4595495" y="11667490"/>
            <a:ext cx="158750" cy="63119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Elbow Connector 26"/>
          <xdr:cNvCxnSpPr>
            <a:stCxn id="7" idx="0"/>
            <a:endCxn id="6" idx="2"/>
          </xdr:cNvCxnSpPr>
        </xdr:nvCxnSpPr>
        <xdr:spPr>
          <a:xfrm rot="16200000" flipV="1">
            <a:off x="5239385" y="11654790"/>
            <a:ext cx="158750" cy="65659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Elbow Connector 31"/>
          <xdr:cNvCxnSpPr>
            <a:stCxn id="4" idx="0"/>
            <a:endCxn id="2" idx="2"/>
          </xdr:cNvCxnSpPr>
        </xdr:nvCxnSpPr>
        <xdr:spPr>
          <a:xfrm rot="5400000" flipH="1" flipV="1">
            <a:off x="2038032" y="11673523"/>
            <a:ext cx="158750" cy="617855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Elbow Connector 33"/>
          <xdr:cNvCxnSpPr>
            <a:stCxn id="3" idx="0"/>
            <a:endCxn id="2" idx="2"/>
          </xdr:cNvCxnSpPr>
        </xdr:nvCxnSpPr>
        <xdr:spPr>
          <a:xfrm rot="16200000" flipV="1">
            <a:off x="2666365" y="11663045"/>
            <a:ext cx="158750" cy="63881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Elbow Connector 37"/>
          <xdr:cNvCxnSpPr>
            <a:stCxn id="2" idx="0"/>
            <a:endCxn id="9" idx="2"/>
          </xdr:cNvCxnSpPr>
        </xdr:nvCxnSpPr>
        <xdr:spPr>
          <a:xfrm rot="5400000" flipH="1" flipV="1">
            <a:off x="2963545" y="10586721"/>
            <a:ext cx="208915" cy="1283335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Elbow Connector 40"/>
          <xdr:cNvCxnSpPr>
            <a:stCxn id="6" idx="0"/>
            <a:endCxn id="9" idx="2"/>
          </xdr:cNvCxnSpPr>
        </xdr:nvCxnSpPr>
        <xdr:spPr>
          <a:xfrm rot="16200000" flipV="1">
            <a:off x="4245293" y="10588307"/>
            <a:ext cx="209550" cy="1280795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Elbow Connector 44"/>
          <xdr:cNvCxnSpPr>
            <a:stCxn id="9" idx="0"/>
            <a:endCxn id="10" idx="2"/>
          </xdr:cNvCxnSpPr>
        </xdr:nvCxnSpPr>
        <xdr:spPr>
          <a:xfrm rot="16200000" flipV="1">
            <a:off x="3188018" y="10032048"/>
            <a:ext cx="198755" cy="844550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Elbow Connector 47"/>
          <xdr:cNvCxnSpPr>
            <a:stCxn id="5" idx="0"/>
            <a:endCxn id="10" idx="2"/>
          </xdr:cNvCxnSpPr>
        </xdr:nvCxnSpPr>
        <xdr:spPr>
          <a:xfrm rot="5400000" flipH="1" flipV="1">
            <a:off x="2302510" y="9975215"/>
            <a:ext cx="182880" cy="942340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" name="TextBox 70"/>
          <xdr:cNvSpPr txBox="1"/>
        </xdr:nvSpPr>
        <xdr:spPr>
          <a:xfrm rot="16200000">
            <a:off x="-1407316" y="10998993"/>
            <a:ext cx="3352803" cy="5381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NZ" sz="1100"/>
              <a:t>Network scaling factors</a:t>
            </a:r>
          </a:p>
          <a:p>
            <a:pPr algn="ctr"/>
            <a:r>
              <a:rPr lang="en-NZ" sz="1100"/>
              <a:t>(excluding price)</a:t>
            </a:r>
          </a:p>
        </xdr:txBody>
      </xdr:sp>
      <xdr:sp macro="" textlink="">
        <xdr:nvSpPr>
          <xdr:cNvPr id="75" name="TextBox 74"/>
          <xdr:cNvSpPr txBox="1"/>
        </xdr:nvSpPr>
        <xdr:spPr>
          <a:xfrm rot="16200000">
            <a:off x="-1497801" y="7555706"/>
            <a:ext cx="3533778" cy="5381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NZ" sz="1100"/>
              <a:t>Constant price opex series calculation</a:t>
            </a:r>
          </a:p>
        </xdr:txBody>
      </xdr:sp>
      <xdr:sp macro="" textlink="">
        <xdr:nvSpPr>
          <xdr:cNvPr id="77" name="TextBox 76"/>
          <xdr:cNvSpPr txBox="1"/>
        </xdr:nvSpPr>
        <xdr:spPr>
          <a:xfrm rot="16200000">
            <a:off x="-871534" y="4652959"/>
            <a:ext cx="2281240" cy="5381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NZ" sz="1100"/>
              <a:t>Price scaling factors </a:t>
            </a:r>
          </a:p>
          <a:p>
            <a:pPr algn="ctr"/>
            <a:r>
              <a:rPr lang="en-NZ" sz="1100"/>
              <a:t>(inflators)</a:t>
            </a:r>
          </a:p>
        </xdr:txBody>
      </xdr:sp>
      <xdr:cxnSp macro="">
        <xdr:nvCxnSpPr>
          <xdr:cNvPr id="81" name="Elbow Connector 80"/>
          <xdr:cNvCxnSpPr>
            <a:stCxn id="19" idx="2"/>
            <a:endCxn id="20" idx="0"/>
          </xdr:cNvCxnSpPr>
        </xdr:nvCxnSpPr>
        <xdr:spPr>
          <a:xfrm rot="16200000" flipH="1">
            <a:off x="4399915" y="6078854"/>
            <a:ext cx="182245" cy="1661795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2" name="Rectangle 81"/>
          <xdr:cNvSpPr>
            <a:spLocks noChangeArrowheads="1"/>
          </xdr:cNvSpPr>
        </xdr:nvSpPr>
        <xdr:spPr bwMode="auto">
          <a:xfrm>
            <a:off x="4743450" y="84963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COS5x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Sum of constant price out of trend factors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84" name="TextBox 83"/>
          <xdr:cNvSpPr txBox="1"/>
        </xdr:nvSpPr>
        <xdr:spPr>
          <a:xfrm rot="16200000">
            <a:off x="-540541" y="2702719"/>
            <a:ext cx="1619254" cy="5381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NZ" sz="1100"/>
              <a:t>Nominal opex series calculation</a:t>
            </a:r>
          </a:p>
        </xdr:txBody>
      </xdr:sp>
      <xdr:sp macro="" textlink="">
        <xdr:nvSpPr>
          <xdr:cNvPr id="85" name="Rectangle 84"/>
          <xdr:cNvSpPr>
            <a:spLocks noChangeArrowheads="1"/>
          </xdr:cNvSpPr>
        </xdr:nvSpPr>
        <xdr:spPr bwMode="auto">
          <a:xfrm>
            <a:off x="6524625" y="82010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PC1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Index of price inflators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cxnSp macro="">
        <xdr:nvCxnSpPr>
          <xdr:cNvPr id="87" name="Elbow Connector 86"/>
          <xdr:cNvCxnSpPr>
            <a:stCxn id="11" idx="3"/>
            <a:endCxn id="13" idx="1"/>
          </xdr:cNvCxnSpPr>
        </xdr:nvCxnSpPr>
        <xdr:spPr>
          <a:xfrm flipV="1">
            <a:off x="5013960" y="5045710"/>
            <a:ext cx="198755" cy="66040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0" name="Elbow Connector 89"/>
          <xdr:cNvCxnSpPr>
            <a:stCxn id="12" idx="3"/>
            <a:endCxn id="13" idx="1"/>
          </xdr:cNvCxnSpPr>
        </xdr:nvCxnSpPr>
        <xdr:spPr>
          <a:xfrm>
            <a:off x="5009515" y="4350385"/>
            <a:ext cx="203200" cy="695325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Straight Connector 92"/>
          <xdr:cNvCxnSpPr>
            <a:stCxn id="14" idx="3"/>
            <a:endCxn id="13" idx="1"/>
          </xdr:cNvCxnSpPr>
        </xdr:nvCxnSpPr>
        <xdr:spPr>
          <a:xfrm flipV="1">
            <a:off x="5020310" y="5045710"/>
            <a:ext cx="192405" cy="635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" name="Straight Connector 95"/>
          <xdr:cNvCxnSpPr>
            <a:stCxn id="13" idx="3"/>
            <a:endCxn id="15" idx="1"/>
          </xdr:cNvCxnSpPr>
        </xdr:nvCxnSpPr>
        <xdr:spPr>
          <a:xfrm>
            <a:off x="6364605" y="5045710"/>
            <a:ext cx="161290" cy="127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" name="Elbow Connector 99"/>
          <xdr:cNvCxnSpPr>
            <a:stCxn id="21" idx="1"/>
            <a:endCxn id="82" idx="3"/>
          </xdr:cNvCxnSpPr>
        </xdr:nvCxnSpPr>
        <xdr:spPr>
          <a:xfrm rot="10800000">
            <a:off x="5895341" y="8781415"/>
            <a:ext cx="621665" cy="42164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Elbow Connector 101"/>
          <xdr:cNvCxnSpPr>
            <a:stCxn id="17" idx="0"/>
            <a:endCxn id="18" idx="2"/>
          </xdr:cNvCxnSpPr>
        </xdr:nvCxnSpPr>
        <xdr:spPr>
          <a:xfrm rot="5400000" flipH="1" flipV="1">
            <a:off x="2967355" y="7479665"/>
            <a:ext cx="204470" cy="41275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" name="Elbow Connector 102"/>
          <xdr:cNvCxnSpPr>
            <a:stCxn id="85" idx="1"/>
            <a:endCxn id="82" idx="3"/>
          </xdr:cNvCxnSpPr>
        </xdr:nvCxnSpPr>
        <xdr:spPr>
          <a:xfrm rot="10800000" flipV="1">
            <a:off x="5895341" y="8486139"/>
            <a:ext cx="629285" cy="295275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" name="Elbow Connector 105"/>
          <xdr:cNvCxnSpPr>
            <a:stCxn id="16" idx="0"/>
            <a:endCxn id="18" idx="2"/>
          </xdr:cNvCxnSpPr>
        </xdr:nvCxnSpPr>
        <xdr:spPr>
          <a:xfrm rot="16200000" flipV="1">
            <a:off x="3686493" y="7173278"/>
            <a:ext cx="203835" cy="102489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" name="Elbow Connector 106"/>
          <xdr:cNvCxnSpPr>
            <a:stCxn id="82" idx="0"/>
            <a:endCxn id="16" idx="2"/>
          </xdr:cNvCxnSpPr>
        </xdr:nvCxnSpPr>
        <xdr:spPr>
          <a:xfrm rot="16200000" flipV="1">
            <a:off x="4740910" y="7917815"/>
            <a:ext cx="138430" cy="101854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Elbow Connector 107"/>
          <xdr:cNvCxnSpPr>
            <a:stCxn id="22" idx="0"/>
            <a:endCxn id="16" idx="2"/>
          </xdr:cNvCxnSpPr>
        </xdr:nvCxnSpPr>
        <xdr:spPr>
          <a:xfrm rot="5400000" flipH="1" flipV="1">
            <a:off x="4019868" y="8224838"/>
            <a:ext cx="147955" cy="41402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8" name="Elbow Connector 127"/>
          <xdr:cNvCxnSpPr>
            <a:stCxn id="15" idx="2"/>
            <a:endCxn id="85" idx="0"/>
          </xdr:cNvCxnSpPr>
        </xdr:nvCxnSpPr>
        <xdr:spPr>
          <a:xfrm rot="5400000">
            <a:off x="5666740" y="6765925"/>
            <a:ext cx="2868930" cy="1270"/>
          </a:xfrm>
          <a:prstGeom prst="bentConnector3">
            <a:avLst/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9" name="Elbow Connector 128"/>
          <xdr:cNvCxnSpPr>
            <a:stCxn id="19" idx="2"/>
            <a:endCxn id="18" idx="0"/>
          </xdr:cNvCxnSpPr>
        </xdr:nvCxnSpPr>
        <xdr:spPr>
          <a:xfrm rot="5400000">
            <a:off x="3370581" y="6724015"/>
            <a:ext cx="194945" cy="384175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4" name="Elbow Connector 143"/>
          <xdr:cNvCxnSpPr>
            <a:stCxn id="17" idx="2"/>
            <a:endCxn id="10" idx="0"/>
          </xdr:cNvCxnSpPr>
        </xdr:nvCxnSpPr>
        <xdr:spPr>
          <a:xfrm rot="16200000" flipH="1">
            <a:off x="2151062" y="9070657"/>
            <a:ext cx="1426210" cy="1905"/>
          </a:xfrm>
          <a:prstGeom prst="bentConnector3">
            <a:avLst>
              <a:gd name="adj1" fmla="val 50000"/>
            </a:avLst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0" name="Elbow Connector 159"/>
          <xdr:cNvCxnSpPr>
            <a:stCxn id="170" idx="2"/>
            <a:endCxn id="19" idx="0"/>
          </xdr:cNvCxnSpPr>
        </xdr:nvCxnSpPr>
        <xdr:spPr>
          <a:xfrm rot="5400000">
            <a:off x="3365183" y="3960812"/>
            <a:ext cx="2582545" cy="1992630"/>
          </a:xfrm>
          <a:prstGeom prst="bentConnector3">
            <a:avLst>
              <a:gd name="adj1" fmla="val 10536"/>
            </a:avLst>
          </a:prstGeom>
          <a:ln>
            <a:prstDash val="dash"/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  <xdr:cxnSp macro="">
        <xdr:nvCxnSpPr>
          <xdr:cNvPr id="163" name="Elbow Connector 162"/>
          <xdr:cNvCxnSpPr>
            <a:stCxn id="169" idx="2"/>
            <a:endCxn id="15" idx="0"/>
          </xdr:cNvCxnSpPr>
        </xdr:nvCxnSpPr>
        <xdr:spPr>
          <a:xfrm rot="16200000" flipH="1">
            <a:off x="6553200" y="4213225"/>
            <a:ext cx="1096010" cy="1270"/>
          </a:xfrm>
          <a:prstGeom prst="bentConnector3">
            <a:avLst>
              <a:gd name="adj1" fmla="val 50000"/>
            </a:avLst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9" name="Rectangle 168"/>
          <xdr:cNvSpPr>
            <a:spLocks noChangeArrowheads="1"/>
          </xdr:cNvSpPr>
        </xdr:nvSpPr>
        <xdr:spPr bwMode="auto">
          <a:xfrm>
            <a:off x="6524625" y="30956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PC1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Index of price inflators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170" name="Rectangle 169"/>
          <xdr:cNvSpPr>
            <a:spLocks noChangeArrowheads="1"/>
          </xdr:cNvSpPr>
        </xdr:nvSpPr>
        <xdr:spPr bwMode="auto">
          <a:xfrm>
            <a:off x="5076825" y="309562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COS1x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cxnSp macro="">
        <xdr:nvCxnSpPr>
          <xdr:cNvPr id="176" name="Elbow Connector 175"/>
          <xdr:cNvCxnSpPr>
            <a:stCxn id="169" idx="0"/>
            <a:endCxn id="23" idx="2"/>
          </xdr:cNvCxnSpPr>
        </xdr:nvCxnSpPr>
        <xdr:spPr>
          <a:xfrm rot="16200000" flipV="1">
            <a:off x="6664643" y="2659698"/>
            <a:ext cx="163195" cy="70866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9" name="Elbow Connector 178"/>
          <xdr:cNvCxnSpPr>
            <a:stCxn id="170" idx="0"/>
            <a:endCxn id="23" idx="2"/>
          </xdr:cNvCxnSpPr>
        </xdr:nvCxnSpPr>
        <xdr:spPr>
          <a:xfrm rot="5400000" flipH="1" flipV="1">
            <a:off x="5940743" y="2644458"/>
            <a:ext cx="163195" cy="73914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4" name="TextBox 233"/>
          <xdr:cNvSpPr txBox="1"/>
        </xdr:nvSpPr>
        <xdr:spPr>
          <a:xfrm rot="16200000">
            <a:off x="-631028" y="992980"/>
            <a:ext cx="1800228" cy="53816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NZ" sz="1100"/>
              <a:t>Outputs</a:t>
            </a:r>
          </a:p>
        </xdr:txBody>
      </xdr:sp>
      <xdr:sp macro="" textlink="">
        <xdr:nvSpPr>
          <xdr:cNvPr id="238" name="Rectangle 237"/>
          <xdr:cNvSpPr>
            <a:spLocks noChangeArrowheads="1"/>
          </xdr:cNvSpPr>
        </xdr:nvSpPr>
        <xdr:spPr bwMode="auto">
          <a:xfrm>
            <a:off x="2025015" y="67627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OUT1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39" name="Rectangle 238"/>
          <xdr:cNvSpPr>
            <a:spLocks noChangeArrowheads="1"/>
          </xdr:cNvSpPr>
        </xdr:nvSpPr>
        <xdr:spPr bwMode="auto">
          <a:xfrm>
            <a:off x="2733675" y="14097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OUT5|COS1B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Non-network</a:t>
            </a:r>
            <a:r>
              <a:rPr lang="en-US" sz="800" baseline="0">
                <a:effectLst/>
                <a:latin typeface="Calibri"/>
                <a:ea typeface="Calibri"/>
                <a:cs typeface="Calibri"/>
              </a:rPr>
              <a:t>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40" name="Rectangle 239"/>
          <xdr:cNvSpPr>
            <a:spLocks noChangeArrowheads="1"/>
          </xdr:cNvSpPr>
        </xdr:nvSpPr>
        <xdr:spPr bwMode="auto">
          <a:xfrm>
            <a:off x="1285875" y="14097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OUT3|COS1A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Constant price Network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41" name="Rectangle 240"/>
          <xdr:cNvSpPr>
            <a:spLocks noChangeArrowheads="1"/>
          </xdr:cNvSpPr>
        </xdr:nvSpPr>
        <xdr:spPr bwMode="auto">
          <a:xfrm>
            <a:off x="5815965" y="676275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OUT2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Nominal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42" name="Rectangle 241"/>
          <xdr:cNvSpPr>
            <a:spLocks noChangeArrowheads="1"/>
          </xdr:cNvSpPr>
        </xdr:nvSpPr>
        <xdr:spPr bwMode="auto">
          <a:xfrm>
            <a:off x="6524625" y="14097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OUT6|NOS1B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Nominal Non-network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43" name="Rectangle 242"/>
          <xdr:cNvSpPr>
            <a:spLocks noChangeArrowheads="1"/>
          </xdr:cNvSpPr>
        </xdr:nvSpPr>
        <xdr:spPr bwMode="auto">
          <a:xfrm>
            <a:off x="5076825" y="1409700"/>
            <a:ext cx="1151890" cy="570230"/>
          </a:xfrm>
          <a:prstGeom prst="rect">
            <a:avLst/>
          </a:prstGeom>
          <a:ln>
            <a:headEnd/>
            <a:tailEnd/>
          </a:ln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OUT4|NOS1A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  <a:p>
            <a:pPr algn="ctr">
              <a:spcAft>
                <a:spcPts val="0"/>
              </a:spcAft>
            </a:pPr>
            <a:r>
              <a:rPr lang="en-US" sz="800">
                <a:effectLst/>
                <a:latin typeface="Calibri"/>
                <a:ea typeface="Calibri"/>
                <a:cs typeface="Calibri"/>
              </a:rPr>
              <a:t>Nominal Network opex series</a:t>
            </a:r>
            <a:endParaRPr lang="en-NZ" sz="1100">
              <a:effectLst/>
              <a:latin typeface="Calibri"/>
              <a:ea typeface="Calibri"/>
              <a:cs typeface="Calibri"/>
            </a:endParaRPr>
          </a:p>
        </xdr:txBody>
      </xdr:sp>
      <xdr:cxnSp macro="">
        <xdr:nvCxnSpPr>
          <xdr:cNvPr id="245" name="Elbow Connector 244"/>
          <xdr:cNvCxnSpPr>
            <a:stCxn id="238" idx="2"/>
            <a:endCxn id="240" idx="0"/>
          </xdr:cNvCxnSpPr>
        </xdr:nvCxnSpPr>
        <xdr:spPr>
          <a:xfrm rot="5400000">
            <a:off x="2149793" y="958532"/>
            <a:ext cx="163195" cy="739140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8" name="Elbow Connector 247"/>
          <xdr:cNvCxnSpPr>
            <a:stCxn id="239" idx="0"/>
            <a:endCxn id="238" idx="2"/>
          </xdr:cNvCxnSpPr>
        </xdr:nvCxnSpPr>
        <xdr:spPr>
          <a:xfrm rot="16200000" flipV="1">
            <a:off x="2873693" y="973773"/>
            <a:ext cx="163195" cy="708660"/>
          </a:xfrm>
          <a:prstGeom prst="bentConnector3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0" name="Elbow Connector 249"/>
          <xdr:cNvCxnSpPr>
            <a:stCxn id="243" idx="0"/>
            <a:endCxn id="241" idx="2"/>
          </xdr:cNvCxnSpPr>
        </xdr:nvCxnSpPr>
        <xdr:spPr>
          <a:xfrm rot="5400000" flipH="1" flipV="1">
            <a:off x="5940743" y="958533"/>
            <a:ext cx="163195" cy="73914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2" name="Elbow Connector 251"/>
          <xdr:cNvCxnSpPr>
            <a:stCxn id="242" idx="0"/>
            <a:endCxn id="241" idx="2"/>
          </xdr:cNvCxnSpPr>
        </xdr:nvCxnSpPr>
        <xdr:spPr>
          <a:xfrm rot="16200000" flipV="1">
            <a:off x="6664643" y="973773"/>
            <a:ext cx="163195" cy="708660"/>
          </a:xfrm>
          <a:prstGeom prst="bentConnector3">
            <a:avLst>
              <a:gd name="adj1" fmla="val 50000"/>
            </a:avLst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6" name="Elbow Connector 285"/>
          <xdr:cNvCxnSpPr>
            <a:stCxn id="20" idx="2"/>
            <a:endCxn id="82" idx="0"/>
          </xdr:cNvCxnSpPr>
        </xdr:nvCxnSpPr>
        <xdr:spPr>
          <a:xfrm rot="5400000">
            <a:off x="4858068" y="8032432"/>
            <a:ext cx="925195" cy="2540"/>
          </a:xfrm>
          <a:prstGeom prst="bentConnector3">
            <a:avLst>
              <a:gd name="adj1" fmla="val 50000"/>
            </a:avLst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6" name="Elbow Connector 305"/>
          <xdr:cNvCxnSpPr>
            <a:stCxn id="239" idx="2"/>
            <a:endCxn id="19" idx="0"/>
          </xdr:cNvCxnSpPr>
        </xdr:nvCxnSpPr>
        <xdr:spPr>
          <a:xfrm rot="16200000" flipH="1">
            <a:off x="1350645" y="3938905"/>
            <a:ext cx="4268470" cy="350520"/>
          </a:xfrm>
          <a:prstGeom prst="bentConnector3">
            <a:avLst>
              <a:gd name="adj1" fmla="val 45983"/>
            </a:avLst>
          </a:prstGeom>
          <a:ln>
            <a:prstDash val="dash"/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  <xdr:cxnSp macro="">
        <xdr:nvCxnSpPr>
          <xdr:cNvPr id="307" name="Elbow Connector 306"/>
          <xdr:cNvCxnSpPr>
            <a:stCxn id="243" idx="2"/>
            <a:endCxn id="23" idx="0"/>
          </xdr:cNvCxnSpPr>
        </xdr:nvCxnSpPr>
        <xdr:spPr>
          <a:xfrm rot="16200000" flipH="1">
            <a:off x="5831205" y="1801495"/>
            <a:ext cx="382270" cy="739140"/>
          </a:xfrm>
          <a:prstGeom prst="bentConnector3">
            <a:avLst>
              <a:gd name="adj1" fmla="val 69934"/>
            </a:avLst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8" name="Elbow Connector 307"/>
          <xdr:cNvCxnSpPr>
            <a:stCxn id="240" idx="2"/>
            <a:endCxn id="19" idx="0"/>
          </xdr:cNvCxnSpPr>
        </xdr:nvCxnSpPr>
        <xdr:spPr>
          <a:xfrm rot="16200000" flipH="1">
            <a:off x="626745" y="3215005"/>
            <a:ext cx="4268470" cy="1798320"/>
          </a:xfrm>
          <a:prstGeom prst="bentConnector3">
            <a:avLst>
              <a:gd name="adj1" fmla="val 45983"/>
            </a:avLst>
          </a:prstGeom>
          <a:ln>
            <a:prstDash val="dash"/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  <xdr:cxnSp macro="">
        <xdr:nvCxnSpPr>
          <xdr:cNvPr id="309" name="Elbow Connector 308"/>
          <xdr:cNvCxnSpPr>
            <a:stCxn id="242" idx="2"/>
            <a:endCxn id="23" idx="0"/>
          </xdr:cNvCxnSpPr>
        </xdr:nvCxnSpPr>
        <xdr:spPr>
          <a:xfrm rot="5400000">
            <a:off x="6555105" y="1816735"/>
            <a:ext cx="382270" cy="708660"/>
          </a:xfrm>
          <a:prstGeom prst="bentConnector3">
            <a:avLst>
              <a:gd name="adj1" fmla="val 67442"/>
            </a:avLst>
          </a:prstGeom>
          <a:ln>
            <a:solidFill>
              <a:schemeClr val="accent3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79</xdr:row>
      <xdr:rowOff>57151</xdr:rowOff>
    </xdr:from>
    <xdr:to>
      <xdr:col>5</xdr:col>
      <xdr:colOff>742950</xdr:colOff>
      <xdr:row>85</xdr:row>
      <xdr:rowOff>76201</xdr:rowOff>
    </xdr:to>
    <xdr:sp macro="" textlink="">
      <xdr:nvSpPr>
        <xdr:cNvPr id="3" name="Rounded Rectangle 2"/>
        <xdr:cNvSpPr/>
      </xdr:nvSpPr>
      <xdr:spPr>
        <a:xfrm>
          <a:off x="2638425" y="17878426"/>
          <a:ext cx="2314575" cy="11620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NZ" sz="1100"/>
            <a:t>Inputs for LCI and PPI inputs</a:t>
          </a:r>
          <a:r>
            <a:rPr lang="en-NZ" sz="1100" baseline="0"/>
            <a:t> are sourced from NZIER forecasts.  </a:t>
          </a:r>
        </a:p>
        <a:p>
          <a:pPr algn="l"/>
          <a:r>
            <a:rPr lang="en-NZ" sz="1100" baseline="0"/>
            <a:t>The inputs have been removed as the Commisison is not licensed to release NZIER forecasts.</a:t>
          </a:r>
          <a:r>
            <a:rPr lang="en-NZ" sz="1100"/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15</xdr:row>
      <xdr:rowOff>38100</xdr:rowOff>
    </xdr:from>
    <xdr:to>
      <xdr:col>8</xdr:col>
      <xdr:colOff>781050</xdr:colOff>
      <xdr:row>21</xdr:row>
      <xdr:rowOff>57150</xdr:rowOff>
    </xdr:to>
    <xdr:sp macro="" textlink="">
      <xdr:nvSpPr>
        <xdr:cNvPr id="3" name="Rounded Rectangle 2"/>
        <xdr:cNvSpPr/>
      </xdr:nvSpPr>
      <xdr:spPr>
        <a:xfrm>
          <a:off x="5753100" y="3552825"/>
          <a:ext cx="2314575" cy="11620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NZ" sz="1100"/>
            <a:t>Inputs for LCI and PPI inputs</a:t>
          </a:r>
          <a:r>
            <a:rPr lang="en-NZ" sz="1100" baseline="0"/>
            <a:t> are sourced from NZIER forecasts.  </a:t>
          </a:r>
        </a:p>
        <a:p>
          <a:pPr algn="l"/>
          <a:r>
            <a:rPr lang="en-NZ" sz="1100" baseline="0"/>
            <a:t>The inputs have been removed as the Commisison is not licensed to release NZIER forecasts.</a:t>
          </a:r>
          <a:r>
            <a:rPr lang="en-NZ" sz="1100"/>
            <a:t> </a:t>
          </a:r>
        </a:p>
      </xdr:txBody>
    </xdr:sp>
    <xdr:clientData/>
  </xdr:twoCellAnchor>
  <xdr:twoCellAnchor>
    <xdr:from>
      <xdr:col>6</xdr:col>
      <xdr:colOff>400050</xdr:colOff>
      <xdr:row>85</xdr:row>
      <xdr:rowOff>114300</xdr:rowOff>
    </xdr:from>
    <xdr:to>
      <xdr:col>9</xdr:col>
      <xdr:colOff>114300</xdr:colOff>
      <xdr:row>91</xdr:row>
      <xdr:rowOff>133350</xdr:rowOff>
    </xdr:to>
    <xdr:sp macro="" textlink="">
      <xdr:nvSpPr>
        <xdr:cNvPr id="4" name="Rounded Rectangle 3"/>
        <xdr:cNvSpPr/>
      </xdr:nvSpPr>
      <xdr:spPr>
        <a:xfrm>
          <a:off x="5953125" y="17478375"/>
          <a:ext cx="2314575" cy="116205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NZ" sz="1100"/>
            <a:t>Inputs for LCI and PPI inputs</a:t>
          </a:r>
          <a:r>
            <a:rPr lang="en-NZ" sz="1100" baseline="0"/>
            <a:t> are sourced from NZIER forecasts.  </a:t>
          </a:r>
        </a:p>
        <a:p>
          <a:pPr algn="l"/>
          <a:r>
            <a:rPr lang="en-NZ" sz="1100" baseline="0"/>
            <a:t>The inputs have been removed as the Commisison is not licensed to release NZIER forecasts.</a:t>
          </a:r>
          <a:r>
            <a:rPr lang="en-NZ" sz="1100"/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81</xdr:row>
      <xdr:rowOff>38100</xdr:rowOff>
    </xdr:from>
    <xdr:to>
      <xdr:col>14</xdr:col>
      <xdr:colOff>65447</xdr:colOff>
      <xdr:row>106</xdr:row>
      <xdr:rowOff>189886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5754350"/>
          <a:ext cx="9828572" cy="49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598177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PA%20development/Data/Electricity-Information-Disclosure-Summary-Database-2008-to-2011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heet"/>
      <sheetName val="Table of Contents"/>
      <sheetName val="Description"/>
      <sheetName val="Inputs"/>
      <sheetName val="CPI"/>
      <sheetName val="Timing Assumptions"/>
      <sheetName val="RAB"/>
      <sheetName val="DPP Model"/>
      <sheetName val="Tax"/>
      <sheetName val="Results"/>
      <sheetName val="Key"/>
    </sheetNames>
    <sheetDataSet>
      <sheetData sheetId="0" refreshError="1"/>
      <sheetData sheetId="1" refreshError="1"/>
      <sheetData sheetId="2"/>
      <sheetData sheetId="3">
        <row r="4">
          <cell r="C4">
            <v>8.77E-2</v>
          </cell>
        </row>
        <row r="5">
          <cell r="C5">
            <v>7.9299999999999995E-2</v>
          </cell>
        </row>
        <row r="6">
          <cell r="C6">
            <v>0.44</v>
          </cell>
        </row>
        <row r="8">
          <cell r="C8">
            <v>0</v>
          </cell>
        </row>
        <row r="19">
          <cell r="B19" t="str">
            <v>Inputs Anchor</v>
          </cell>
          <cell r="C19" t="str">
            <v xml:space="preserve">Alpine Energy </v>
          </cell>
          <cell r="D19" t="str">
            <v>Aurora Energy</v>
          </cell>
          <cell r="E19" t="str">
            <v xml:space="preserve">Centralines </v>
          </cell>
          <cell r="F19" t="str">
            <v xml:space="preserve">Eastland </v>
          </cell>
          <cell r="G19" t="str">
            <v>Electricity Ashburton</v>
          </cell>
          <cell r="H19" t="str">
            <v>Electricity Invercargill</v>
          </cell>
          <cell r="I19" t="str">
            <v xml:space="preserve">Horizon Energy </v>
          </cell>
          <cell r="J19" t="str">
            <v xml:space="preserve">Nelson Electricity </v>
          </cell>
          <cell r="K19" t="str">
            <v xml:space="preserve">Network Tasman </v>
          </cell>
          <cell r="L19" t="str">
            <v xml:space="preserve">OtagoNet </v>
          </cell>
          <cell r="M19" t="str">
            <v xml:space="preserve">Powerco </v>
          </cell>
          <cell r="N19" t="str">
            <v>The Lines Company</v>
          </cell>
          <cell r="O19" t="str">
            <v xml:space="preserve">Top Energy </v>
          </cell>
          <cell r="P19" t="str">
            <v xml:space="preserve">Unison </v>
          </cell>
          <cell r="Q19" t="str">
            <v xml:space="preserve">Vector </v>
          </cell>
          <cell r="R19" t="str">
            <v xml:space="preserve">Wellington Electricity </v>
          </cell>
        </row>
        <row r="20">
          <cell r="B20" t="str">
            <v>Line Revenue through Prices</v>
          </cell>
          <cell r="C20">
            <v>33162.997000000003</v>
          </cell>
          <cell r="D20">
            <v>72951</v>
          </cell>
          <cell r="E20">
            <v>8632</v>
          </cell>
          <cell r="F20">
            <v>27635</v>
          </cell>
          <cell r="G20">
            <v>27831</v>
          </cell>
          <cell r="H20">
            <v>15340</v>
          </cell>
          <cell r="I20">
            <v>26990.754619999992</v>
          </cell>
          <cell r="J20">
            <v>8325.509</v>
          </cell>
          <cell r="K20">
            <v>35470.417659999999</v>
          </cell>
          <cell r="L20">
            <v>25337</v>
          </cell>
          <cell r="M20">
            <v>291865.93942000007</v>
          </cell>
          <cell r="N20">
            <v>29064.045499999997</v>
          </cell>
          <cell r="O20">
            <v>27054</v>
          </cell>
          <cell r="P20">
            <v>103734.355</v>
          </cell>
          <cell r="Q20">
            <v>529065</v>
          </cell>
          <cell r="R20">
            <v>147271.85386999999</v>
          </cell>
        </row>
        <row r="21">
          <cell r="B21" t="str">
            <v>Pass-through costs</v>
          </cell>
          <cell r="C21">
            <v>169.797</v>
          </cell>
          <cell r="D21">
            <v>859</v>
          </cell>
          <cell r="E21">
            <v>63</v>
          </cell>
          <cell r="F21">
            <v>112</v>
          </cell>
          <cell r="G21">
            <v>308</v>
          </cell>
          <cell r="H21">
            <v>124</v>
          </cell>
          <cell r="I21">
            <v>236.06738000000001</v>
          </cell>
          <cell r="J21">
            <v>60</v>
          </cell>
          <cell r="K21">
            <v>171</v>
          </cell>
          <cell r="L21">
            <v>164</v>
          </cell>
          <cell r="M21">
            <v>2010.0115150000001</v>
          </cell>
          <cell r="N21">
            <v>5359.9546</v>
          </cell>
          <cell r="O21">
            <v>437</v>
          </cell>
          <cell r="P21">
            <v>449.51900000000001</v>
          </cell>
          <cell r="Q21">
            <v>5071</v>
          </cell>
          <cell r="R21">
            <v>2284.5643799999998</v>
          </cell>
        </row>
        <row r="22">
          <cell r="B22" t="str">
            <v>Recoverable costs</v>
          </cell>
          <cell r="C22">
            <v>9726.8340000000007</v>
          </cell>
          <cell r="D22">
            <v>20979</v>
          </cell>
          <cell r="E22">
            <v>2257</v>
          </cell>
          <cell r="F22">
            <v>8729</v>
          </cell>
          <cell r="G22">
            <v>4818</v>
          </cell>
          <cell r="H22">
            <v>4032</v>
          </cell>
          <cell r="I22">
            <v>7324.3069699999996</v>
          </cell>
          <cell r="J22">
            <v>2479</v>
          </cell>
          <cell r="K22">
            <v>12369.402769999999</v>
          </cell>
          <cell r="L22">
            <v>5924</v>
          </cell>
          <cell r="M22">
            <v>70937.882310463596</v>
          </cell>
          <cell r="N22">
            <v>0</v>
          </cell>
          <cell r="O22">
            <v>5208</v>
          </cell>
          <cell r="P22">
            <v>26374.566999999999</v>
          </cell>
          <cell r="Q22">
            <v>144726</v>
          </cell>
          <cell r="R22">
            <v>44486.802360000001</v>
          </cell>
        </row>
        <row r="23">
          <cell r="B23" t="str">
            <v>Opening RAB</v>
          </cell>
          <cell r="C23">
            <v>127657.6746267683</v>
          </cell>
          <cell r="D23">
            <v>278174.86</v>
          </cell>
          <cell r="E23">
            <v>42857</v>
          </cell>
          <cell r="F23">
            <v>113965</v>
          </cell>
          <cell r="G23">
            <v>158433</v>
          </cell>
          <cell r="H23">
            <v>59452</v>
          </cell>
          <cell r="I23">
            <v>99283.174584512322</v>
          </cell>
          <cell r="J23">
            <v>27058.117302182734</v>
          </cell>
          <cell r="K23">
            <v>149225</v>
          </cell>
          <cell r="L23">
            <v>130998</v>
          </cell>
          <cell r="M23">
            <v>1275729.2823470344</v>
          </cell>
          <cell r="N23">
            <v>168527.97435947764</v>
          </cell>
          <cell r="O23">
            <v>137423</v>
          </cell>
          <cell r="P23">
            <v>426853.74653996591</v>
          </cell>
          <cell r="Q23">
            <v>2273866.0351738334</v>
          </cell>
          <cell r="R23">
            <v>528459.48184932198</v>
          </cell>
        </row>
        <row r="24">
          <cell r="B24" t="str">
            <v>Lost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B25" t="str">
            <v>Found Assets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5.0783199999999997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B26" t="str">
            <v>Total Depreciation</v>
          </cell>
          <cell r="C26">
            <v>7644</v>
          </cell>
          <cell r="D26">
            <v>7786</v>
          </cell>
          <cell r="E26">
            <v>2023</v>
          </cell>
          <cell r="F26">
            <v>4225</v>
          </cell>
          <cell r="G26">
            <v>5894</v>
          </cell>
          <cell r="H26">
            <v>2382</v>
          </cell>
          <cell r="I26">
            <v>3449</v>
          </cell>
          <cell r="J26">
            <v>1084.6002031156527</v>
          </cell>
          <cell r="K26">
            <v>6387.6247468541751</v>
          </cell>
          <cell r="L26">
            <v>6303</v>
          </cell>
          <cell r="M26">
            <v>52422</v>
          </cell>
          <cell r="N26">
            <v>5635.3221811466228</v>
          </cell>
          <cell r="O26">
            <v>5234</v>
          </cell>
          <cell r="P26">
            <v>16649.2682399277</v>
          </cell>
          <cell r="Q26">
            <v>76573.310789910291</v>
          </cell>
          <cell r="R26">
            <v>25343.756747688079</v>
          </cell>
        </row>
        <row r="27">
          <cell r="B27" t="str">
            <v>RAB of disposed assets</v>
          </cell>
          <cell r="C27">
            <v>53.023000000000003</v>
          </cell>
          <cell r="D27">
            <v>452</v>
          </cell>
          <cell r="E27">
            <v>0</v>
          </cell>
          <cell r="F27">
            <v>259</v>
          </cell>
          <cell r="G27">
            <v>0</v>
          </cell>
          <cell r="H27">
            <v>25</v>
          </cell>
          <cell r="I27">
            <v>71.185678717912296</v>
          </cell>
          <cell r="J27">
            <v>0</v>
          </cell>
          <cell r="K27">
            <v>0</v>
          </cell>
          <cell r="L27">
            <v>0</v>
          </cell>
          <cell r="M27">
            <v>11055</v>
          </cell>
          <cell r="N27">
            <v>168.12794537129605</v>
          </cell>
          <cell r="O27">
            <v>29</v>
          </cell>
          <cell r="P27">
            <v>911.01528869499998</v>
          </cell>
          <cell r="Q27">
            <v>8957</v>
          </cell>
          <cell r="R27">
            <v>17</v>
          </cell>
        </row>
        <row r="28">
          <cell r="B28" t="str">
            <v>Discretionary discounts &amp;  rebates</v>
          </cell>
          <cell r="C28">
            <v>0</v>
          </cell>
          <cell r="D28">
            <v>0</v>
          </cell>
          <cell r="E28">
            <v>772</v>
          </cell>
          <cell r="F28">
            <v>0</v>
          </cell>
          <cell r="G28">
            <v>3021</v>
          </cell>
          <cell r="H28">
            <v>0</v>
          </cell>
          <cell r="I28">
            <v>0</v>
          </cell>
          <cell r="J28">
            <v>0</v>
          </cell>
          <cell r="K28">
            <v>6080.5233600000001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>Tax Depreciation</v>
          </cell>
          <cell r="C29">
            <v>6432</v>
          </cell>
          <cell r="D29">
            <v>13769</v>
          </cell>
          <cell r="E29">
            <v>1623</v>
          </cell>
          <cell r="F29">
            <v>5625</v>
          </cell>
          <cell r="G29">
            <v>7099</v>
          </cell>
          <cell r="H29">
            <v>2348</v>
          </cell>
          <cell r="I29">
            <v>2561.6080000000002</v>
          </cell>
          <cell r="J29">
            <v>608</v>
          </cell>
          <cell r="K29">
            <v>3793.4187615999958</v>
          </cell>
          <cell r="L29">
            <v>7144</v>
          </cell>
          <cell r="M29">
            <v>59202</v>
          </cell>
          <cell r="N29">
            <v>4851.8784151308691</v>
          </cell>
          <cell r="O29">
            <v>3774</v>
          </cell>
          <cell r="P29">
            <v>23479</v>
          </cell>
          <cell r="Q29">
            <v>82690</v>
          </cell>
          <cell r="R29">
            <v>34488.45398000002</v>
          </cell>
        </row>
        <row r="30">
          <cell r="B30" t="str">
            <v>Opening regulatory tax asset value</v>
          </cell>
          <cell r="C30">
            <v>60952</v>
          </cell>
          <cell r="D30">
            <v>150682</v>
          </cell>
          <cell r="E30">
            <v>16845.659</v>
          </cell>
          <cell r="F30">
            <v>58604</v>
          </cell>
          <cell r="G30">
            <v>72983</v>
          </cell>
          <cell r="H30">
            <v>22665</v>
          </cell>
          <cell r="I30">
            <v>22714.435600000001</v>
          </cell>
          <cell r="J30">
            <v>6448</v>
          </cell>
          <cell r="K30">
            <v>41922.555983600039</v>
          </cell>
          <cell r="L30">
            <v>88066</v>
          </cell>
          <cell r="M30">
            <v>930383</v>
          </cell>
          <cell r="N30">
            <v>39460.43495739979</v>
          </cell>
          <cell r="O30">
            <v>45374</v>
          </cell>
          <cell r="P30">
            <v>268092.72069799999</v>
          </cell>
          <cell r="Q30">
            <v>847206</v>
          </cell>
          <cell r="R30">
            <v>394459.92603999993</v>
          </cell>
        </row>
        <row r="31">
          <cell r="B31" t="str">
            <v>Weighted Average Remaining Life at year-end</v>
          </cell>
          <cell r="C31">
            <v>34.249324233102719</v>
          </cell>
          <cell r="D31">
            <v>26.99</v>
          </cell>
          <cell r="E31">
            <v>26.827782749565365</v>
          </cell>
          <cell r="F31">
            <v>34</v>
          </cell>
          <cell r="G31">
            <v>34.266512471402784</v>
          </cell>
          <cell r="H31">
            <v>24</v>
          </cell>
          <cell r="I31">
            <v>24.012771452138832</v>
          </cell>
          <cell r="J31">
            <v>31.242014055559167</v>
          </cell>
          <cell r="K31">
            <v>32.956331175965794</v>
          </cell>
          <cell r="L31">
            <v>22.41</v>
          </cell>
          <cell r="M31">
            <v>26</v>
          </cell>
          <cell r="N31">
            <v>13.914429999999996</v>
          </cell>
          <cell r="O31">
            <v>26</v>
          </cell>
          <cell r="P31">
            <v>27.63</v>
          </cell>
          <cell r="Q31">
            <v>39.85</v>
          </cell>
          <cell r="R31">
            <v>24</v>
          </cell>
        </row>
        <row r="32">
          <cell r="B32" t="str">
            <v>Term Credit Spread Differential Allowance</v>
          </cell>
          <cell r="C32">
            <v>0</v>
          </cell>
          <cell r="D32">
            <v>10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-10</v>
          </cell>
          <cell r="N32">
            <v>-2</v>
          </cell>
          <cell r="O32">
            <v>0</v>
          </cell>
          <cell r="P32">
            <v>0</v>
          </cell>
          <cell r="Q32">
            <v>479</v>
          </cell>
          <cell r="R32">
            <v>0</v>
          </cell>
        </row>
        <row r="33">
          <cell r="B33" t="str">
            <v>Value of commissioned assets , 2009/10</v>
          </cell>
          <cell r="C33">
            <v>9981.0630000000001</v>
          </cell>
          <cell r="D33">
            <v>12763</v>
          </cell>
          <cell r="E33">
            <v>2549.2330000000002</v>
          </cell>
          <cell r="F33">
            <v>5076</v>
          </cell>
          <cell r="G33">
            <v>14297</v>
          </cell>
          <cell r="H33">
            <v>2987</v>
          </cell>
          <cell r="I33">
            <v>2605.6147400000004</v>
          </cell>
          <cell r="J33">
            <v>1238.6400000000001</v>
          </cell>
          <cell r="K33">
            <v>5287.6619658333329</v>
          </cell>
          <cell r="L33">
            <v>5314</v>
          </cell>
          <cell r="M33">
            <v>63656</v>
          </cell>
          <cell r="N33">
            <v>6682.0266626839202</v>
          </cell>
          <cell r="O33">
            <v>6452.6577421020011</v>
          </cell>
          <cell r="P33">
            <v>35298.5557900001</v>
          </cell>
          <cell r="Q33">
            <v>131577</v>
          </cell>
          <cell r="R33">
            <v>34983.747447013942</v>
          </cell>
        </row>
        <row r="34">
          <cell r="B34" t="str">
            <v>Operating expenditure 2009/10</v>
          </cell>
          <cell r="C34">
            <v>10160.846</v>
          </cell>
          <cell r="D34">
            <v>19106</v>
          </cell>
          <cell r="E34">
            <v>2559</v>
          </cell>
          <cell r="F34">
            <v>5979</v>
          </cell>
          <cell r="G34">
            <v>6009</v>
          </cell>
          <cell r="H34">
            <v>4402</v>
          </cell>
          <cell r="I34">
            <v>6609.8113000000012</v>
          </cell>
          <cell r="J34">
            <v>2092.9300000000003</v>
          </cell>
          <cell r="K34">
            <v>7258.5558799999999</v>
          </cell>
          <cell r="L34">
            <v>4855</v>
          </cell>
          <cell r="M34">
            <v>65350.154551183638</v>
          </cell>
          <cell r="N34">
            <v>8265.6569168820151</v>
          </cell>
          <cell r="O34">
            <v>11132.692409059506</v>
          </cell>
          <cell r="P34">
            <v>26102.297999999999</v>
          </cell>
          <cell r="Q34">
            <v>102194</v>
          </cell>
          <cell r="R34">
            <v>28899.090320000003</v>
          </cell>
        </row>
        <row r="35">
          <cell r="B35" t="str">
            <v>Other reg income (avg of 2008 to 11, in 2009/10 $)</v>
          </cell>
          <cell r="C35">
            <v>6.1865778081198419</v>
          </cell>
          <cell r="D35">
            <v>601.36555605184185</v>
          </cell>
          <cell r="E35">
            <v>23.558760919341299</v>
          </cell>
          <cell r="F35">
            <v>367.85431128559418</v>
          </cell>
          <cell r="G35">
            <v>446.21476147772501</v>
          </cell>
          <cell r="H35">
            <v>85.332655930474175</v>
          </cell>
          <cell r="I35">
            <v>103.27388907865001</v>
          </cell>
          <cell r="J35">
            <v>0</v>
          </cell>
          <cell r="K35">
            <v>288.34864584099455</v>
          </cell>
          <cell r="L35">
            <v>304.0805752321744</v>
          </cell>
          <cell r="M35">
            <v>77.67070145448487</v>
          </cell>
          <cell r="N35">
            <v>42.936383973436293</v>
          </cell>
          <cell r="O35">
            <v>0</v>
          </cell>
          <cell r="P35">
            <v>276.78451291306197</v>
          </cell>
          <cell r="Q35">
            <v>6717.0275661577343</v>
          </cell>
          <cell r="R35">
            <v>438.91760055736785</v>
          </cell>
        </row>
        <row r="36">
          <cell r="B36" t="str">
            <v>Allowable notional revenue 2012/13</v>
          </cell>
          <cell r="C36">
            <v>26118.569</v>
          </cell>
          <cell r="D36">
            <v>55081</v>
          </cell>
          <cell r="E36">
            <v>7961</v>
          </cell>
          <cell r="F36">
            <v>20920.68611090878</v>
          </cell>
          <cell r="G36">
            <v>26061.367083671332</v>
          </cell>
          <cell r="H36">
            <v>12756</v>
          </cell>
          <cell r="I36">
            <v>21311.812885037489</v>
          </cell>
          <cell r="J36">
            <v>6939</v>
          </cell>
          <cell r="K36">
            <v>25556.057000000001</v>
          </cell>
          <cell r="L36">
            <v>23679</v>
          </cell>
          <cell r="M36">
            <v>238846.31015940016</v>
          </cell>
          <cell r="N36">
            <v>26992.420176551033</v>
          </cell>
          <cell r="O36">
            <v>28049</v>
          </cell>
          <cell r="P36">
            <v>83399.337806854906</v>
          </cell>
          <cell r="Q36">
            <v>428869.23757747904</v>
          </cell>
          <cell r="R36">
            <v>101666.72121827664</v>
          </cell>
        </row>
        <row r="37">
          <cell r="B37" t="str">
            <v>Pass-through costs 2012/13</v>
          </cell>
          <cell r="C37">
            <v>12419.433000000001</v>
          </cell>
          <cell r="D37">
            <v>28900</v>
          </cell>
          <cell r="E37">
            <v>2691</v>
          </cell>
          <cell r="F37">
            <v>9822.4689999999991</v>
          </cell>
          <cell r="G37">
            <v>6587.8002393913048</v>
          </cell>
          <cell r="H37">
            <v>4782</v>
          </cell>
          <cell r="I37">
            <v>8560.40790304656</v>
          </cell>
          <cell r="J37">
            <v>2765</v>
          </cell>
          <cell r="K37">
            <v>14124.799000000001</v>
          </cell>
          <cell r="L37">
            <v>6419</v>
          </cell>
          <cell r="M37">
            <v>94874.477709999992</v>
          </cell>
          <cell r="N37">
            <v>6001.5583025407714</v>
          </cell>
          <cell r="O37">
            <v>8596.3459999999995</v>
          </cell>
          <cell r="P37">
            <v>33548.421000000002</v>
          </cell>
          <cell r="Q37">
            <v>185446.75099999999</v>
          </cell>
          <cell r="R37">
            <v>60471.42490556003</v>
          </cell>
        </row>
        <row r="38">
          <cell r="B38" t="str">
            <v>Alternate X value to 2014/15</v>
          </cell>
          <cell r="C38">
            <v>-0.1</v>
          </cell>
          <cell r="D38" t="str">
            <v>IWX</v>
          </cell>
          <cell r="E38">
            <v>-0.1</v>
          </cell>
          <cell r="F38" t="str">
            <v>IWX</v>
          </cell>
          <cell r="G38" t="str">
            <v>IWX</v>
          </cell>
          <cell r="H38" t="str">
            <v>IWX</v>
          </cell>
          <cell r="I38" t="str">
            <v>IWX</v>
          </cell>
          <cell r="J38" t="str">
            <v>IWX</v>
          </cell>
          <cell r="K38" t="str">
            <v>IWX</v>
          </cell>
          <cell r="L38" t="str">
            <v>IWX</v>
          </cell>
          <cell r="M38" t="str">
            <v>IWX</v>
          </cell>
          <cell r="N38">
            <v>-0.1</v>
          </cell>
          <cell r="O38">
            <v>-0.1</v>
          </cell>
          <cell r="P38">
            <v>-0.08</v>
          </cell>
          <cell r="Q38" t="str">
            <v>IWX</v>
          </cell>
          <cell r="R38" t="str">
            <v>IWX</v>
          </cell>
        </row>
        <row r="39">
          <cell r="B39" t="str">
            <v>Cap on growth of maximum allowable revenue</v>
          </cell>
          <cell r="C39">
            <v>0.1</v>
          </cell>
          <cell r="D39">
            <v>0.2</v>
          </cell>
          <cell r="E39">
            <v>0.1</v>
          </cell>
          <cell r="F39">
            <v>0.2</v>
          </cell>
          <cell r="G39">
            <v>0.2</v>
          </cell>
          <cell r="H39">
            <v>0.2</v>
          </cell>
          <cell r="I39">
            <v>0.2</v>
          </cell>
          <cell r="J39">
            <v>0.2</v>
          </cell>
          <cell r="K39">
            <v>0.2</v>
          </cell>
          <cell r="L39">
            <v>0.2</v>
          </cell>
          <cell r="M39">
            <v>0.2</v>
          </cell>
          <cell r="N39">
            <v>0.1</v>
          </cell>
          <cell r="O39">
            <v>0.1</v>
          </cell>
          <cell r="P39">
            <v>0.2</v>
          </cell>
          <cell r="Q39">
            <v>0.2</v>
          </cell>
          <cell r="R39">
            <v>0.2</v>
          </cell>
        </row>
        <row r="42">
          <cell r="C42">
            <v>10486.056315275446</v>
          </cell>
          <cell r="D42">
            <v>19723.18480848724</v>
          </cell>
          <cell r="E42">
            <v>2624.6857229443099</v>
          </cell>
          <cell r="F42">
            <v>6132.0522396374154</v>
          </cell>
          <cell r="G42">
            <v>6204.691236062904</v>
          </cell>
          <cell r="H42">
            <v>4519.8749144208259</v>
          </cell>
          <cell r="I42">
            <v>6783.5902802359678</v>
          </cell>
          <cell r="J42">
            <v>2159.0527302088258</v>
          </cell>
          <cell r="K42">
            <v>7485.2038887098779</v>
          </cell>
          <cell r="L42">
            <v>4980.2484336147554</v>
          </cell>
          <cell r="M42">
            <v>67363.250768796774</v>
          </cell>
          <cell r="N42">
            <v>8470.9864010950932</v>
          </cell>
          <cell r="O42">
            <v>11455.313947654389</v>
          </cell>
          <cell r="P42">
            <v>26850.658570973748</v>
          </cell>
          <cell r="Q42">
            <v>105963.82868465818</v>
          </cell>
          <cell r="R42">
            <v>29784.184265820113</v>
          </cell>
        </row>
        <row r="43">
          <cell r="C43">
            <v>10769.677272781286</v>
          </cell>
          <cell r="D43">
            <v>20459.940283811731</v>
          </cell>
          <cell r="E43">
            <v>2703.4648677433279</v>
          </cell>
          <cell r="F43">
            <v>6301.6555861120814</v>
          </cell>
          <cell r="G43">
            <v>6419.5383028401675</v>
          </cell>
          <cell r="H43">
            <v>4655.2180622759379</v>
          </cell>
          <cell r="I43">
            <v>7006.3823264072134</v>
          </cell>
          <cell r="J43">
            <v>2261.7125727096982</v>
          </cell>
          <cell r="K43">
            <v>7754.3809562703609</v>
          </cell>
          <cell r="L43">
            <v>5153.9882922058459</v>
          </cell>
          <cell r="M43">
            <v>69672.141445106579</v>
          </cell>
          <cell r="N43">
            <v>8698.8684246092034</v>
          </cell>
          <cell r="O43">
            <v>11810.885137932219</v>
          </cell>
          <cell r="P43">
            <v>28047.424479714638</v>
          </cell>
          <cell r="Q43">
            <v>110738.02862403366</v>
          </cell>
          <cell r="R43">
            <v>31122.747965808729</v>
          </cell>
        </row>
        <row r="44">
          <cell r="C44">
            <v>10999.83098946927</v>
          </cell>
          <cell r="D44">
            <v>20999.832123125721</v>
          </cell>
          <cell r="E44">
            <v>2775.2350452102005</v>
          </cell>
          <cell r="F44">
            <v>6422.1555191858079</v>
          </cell>
          <cell r="G44">
            <v>6612.0240843577267</v>
          </cell>
          <cell r="H44">
            <v>4764.6232059655686</v>
          </cell>
          <cell r="I44">
            <v>7146.6784158777782</v>
          </cell>
          <cell r="J44">
            <v>2325.766556585826</v>
          </cell>
          <cell r="K44">
            <v>7959.0592342224681</v>
          </cell>
          <cell r="L44">
            <v>5265.8946779284342</v>
          </cell>
          <cell r="M44">
            <v>71488.842928982413</v>
          </cell>
          <cell r="N44">
            <v>8858.622500469186</v>
          </cell>
          <cell r="O44">
            <v>12076.669012581377</v>
          </cell>
          <cell r="P44">
            <v>29436.415420227993</v>
          </cell>
          <cell r="Q44">
            <v>114703.18207109997</v>
          </cell>
          <cell r="R44">
            <v>32063.422081938686</v>
          </cell>
        </row>
        <row r="45">
          <cell r="C45">
            <v>11280.770356096045</v>
          </cell>
          <cell r="D45">
            <v>21633.688811439235</v>
          </cell>
          <cell r="E45">
            <v>2845.4746533096431</v>
          </cell>
          <cell r="F45">
            <v>6571.7669890538482</v>
          </cell>
          <cell r="G45">
            <v>6799.3751078096811</v>
          </cell>
          <cell r="H45">
            <v>4885.7498828170155</v>
          </cell>
          <cell r="I45">
            <v>7305.8687503434257</v>
          </cell>
          <cell r="J45">
            <v>2409.7780385106776</v>
          </cell>
          <cell r="K45">
            <v>8195.2344487117425</v>
          </cell>
          <cell r="L45">
            <v>5395.4926016644267</v>
          </cell>
          <cell r="M45">
            <v>73583.219530402217</v>
          </cell>
          <cell r="N45">
            <v>9058.2880849563226</v>
          </cell>
          <cell r="O45">
            <v>12398.844298537073</v>
          </cell>
          <cell r="P45">
            <v>30419.526307488934</v>
          </cell>
          <cell r="Q45">
            <v>118910.67905112075</v>
          </cell>
          <cell r="R45">
            <v>33134.124940637004</v>
          </cell>
        </row>
        <row r="46">
          <cell r="C46">
            <v>11594.623029314122</v>
          </cell>
          <cell r="D46">
            <v>22330.603459196944</v>
          </cell>
          <cell r="E46">
            <v>2920.6397709002285</v>
          </cell>
          <cell r="F46">
            <v>6739.8702129727581</v>
          </cell>
          <cell r="G46">
            <v>7017.2557638432563</v>
          </cell>
          <cell r="H46">
            <v>5015.8181496926263</v>
          </cell>
          <cell r="I46">
            <v>7485.1735837006108</v>
          </cell>
          <cell r="J46">
            <v>2484.1294160849757</v>
          </cell>
          <cell r="K46">
            <v>8451.33142058665</v>
          </cell>
          <cell r="L46">
            <v>5533.1658601582785</v>
          </cell>
          <cell r="M46">
            <v>75909.876254573246</v>
          </cell>
          <cell r="N46">
            <v>9283.1382178078238</v>
          </cell>
          <cell r="O46">
            <v>12757.926710288963</v>
          </cell>
          <cell r="P46">
            <v>31376.86287825611</v>
          </cell>
          <cell r="Q46">
            <v>123513.87046710651</v>
          </cell>
          <cell r="R46">
            <v>34366.100457660774</v>
          </cell>
        </row>
        <row r="49">
          <cell r="C49">
            <v>5.4803237473893323E-3</v>
          </cell>
          <cell r="D49">
            <v>6.4726399189891882E-3</v>
          </cell>
          <cell r="E49">
            <v>-2.5500588774990756E-3</v>
          </cell>
          <cell r="F49">
            <v>-2.2495067489118406E-3</v>
          </cell>
          <cell r="G49">
            <v>1.598939416406641E-2</v>
          </cell>
          <cell r="H49">
            <v>-1.1456926475380026E-3</v>
          </cell>
          <cell r="I49">
            <v>-6.3921843140435754E-4</v>
          </cell>
          <cell r="J49">
            <v>5.2828068935345121E-3</v>
          </cell>
          <cell r="K49">
            <v>5.9734074574071209E-3</v>
          </cell>
          <cell r="L49">
            <v>3.0042551825458278E-3</v>
          </cell>
          <cell r="M49">
            <v>5.0885795365812458E-3</v>
          </cell>
          <cell r="N49">
            <v>-4.7755866874985356E-4</v>
          </cell>
          <cell r="O49">
            <v>3.0771502015654343E-3</v>
          </cell>
          <cell r="P49">
            <v>4.9586501062375715E-4</v>
          </cell>
          <cell r="Q49">
            <v>1.6719424191413187E-2</v>
          </cell>
          <cell r="R49">
            <v>8.090127732655595E-3</v>
          </cell>
        </row>
        <row r="50">
          <cell r="C50">
            <v>5.4803237473893323E-3</v>
          </cell>
          <cell r="D50">
            <v>6.4726399189891882E-3</v>
          </cell>
          <cell r="E50">
            <v>-2.5500588774990756E-3</v>
          </cell>
          <cell r="F50">
            <v>-2.2495067489118406E-3</v>
          </cell>
          <cell r="G50">
            <v>1.598939416406641E-2</v>
          </cell>
          <cell r="H50">
            <v>-1.1456926475380026E-3</v>
          </cell>
          <cell r="I50">
            <v>-6.3921843140435754E-4</v>
          </cell>
          <cell r="J50">
            <v>5.2828068935345121E-3</v>
          </cell>
          <cell r="K50">
            <v>5.9734074574071209E-3</v>
          </cell>
          <cell r="L50">
            <v>3.0042551825458278E-3</v>
          </cell>
          <cell r="M50">
            <v>5.0885795365812458E-3</v>
          </cell>
          <cell r="N50">
            <v>-4.7755866874985356E-4</v>
          </cell>
          <cell r="O50">
            <v>3.0771502015654343E-3</v>
          </cell>
          <cell r="P50">
            <v>4.9586501062375715E-4</v>
          </cell>
          <cell r="Q50">
            <v>1.6719424191413187E-2</v>
          </cell>
          <cell r="R50">
            <v>8.090127732655595E-3</v>
          </cell>
        </row>
        <row r="51">
          <cell r="C51">
            <v>5.4803237473893323E-3</v>
          </cell>
          <cell r="D51">
            <v>6.4726399189891882E-3</v>
          </cell>
          <cell r="E51">
            <v>-2.5500588774990756E-3</v>
          </cell>
          <cell r="F51">
            <v>-2.2495067489118406E-3</v>
          </cell>
          <cell r="G51">
            <v>1.598939416406641E-2</v>
          </cell>
          <cell r="H51">
            <v>-1.1456926475380026E-3</v>
          </cell>
          <cell r="I51">
            <v>-6.3921843140435754E-4</v>
          </cell>
          <cell r="J51">
            <v>5.2828068935345121E-3</v>
          </cell>
          <cell r="K51">
            <v>5.9734074574071209E-3</v>
          </cell>
          <cell r="L51">
            <v>3.0042551825458278E-3</v>
          </cell>
          <cell r="M51">
            <v>5.0885795365812458E-3</v>
          </cell>
          <cell r="N51">
            <v>-4.7755866874985356E-4</v>
          </cell>
          <cell r="O51">
            <v>3.0771502015654343E-3</v>
          </cell>
          <cell r="P51">
            <v>4.9586501062375715E-4</v>
          </cell>
          <cell r="Q51">
            <v>1.6719424191413187E-2</v>
          </cell>
          <cell r="R51">
            <v>8.090127732655595E-3</v>
          </cell>
        </row>
        <row r="52">
          <cell r="C52">
            <v>5.4803237473893323E-3</v>
          </cell>
          <cell r="D52">
            <v>6.4726399189891882E-3</v>
          </cell>
          <cell r="E52">
            <v>-2.5500588774990756E-3</v>
          </cell>
          <cell r="F52">
            <v>-2.2495067489118406E-3</v>
          </cell>
          <cell r="G52">
            <v>1.598939416406641E-2</v>
          </cell>
          <cell r="H52">
            <v>-1.1456926475380026E-3</v>
          </cell>
          <cell r="I52">
            <v>-6.3921843140435754E-4</v>
          </cell>
          <cell r="J52">
            <v>5.2828068935345121E-3</v>
          </cell>
          <cell r="K52">
            <v>5.9734074574071209E-3</v>
          </cell>
          <cell r="L52">
            <v>3.0042551825458278E-3</v>
          </cell>
          <cell r="M52">
            <v>5.0885795365812458E-3</v>
          </cell>
          <cell r="N52">
            <v>-4.7755866874985356E-4</v>
          </cell>
          <cell r="O52">
            <v>3.0771502015654343E-3</v>
          </cell>
          <cell r="P52">
            <v>4.9586501062375715E-4</v>
          </cell>
          <cell r="Q52">
            <v>1.6719424191413187E-2</v>
          </cell>
          <cell r="R52">
            <v>8.090127732655595E-3</v>
          </cell>
        </row>
        <row r="53">
          <cell r="C53">
            <v>5.4803237473893323E-3</v>
          </cell>
          <cell r="D53">
            <v>6.4726399189891882E-3</v>
          </cell>
          <cell r="E53">
            <v>-2.5500588774990756E-3</v>
          </cell>
          <cell r="F53">
            <v>-2.2495067489118406E-3</v>
          </cell>
          <cell r="G53">
            <v>1.598939416406641E-2</v>
          </cell>
          <cell r="H53">
            <v>-1.1456926475380026E-3</v>
          </cell>
          <cell r="I53">
            <v>-6.3921843140435754E-4</v>
          </cell>
          <cell r="J53">
            <v>5.2828068935345121E-3</v>
          </cell>
          <cell r="K53">
            <v>5.9734074574071209E-3</v>
          </cell>
          <cell r="L53">
            <v>3.0042551825458278E-3</v>
          </cell>
          <cell r="M53">
            <v>5.0885795365812458E-3</v>
          </cell>
          <cell r="N53">
            <v>-4.7755866874985356E-4</v>
          </cell>
          <cell r="O53">
            <v>3.0771502015654343E-3</v>
          </cell>
          <cell r="P53">
            <v>4.9586501062375715E-4</v>
          </cell>
          <cell r="Q53">
            <v>1.6719424191413187E-2</v>
          </cell>
          <cell r="R53">
            <v>8.090127732655595E-3</v>
          </cell>
        </row>
        <row r="57">
          <cell r="C57">
            <v>24098.562386393281</v>
          </cell>
          <cell r="D57">
            <v>20042.885055280214</v>
          </cell>
          <cell r="E57">
            <v>5870.1685608770731</v>
          </cell>
          <cell r="F57">
            <v>5502.0491620030361</v>
          </cell>
          <cell r="G57">
            <v>12717.914741623148</v>
          </cell>
          <cell r="H57">
            <v>4091.6191989586155</v>
          </cell>
          <cell r="I57">
            <v>5968.5635313681105</v>
          </cell>
          <cell r="J57">
            <v>6159.2162954699461</v>
          </cell>
          <cell r="K57">
            <v>8689.345789854653</v>
          </cell>
          <cell r="L57">
            <v>9617.8194802400612</v>
          </cell>
          <cell r="M57">
            <v>74280.581309136454</v>
          </cell>
          <cell r="N57">
            <v>8464.4550466451528</v>
          </cell>
          <cell r="O57">
            <v>14732.131195583452</v>
          </cell>
          <cell r="P57">
            <v>37377.616039839086</v>
          </cell>
          <cell r="Q57">
            <v>120019.6282933935</v>
          </cell>
          <cell r="R57">
            <v>28280.380597409297</v>
          </cell>
        </row>
        <row r="58">
          <cell r="C58">
            <v>22169.397532783973</v>
          </cell>
          <cell r="D58">
            <v>20562.093785741519</v>
          </cell>
          <cell r="E58">
            <v>3012.9462199141931</v>
          </cell>
          <cell r="F58">
            <v>5888.9763292164389</v>
          </cell>
          <cell r="G58">
            <v>16295.628119961755</v>
          </cell>
          <cell r="H58">
            <v>3617.957498056554</v>
          </cell>
          <cell r="I58">
            <v>6120.5089735613219</v>
          </cell>
          <cell r="J58">
            <v>6343.2496365325369</v>
          </cell>
          <cell r="K58">
            <v>7625.3990827172902</v>
          </cell>
          <cell r="L58">
            <v>9875.5356247567215</v>
          </cell>
          <cell r="M58">
            <v>75122.705226785518</v>
          </cell>
          <cell r="N58">
            <v>8018.6955095262529</v>
          </cell>
          <cell r="O58">
            <v>16509.790306497922</v>
          </cell>
          <cell r="P58">
            <v>46485.646740188371</v>
          </cell>
          <cell r="Q58">
            <v>131068.61044637936</v>
          </cell>
          <cell r="R58">
            <v>31549.758588266071</v>
          </cell>
        </row>
        <row r="59">
          <cell r="C59">
            <v>29340.295849899445</v>
          </cell>
          <cell r="D59">
            <v>16741.2435795932</v>
          </cell>
          <cell r="E59">
            <v>3811.7571848262128</v>
          </cell>
          <cell r="F59">
            <v>5903.3786523138315</v>
          </cell>
          <cell r="G59">
            <v>9830.6562620451514</v>
          </cell>
          <cell r="H59">
            <v>3552.4395536617048</v>
          </cell>
          <cell r="I59">
            <v>5697.1859676173417</v>
          </cell>
          <cell r="J59">
            <v>1905.7838145694009</v>
          </cell>
          <cell r="K59">
            <v>6390.7832933165973</v>
          </cell>
          <cell r="L59">
            <v>10366.171567149242</v>
          </cell>
          <cell r="M59">
            <v>77446.054010072083</v>
          </cell>
          <cell r="N59">
            <v>8470.9218723328486</v>
          </cell>
          <cell r="O59">
            <v>15560.081308329351</v>
          </cell>
          <cell r="P59">
            <v>43654.372986773335</v>
          </cell>
          <cell r="Q59">
            <v>142882.94195931772</v>
          </cell>
          <cell r="R59">
            <v>34608.069409814809</v>
          </cell>
        </row>
        <row r="60">
          <cell r="C60">
            <v>20179.4801416298</v>
          </cell>
          <cell r="D60">
            <v>20639.536135610404</v>
          </cell>
          <cell r="E60">
            <v>3206.8712330157809</v>
          </cell>
          <cell r="F60">
            <v>5966.4877321646809</v>
          </cell>
          <cell r="G60">
            <v>11357.769713785836</v>
          </cell>
          <cell r="H60">
            <v>3197.2877557338447</v>
          </cell>
          <cell r="I60">
            <v>4435.3833643667494</v>
          </cell>
          <cell r="J60">
            <v>1558.4483373156763</v>
          </cell>
          <cell r="K60">
            <v>5630.9176752704807</v>
          </cell>
          <cell r="L60">
            <v>10310.510041897414</v>
          </cell>
          <cell r="M60">
            <v>83478.690800567143</v>
          </cell>
          <cell r="N60">
            <v>9056.877071977322</v>
          </cell>
          <cell r="O60">
            <v>15039.273504979865</v>
          </cell>
          <cell r="P60">
            <v>46272.300703279623</v>
          </cell>
          <cell r="Q60">
            <v>152682.845248414</v>
          </cell>
          <cell r="R60">
            <v>35230.733512882674</v>
          </cell>
        </row>
        <row r="61">
          <cell r="C61">
            <v>13595.831009777021</v>
          </cell>
          <cell r="D61">
            <v>19592.357033894728</v>
          </cell>
          <cell r="E61">
            <v>3451.3129347213116</v>
          </cell>
          <cell r="F61">
            <v>6121.6744020007181</v>
          </cell>
          <cell r="G61">
            <v>12849.677016437978</v>
          </cell>
          <cell r="H61">
            <v>3223.4869778450902</v>
          </cell>
          <cell r="I61">
            <v>4705.4786175702502</v>
          </cell>
          <cell r="J61">
            <v>1729.7715949268061</v>
          </cell>
          <cell r="K61">
            <v>6405.8983114749644</v>
          </cell>
          <cell r="L61">
            <v>10184.89598193329</v>
          </cell>
          <cell r="M61">
            <v>88065.69384101138</v>
          </cell>
          <cell r="N61">
            <v>8497.6486143962611</v>
          </cell>
          <cell r="O61">
            <v>15851.828430961748</v>
          </cell>
          <cell r="P61">
            <v>29674.880711567537</v>
          </cell>
          <cell r="Q61">
            <v>146316.79520482279</v>
          </cell>
          <cell r="R61">
            <v>37062.472177288699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INS"/>
      <sheetName val="SUM01"/>
      <sheetName val="TBL01"/>
      <sheetName val="SUM02"/>
      <sheetName val="TBL02"/>
      <sheetName val="SUM03"/>
      <sheetName val="TBL03"/>
      <sheetName val="SUM04"/>
      <sheetName val="TBL04"/>
      <sheetName val="EDB01"/>
      <sheetName val="EDB02"/>
      <sheetName val="EDB03"/>
      <sheetName val="EDB04"/>
      <sheetName val="EDB05"/>
      <sheetName val="EDB06"/>
      <sheetName val="EDB07"/>
      <sheetName val="EDB08"/>
      <sheetName val="EDB09"/>
      <sheetName val="EDB10"/>
      <sheetName val="EDB11"/>
      <sheetName val="EDB12"/>
      <sheetName val="EDB13"/>
      <sheetName val="EDB14"/>
      <sheetName val="EDB15"/>
      <sheetName val="EDB16"/>
      <sheetName val="EDB17"/>
      <sheetName val="EDB18"/>
      <sheetName val="EDB19"/>
      <sheetName val="EDB20"/>
      <sheetName val="EDB21"/>
      <sheetName val="EDB22"/>
      <sheetName val="EDB23"/>
      <sheetName val="EDB24"/>
      <sheetName val="EDB25"/>
      <sheetName val="EDB26"/>
      <sheetName val="EDB27"/>
      <sheetName val="EDB28"/>
      <sheetName val="EDB29"/>
    </sheetNames>
    <sheetDataSet>
      <sheetData sheetId="0"/>
      <sheetData sheetId="1"/>
      <sheetData sheetId="2"/>
      <sheetData sheetId="3">
        <row r="49">
          <cell r="B49" t="str">
            <v>Regulatory Profit</v>
          </cell>
        </row>
        <row r="50">
          <cell r="B50" t="str">
            <v>Regulatory Asset and Financing Statement</v>
          </cell>
        </row>
        <row r="51">
          <cell r="B51" t="str">
            <v>Regulatory Tax Allowance Calculation</v>
          </cell>
        </row>
        <row r="55">
          <cell r="B55" t="str">
            <v>Income</v>
          </cell>
        </row>
        <row r="56">
          <cell r="B56" t="str">
            <v>Expenses</v>
          </cell>
        </row>
        <row r="57">
          <cell r="B57" t="str">
            <v>Operational earnings</v>
          </cell>
        </row>
        <row r="58">
          <cell r="B58" t="str">
            <v>Earnings before interest and tax (EBIT)</v>
          </cell>
        </row>
        <row r="59">
          <cell r="B59" t="str">
            <v>Discretionary Discounts: Customer Rebates and other line charge adjustments</v>
          </cell>
        </row>
        <row r="60">
          <cell r="B60" t="str">
            <v>Related party expenditure - summary</v>
          </cell>
        </row>
        <row r="72">
          <cell r="B72" t="str">
            <v>Total regulatory income</v>
          </cell>
        </row>
        <row r="73">
          <cell r="B73" t="str">
            <v>Net Line Charge Revenue Received</v>
          </cell>
        </row>
        <row r="74">
          <cell r="B74" t="str">
            <v>Discretionary Discounts and Customer Rebates</v>
          </cell>
        </row>
        <row r="75">
          <cell r="B75" t="str">
            <v>Gross Line Charge Income</v>
          </cell>
        </row>
        <row r="76">
          <cell r="B76" t="str">
            <v>Capital Contributions</v>
          </cell>
        </row>
        <row r="77">
          <cell r="B77" t="str">
            <v>Net Value of Vested Assets</v>
          </cell>
        </row>
        <row r="78">
          <cell r="B78" t="str">
            <v>Total Capital Contributions and Vested Assets</v>
          </cell>
        </row>
        <row r="79">
          <cell r="B79" t="str">
            <v>AC Loss Rental Rebates Received</v>
          </cell>
        </row>
        <row r="80">
          <cell r="B80" t="str">
            <v>AC Loss Rental Rebates Passed On</v>
          </cell>
        </row>
        <row r="81">
          <cell r="B81" t="str">
            <v>Net AC loss rental income (deficit)</v>
          </cell>
        </row>
        <row r="82">
          <cell r="B82" t="str">
            <v>Other Income</v>
          </cell>
        </row>
        <row r="83">
          <cell r="B83" t="str">
            <v>Total Transmission Costs</v>
          </cell>
        </row>
        <row r="84">
          <cell r="B84" t="str">
            <v>Total Operational Expenditure</v>
          </cell>
        </row>
        <row r="85">
          <cell r="B85" t="str">
            <v>Transmission Charges - Payments to Transpower</v>
          </cell>
        </row>
        <row r="86">
          <cell r="B86" t="str">
            <v>Avoided Transmission Charges - payments to parties other than Transpower</v>
          </cell>
        </row>
        <row r="87">
          <cell r="B87" t="str">
            <v>General Management, Administration and Overheads</v>
          </cell>
        </row>
        <row r="88">
          <cell r="B88" t="str">
            <v>System Management and Operations</v>
          </cell>
        </row>
        <row r="89">
          <cell r="B89" t="str">
            <v xml:space="preserve">Routine and Preventative Maintenance </v>
          </cell>
        </row>
        <row r="90">
          <cell r="B90" t="str">
            <v>Refurbishment and Renewal Maintenance</v>
          </cell>
        </row>
        <row r="91">
          <cell r="B91" t="str">
            <v>Fault and Emergency Maintenance</v>
          </cell>
        </row>
        <row r="92">
          <cell r="B92" t="str">
            <v>Pass-through Costs</v>
          </cell>
        </row>
        <row r="93">
          <cell r="B93" t="str">
            <v>Other</v>
          </cell>
        </row>
        <row r="94">
          <cell r="B94" t="str">
            <v>Operational earnings</v>
          </cell>
        </row>
        <row r="95">
          <cell r="B95" t="str">
            <v>Regulatory Depreciation of System Fixed Assets (incl. value of assets decommissioned)</v>
          </cell>
        </row>
        <row r="96">
          <cell r="B96" t="str">
            <v>Depreciation of Non-System Fixed Assets (incl. value of assets decommissioned)</v>
          </cell>
        </row>
        <row r="97">
          <cell r="B97" t="str">
            <v>Total Regulatory Depreciation</v>
          </cell>
        </row>
        <row r="98">
          <cell r="B98" t="str">
            <v>EBIT</v>
          </cell>
        </row>
        <row r="99">
          <cell r="B99" t="str">
            <v>Indexed Revaluation (of System Fixed Assets)</v>
          </cell>
        </row>
        <row r="100">
          <cell r="B100" t="str">
            <v>Revaluations of Non-System Fixed Assets</v>
          </cell>
        </row>
        <row r="101">
          <cell r="B101" t="str">
            <v>Regulatory profit / loss (pre-financing and distributions)</v>
          </cell>
        </row>
        <row r="102">
          <cell r="B102" t="str">
            <v>Customer Rebates</v>
          </cell>
        </row>
        <row r="103">
          <cell r="B103" t="str">
            <v>Line Charge Holidays and other Discretionary Discounts</v>
          </cell>
        </row>
        <row r="104">
          <cell r="B104" t="str">
            <v>Total Discretionary Discounts and Customer Rebates</v>
          </cell>
        </row>
        <row r="105">
          <cell r="B105" t="str">
            <v>Total Related Party Expenditure</v>
          </cell>
        </row>
        <row r="106">
          <cell r="B106" t="str">
            <v>Avoided Transmission Charges</v>
          </cell>
        </row>
        <row r="107">
          <cell r="B107" t="str">
            <v>Operational Expenditure</v>
          </cell>
        </row>
        <row r="108">
          <cell r="B108" t="str">
            <v>Subvention Payment</v>
          </cell>
        </row>
        <row r="109">
          <cell r="B109" t="str">
            <v>Other related party expenditure</v>
          </cell>
        </row>
        <row r="110">
          <cell r="B110" t="str">
            <v>Total Capital Expenditure on System Fixed Assets</v>
          </cell>
        </row>
        <row r="111">
          <cell r="B111" t="str">
            <v>Customer Connection</v>
          </cell>
        </row>
        <row r="112">
          <cell r="B112" t="str">
            <v>System Growth</v>
          </cell>
        </row>
        <row r="113">
          <cell r="B113" t="str">
            <v xml:space="preserve">Reliability, Safety and Environment </v>
          </cell>
        </row>
        <row r="114">
          <cell r="B114" t="str">
            <v>Asset Replacement and Renewal</v>
          </cell>
        </row>
        <row r="115">
          <cell r="B115" t="str">
            <v>Asset Relocations</v>
          </cell>
        </row>
        <row r="116">
          <cell r="B116" t="str">
            <v xml:space="preserve">Capital Expenditure on Non-System Fixed Assets </v>
          </cell>
        </row>
        <row r="117">
          <cell r="B117" t="str">
            <v>Works Under Construction at Beginning of Year</v>
          </cell>
        </row>
        <row r="118">
          <cell r="B118" t="str">
            <v>Assets Commissioned in Year</v>
          </cell>
        </row>
        <row r="119">
          <cell r="B119" t="str">
            <v>Works under construction at year end</v>
          </cell>
        </row>
        <row r="120">
          <cell r="B120" t="str">
            <v>Regulatory Investment Value</v>
          </cell>
        </row>
        <row r="121">
          <cell r="B121" t="str">
            <v>System Fixed Assets: regulatory value at end of Previous Year</v>
          </cell>
        </row>
        <row r="122">
          <cell r="B122" t="str">
            <v>Non-System Fixed Assets: regulatory value at end of Previous Year</v>
          </cell>
        </row>
        <row r="123">
          <cell r="B123" t="str">
            <v>Finance During Construction Allowance (on System Fixed assets)</v>
          </cell>
        </row>
        <row r="124">
          <cell r="B124" t="str">
            <v>Total Regulatory Asset Base value at beginning of Current Financial Year</v>
          </cell>
        </row>
        <row r="125">
          <cell r="B125" t="str">
            <v>System Fixed Assets Commissioned in Year</v>
          </cell>
        </row>
        <row r="126">
          <cell r="B126" t="str">
            <v>System Fixed Assets Acquired From (Sold to) a Non-EDB in Year</v>
          </cell>
        </row>
        <row r="127">
          <cell r="B127" t="str">
            <v>Non-System Fixed Assets: Asset Additions</v>
          </cell>
        </row>
        <row r="128">
          <cell r="B128" t="str">
            <v>Regulatory Asset Base investment in Current Financial Year - total</v>
          </cell>
        </row>
        <row r="129">
          <cell r="B129" t="str">
            <v>Regulatory Asset Base investment in Current Financial Year  - average</v>
          </cell>
        </row>
        <row r="130">
          <cell r="B130" t="str">
            <v>Adjustment for merger, acquisition or sale to another EDB</v>
          </cell>
        </row>
        <row r="140">
          <cell r="B140" t="str">
            <v>Regulatory taxable income for Year</v>
          </cell>
        </row>
        <row r="141">
          <cell r="B141" t="str">
            <v>Tax Losses Available at Start of Year</v>
          </cell>
        </row>
        <row r="142">
          <cell r="B142" t="str">
            <v>Net taxable income</v>
          </cell>
        </row>
        <row r="143">
          <cell r="B143" t="str">
            <v>Statutory Tax Rate</v>
          </cell>
        </row>
        <row r="144">
          <cell r="B144" t="str">
            <v>Regulatory Tax Allowance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McCarty" refreshedDate="41568.71473796296" createdVersion="4" refreshedVersion="4" minRefreshableVersion="3" recordCount="262">
  <cacheSource type="worksheet">
    <worksheetSource ref="A1:O263" sheet="LG2 Raw data"/>
  </cacheSource>
  <cacheFields count="15">
    <cacheField name=" EDB" numFmtId="0">
      <sharedItems containsBlank="1"/>
    </cacheField>
    <cacheField name="edb" numFmtId="0">
      <sharedItems containsBlank="1"/>
    </cacheField>
    <cacheField name=" Disclosure Year" numFmtId="0">
      <sharedItems containsString="0" containsBlank="1" containsNumber="1" containsInteger="1" minValue="2004" maxValue="2012" count="10">
        <n v="2004"/>
        <n v="2005"/>
        <n v="2006"/>
        <n v="2007"/>
        <n v="2008"/>
        <n v="2009"/>
        <n v="2010"/>
        <n v="2011"/>
        <n v="2012"/>
        <m/>
      </sharedItems>
    </cacheField>
    <cacheField name=" Sum of Dedicated Street Lighting Circuit Length Total" numFmtId="0">
      <sharedItems containsString="0" containsBlank="1" containsNumber="1" containsInteger="1" minValue="0" maxValue="2883"/>
    </cacheField>
    <cacheField name=" Sum of Total circuit length (for Supply)" numFmtId="0">
      <sharedItems containsString="0" containsBlank="1" containsNumber="1" containsInteger="1" minValue="0" maxValue="30035"/>
    </cacheField>
    <cacheField name=" Sum of Dedicated Street Lighting Circuit Length Overhead" numFmtId="0">
      <sharedItems containsBlank="1" containsMixedTypes="1" containsNumber="1" containsInteger="1" minValue="0" maxValue="1098"/>
    </cacheField>
    <cacheField name=" Sum of Dedicated Street Lighting Circuit Length Underground" numFmtId="0">
      <sharedItems containsBlank="1" containsMixedTypes="1" containsNumber="1" containsInteger="1" minValue="0" maxValue="1931"/>
    </cacheField>
    <cacheField name=" EDB2" numFmtId="0">
      <sharedItems containsBlank="1"/>
    </cacheField>
    <cacheField name="Exempt" numFmtId="0">
      <sharedItems containsBlank="1" count="3">
        <s v="Y"/>
        <s v="N"/>
        <m/>
      </sharedItems>
    </cacheField>
    <cacheField name="New Name" numFmtId="0">
      <sharedItems containsBlank="1" count="30">
        <s v="Alpine Energy"/>
        <s v="Electricity Ashburton"/>
        <s v="Aurora Energy"/>
        <s v="Buller"/>
        <s v="Centralines"/>
        <s v="Counties"/>
        <s v="Eastland Network"/>
        <s v="Electra"/>
        <s v="Horizon Energy "/>
        <s v="Electricity Invercargill"/>
        <s v="Mainpower"/>
        <s v="Marlborough"/>
        <s v="Nelson Electricity"/>
        <s v="Northpower"/>
        <s v="Orion"/>
        <s v="OtagoNet "/>
        <s v="Powerco"/>
        <s v="Scanpower"/>
        <s v="Network Tasman"/>
        <s v="Top Energy"/>
        <s v="The Lines Company"/>
        <s v="TPCL"/>
        <s v="Unison"/>
        <s v="Vector"/>
        <s v="Waipa"/>
        <s v="Waitaki"/>
        <s v="WEL"/>
        <s v="Wellington Electricity"/>
        <s v="Westpower"/>
        <m/>
      </sharedItems>
    </cacheField>
    <cacheField name="Lighting Circuit Length Populated?" numFmtId="0">
      <sharedItems containsBlank="1"/>
    </cacheField>
    <cacheField name="Check" numFmtId="0">
      <sharedItems containsString="0" containsBlank="1" containsNumber="1" containsInteger="1" minValue="-2590" maxValue="1573"/>
    </cacheField>
    <cacheField name="Information Disclosure" numFmtId="0">
      <sharedItems containsString="0" containsBlank="1" containsNumber="1" minValue="0" maxValue="30841.2225764385"/>
    </cacheField>
    <cacheField name="Adjustment" numFmtId="0">
      <sharedItems containsString="0" containsBlank="1" containsNumber="1" minValue="1721" maxValue="29920"/>
    </cacheField>
    <cacheField name="Final scenario-ID or adjusted data" numFmtId="180">
      <sharedItems containsString="0" containsBlank="1" containsNumber="1" minValue="0" maxValue="30841.22257643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2">
  <r>
    <s v=" Alpine"/>
    <s v=" Alpine"/>
    <x v="0"/>
    <m/>
    <n v="3730"/>
    <m/>
    <m/>
    <s v="Alpine"/>
    <x v="0"/>
    <x v="0"/>
    <s v="No"/>
    <n v="0"/>
    <n v="3730"/>
    <m/>
    <n v="3730"/>
  </r>
  <r>
    <m/>
    <s v=" Alpine"/>
    <x v="1"/>
    <m/>
    <n v="3775"/>
    <m/>
    <m/>
    <s v="Alpine"/>
    <x v="0"/>
    <x v="0"/>
    <s v="No"/>
    <n v="0"/>
    <n v="3775"/>
    <m/>
    <n v="3775"/>
  </r>
  <r>
    <m/>
    <s v=" Alpine"/>
    <x v="2"/>
    <m/>
    <n v="3816"/>
    <m/>
    <m/>
    <s v="Alpine"/>
    <x v="0"/>
    <x v="0"/>
    <s v="No"/>
    <n v="0"/>
    <n v="3816"/>
    <m/>
    <n v="3816"/>
  </r>
  <r>
    <m/>
    <s v=" Alpine"/>
    <x v="3"/>
    <m/>
    <n v="3840"/>
    <m/>
    <m/>
    <s v="Alpine"/>
    <x v="0"/>
    <x v="0"/>
    <s v="No"/>
    <n v="0"/>
    <n v="3840"/>
    <m/>
    <n v="3840"/>
  </r>
  <r>
    <m/>
    <s v=" Alpine"/>
    <x v="4"/>
    <n v="0"/>
    <n v="4016"/>
    <n v="0"/>
    <n v="0"/>
    <s v="Alpine"/>
    <x v="0"/>
    <x v="0"/>
    <s v="Yes"/>
    <n v="0"/>
    <n v="4016"/>
    <m/>
    <n v="4016"/>
  </r>
  <r>
    <m/>
    <s v=" Alpine"/>
    <x v="5"/>
    <n v="0"/>
    <n v="4060"/>
    <n v="0"/>
    <n v="0"/>
    <s v="Alpine"/>
    <x v="0"/>
    <x v="0"/>
    <s v="Yes"/>
    <n v="0"/>
    <n v="4060"/>
    <m/>
    <n v="4060"/>
  </r>
  <r>
    <m/>
    <s v=" Alpine"/>
    <x v="6"/>
    <n v="0"/>
    <n v="4106"/>
    <n v="0"/>
    <n v="0"/>
    <s v="Alpine"/>
    <x v="0"/>
    <x v="0"/>
    <s v="Yes"/>
    <n v="0"/>
    <n v="4106"/>
    <m/>
    <n v="4106"/>
  </r>
  <r>
    <m/>
    <s v=" Alpine"/>
    <x v="7"/>
    <n v="0"/>
    <n v="4120"/>
    <n v="0"/>
    <n v="0"/>
    <s v="Alpine"/>
    <x v="0"/>
    <x v="0"/>
    <s v="Yes"/>
    <n v="0"/>
    <n v="4120"/>
    <m/>
    <n v="4120"/>
  </r>
  <r>
    <s v=" Ashburton"/>
    <s v=" Ashburton"/>
    <x v="0"/>
    <m/>
    <n v="2730"/>
    <m/>
    <m/>
    <s v="Ashburton"/>
    <x v="0"/>
    <x v="1"/>
    <s v="No"/>
    <n v="0"/>
    <n v="2730"/>
    <m/>
    <n v="2730"/>
  </r>
  <r>
    <m/>
    <s v=" Ashburton"/>
    <x v="1"/>
    <m/>
    <n v="2776"/>
    <m/>
    <m/>
    <s v="Ashburton"/>
    <x v="0"/>
    <x v="1"/>
    <s v="No"/>
    <n v="0"/>
    <n v="2776"/>
    <m/>
    <n v="2776"/>
  </r>
  <r>
    <m/>
    <s v=" Ashburton"/>
    <x v="2"/>
    <m/>
    <n v="2802"/>
    <m/>
    <m/>
    <s v="Ashburton"/>
    <x v="0"/>
    <x v="1"/>
    <s v="No"/>
    <n v="0"/>
    <n v="2802"/>
    <m/>
    <n v="2802"/>
  </r>
  <r>
    <m/>
    <s v=" Ashburton"/>
    <x v="3"/>
    <m/>
    <n v="2840"/>
    <m/>
    <m/>
    <s v="Ashburton"/>
    <x v="0"/>
    <x v="1"/>
    <s v="No"/>
    <n v="0"/>
    <n v="2840"/>
    <m/>
    <n v="2840"/>
  </r>
  <r>
    <m/>
    <s v=" Ashburton"/>
    <x v="4"/>
    <n v="206"/>
    <n v="2853"/>
    <n v="40"/>
    <n v="166"/>
    <s v="Ashburton"/>
    <x v="0"/>
    <x v="1"/>
    <s v="Yes"/>
    <n v="0"/>
    <n v="2853"/>
    <m/>
    <n v="2853"/>
  </r>
  <r>
    <m/>
    <s v=" Ashburton"/>
    <x v="5"/>
    <n v="222"/>
    <n v="2888"/>
    <n v="39"/>
    <n v="183"/>
    <s v="Ashburton"/>
    <x v="0"/>
    <x v="1"/>
    <s v="Yes"/>
    <n v="0"/>
    <n v="2888"/>
    <m/>
    <n v="2888"/>
  </r>
  <r>
    <m/>
    <s v=" Ashburton"/>
    <x v="6"/>
    <n v="228"/>
    <n v="2933"/>
    <n v="38"/>
    <n v="190"/>
    <s v="Ashburton"/>
    <x v="0"/>
    <x v="1"/>
    <s v="Yes"/>
    <n v="0"/>
    <n v="2933"/>
    <m/>
    <n v="2933"/>
  </r>
  <r>
    <m/>
    <s v=" Ashburton"/>
    <x v="7"/>
    <n v="239"/>
    <n v="2961"/>
    <n v="38"/>
    <n v="201"/>
    <s v="Ashburton"/>
    <x v="0"/>
    <x v="1"/>
    <s v="Yes"/>
    <n v="0"/>
    <n v="2961"/>
    <m/>
    <n v="2961"/>
  </r>
  <r>
    <s v=" Aurora"/>
    <s v=" Aurora"/>
    <x v="5"/>
    <n v="201"/>
    <n v="5544"/>
    <n v="51"/>
    <n v="150"/>
    <s v="Aurora"/>
    <x v="0"/>
    <x v="2"/>
    <s v="Yes"/>
    <n v="0"/>
    <n v="5544"/>
    <m/>
    <n v="5544"/>
  </r>
  <r>
    <m/>
    <s v=" Aurora"/>
    <x v="6"/>
    <n v="204"/>
    <n v="5600"/>
    <n v="49"/>
    <n v="155"/>
    <s v="Aurora"/>
    <x v="0"/>
    <x v="2"/>
    <s v="Yes"/>
    <n v="0"/>
    <n v="5600"/>
    <m/>
    <n v="5600"/>
  </r>
  <r>
    <s v=" Aurora "/>
    <s v=" Aurora"/>
    <x v="0"/>
    <m/>
    <n v="5029"/>
    <m/>
    <m/>
    <s v="Aurora"/>
    <x v="0"/>
    <x v="2"/>
    <s v="No"/>
    <n v="0"/>
    <n v="5029"/>
    <m/>
    <n v="5029"/>
  </r>
  <r>
    <m/>
    <s v=" Aurora"/>
    <x v="1"/>
    <m/>
    <n v="5149"/>
    <m/>
    <m/>
    <s v="Aurora"/>
    <x v="0"/>
    <x v="2"/>
    <s v="No"/>
    <n v="0"/>
    <n v="5149"/>
    <m/>
    <n v="5149"/>
  </r>
  <r>
    <m/>
    <s v=" Aurora"/>
    <x v="2"/>
    <m/>
    <n v="5252"/>
    <m/>
    <m/>
    <s v="Aurora"/>
    <x v="0"/>
    <x v="2"/>
    <s v="No"/>
    <n v="0"/>
    <n v="5252"/>
    <m/>
    <n v="5252"/>
  </r>
  <r>
    <m/>
    <s v=" Aurora"/>
    <x v="3"/>
    <m/>
    <n v="5356"/>
    <m/>
    <m/>
    <s v="Aurora"/>
    <x v="0"/>
    <x v="2"/>
    <s v="No"/>
    <n v="0"/>
    <n v="5356"/>
    <m/>
    <n v="5356"/>
  </r>
  <r>
    <m/>
    <s v=" Aurora"/>
    <x v="4"/>
    <n v="223"/>
    <n v="5453"/>
    <n v="60"/>
    <n v="163"/>
    <s v="Aurora"/>
    <x v="0"/>
    <x v="2"/>
    <s v="Yes"/>
    <n v="0"/>
    <n v="5453"/>
    <m/>
    <n v="5453"/>
  </r>
  <r>
    <m/>
    <s v=" Aurora"/>
    <x v="7"/>
    <n v="205"/>
    <n v="5621"/>
    <n v="48"/>
    <n v="157"/>
    <s v="Aurora"/>
    <x v="0"/>
    <x v="2"/>
    <s v="Yes"/>
    <n v="0"/>
    <n v="5621"/>
    <m/>
    <n v="5621"/>
  </r>
  <r>
    <s v=" Buller"/>
    <s v=" Buller"/>
    <x v="0"/>
    <m/>
    <n v="608"/>
    <m/>
    <m/>
    <s v="Buller"/>
    <x v="1"/>
    <x v="3"/>
    <s v="No"/>
    <n v="0"/>
    <n v="608"/>
    <m/>
    <n v="608"/>
  </r>
  <r>
    <m/>
    <s v=" Buller"/>
    <x v="1"/>
    <m/>
    <n v="598"/>
    <m/>
    <m/>
    <s v="Buller"/>
    <x v="1"/>
    <x v="3"/>
    <s v="No"/>
    <n v="0"/>
    <n v="598"/>
    <m/>
    <n v="598"/>
  </r>
  <r>
    <m/>
    <s v=" Buller"/>
    <x v="2"/>
    <m/>
    <n v="587"/>
    <m/>
    <m/>
    <s v="Buller"/>
    <x v="1"/>
    <x v="3"/>
    <s v="No"/>
    <n v="0"/>
    <n v="587"/>
    <m/>
    <n v="587"/>
  </r>
  <r>
    <m/>
    <s v=" Buller"/>
    <x v="3"/>
    <m/>
    <n v="590"/>
    <m/>
    <m/>
    <s v="Buller"/>
    <x v="1"/>
    <x v="3"/>
    <s v="No"/>
    <n v="0"/>
    <n v="590"/>
    <m/>
    <n v="590"/>
  </r>
  <r>
    <m/>
    <s v=" Buller"/>
    <x v="4"/>
    <n v="66"/>
    <n v="600"/>
    <n v="58"/>
    <n v="8"/>
    <s v="Buller"/>
    <x v="1"/>
    <x v="3"/>
    <s v="Yes"/>
    <n v="0"/>
    <n v="600"/>
    <m/>
    <n v="600"/>
  </r>
  <r>
    <m/>
    <s v=" Buller"/>
    <x v="5"/>
    <n v="0"/>
    <n v="602"/>
    <n v="0"/>
    <n v="0"/>
    <s v="Buller"/>
    <x v="1"/>
    <x v="3"/>
    <s v="Yes"/>
    <n v="0"/>
    <n v="602"/>
    <m/>
    <n v="602"/>
  </r>
  <r>
    <m/>
    <s v=" Buller"/>
    <x v="6"/>
    <n v="66"/>
    <n v="617"/>
    <n v="58"/>
    <n v="8"/>
    <s v="Buller"/>
    <x v="1"/>
    <x v="3"/>
    <s v="Yes"/>
    <n v="0"/>
    <n v="617"/>
    <m/>
    <n v="617"/>
  </r>
  <r>
    <m/>
    <s v=" Buller"/>
    <x v="7"/>
    <n v="66"/>
    <n v="623"/>
    <n v="58"/>
    <n v="8"/>
    <s v="Buller"/>
    <x v="1"/>
    <x v="3"/>
    <s v="Yes"/>
    <n v="0"/>
    <n v="623"/>
    <m/>
    <n v="623"/>
  </r>
  <r>
    <s v=" Centralines"/>
    <s v=" Centralines"/>
    <x v="0"/>
    <m/>
    <n v="1638"/>
    <m/>
    <m/>
    <s v="Centralines"/>
    <x v="0"/>
    <x v="4"/>
    <s v="No"/>
    <n v="0"/>
    <n v="1638"/>
    <m/>
    <n v="1638"/>
  </r>
  <r>
    <m/>
    <s v=" Centralines"/>
    <x v="1"/>
    <m/>
    <n v="1650"/>
    <m/>
    <m/>
    <s v="Centralines"/>
    <x v="0"/>
    <x v="4"/>
    <s v="No"/>
    <n v="0"/>
    <n v="1650"/>
    <m/>
    <n v="1650"/>
  </r>
  <r>
    <m/>
    <s v=" Centralines"/>
    <x v="2"/>
    <m/>
    <n v="1669"/>
    <m/>
    <m/>
    <s v="Centralines"/>
    <x v="0"/>
    <x v="4"/>
    <s v="No"/>
    <n v="0"/>
    <n v="1669"/>
    <m/>
    <n v="1669"/>
  </r>
  <r>
    <m/>
    <s v=" Centralines"/>
    <x v="3"/>
    <m/>
    <n v="1707"/>
    <m/>
    <m/>
    <s v="Centralines"/>
    <x v="0"/>
    <x v="4"/>
    <s v="No"/>
    <n v="0"/>
    <n v="1707"/>
    <m/>
    <n v="1707"/>
  </r>
  <r>
    <m/>
    <s v=" Centralines"/>
    <x v="4"/>
    <n v="0"/>
    <n v="1712"/>
    <n v="0"/>
    <n v="0"/>
    <s v="Centralines"/>
    <x v="0"/>
    <x v="4"/>
    <s v="Yes"/>
    <n v="0"/>
    <n v="1712"/>
    <m/>
    <n v="1712"/>
  </r>
  <r>
    <m/>
    <s v=" Centralines"/>
    <x v="5"/>
    <n v="48"/>
    <n v="1769"/>
    <n v="48"/>
    <s v=" -   "/>
    <s v="Centralines"/>
    <x v="0"/>
    <x v="4"/>
    <s v="Yes"/>
    <n v="0"/>
    <n v="1769"/>
    <n v="1721"/>
    <n v="1721"/>
  </r>
  <r>
    <m/>
    <s v=" Centralines"/>
    <x v="6"/>
    <n v="58"/>
    <n v="1837"/>
    <n v="46"/>
    <n v="12"/>
    <s v="Centralines"/>
    <x v="0"/>
    <x v="4"/>
    <s v="Yes"/>
    <n v="0"/>
    <n v="1837"/>
    <n v="1721"/>
    <n v="1721"/>
  </r>
  <r>
    <m/>
    <s v=" Centralines"/>
    <x v="7"/>
    <n v="59"/>
    <n v="1728"/>
    <n v="47"/>
    <n v="12"/>
    <s v="Centralines"/>
    <x v="0"/>
    <x v="4"/>
    <s v="Yes"/>
    <n v="0"/>
    <n v="1728"/>
    <n v="1728"/>
    <n v="1728"/>
  </r>
  <r>
    <s v=" Counties"/>
    <s v=" Counties"/>
    <x v="0"/>
    <m/>
    <n v="3246"/>
    <m/>
    <m/>
    <s v="Counties"/>
    <x v="1"/>
    <x v="5"/>
    <s v="No"/>
    <n v="0"/>
    <n v="3246"/>
    <m/>
    <n v="3246"/>
  </r>
  <r>
    <m/>
    <s v=" Counties"/>
    <x v="1"/>
    <m/>
    <n v="3233"/>
    <m/>
    <m/>
    <s v="Counties"/>
    <x v="1"/>
    <x v="5"/>
    <s v="No"/>
    <n v="0"/>
    <n v="3233"/>
    <m/>
    <n v="3233"/>
  </r>
  <r>
    <m/>
    <s v=" Counties"/>
    <x v="2"/>
    <m/>
    <n v="3260"/>
    <m/>
    <m/>
    <s v="Counties"/>
    <x v="1"/>
    <x v="5"/>
    <s v="No"/>
    <n v="0"/>
    <n v="3260"/>
    <m/>
    <n v="3260"/>
  </r>
  <r>
    <m/>
    <s v=" Counties"/>
    <x v="3"/>
    <m/>
    <n v="2963"/>
    <m/>
    <m/>
    <s v="Counties"/>
    <x v="1"/>
    <x v="5"/>
    <s v="No"/>
    <n v="0"/>
    <n v="2963"/>
    <m/>
    <n v="2963"/>
  </r>
  <r>
    <m/>
    <s v=" Counties"/>
    <x v="4"/>
    <n v="2"/>
    <n v="2975"/>
    <s v=" -   "/>
    <n v="2"/>
    <s v="Counties"/>
    <x v="1"/>
    <x v="5"/>
    <s v="Yes"/>
    <n v="0"/>
    <n v="2975"/>
    <m/>
    <n v="2975"/>
  </r>
  <r>
    <m/>
    <s v=" Counties"/>
    <x v="5"/>
    <n v="3"/>
    <n v="3009"/>
    <s v=" -   "/>
    <n v="3"/>
    <s v="Counties"/>
    <x v="1"/>
    <x v="5"/>
    <s v="Yes"/>
    <n v="0"/>
    <n v="3009"/>
    <m/>
    <n v="3009"/>
  </r>
  <r>
    <m/>
    <s v=" Counties"/>
    <x v="6"/>
    <n v="4"/>
    <n v="3022"/>
    <s v=" -   "/>
    <n v="4"/>
    <s v="Counties"/>
    <x v="1"/>
    <x v="5"/>
    <s v="Yes"/>
    <n v="0"/>
    <n v="3022"/>
    <m/>
    <n v="3022"/>
  </r>
  <r>
    <m/>
    <s v=" Counties"/>
    <x v="7"/>
    <n v="5"/>
    <n v="3033"/>
    <s v=" -   "/>
    <n v="5"/>
    <s v="Counties"/>
    <x v="1"/>
    <x v="5"/>
    <s v="Yes"/>
    <n v="0"/>
    <n v="3033"/>
    <m/>
    <n v="3033"/>
  </r>
  <r>
    <s v=" Eastland"/>
    <s v=" Eastland"/>
    <x v="0"/>
    <m/>
    <n v="3629"/>
    <m/>
    <m/>
    <s v="Eastland"/>
    <x v="0"/>
    <x v="6"/>
    <s v="No"/>
    <n v="0"/>
    <n v="3629"/>
    <m/>
    <n v="3629"/>
  </r>
  <r>
    <m/>
    <s v=" Eastland"/>
    <x v="1"/>
    <m/>
    <n v="3672"/>
    <m/>
    <m/>
    <s v="Eastland"/>
    <x v="0"/>
    <x v="6"/>
    <s v="No"/>
    <n v="0"/>
    <n v="3672"/>
    <m/>
    <n v="3672"/>
  </r>
  <r>
    <m/>
    <s v=" Eastland"/>
    <x v="2"/>
    <m/>
    <n v="3667"/>
    <m/>
    <m/>
    <s v="Eastland"/>
    <x v="0"/>
    <x v="6"/>
    <s v="No"/>
    <n v="0"/>
    <n v="3667"/>
    <m/>
    <n v="3667"/>
  </r>
  <r>
    <m/>
    <s v=" Eastland"/>
    <x v="3"/>
    <m/>
    <n v="3647"/>
    <m/>
    <m/>
    <s v="Eastland"/>
    <x v="0"/>
    <x v="6"/>
    <s v="No"/>
    <n v="0"/>
    <n v="3647"/>
    <m/>
    <n v="3647"/>
  </r>
  <r>
    <m/>
    <s v=" Eastland"/>
    <x v="4"/>
    <n v="9"/>
    <n v="3653"/>
    <s v=" -   "/>
    <n v="9"/>
    <s v="Eastland"/>
    <x v="0"/>
    <x v="6"/>
    <s v="Yes"/>
    <n v="0"/>
    <n v="3653"/>
    <m/>
    <n v="3653"/>
  </r>
  <r>
    <m/>
    <s v=" Eastland"/>
    <x v="5"/>
    <n v="11"/>
    <n v="3664"/>
    <n v="1"/>
    <n v="10"/>
    <s v="Eastland"/>
    <x v="0"/>
    <x v="6"/>
    <s v="Yes"/>
    <n v="0"/>
    <n v="3664"/>
    <m/>
    <n v="3664"/>
  </r>
  <r>
    <s v=" Eastland "/>
    <s v=" Eastland "/>
    <x v="6"/>
    <n v="21"/>
    <n v="3662"/>
    <n v="13"/>
    <n v="8"/>
    <s v="Eastland"/>
    <x v="0"/>
    <x v="6"/>
    <s v="Yes"/>
    <n v="0"/>
    <n v="3662"/>
    <m/>
    <n v="3662"/>
  </r>
  <r>
    <m/>
    <s v=" Eastland "/>
    <x v="7"/>
    <n v="20"/>
    <n v="3654"/>
    <n v="13"/>
    <n v="7"/>
    <s v="Eastland"/>
    <x v="0"/>
    <x v="6"/>
    <s v="Yes"/>
    <n v="0"/>
    <n v="3654"/>
    <m/>
    <n v="3654"/>
  </r>
  <r>
    <s v=" Electra"/>
    <s v=" Electra"/>
    <x v="0"/>
    <m/>
    <n v="2148"/>
    <m/>
    <m/>
    <s v="Electra"/>
    <x v="1"/>
    <x v="7"/>
    <s v="No"/>
    <n v="0"/>
    <n v="2148"/>
    <m/>
    <n v="2148"/>
  </r>
  <r>
    <m/>
    <s v=" Electra"/>
    <x v="1"/>
    <m/>
    <n v="2165"/>
    <m/>
    <m/>
    <s v="Electra"/>
    <x v="1"/>
    <x v="7"/>
    <s v="No"/>
    <n v="0"/>
    <n v="2165"/>
    <m/>
    <n v="2165"/>
  </r>
  <r>
    <m/>
    <s v=" Electra"/>
    <x v="2"/>
    <m/>
    <n v="2179"/>
    <m/>
    <m/>
    <s v="Electra"/>
    <x v="1"/>
    <x v="7"/>
    <s v="No"/>
    <n v="0"/>
    <n v="2179"/>
    <m/>
    <n v="2179"/>
  </r>
  <r>
    <m/>
    <s v=" Electra"/>
    <x v="3"/>
    <m/>
    <n v="2188"/>
    <m/>
    <m/>
    <s v="Electra"/>
    <x v="1"/>
    <x v="7"/>
    <s v="No"/>
    <n v="0"/>
    <n v="2188"/>
    <m/>
    <n v="2188"/>
  </r>
  <r>
    <m/>
    <s v=" Electra"/>
    <x v="4"/>
    <n v="448"/>
    <n v="2558"/>
    <n v="151"/>
    <n v="297"/>
    <s v="Electra"/>
    <x v="1"/>
    <x v="7"/>
    <s v="Yes"/>
    <n v="0"/>
    <n v="2558"/>
    <m/>
    <n v="2558"/>
  </r>
  <r>
    <m/>
    <s v=" Electra"/>
    <x v="5"/>
    <n v="521"/>
    <n v="2561"/>
    <n v="217"/>
    <n v="305"/>
    <s v="Electra"/>
    <x v="1"/>
    <x v="7"/>
    <s v="Yes"/>
    <n v="-1"/>
    <n v="2561"/>
    <m/>
    <n v="2561"/>
  </r>
  <r>
    <m/>
    <s v=" Electra"/>
    <x v="6"/>
    <n v="534"/>
    <n v="2577"/>
    <n v="216"/>
    <n v="318"/>
    <s v="Electra"/>
    <x v="1"/>
    <x v="7"/>
    <s v="Yes"/>
    <n v="0"/>
    <n v="2577"/>
    <m/>
    <n v="2577"/>
  </r>
  <r>
    <m/>
    <s v=" Electra"/>
    <x v="7"/>
    <n v="534"/>
    <n v="2580"/>
    <n v="216"/>
    <n v="318"/>
    <s v="Electra"/>
    <x v="1"/>
    <x v="7"/>
    <s v="Yes"/>
    <n v="0"/>
    <n v="2580"/>
    <m/>
    <n v="2580"/>
  </r>
  <r>
    <s v=" Horizon"/>
    <s v=" Horizon"/>
    <x v="0"/>
    <m/>
    <n v="2404"/>
    <m/>
    <m/>
    <s v="Horizon"/>
    <x v="0"/>
    <x v="8"/>
    <s v="No"/>
    <n v="0"/>
    <n v="2404"/>
    <n v="2355"/>
    <n v="2355"/>
  </r>
  <r>
    <m/>
    <s v=" Horizon"/>
    <x v="1"/>
    <m/>
    <n v="2393"/>
    <m/>
    <m/>
    <s v="Horizon"/>
    <x v="0"/>
    <x v="8"/>
    <s v="No"/>
    <n v="0"/>
    <n v="2393"/>
    <n v="2344"/>
    <n v="2344"/>
  </r>
  <r>
    <m/>
    <s v=" Horizon"/>
    <x v="2"/>
    <m/>
    <n v="2404"/>
    <m/>
    <m/>
    <s v="Horizon"/>
    <x v="0"/>
    <x v="8"/>
    <s v="No"/>
    <n v="0"/>
    <n v="2404"/>
    <n v="2355"/>
    <n v="2355"/>
  </r>
  <r>
    <m/>
    <s v=" Horizon"/>
    <x v="3"/>
    <m/>
    <n v="2408"/>
    <m/>
    <m/>
    <s v="Horizon"/>
    <x v="0"/>
    <x v="8"/>
    <s v="No"/>
    <n v="0"/>
    <n v="2408"/>
    <n v="2359"/>
    <n v="2359"/>
  </r>
  <r>
    <m/>
    <s v=" Horizon"/>
    <x v="4"/>
    <n v="18"/>
    <n v="2342"/>
    <n v="0"/>
    <n v="0"/>
    <s v="Horizon"/>
    <x v="0"/>
    <x v="8"/>
    <s v="Yes"/>
    <n v="18"/>
    <n v="2342"/>
    <m/>
    <n v="2342"/>
  </r>
  <r>
    <m/>
    <s v=" Horizon"/>
    <x v="5"/>
    <n v="18"/>
    <n v="2341"/>
    <n v="0"/>
    <n v="0"/>
    <s v="Horizon"/>
    <x v="0"/>
    <x v="8"/>
    <s v="Yes"/>
    <n v="18"/>
    <n v="2341"/>
    <m/>
    <n v="2341"/>
  </r>
  <r>
    <m/>
    <s v=" Horizon"/>
    <x v="6"/>
    <n v="18"/>
    <n v="2359"/>
    <n v="0"/>
    <n v="0"/>
    <s v="Horizon"/>
    <x v="0"/>
    <x v="8"/>
    <s v="Yes"/>
    <n v="18"/>
    <n v="2359"/>
    <m/>
    <n v="2359"/>
  </r>
  <r>
    <m/>
    <s v=" Horizon"/>
    <x v="7"/>
    <n v="18"/>
    <n v="2364"/>
    <n v="0"/>
    <n v="0"/>
    <s v="Horizon"/>
    <x v="0"/>
    <x v="8"/>
    <s v="Yes"/>
    <n v="18"/>
    <n v="2364"/>
    <m/>
    <n v="2364"/>
  </r>
  <r>
    <s v=" Invercargill"/>
    <s v=" Invercargill"/>
    <x v="0"/>
    <m/>
    <n v="676"/>
    <m/>
    <m/>
    <s v="Invercargill"/>
    <x v="0"/>
    <x v="9"/>
    <s v="No"/>
    <n v="0"/>
    <n v="676"/>
    <m/>
    <n v="676"/>
  </r>
  <r>
    <m/>
    <s v=" Invercargill"/>
    <x v="1"/>
    <m/>
    <n v="679"/>
    <m/>
    <m/>
    <s v="Invercargill"/>
    <x v="0"/>
    <x v="9"/>
    <s v="No"/>
    <n v="0"/>
    <n v="679"/>
    <m/>
    <n v="679"/>
  </r>
  <r>
    <m/>
    <s v=" Invercargill"/>
    <x v="2"/>
    <m/>
    <n v="681"/>
    <m/>
    <m/>
    <s v="Invercargill"/>
    <x v="0"/>
    <x v="9"/>
    <s v="No"/>
    <n v="0"/>
    <n v="681"/>
    <m/>
    <n v="681"/>
  </r>
  <r>
    <m/>
    <s v=" Invercargill"/>
    <x v="3"/>
    <m/>
    <n v="679"/>
    <m/>
    <m/>
    <s v="Invercargill"/>
    <x v="0"/>
    <x v="9"/>
    <s v="No"/>
    <n v="0"/>
    <n v="679"/>
    <m/>
    <n v="679"/>
  </r>
  <r>
    <m/>
    <s v=" Invercargill"/>
    <x v="4"/>
    <n v="171"/>
    <n v="642"/>
    <n v="34"/>
    <n v="137"/>
    <s v="Invercargill"/>
    <x v="0"/>
    <x v="9"/>
    <s v="Yes"/>
    <n v="0"/>
    <n v="642"/>
    <m/>
    <n v="642"/>
  </r>
  <r>
    <m/>
    <s v=" Invercargill"/>
    <x v="5"/>
    <n v="171"/>
    <n v="651"/>
    <n v="34"/>
    <n v="137"/>
    <s v="Invercargill"/>
    <x v="0"/>
    <x v="9"/>
    <s v="Yes"/>
    <n v="0"/>
    <n v="651"/>
    <m/>
    <n v="651"/>
  </r>
  <r>
    <m/>
    <s v=" Invercargill"/>
    <x v="6"/>
    <n v="168"/>
    <n v="653"/>
    <n v="31"/>
    <n v="138"/>
    <s v="Invercargill"/>
    <x v="0"/>
    <x v="9"/>
    <s v="Yes"/>
    <n v="-1"/>
    <n v="653"/>
    <m/>
    <n v="653"/>
  </r>
  <r>
    <m/>
    <s v=" Invercargill"/>
    <x v="7"/>
    <n v="168"/>
    <n v="654"/>
    <n v="28"/>
    <n v="140"/>
    <s v="Invercargill"/>
    <x v="0"/>
    <x v="9"/>
    <s v="Yes"/>
    <n v="0"/>
    <n v="654"/>
    <m/>
    <n v="654"/>
  </r>
  <r>
    <s v=" Mainpower"/>
    <s v=" Mainpower"/>
    <x v="0"/>
    <m/>
    <n v="4180"/>
    <m/>
    <m/>
    <s v="Mainpower"/>
    <x v="1"/>
    <x v="10"/>
    <s v="No"/>
    <n v="0"/>
    <n v="4180"/>
    <m/>
    <n v="4180"/>
  </r>
  <r>
    <m/>
    <s v=" Mainpower"/>
    <x v="1"/>
    <m/>
    <n v="4178"/>
    <m/>
    <m/>
    <s v="Mainpower"/>
    <x v="1"/>
    <x v="10"/>
    <s v="No"/>
    <n v="0"/>
    <n v="4178"/>
    <m/>
    <n v="4178"/>
  </r>
  <r>
    <m/>
    <s v=" Mainpower"/>
    <x v="2"/>
    <m/>
    <n v="4420"/>
    <m/>
    <m/>
    <s v="Mainpower"/>
    <x v="1"/>
    <x v="10"/>
    <s v="No"/>
    <n v="0"/>
    <n v="4420"/>
    <m/>
    <n v="4420"/>
  </r>
  <r>
    <m/>
    <s v=" Mainpower"/>
    <x v="3"/>
    <m/>
    <n v="4477"/>
    <m/>
    <m/>
    <s v="Mainpower"/>
    <x v="1"/>
    <x v="10"/>
    <s v="No"/>
    <n v="0"/>
    <n v="4477"/>
    <m/>
    <n v="4477"/>
  </r>
  <r>
    <m/>
    <s v=" Mainpower"/>
    <x v="4"/>
    <n v="223"/>
    <n v="4326"/>
    <s v=" -   "/>
    <n v="223"/>
    <s v="Mainpower"/>
    <x v="1"/>
    <x v="10"/>
    <s v="Yes"/>
    <n v="0"/>
    <n v="4326"/>
    <m/>
    <n v="4326"/>
  </r>
  <r>
    <m/>
    <s v=" Mainpower"/>
    <x v="5"/>
    <n v="223"/>
    <n v="4403"/>
    <s v=" -   "/>
    <n v="223"/>
    <s v="Mainpower"/>
    <x v="1"/>
    <x v="10"/>
    <s v="Yes"/>
    <n v="0"/>
    <n v="4403"/>
    <m/>
    <n v="4403"/>
  </r>
  <r>
    <m/>
    <s v=" Mainpower"/>
    <x v="6"/>
    <n v="223"/>
    <n v="4518"/>
    <s v=" -   "/>
    <n v="223"/>
    <s v="Mainpower"/>
    <x v="1"/>
    <x v="10"/>
    <s v="Yes"/>
    <n v="0"/>
    <n v="4518"/>
    <m/>
    <n v="4518"/>
  </r>
  <r>
    <m/>
    <s v=" Mainpower"/>
    <x v="7"/>
    <n v="322"/>
    <n v="4583"/>
    <s v=" -   "/>
    <n v="322"/>
    <s v="Mainpower"/>
    <x v="1"/>
    <x v="10"/>
    <s v="Yes"/>
    <n v="0"/>
    <n v="4583"/>
    <m/>
    <n v="4583"/>
  </r>
  <r>
    <s v=" Marlborough"/>
    <s v=" Marlborough"/>
    <x v="0"/>
    <m/>
    <n v="3141"/>
    <m/>
    <m/>
    <s v="Marlborough"/>
    <x v="1"/>
    <x v="11"/>
    <s v="No"/>
    <n v="0"/>
    <n v="3141"/>
    <m/>
    <n v="3141"/>
  </r>
  <r>
    <m/>
    <s v=" Marlborough"/>
    <x v="1"/>
    <m/>
    <n v="3169"/>
    <m/>
    <m/>
    <s v="Marlborough"/>
    <x v="1"/>
    <x v="11"/>
    <s v="No"/>
    <n v="0"/>
    <n v="3169"/>
    <m/>
    <n v="3169"/>
  </r>
  <r>
    <m/>
    <s v=" Marlborough"/>
    <x v="2"/>
    <m/>
    <n v="3213"/>
    <m/>
    <m/>
    <s v="Marlborough"/>
    <x v="1"/>
    <x v="11"/>
    <s v="No"/>
    <n v="0"/>
    <n v="3213"/>
    <m/>
    <n v="3213"/>
  </r>
  <r>
    <m/>
    <s v=" Marlborough"/>
    <x v="3"/>
    <m/>
    <n v="3263"/>
    <m/>
    <m/>
    <s v="Marlborough"/>
    <x v="1"/>
    <x v="11"/>
    <s v="No"/>
    <n v="0"/>
    <n v="3263"/>
    <m/>
    <n v="3263"/>
  </r>
  <r>
    <m/>
    <s v=" Marlborough"/>
    <x v="4"/>
    <n v="43"/>
    <n v="3464"/>
    <s v=" -   "/>
    <n v="43"/>
    <s v="Marlborough"/>
    <x v="1"/>
    <x v="11"/>
    <s v="Yes"/>
    <n v="0"/>
    <n v="3464"/>
    <m/>
    <n v="3464"/>
  </r>
  <r>
    <m/>
    <s v=" Marlborough"/>
    <x v="5"/>
    <n v="44"/>
    <n v="3320"/>
    <s v=" -   "/>
    <n v="44"/>
    <s v="Marlborough"/>
    <x v="1"/>
    <x v="11"/>
    <s v="Yes"/>
    <n v="0"/>
    <n v="3320"/>
    <m/>
    <n v="3320"/>
  </r>
  <r>
    <m/>
    <s v=" Marlborough"/>
    <x v="6"/>
    <n v="45"/>
    <n v="3334"/>
    <s v=" -   "/>
    <n v="45"/>
    <s v="Marlborough"/>
    <x v="1"/>
    <x v="11"/>
    <s v="Yes"/>
    <n v="0"/>
    <n v="3334"/>
    <m/>
    <n v="3334"/>
  </r>
  <r>
    <m/>
    <s v=" Marlborough"/>
    <x v="7"/>
    <n v="45"/>
    <n v="3349"/>
    <s v=" -   "/>
    <n v="45"/>
    <s v="Marlborough"/>
    <x v="1"/>
    <x v="11"/>
    <s v="Yes"/>
    <n v="0"/>
    <n v="3349"/>
    <m/>
    <n v="3349"/>
  </r>
  <r>
    <s v=" Nelson"/>
    <s v=" Nelson"/>
    <x v="0"/>
    <m/>
    <n v="240"/>
    <m/>
    <m/>
    <s v="Nelson"/>
    <x v="0"/>
    <x v="12"/>
    <s v="No"/>
    <n v="0"/>
    <n v="240"/>
    <m/>
    <n v="240"/>
  </r>
  <r>
    <m/>
    <s v=" Nelson"/>
    <x v="1"/>
    <m/>
    <n v="242"/>
    <m/>
    <m/>
    <s v="Nelson"/>
    <x v="0"/>
    <x v="12"/>
    <s v="No"/>
    <n v="0"/>
    <n v="242"/>
    <m/>
    <n v="242"/>
  </r>
  <r>
    <m/>
    <s v=" Nelson"/>
    <x v="2"/>
    <m/>
    <n v="244"/>
    <m/>
    <m/>
    <s v="Nelson"/>
    <x v="0"/>
    <x v="12"/>
    <s v="No"/>
    <n v="0"/>
    <n v="244"/>
    <m/>
    <n v="244"/>
  </r>
  <r>
    <m/>
    <s v=" Nelson"/>
    <x v="3"/>
    <m/>
    <n v="245"/>
    <m/>
    <m/>
    <s v="Nelson"/>
    <x v="0"/>
    <x v="12"/>
    <s v="No"/>
    <n v="0"/>
    <n v="245"/>
    <m/>
    <n v="245"/>
  </r>
  <r>
    <m/>
    <s v=" Nelson"/>
    <x v="4"/>
    <n v="43"/>
    <n v="246"/>
    <s v=" -   "/>
    <n v="43"/>
    <s v="Nelson"/>
    <x v="0"/>
    <x v="12"/>
    <s v="Yes"/>
    <n v="0"/>
    <n v="246"/>
    <m/>
    <n v="246"/>
  </r>
  <r>
    <m/>
    <s v=" Nelson"/>
    <x v="5"/>
    <n v="43"/>
    <n v="247"/>
    <s v=" -   "/>
    <n v="43"/>
    <s v="Nelson"/>
    <x v="0"/>
    <x v="12"/>
    <s v="Yes"/>
    <n v="0"/>
    <n v="247"/>
    <m/>
    <n v="247"/>
  </r>
  <r>
    <m/>
    <s v=" Nelson"/>
    <x v="6"/>
    <n v="43"/>
    <n v="248"/>
    <s v=" -   "/>
    <n v="43"/>
    <s v="Nelson"/>
    <x v="0"/>
    <x v="12"/>
    <s v="Yes"/>
    <n v="0"/>
    <n v="248"/>
    <m/>
    <n v="248"/>
  </r>
  <r>
    <m/>
    <s v=" Nelson"/>
    <x v="7"/>
    <n v="64"/>
    <n v="255"/>
    <n v="1"/>
    <n v="63"/>
    <s v="Nelson"/>
    <x v="0"/>
    <x v="12"/>
    <s v="Yes"/>
    <n v="0"/>
    <n v="255"/>
    <m/>
    <n v="255"/>
  </r>
  <r>
    <s v=" Northpower"/>
    <s v=" Northpower"/>
    <x v="0"/>
    <m/>
    <n v="5305"/>
    <m/>
    <m/>
    <s v="Northpower"/>
    <x v="1"/>
    <x v="13"/>
    <s v="No"/>
    <n v="0"/>
    <n v="5305"/>
    <m/>
    <n v="5305"/>
  </r>
  <r>
    <m/>
    <s v=" Northpower"/>
    <x v="1"/>
    <m/>
    <n v="5419"/>
    <m/>
    <m/>
    <s v="Northpower"/>
    <x v="1"/>
    <x v="13"/>
    <s v="No"/>
    <n v="0"/>
    <n v="5419"/>
    <m/>
    <n v="5419"/>
  </r>
  <r>
    <m/>
    <s v=" Northpower"/>
    <x v="2"/>
    <m/>
    <n v="5586"/>
    <m/>
    <m/>
    <s v="Northpower"/>
    <x v="1"/>
    <x v="13"/>
    <s v="No"/>
    <n v="0"/>
    <n v="5586"/>
    <m/>
    <n v="5586"/>
  </r>
  <r>
    <m/>
    <s v=" Northpower"/>
    <x v="3"/>
    <m/>
    <n v="5646"/>
    <m/>
    <m/>
    <s v="Northpower"/>
    <x v="1"/>
    <x v="13"/>
    <s v="No"/>
    <n v="0"/>
    <n v="5646"/>
    <m/>
    <n v="5646"/>
  </r>
  <r>
    <m/>
    <s v=" Northpower"/>
    <x v="4"/>
    <n v="353"/>
    <n v="5756"/>
    <n v="175"/>
    <n v="178"/>
    <s v="Northpower"/>
    <x v="1"/>
    <x v="13"/>
    <s v="Yes"/>
    <n v="0"/>
    <n v="5756"/>
    <m/>
    <n v="5756"/>
  </r>
  <r>
    <m/>
    <s v=" Northpower"/>
    <x v="5"/>
    <n v="358"/>
    <n v="5627"/>
    <n v="176"/>
    <n v="182"/>
    <s v="Northpower"/>
    <x v="1"/>
    <x v="13"/>
    <s v="Yes"/>
    <n v="0"/>
    <n v="5627"/>
    <m/>
    <n v="5627"/>
  </r>
  <r>
    <m/>
    <s v=" Northpower"/>
    <x v="6"/>
    <n v="370"/>
    <n v="5829"/>
    <n v="179"/>
    <n v="191"/>
    <s v="Northpower"/>
    <x v="1"/>
    <x v="13"/>
    <s v="Yes"/>
    <n v="0"/>
    <n v="5829"/>
    <m/>
    <n v="5829"/>
  </r>
  <r>
    <m/>
    <s v=" Northpower"/>
    <x v="7"/>
    <n v="389"/>
    <n v="5826"/>
    <n v="175"/>
    <n v="214"/>
    <s v="Northpower"/>
    <x v="1"/>
    <x v="13"/>
    <s v="Yes"/>
    <n v="0"/>
    <n v="5826"/>
    <m/>
    <n v="5826"/>
  </r>
  <r>
    <s v=" Orion"/>
    <s v=" Orion"/>
    <x v="0"/>
    <m/>
    <n v="13028"/>
    <m/>
    <m/>
    <s v="Orion"/>
    <x v="1"/>
    <x v="14"/>
    <s v="No"/>
    <n v="0"/>
    <n v="13028"/>
    <m/>
    <n v="13028"/>
  </r>
  <r>
    <m/>
    <s v=" Orion"/>
    <x v="1"/>
    <m/>
    <n v="13304"/>
    <m/>
    <m/>
    <s v="Orion"/>
    <x v="1"/>
    <x v="14"/>
    <s v="No"/>
    <n v="0"/>
    <n v="13304"/>
    <m/>
    <n v="13304"/>
  </r>
  <r>
    <m/>
    <s v=" Orion"/>
    <x v="2"/>
    <m/>
    <n v="13748"/>
    <m/>
    <m/>
    <s v="Orion"/>
    <x v="1"/>
    <x v="14"/>
    <s v="No"/>
    <n v="0"/>
    <n v="13748"/>
    <m/>
    <n v="13748"/>
  </r>
  <r>
    <m/>
    <s v=" Orion"/>
    <x v="3"/>
    <m/>
    <n v="14188"/>
    <m/>
    <m/>
    <s v="Orion"/>
    <x v="1"/>
    <x v="14"/>
    <s v="No"/>
    <n v="0"/>
    <n v="14188"/>
    <m/>
    <n v="14188"/>
  </r>
  <r>
    <m/>
    <s v=" Orion"/>
    <x v="4"/>
    <n v="2817"/>
    <n v="10544"/>
    <n v="961"/>
    <n v="1856"/>
    <s v="Orion"/>
    <x v="1"/>
    <x v="14"/>
    <s v="Yes"/>
    <n v="0"/>
    <n v="10544"/>
    <m/>
    <n v="10544"/>
  </r>
  <r>
    <m/>
    <s v=" Orion"/>
    <x v="5"/>
    <n v="2844"/>
    <n v="10633"/>
    <n v="957"/>
    <n v="1887"/>
    <s v="Orion"/>
    <x v="1"/>
    <x v="14"/>
    <s v="Yes"/>
    <n v="0"/>
    <n v="10633"/>
    <m/>
    <n v="10633"/>
  </r>
  <r>
    <m/>
    <s v=" Orion"/>
    <x v="6"/>
    <n v="2883"/>
    <n v="10708"/>
    <n v="952"/>
    <n v="1931"/>
    <s v="Orion"/>
    <x v="1"/>
    <x v="14"/>
    <s v="Yes"/>
    <n v="0"/>
    <n v="10708"/>
    <m/>
    <n v="10708"/>
  </r>
  <r>
    <m/>
    <s v=" Orion"/>
    <x v="7"/>
    <n v="2883"/>
    <n v="10708"/>
    <n v="952"/>
    <n v="1931"/>
    <s v="Orion"/>
    <x v="1"/>
    <x v="14"/>
    <s v="Yes"/>
    <n v="0"/>
    <n v="10708"/>
    <m/>
    <n v="10708"/>
  </r>
  <r>
    <s v=" Otago"/>
    <s v=" Otago"/>
    <x v="0"/>
    <m/>
    <n v="4355"/>
    <m/>
    <m/>
    <s v="Otago"/>
    <x v="0"/>
    <x v="15"/>
    <s v="No"/>
    <n v="0"/>
    <n v="4355"/>
    <m/>
    <n v="4355"/>
  </r>
  <r>
    <m/>
    <s v=" Otago"/>
    <x v="1"/>
    <m/>
    <n v="4370"/>
    <m/>
    <m/>
    <s v="Otago"/>
    <x v="0"/>
    <x v="15"/>
    <s v="No"/>
    <n v="0"/>
    <n v="4370"/>
    <m/>
    <n v="4370"/>
  </r>
  <r>
    <m/>
    <s v=" Otago"/>
    <x v="2"/>
    <m/>
    <n v="4344"/>
    <m/>
    <m/>
    <s v="Otago"/>
    <x v="0"/>
    <x v="15"/>
    <s v="No"/>
    <n v="0"/>
    <n v="4344"/>
    <m/>
    <n v="4344"/>
  </r>
  <r>
    <m/>
    <s v=" Otago"/>
    <x v="3"/>
    <m/>
    <n v="4380"/>
    <m/>
    <m/>
    <s v="Otago"/>
    <x v="0"/>
    <x v="15"/>
    <s v="No"/>
    <n v="0"/>
    <n v="4380"/>
    <m/>
    <n v="4380"/>
  </r>
  <r>
    <m/>
    <s v=" Otago"/>
    <x v="4"/>
    <n v="1"/>
    <n v="4358"/>
    <n v="0"/>
    <n v="0"/>
    <s v="Otago"/>
    <x v="0"/>
    <x v="15"/>
    <s v="Yes"/>
    <n v="1"/>
    <n v="4358"/>
    <m/>
    <n v="4358"/>
  </r>
  <r>
    <m/>
    <s v=" Otago"/>
    <x v="5"/>
    <n v="1"/>
    <n v="4368"/>
    <n v="1"/>
    <n v="0"/>
    <s v="Otago"/>
    <x v="0"/>
    <x v="15"/>
    <s v="Yes"/>
    <n v="0"/>
    <n v="4368"/>
    <m/>
    <n v="4368"/>
  </r>
  <r>
    <m/>
    <s v=" Otago"/>
    <x v="6"/>
    <n v="1"/>
    <n v="4387"/>
    <n v="1"/>
    <n v="0"/>
    <s v="Otago"/>
    <x v="0"/>
    <x v="15"/>
    <s v="Yes"/>
    <n v="0"/>
    <n v="4387"/>
    <m/>
    <n v="4387"/>
  </r>
  <r>
    <m/>
    <s v=" Otago"/>
    <x v="7"/>
    <n v="2"/>
    <n v="4392"/>
    <n v="1"/>
    <n v="0"/>
    <s v="Otago"/>
    <x v="0"/>
    <x v="15"/>
    <s v="Yes"/>
    <n v="1"/>
    <n v="4392"/>
    <m/>
    <n v="4392"/>
  </r>
  <r>
    <s v=" Powerco"/>
    <s v=" Powerco"/>
    <x v="0"/>
    <m/>
    <n v="24940"/>
    <m/>
    <m/>
    <s v="Powerco"/>
    <x v="0"/>
    <x v="16"/>
    <s v="No"/>
    <n v="0"/>
    <n v="24940"/>
    <n v="28348"/>
    <n v="28348"/>
  </r>
  <r>
    <m/>
    <s v=" Powerco"/>
    <x v="1"/>
    <m/>
    <n v="26812"/>
    <m/>
    <m/>
    <s v="Powerco"/>
    <x v="0"/>
    <x v="16"/>
    <s v="No"/>
    <n v="0"/>
    <n v="26812"/>
    <n v="28348"/>
    <n v="28348"/>
  </r>
  <r>
    <m/>
    <s v=" Powerco"/>
    <x v="2"/>
    <m/>
    <n v="27089"/>
    <m/>
    <m/>
    <s v="Powerco"/>
    <x v="0"/>
    <x v="16"/>
    <s v="No"/>
    <n v="0"/>
    <n v="27089"/>
    <n v="28630"/>
    <n v="28630"/>
  </r>
  <r>
    <m/>
    <s v=" Powerco"/>
    <x v="3"/>
    <m/>
    <n v="27089"/>
    <m/>
    <m/>
    <s v="Powerco"/>
    <x v="0"/>
    <x v="16"/>
    <s v="No"/>
    <n v="0"/>
    <n v="27089"/>
    <n v="28939"/>
    <n v="28939"/>
  </r>
  <r>
    <m/>
    <s v=" Powerco"/>
    <x v="4"/>
    <n v="0"/>
    <n v="27361"/>
    <n v="1088"/>
    <n v="1311"/>
    <s v="Powerco"/>
    <x v="0"/>
    <x v="16"/>
    <s v="Yes"/>
    <n v="-2399"/>
    <n v="27361"/>
    <n v="29217"/>
    <n v="29217"/>
  </r>
  <r>
    <m/>
    <s v=" Powerco"/>
    <x v="5"/>
    <n v="0"/>
    <n v="29274"/>
    <n v="1098"/>
    <n v="1427"/>
    <s v="Powerco"/>
    <x v="0"/>
    <x v="16"/>
    <s v="Yes"/>
    <n v="-2525"/>
    <n v="29274"/>
    <n v="29497"/>
    <n v="29497"/>
  </r>
  <r>
    <s v=" Powerco "/>
    <s v=" Powerco "/>
    <x v="6"/>
    <n v="0"/>
    <n v="30035"/>
    <n v="1084"/>
    <n v="1483"/>
    <s v="Powerco"/>
    <x v="0"/>
    <x v="16"/>
    <s v="Yes"/>
    <n v="-2567"/>
    <n v="30035"/>
    <n v="29713"/>
    <n v="29713"/>
  </r>
  <r>
    <m/>
    <s v=" Powerco "/>
    <x v="7"/>
    <n v="0"/>
    <n v="29920"/>
    <n v="1081"/>
    <n v="1509"/>
    <s v="Powerco"/>
    <x v="0"/>
    <x v="16"/>
    <s v="Yes"/>
    <n v="-2590"/>
    <n v="29920"/>
    <n v="29920"/>
    <n v="29920"/>
  </r>
  <r>
    <s v=" Scanpower"/>
    <s v=" Scanpower"/>
    <x v="0"/>
    <m/>
    <n v="861"/>
    <m/>
    <m/>
    <s v="Scanpower"/>
    <x v="1"/>
    <x v="17"/>
    <s v="No"/>
    <n v="0"/>
    <n v="861"/>
    <m/>
    <n v="861"/>
  </r>
  <r>
    <m/>
    <s v=" Scanpower"/>
    <x v="1"/>
    <m/>
    <n v="861"/>
    <m/>
    <m/>
    <s v="Scanpower"/>
    <x v="1"/>
    <x v="17"/>
    <s v="No"/>
    <n v="0"/>
    <n v="861"/>
    <m/>
    <n v="861"/>
  </r>
  <r>
    <m/>
    <s v=" Scanpower"/>
    <x v="2"/>
    <m/>
    <n v="865"/>
    <m/>
    <m/>
    <s v="Scanpower"/>
    <x v="1"/>
    <x v="17"/>
    <s v="No"/>
    <n v="0"/>
    <n v="865"/>
    <m/>
    <n v="865"/>
  </r>
  <r>
    <m/>
    <s v=" Scanpower"/>
    <x v="3"/>
    <m/>
    <n v="871"/>
    <m/>
    <m/>
    <s v="Scanpower"/>
    <x v="1"/>
    <x v="17"/>
    <s v="No"/>
    <n v="0"/>
    <n v="871"/>
    <m/>
    <n v="871"/>
  </r>
  <r>
    <m/>
    <s v=" Scanpower"/>
    <x v="4"/>
    <n v="0"/>
    <n v="883"/>
    <n v="0"/>
    <n v="0"/>
    <s v="Scanpower"/>
    <x v="1"/>
    <x v="17"/>
    <s v="Yes"/>
    <n v="0"/>
    <n v="883"/>
    <m/>
    <n v="883"/>
  </r>
  <r>
    <m/>
    <s v=" Scanpower"/>
    <x v="5"/>
    <n v="0"/>
    <n v="894"/>
    <n v="0"/>
    <n v="0"/>
    <s v="Scanpower"/>
    <x v="1"/>
    <x v="17"/>
    <s v="Yes"/>
    <n v="0"/>
    <n v="894"/>
    <m/>
    <n v="894"/>
  </r>
  <r>
    <m/>
    <s v=" Scanpower"/>
    <x v="6"/>
    <n v="0"/>
    <n v="905"/>
    <n v="0"/>
    <n v="0"/>
    <s v="Scanpower"/>
    <x v="1"/>
    <x v="17"/>
    <s v="Yes"/>
    <n v="0"/>
    <n v="905"/>
    <m/>
    <n v="905"/>
  </r>
  <r>
    <m/>
    <s v=" Scanpower"/>
    <x v="7"/>
    <n v="0"/>
    <n v="1039"/>
    <n v="0"/>
    <n v="0"/>
    <s v="Scanpower"/>
    <x v="1"/>
    <x v="17"/>
    <s v="Yes"/>
    <n v="0"/>
    <n v="1039"/>
    <m/>
    <n v="1039"/>
  </r>
  <r>
    <s v=" Tasman"/>
    <s v=" Tasman"/>
    <x v="0"/>
    <m/>
    <n v="3244"/>
    <m/>
    <m/>
    <s v="Tasman"/>
    <x v="0"/>
    <x v="18"/>
    <s v="No"/>
    <n v="0"/>
    <n v="3244"/>
    <m/>
    <n v="3244"/>
  </r>
  <r>
    <m/>
    <s v=" Tasman"/>
    <x v="1"/>
    <m/>
    <n v="3247"/>
    <m/>
    <m/>
    <s v="Tasman"/>
    <x v="0"/>
    <x v="18"/>
    <s v="No"/>
    <n v="0"/>
    <n v="3247"/>
    <m/>
    <n v="3247"/>
  </r>
  <r>
    <m/>
    <s v=" Tasman"/>
    <x v="2"/>
    <m/>
    <n v="3265"/>
    <m/>
    <m/>
    <s v="Tasman"/>
    <x v="0"/>
    <x v="18"/>
    <s v="No"/>
    <n v="0"/>
    <n v="3265"/>
    <m/>
    <n v="3265"/>
  </r>
  <r>
    <m/>
    <s v=" Tasman"/>
    <x v="3"/>
    <m/>
    <n v="3299"/>
    <m/>
    <m/>
    <s v="Tasman"/>
    <x v="0"/>
    <x v="18"/>
    <s v="No"/>
    <n v="0"/>
    <n v="3299"/>
    <m/>
    <n v="3299"/>
  </r>
  <r>
    <m/>
    <s v=" Tasman"/>
    <x v="4"/>
    <n v="0"/>
    <n v="3312"/>
    <n v="0"/>
    <n v="0"/>
    <s v="Tasman"/>
    <x v="0"/>
    <x v="18"/>
    <s v="Yes"/>
    <n v="0"/>
    <n v="3312"/>
    <m/>
    <n v="3312"/>
  </r>
  <r>
    <m/>
    <s v=" Tasman"/>
    <x v="5"/>
    <n v="0"/>
    <n v="3330"/>
    <n v="0"/>
    <n v="0"/>
    <s v="Tasman"/>
    <x v="0"/>
    <x v="18"/>
    <s v="Yes"/>
    <n v="0"/>
    <n v="3330"/>
    <m/>
    <n v="3330"/>
  </r>
  <r>
    <m/>
    <s v=" Tasman"/>
    <x v="6"/>
    <n v="0"/>
    <n v="3348"/>
    <n v="0"/>
    <n v="0"/>
    <s v="Tasman"/>
    <x v="0"/>
    <x v="18"/>
    <s v="Yes"/>
    <n v="0"/>
    <n v="3348"/>
    <m/>
    <n v="3348"/>
  </r>
  <r>
    <m/>
    <s v=" Tasman"/>
    <x v="7"/>
    <n v="0"/>
    <n v="3356"/>
    <n v="0"/>
    <n v="0"/>
    <s v="Tasman"/>
    <x v="0"/>
    <x v="18"/>
    <s v="Yes"/>
    <n v="0"/>
    <n v="3356"/>
    <m/>
    <n v="3356"/>
  </r>
  <r>
    <s v=" TEL"/>
    <s v=" TEL"/>
    <x v="0"/>
    <m/>
    <n v="3828"/>
    <m/>
    <m/>
    <s v="TEL"/>
    <x v="0"/>
    <x v="19"/>
    <s v="No"/>
    <n v="0"/>
    <n v="3828"/>
    <m/>
    <n v="3828"/>
  </r>
  <r>
    <m/>
    <s v=" TEL"/>
    <x v="1"/>
    <m/>
    <n v="3870"/>
    <m/>
    <m/>
    <s v="TEL"/>
    <x v="0"/>
    <x v="19"/>
    <s v="No"/>
    <n v="0"/>
    <n v="3870"/>
    <m/>
    <n v="3870"/>
  </r>
  <r>
    <m/>
    <s v=" TEL"/>
    <x v="2"/>
    <m/>
    <n v="3267"/>
    <m/>
    <m/>
    <s v="TEL"/>
    <x v="0"/>
    <x v="19"/>
    <s v="No"/>
    <n v="0"/>
    <n v="3267"/>
    <m/>
    <n v="3267"/>
  </r>
  <r>
    <m/>
    <s v=" TEL"/>
    <x v="3"/>
    <m/>
    <n v="3798"/>
    <m/>
    <m/>
    <s v="TEL"/>
    <x v="0"/>
    <x v="19"/>
    <s v="No"/>
    <n v="0"/>
    <n v="3798"/>
    <m/>
    <n v="3798"/>
  </r>
  <r>
    <m/>
    <s v=" TEL"/>
    <x v="4"/>
    <n v="320"/>
    <n v="4096"/>
    <n v="10"/>
    <n v="310"/>
    <s v="TEL"/>
    <x v="0"/>
    <x v="19"/>
    <s v="Yes"/>
    <n v="0"/>
    <n v="4096"/>
    <m/>
    <n v="4096"/>
  </r>
  <r>
    <m/>
    <s v=" TEL"/>
    <x v="5"/>
    <n v="330"/>
    <n v="3837"/>
    <n v="10"/>
    <n v="320"/>
    <s v="TEL"/>
    <x v="0"/>
    <x v="19"/>
    <s v="Yes"/>
    <n v="0"/>
    <n v="3837"/>
    <m/>
    <n v="3837"/>
  </r>
  <r>
    <m/>
    <s v=" TEL"/>
    <x v="6"/>
    <n v="329"/>
    <n v="3846"/>
    <n v="10"/>
    <n v="319"/>
    <s v="TEL"/>
    <x v="0"/>
    <x v="19"/>
    <s v="Yes"/>
    <n v="0"/>
    <n v="3846"/>
    <m/>
    <n v="3846"/>
  </r>
  <r>
    <m/>
    <s v=" TEL"/>
    <x v="7"/>
    <n v="336"/>
    <n v="3849"/>
    <n v="10"/>
    <n v="326"/>
    <s v="TEL"/>
    <x v="0"/>
    <x v="19"/>
    <s v="Yes"/>
    <n v="0"/>
    <n v="3849"/>
    <m/>
    <n v="3849"/>
  </r>
  <r>
    <s v=" TLC"/>
    <s v=" TLC"/>
    <x v="0"/>
    <m/>
    <n v="4768"/>
    <m/>
    <m/>
    <s v="TLC"/>
    <x v="0"/>
    <x v="20"/>
    <s v="No"/>
    <n v="0"/>
    <n v="4768"/>
    <m/>
    <n v="4768"/>
  </r>
  <r>
    <m/>
    <s v=" TLC"/>
    <x v="1"/>
    <m/>
    <n v="4376"/>
    <m/>
    <m/>
    <s v="TLC"/>
    <x v="0"/>
    <x v="20"/>
    <s v="No"/>
    <n v="0"/>
    <n v="4376"/>
    <m/>
    <n v="4376"/>
  </r>
  <r>
    <m/>
    <s v=" TLC"/>
    <x v="2"/>
    <m/>
    <n v="4409"/>
    <m/>
    <m/>
    <s v="TLC"/>
    <x v="0"/>
    <x v="20"/>
    <s v="No"/>
    <n v="0"/>
    <n v="4409"/>
    <m/>
    <n v="4409"/>
  </r>
  <r>
    <m/>
    <s v=" TLC"/>
    <x v="3"/>
    <m/>
    <n v="4381"/>
    <m/>
    <m/>
    <s v="TLC"/>
    <x v="0"/>
    <x v="20"/>
    <s v="No"/>
    <n v="0"/>
    <n v="4381"/>
    <m/>
    <n v="4381"/>
  </r>
  <r>
    <m/>
    <s v=" TLC"/>
    <x v="4"/>
    <n v="44"/>
    <n v="4360"/>
    <s v=" -   "/>
    <n v="44"/>
    <s v="TLC"/>
    <x v="0"/>
    <x v="20"/>
    <s v="Yes"/>
    <n v="0"/>
    <n v="4360"/>
    <m/>
    <n v="4360"/>
  </r>
  <r>
    <m/>
    <s v=" TLC"/>
    <x v="5"/>
    <n v="44"/>
    <n v="4417"/>
    <s v=" -   "/>
    <n v="44"/>
    <s v="TLC"/>
    <x v="0"/>
    <x v="20"/>
    <s v="Yes"/>
    <n v="0"/>
    <n v="4417"/>
    <m/>
    <n v="4417"/>
  </r>
  <r>
    <m/>
    <s v=" TLC"/>
    <x v="6"/>
    <n v="44"/>
    <n v="4491"/>
    <s v=" -   "/>
    <n v="44"/>
    <s v="TLC"/>
    <x v="0"/>
    <x v="20"/>
    <s v="Yes"/>
    <n v="0"/>
    <n v="4491"/>
    <m/>
    <n v="4491"/>
  </r>
  <r>
    <m/>
    <s v=" TLC"/>
    <x v="7"/>
    <n v="0"/>
    <n v="5001"/>
    <n v="0"/>
    <n v="0"/>
    <s v="TLC"/>
    <x v="0"/>
    <x v="20"/>
    <s v="Yes"/>
    <n v="0"/>
    <n v="5001"/>
    <m/>
    <n v="5001"/>
  </r>
  <r>
    <s v=" TPCL"/>
    <s v=" TPCL"/>
    <x v="0"/>
    <m/>
    <n v="8472"/>
    <m/>
    <m/>
    <s v="TPCL"/>
    <x v="1"/>
    <x v="21"/>
    <s v="No"/>
    <n v="0"/>
    <n v="8472"/>
    <m/>
    <n v="8472"/>
  </r>
  <r>
    <m/>
    <s v=" TPCL"/>
    <x v="1"/>
    <m/>
    <n v="8498"/>
    <m/>
    <m/>
    <s v="TPCL"/>
    <x v="1"/>
    <x v="21"/>
    <s v="No"/>
    <n v="0"/>
    <n v="8498"/>
    <m/>
    <n v="8498"/>
  </r>
  <r>
    <m/>
    <s v=" TPCL"/>
    <x v="2"/>
    <m/>
    <n v="8540"/>
    <m/>
    <m/>
    <s v="TPCL"/>
    <x v="1"/>
    <x v="21"/>
    <s v="No"/>
    <n v="0"/>
    <n v="8540"/>
    <m/>
    <n v="8540"/>
  </r>
  <r>
    <m/>
    <s v=" TPCL"/>
    <x v="3"/>
    <m/>
    <n v="8545"/>
    <m/>
    <m/>
    <s v="TPCL"/>
    <x v="1"/>
    <x v="21"/>
    <s v="No"/>
    <n v="0"/>
    <n v="8545"/>
    <m/>
    <n v="8545"/>
  </r>
  <r>
    <m/>
    <s v=" TPCL"/>
    <x v="4"/>
    <n v="341"/>
    <n v="8529"/>
    <n v="271"/>
    <n v="70"/>
    <s v="TPCL"/>
    <x v="1"/>
    <x v="21"/>
    <s v="Yes"/>
    <n v="0"/>
    <n v="8529"/>
    <m/>
    <n v="8529"/>
  </r>
  <r>
    <m/>
    <s v=" TPCL"/>
    <x v="5"/>
    <n v="344"/>
    <n v="8580"/>
    <n v="271"/>
    <n v="73"/>
    <s v="TPCL"/>
    <x v="1"/>
    <x v="21"/>
    <s v="Yes"/>
    <n v="0"/>
    <n v="8580"/>
    <m/>
    <n v="8580"/>
  </r>
  <r>
    <m/>
    <s v=" TPCL"/>
    <x v="6"/>
    <n v="345"/>
    <n v="8603"/>
    <n v="271"/>
    <n v="74"/>
    <s v="TPCL"/>
    <x v="1"/>
    <x v="21"/>
    <s v="Yes"/>
    <n v="0"/>
    <n v="8603"/>
    <m/>
    <n v="8603"/>
  </r>
  <r>
    <m/>
    <s v=" TPCL"/>
    <x v="7"/>
    <n v="346"/>
    <n v="8630"/>
    <n v="271"/>
    <n v="74"/>
    <s v="TPCL"/>
    <x v="1"/>
    <x v="21"/>
    <s v="Yes"/>
    <n v="1"/>
    <n v="8630"/>
    <m/>
    <n v="8630"/>
  </r>
  <r>
    <s v=" Unison"/>
    <s v=" Unison"/>
    <x v="0"/>
    <n v="1523"/>
    <n v="9173"/>
    <m/>
    <m/>
    <s v="Unison"/>
    <x v="0"/>
    <x v="22"/>
    <s v="Yes"/>
    <n v="1523"/>
    <n v="9173"/>
    <n v="7650"/>
    <n v="7650"/>
  </r>
  <r>
    <m/>
    <s v=" Unison"/>
    <x v="1"/>
    <n v="1527"/>
    <n v="9264"/>
    <m/>
    <m/>
    <s v="Unison"/>
    <x v="0"/>
    <x v="22"/>
    <s v="Yes"/>
    <n v="1527"/>
    <n v="9264"/>
    <n v="7737"/>
    <n v="7737"/>
  </r>
  <r>
    <m/>
    <s v=" Unison"/>
    <x v="2"/>
    <n v="1553"/>
    <n v="9317"/>
    <m/>
    <m/>
    <s v="Unison"/>
    <x v="0"/>
    <x v="22"/>
    <s v="Yes"/>
    <n v="1553"/>
    <n v="9317"/>
    <n v="7764"/>
    <n v="7764"/>
  </r>
  <r>
    <m/>
    <s v=" Unison"/>
    <x v="3"/>
    <n v="1573"/>
    <n v="9376"/>
    <m/>
    <m/>
    <s v="Unison"/>
    <x v="0"/>
    <x v="22"/>
    <s v="Yes"/>
    <n v="1573"/>
    <n v="9376"/>
    <n v="7803"/>
    <n v="7803"/>
  </r>
  <r>
    <m/>
    <s v=" Unison"/>
    <x v="4"/>
    <n v="1598"/>
    <n v="8939"/>
    <n v="383"/>
    <n v="1214"/>
    <s v="Unison"/>
    <x v="0"/>
    <x v="22"/>
    <s v="Yes"/>
    <n v="1"/>
    <n v="7854"/>
    <n v="6256"/>
    <n v="6256"/>
  </r>
  <r>
    <m/>
    <s v=" Unison"/>
    <x v="5"/>
    <n v="1615"/>
    <n v="9510"/>
    <n v="382"/>
    <n v="1233"/>
    <s v="Unison"/>
    <x v="0"/>
    <x v="22"/>
    <s v="Yes"/>
    <n v="0"/>
    <n v="7895"/>
    <n v="6280"/>
    <n v="6280"/>
  </r>
  <r>
    <m/>
    <s v=" Unison"/>
    <x v="6"/>
    <n v="1622"/>
    <n v="9571"/>
    <n v="379"/>
    <n v="1242"/>
    <s v="Unison"/>
    <x v="0"/>
    <x v="22"/>
    <s v="Yes"/>
    <n v="1"/>
    <n v="7949"/>
    <n v="6327"/>
    <n v="6327"/>
  </r>
  <r>
    <s v=" Unison "/>
    <s v=" Unison "/>
    <x v="7"/>
    <n v="1628"/>
    <n v="7982"/>
    <n v="377"/>
    <n v="1251"/>
    <s v="Unison"/>
    <x v="0"/>
    <x v="22"/>
    <s v="Yes"/>
    <n v="0"/>
    <n v="7982"/>
    <n v="6354"/>
    <n v="6354"/>
  </r>
  <r>
    <s v=" Vector"/>
    <s v=" Vector"/>
    <x v="0"/>
    <m/>
    <n v="28017"/>
    <m/>
    <m/>
    <s v="Vector"/>
    <x v="0"/>
    <x v="23"/>
    <s v="No"/>
    <n v="0"/>
    <n v="28017"/>
    <m/>
    <n v="28017"/>
  </r>
  <r>
    <m/>
    <s v=" Vector"/>
    <x v="1"/>
    <m/>
    <n v="27732"/>
    <m/>
    <m/>
    <s v="Vector"/>
    <x v="0"/>
    <x v="23"/>
    <s v="No"/>
    <n v="0"/>
    <n v="27732"/>
    <m/>
    <n v="27732"/>
  </r>
  <r>
    <m/>
    <s v=" Vector"/>
    <x v="2"/>
    <m/>
    <n v="27926"/>
    <m/>
    <m/>
    <s v="Vector"/>
    <x v="0"/>
    <x v="23"/>
    <s v="No"/>
    <n v="0"/>
    <n v="27926"/>
    <m/>
    <n v="27926"/>
  </r>
  <r>
    <m/>
    <s v=" Vector"/>
    <x v="3"/>
    <m/>
    <n v="21744"/>
    <m/>
    <m/>
    <s v="Vector"/>
    <x v="0"/>
    <x v="23"/>
    <s v="No"/>
    <n v="0"/>
    <n v="21744"/>
    <m/>
    <n v="21744"/>
  </r>
  <r>
    <m/>
    <s v=" Vector"/>
    <x v="4"/>
    <n v="625"/>
    <n v="22010"/>
    <n v="80"/>
    <n v="545"/>
    <s v="Vector"/>
    <x v="0"/>
    <x v="23"/>
    <s v="Yes"/>
    <n v="0"/>
    <n v="22010"/>
    <m/>
    <n v="22010"/>
  </r>
  <r>
    <m/>
    <s v=" Vector"/>
    <x v="5"/>
    <n v="326"/>
    <n v="17537"/>
    <n v="17"/>
    <n v="309"/>
    <s v="Vector"/>
    <x v="0"/>
    <x v="23"/>
    <s v="Yes"/>
    <n v="0"/>
    <n v="17537"/>
    <m/>
    <n v="17537"/>
  </r>
  <r>
    <s v=" Vector "/>
    <s v=" Vector "/>
    <x v="6"/>
    <n v="334"/>
    <n v="17631"/>
    <n v="17"/>
    <n v="316"/>
    <s v="Vector"/>
    <x v="0"/>
    <x v="23"/>
    <s v="Yes"/>
    <n v="1"/>
    <n v="17631"/>
    <m/>
    <n v="17631"/>
  </r>
  <r>
    <m/>
    <s v=" Vector "/>
    <x v="7"/>
    <n v="352"/>
    <n v="17720"/>
    <n v="17"/>
    <n v="335"/>
    <s v="Vector"/>
    <x v="0"/>
    <x v="23"/>
    <s v="Yes"/>
    <n v="0"/>
    <n v="17720"/>
    <m/>
    <n v="17720"/>
  </r>
  <r>
    <s v=" Waipa"/>
    <s v=" Waipa"/>
    <x v="0"/>
    <m/>
    <n v="1902"/>
    <m/>
    <m/>
    <s v="Waipa"/>
    <x v="1"/>
    <x v="24"/>
    <s v="No"/>
    <n v="0"/>
    <n v="1902"/>
    <m/>
    <n v="1902"/>
  </r>
  <r>
    <m/>
    <s v=" Waipa"/>
    <x v="1"/>
    <m/>
    <n v="2015"/>
    <m/>
    <m/>
    <s v="Waipa"/>
    <x v="1"/>
    <x v="24"/>
    <s v="No"/>
    <n v="0"/>
    <n v="2015"/>
    <m/>
    <n v="2015"/>
  </r>
  <r>
    <m/>
    <s v=" Waipa"/>
    <x v="2"/>
    <m/>
    <n v="1955"/>
    <m/>
    <m/>
    <s v="Waipa"/>
    <x v="1"/>
    <x v="24"/>
    <s v="No"/>
    <n v="0"/>
    <n v="1955"/>
    <m/>
    <n v="1955"/>
  </r>
  <r>
    <m/>
    <s v=" Waipa"/>
    <x v="3"/>
    <m/>
    <n v="1981"/>
    <m/>
    <m/>
    <s v="Waipa"/>
    <x v="1"/>
    <x v="24"/>
    <s v="No"/>
    <n v="0"/>
    <n v="1981"/>
    <m/>
    <n v="1981"/>
  </r>
  <r>
    <m/>
    <s v=" Waipa"/>
    <x v="4"/>
    <n v="113"/>
    <n v="2009"/>
    <n v="68"/>
    <n v="45"/>
    <s v="Waipa"/>
    <x v="1"/>
    <x v="24"/>
    <s v="Yes"/>
    <n v="0"/>
    <n v="2009"/>
    <m/>
    <n v="2009"/>
  </r>
  <r>
    <m/>
    <s v=" Waipa"/>
    <x v="5"/>
    <n v="125"/>
    <n v="2058"/>
    <n v="73"/>
    <n v="53"/>
    <s v="Waipa"/>
    <x v="1"/>
    <x v="24"/>
    <s v="Yes"/>
    <n v="-1"/>
    <n v="2058"/>
    <m/>
    <n v="2058"/>
  </r>
  <r>
    <m/>
    <s v=" Waipa"/>
    <x v="6"/>
    <n v="124"/>
    <n v="2072"/>
    <n v="68"/>
    <n v="55"/>
    <s v="Waipa"/>
    <x v="1"/>
    <x v="24"/>
    <s v="Yes"/>
    <n v="1"/>
    <n v="2072"/>
    <m/>
    <n v="2072"/>
  </r>
  <r>
    <m/>
    <s v=" Waipa"/>
    <x v="7"/>
    <n v="127"/>
    <n v="2084"/>
    <n v="68"/>
    <n v="59"/>
    <s v="Waipa"/>
    <x v="1"/>
    <x v="24"/>
    <s v="Yes"/>
    <n v="0"/>
    <n v="2084"/>
    <m/>
    <n v="2084"/>
  </r>
  <r>
    <s v=" Waitaki"/>
    <s v=" Waitaki"/>
    <x v="0"/>
    <m/>
    <n v="1933"/>
    <m/>
    <m/>
    <s v="Waitaki"/>
    <x v="1"/>
    <x v="25"/>
    <s v="No"/>
    <n v="0"/>
    <n v="1933"/>
    <m/>
    <n v="1933"/>
  </r>
  <r>
    <m/>
    <s v=" Waitaki"/>
    <x v="1"/>
    <m/>
    <n v="1941"/>
    <m/>
    <m/>
    <s v="Waitaki"/>
    <x v="1"/>
    <x v="25"/>
    <s v="No"/>
    <n v="0"/>
    <n v="1941"/>
    <m/>
    <n v="1941"/>
  </r>
  <r>
    <m/>
    <s v=" Waitaki"/>
    <x v="2"/>
    <m/>
    <n v="1994"/>
    <m/>
    <m/>
    <s v="Waitaki"/>
    <x v="1"/>
    <x v="25"/>
    <s v="No"/>
    <n v="0"/>
    <n v="1994"/>
    <m/>
    <n v="1994"/>
  </r>
  <r>
    <m/>
    <s v=" Waitaki"/>
    <x v="3"/>
    <m/>
    <n v="2005"/>
    <m/>
    <m/>
    <s v="Waitaki"/>
    <x v="1"/>
    <x v="25"/>
    <s v="No"/>
    <n v="0"/>
    <n v="2005"/>
    <m/>
    <n v="2005"/>
  </r>
  <r>
    <m/>
    <s v=" Waitaki"/>
    <x v="4"/>
    <n v="0"/>
    <n v="1962"/>
    <n v="0"/>
    <n v="0"/>
    <s v="Waitaki"/>
    <x v="1"/>
    <x v="25"/>
    <s v="Yes"/>
    <n v="0"/>
    <n v="1962"/>
    <m/>
    <n v="1962"/>
  </r>
  <r>
    <m/>
    <s v=" Waitaki"/>
    <x v="5"/>
    <n v="0"/>
    <n v="1868"/>
    <n v="0"/>
    <n v="0"/>
    <s v="Waitaki"/>
    <x v="1"/>
    <x v="25"/>
    <s v="Yes"/>
    <n v="0"/>
    <n v="1868"/>
    <m/>
    <n v="1868"/>
  </r>
  <r>
    <m/>
    <s v=" Waitaki"/>
    <x v="6"/>
    <n v="0"/>
    <n v="1714"/>
    <n v="0"/>
    <n v="0"/>
    <s v="Waitaki"/>
    <x v="1"/>
    <x v="25"/>
    <s v="Yes"/>
    <n v="0"/>
    <n v="1714"/>
    <m/>
    <n v="1714"/>
  </r>
  <r>
    <m/>
    <s v=" Waitaki"/>
    <x v="7"/>
    <n v="0"/>
    <n v="1730"/>
    <n v="0"/>
    <n v="0"/>
    <s v="Waitaki"/>
    <x v="1"/>
    <x v="25"/>
    <s v="Yes"/>
    <n v="0"/>
    <n v="1730"/>
    <m/>
    <n v="1730"/>
  </r>
  <r>
    <s v=" WEL"/>
    <s v=" WEL"/>
    <x v="0"/>
    <m/>
    <n v="4875"/>
    <m/>
    <m/>
    <s v="WEL"/>
    <x v="1"/>
    <x v="26"/>
    <s v="No"/>
    <n v="0"/>
    <n v="4875"/>
    <m/>
    <n v="4875"/>
  </r>
  <r>
    <m/>
    <s v=" WEL"/>
    <x v="1"/>
    <m/>
    <n v="4884"/>
    <m/>
    <m/>
    <s v="WEL"/>
    <x v="1"/>
    <x v="26"/>
    <s v="No"/>
    <n v="0"/>
    <n v="4884"/>
    <m/>
    <n v="4884"/>
  </r>
  <r>
    <m/>
    <s v=" WEL"/>
    <x v="2"/>
    <m/>
    <n v="4971"/>
    <m/>
    <m/>
    <s v="WEL"/>
    <x v="1"/>
    <x v="26"/>
    <s v="No"/>
    <n v="0"/>
    <n v="4971"/>
    <m/>
    <n v="4971"/>
  </r>
  <r>
    <m/>
    <s v=" WEL"/>
    <x v="3"/>
    <m/>
    <n v="4996"/>
    <m/>
    <m/>
    <s v="WEL"/>
    <x v="1"/>
    <x v="26"/>
    <s v="No"/>
    <n v="0"/>
    <n v="4996"/>
    <m/>
    <n v="4996"/>
  </r>
  <r>
    <m/>
    <s v=" WEL"/>
    <x v="4"/>
    <n v="1147"/>
    <n v="5052"/>
    <n v="256"/>
    <n v="891"/>
    <s v="WEL"/>
    <x v="1"/>
    <x v="26"/>
    <s v="Yes"/>
    <n v="0"/>
    <n v="5052"/>
    <m/>
    <n v="5052"/>
  </r>
  <r>
    <m/>
    <s v=" WEL"/>
    <x v="5"/>
    <n v="1196"/>
    <n v="5168"/>
    <n v="259"/>
    <n v="938"/>
    <s v="WEL"/>
    <x v="1"/>
    <x v="26"/>
    <s v="Yes"/>
    <n v="-1"/>
    <n v="5168"/>
    <m/>
    <n v="5168"/>
  </r>
  <r>
    <m/>
    <s v=" WEL"/>
    <x v="6"/>
    <n v="1373"/>
    <n v="5043"/>
    <n v="260"/>
    <n v="1113"/>
    <s v="WEL"/>
    <x v="1"/>
    <x v="26"/>
    <s v="Yes"/>
    <n v="0"/>
    <n v="5043"/>
    <m/>
    <n v="5043"/>
  </r>
  <r>
    <m/>
    <s v=" WEL"/>
    <x v="7"/>
    <n v="1396"/>
    <n v="5053"/>
    <n v="263"/>
    <n v="1133"/>
    <s v="WEL"/>
    <x v="1"/>
    <x v="26"/>
    <s v="Yes"/>
    <n v="0"/>
    <n v="5053"/>
    <m/>
    <n v="5053"/>
  </r>
  <r>
    <s v=" Wellington"/>
    <s v=" Wellington"/>
    <x v="0"/>
    <m/>
    <m/>
    <m/>
    <m/>
    <s v="Wellington"/>
    <x v="0"/>
    <x v="27"/>
    <s v="No"/>
    <n v="0"/>
    <n v="0"/>
    <m/>
    <n v="0"/>
  </r>
  <r>
    <m/>
    <s v=" Wellington"/>
    <x v="1"/>
    <m/>
    <m/>
    <m/>
    <m/>
    <s v="Wellington"/>
    <x v="0"/>
    <x v="27"/>
    <s v="No"/>
    <n v="0"/>
    <n v="0"/>
    <m/>
    <n v="0"/>
  </r>
  <r>
    <m/>
    <s v=" Wellington"/>
    <x v="2"/>
    <m/>
    <m/>
    <m/>
    <m/>
    <s v="Wellington"/>
    <x v="0"/>
    <x v="27"/>
    <s v="No"/>
    <n v="0"/>
    <n v="0"/>
    <m/>
    <n v="0"/>
  </r>
  <r>
    <m/>
    <s v=" Wellington"/>
    <x v="3"/>
    <m/>
    <m/>
    <m/>
    <m/>
    <s v="Wellington"/>
    <x v="0"/>
    <x v="27"/>
    <s v="No"/>
    <n v="0"/>
    <n v="0"/>
    <m/>
    <n v="0"/>
  </r>
  <r>
    <m/>
    <s v=" Wellington"/>
    <x v="4"/>
    <n v="0"/>
    <n v="0"/>
    <n v="0"/>
    <n v="0"/>
    <s v="Wellington"/>
    <x v="0"/>
    <x v="27"/>
    <s v="Yes"/>
    <n v="0"/>
    <n v="0"/>
    <m/>
    <n v="0"/>
  </r>
  <r>
    <m/>
    <s v=" Wellington"/>
    <x v="5"/>
    <n v="383"/>
    <n v="4590"/>
    <n v="90"/>
    <n v="293"/>
    <s v="Wellington"/>
    <x v="0"/>
    <x v="27"/>
    <s v="Yes"/>
    <n v="0"/>
    <n v="4590"/>
    <m/>
    <n v="4590"/>
  </r>
  <r>
    <m/>
    <s v=" Wellington"/>
    <x v="6"/>
    <n v="386"/>
    <n v="4610"/>
    <n v="90"/>
    <n v="296"/>
    <s v="Wellington"/>
    <x v="0"/>
    <x v="27"/>
    <s v="Yes"/>
    <n v="0"/>
    <n v="4610"/>
    <m/>
    <n v="4610"/>
  </r>
  <r>
    <m/>
    <s v=" Wellington"/>
    <x v="7"/>
    <n v="386"/>
    <n v="4604"/>
    <n v="90"/>
    <n v="296"/>
    <s v="Wellington"/>
    <x v="0"/>
    <x v="27"/>
    <s v="Yes"/>
    <n v="0"/>
    <n v="4604"/>
    <m/>
    <n v="4604"/>
  </r>
  <r>
    <s v=" Westpower"/>
    <s v=" Westpower"/>
    <x v="0"/>
    <m/>
    <n v="1978"/>
    <m/>
    <m/>
    <s v="Westpower"/>
    <x v="1"/>
    <x v="28"/>
    <s v="No"/>
    <n v="0"/>
    <n v="1978"/>
    <m/>
    <n v="1978"/>
  </r>
  <r>
    <m/>
    <s v=" Westpower"/>
    <x v="1"/>
    <m/>
    <n v="2002"/>
    <m/>
    <m/>
    <s v="Westpower"/>
    <x v="1"/>
    <x v="28"/>
    <s v="No"/>
    <n v="0"/>
    <n v="2002"/>
    <m/>
    <n v="2002"/>
  </r>
  <r>
    <m/>
    <s v=" Westpower"/>
    <x v="2"/>
    <m/>
    <n v="2021"/>
    <m/>
    <m/>
    <s v="Westpower"/>
    <x v="1"/>
    <x v="28"/>
    <s v="No"/>
    <n v="0"/>
    <n v="2021"/>
    <m/>
    <n v="2021"/>
  </r>
  <r>
    <m/>
    <s v=" Westpower"/>
    <x v="3"/>
    <m/>
    <n v="2085"/>
    <m/>
    <m/>
    <s v="Westpower"/>
    <x v="1"/>
    <x v="28"/>
    <s v="No"/>
    <n v="0"/>
    <n v="2085"/>
    <m/>
    <n v="2085"/>
  </r>
  <r>
    <m/>
    <s v=" Westpower"/>
    <x v="4"/>
    <n v="0"/>
    <n v="2084"/>
    <n v="0"/>
    <n v="0"/>
    <s v="Westpower"/>
    <x v="1"/>
    <x v="28"/>
    <s v="Yes"/>
    <n v="0"/>
    <n v="2084"/>
    <m/>
    <n v="2084"/>
  </r>
  <r>
    <m/>
    <s v=" Westpower"/>
    <x v="5"/>
    <n v="0"/>
    <n v="2117"/>
    <n v="0"/>
    <n v="0"/>
    <s v="Westpower"/>
    <x v="1"/>
    <x v="28"/>
    <s v="Yes"/>
    <n v="0"/>
    <n v="2117"/>
    <m/>
    <n v="2117"/>
  </r>
  <r>
    <m/>
    <s v=" Westpower"/>
    <x v="6"/>
    <n v="0"/>
    <n v="2130"/>
    <n v="0"/>
    <n v="0"/>
    <s v="Westpower"/>
    <x v="1"/>
    <x v="28"/>
    <s v="Yes"/>
    <n v="0"/>
    <n v="2130"/>
    <m/>
    <n v="2130"/>
  </r>
  <r>
    <m/>
    <s v=" Westpower"/>
    <x v="7"/>
    <n v="0"/>
    <n v="2151"/>
    <n v="0"/>
    <n v="0"/>
    <s v="Westpower"/>
    <x v="1"/>
    <x v="28"/>
    <s v="Yes"/>
    <n v="0"/>
    <n v="2151"/>
    <m/>
    <n v="2151"/>
  </r>
  <r>
    <m/>
    <s v="Alpine Energy"/>
    <x v="8"/>
    <m/>
    <m/>
    <m/>
    <m/>
    <s v="Alpine Energy"/>
    <x v="0"/>
    <x v="0"/>
    <m/>
    <m/>
    <n v="4152"/>
    <m/>
    <n v="4152"/>
  </r>
  <r>
    <m/>
    <s v="Aurora Energy"/>
    <x v="8"/>
    <m/>
    <m/>
    <m/>
    <m/>
    <s v="Aurora Energy"/>
    <x v="0"/>
    <x v="2"/>
    <m/>
    <m/>
    <n v="5677"/>
    <m/>
    <n v="5677"/>
  </r>
  <r>
    <m/>
    <s v="Buller Electricity"/>
    <x v="8"/>
    <m/>
    <m/>
    <m/>
    <m/>
    <s v="Buller Electricity"/>
    <x v="1"/>
    <x v="3"/>
    <m/>
    <m/>
    <n v="629.5"/>
    <m/>
    <n v="629.5"/>
  </r>
  <r>
    <m/>
    <s v="Centralines"/>
    <x v="8"/>
    <m/>
    <m/>
    <m/>
    <m/>
    <s v="Centralines"/>
    <x v="0"/>
    <x v="4"/>
    <m/>
    <m/>
    <n v="1723"/>
    <m/>
    <n v="1723"/>
  </r>
  <r>
    <m/>
    <s v="Counties Power"/>
    <x v="8"/>
    <m/>
    <m/>
    <m/>
    <m/>
    <s v="Counties Power"/>
    <x v="1"/>
    <x v="5"/>
    <m/>
    <m/>
    <n v="3054.9488799999999"/>
    <m/>
    <n v="3054.9488799999999"/>
  </r>
  <r>
    <m/>
    <s v="Eastland Network"/>
    <x v="8"/>
    <m/>
    <m/>
    <m/>
    <m/>
    <s v="Eastland Network"/>
    <x v="0"/>
    <x v="6"/>
    <m/>
    <m/>
    <n v="3645.8049999999998"/>
    <m/>
    <n v="3645.8049999999998"/>
  </r>
  <r>
    <m/>
    <s v="Electra"/>
    <x v="8"/>
    <m/>
    <m/>
    <m/>
    <m/>
    <s v="Electra"/>
    <x v="1"/>
    <x v="7"/>
    <m/>
    <m/>
    <n v="2583.46"/>
    <m/>
    <n v="2583.46"/>
  </r>
  <r>
    <m/>
    <s v="Electricity Ashburton"/>
    <x v="8"/>
    <m/>
    <m/>
    <m/>
    <m/>
    <s v="Electricity Ashburton"/>
    <x v="0"/>
    <x v="1"/>
    <m/>
    <m/>
    <n v="2978.5"/>
    <m/>
    <n v="2978.5"/>
  </r>
  <r>
    <m/>
    <s v="Electricity Invercargill"/>
    <x v="8"/>
    <m/>
    <m/>
    <m/>
    <m/>
    <s v="Electricity Invercargill"/>
    <x v="0"/>
    <x v="9"/>
    <m/>
    <m/>
    <n v="656.43291999999997"/>
    <m/>
    <n v="656.43291999999997"/>
  </r>
  <r>
    <m/>
    <s v="Horizon Energy"/>
    <x v="8"/>
    <m/>
    <m/>
    <m/>
    <m/>
    <s v="Horizon Energy"/>
    <x v="0"/>
    <x v="8"/>
    <m/>
    <m/>
    <n v="2369.7049999999999"/>
    <n v="2351.3049999999998"/>
    <n v="2351.3049999999998"/>
  </r>
  <r>
    <m/>
    <s v="Mainpower NZ"/>
    <x v="8"/>
    <m/>
    <m/>
    <m/>
    <m/>
    <s v="Mainpower NZ"/>
    <x v="1"/>
    <x v="10"/>
    <m/>
    <m/>
    <n v="4660"/>
    <m/>
    <n v="4660"/>
  </r>
  <r>
    <m/>
    <s v="Marlborough Lines"/>
    <x v="8"/>
    <m/>
    <m/>
    <m/>
    <m/>
    <s v="Marlborough Lines"/>
    <x v="1"/>
    <x v="11"/>
    <m/>
    <m/>
    <n v="3369"/>
    <m/>
    <n v="3369"/>
  </r>
  <r>
    <m/>
    <s v="Nelson Electricity"/>
    <x v="8"/>
    <m/>
    <m/>
    <m/>
    <m/>
    <s v="Nelson Electricity"/>
    <x v="0"/>
    <x v="12"/>
    <m/>
    <m/>
    <n v="254"/>
    <m/>
    <n v="254"/>
  </r>
  <r>
    <m/>
    <s v="Network Tasman"/>
    <x v="8"/>
    <m/>
    <m/>
    <m/>
    <m/>
    <s v="Network Tasman"/>
    <x v="0"/>
    <x v="18"/>
    <m/>
    <m/>
    <n v="3367.2"/>
    <m/>
    <n v="3367.2"/>
  </r>
  <r>
    <m/>
    <s v="Network Waitaki"/>
    <x v="8"/>
    <m/>
    <m/>
    <m/>
    <m/>
    <s v="Network Waitaki"/>
    <x v="1"/>
    <x v="25"/>
    <m/>
    <m/>
    <n v="1732"/>
    <m/>
    <n v="1732"/>
  </r>
  <r>
    <m/>
    <s v="Northpower"/>
    <x v="8"/>
    <m/>
    <m/>
    <m/>
    <m/>
    <s v="Northpower"/>
    <x v="1"/>
    <x v="13"/>
    <m/>
    <m/>
    <n v="5778"/>
    <m/>
    <n v="5778"/>
  </r>
  <r>
    <m/>
    <s v="Orion NZ"/>
    <x v="8"/>
    <m/>
    <m/>
    <m/>
    <m/>
    <s v="Orion NZ"/>
    <x v="1"/>
    <x v="14"/>
    <m/>
    <m/>
    <n v="10889.343000000001"/>
    <m/>
    <n v="10889.343000000001"/>
  </r>
  <r>
    <m/>
    <s v="OtagoNet"/>
    <x v="8"/>
    <m/>
    <m/>
    <m/>
    <m/>
    <s v="OtagoNet"/>
    <x v="0"/>
    <x v="15"/>
    <m/>
    <m/>
    <n v="4461.3801000000003"/>
    <m/>
    <n v="4461.3801000000003"/>
  </r>
  <r>
    <m/>
    <s v="Powerco"/>
    <x v="8"/>
    <m/>
    <m/>
    <m/>
    <m/>
    <s v="Powerco"/>
    <x v="0"/>
    <x v="16"/>
    <m/>
    <m/>
    <n v="30841.2225764385"/>
    <m/>
    <n v="30841.2225764385"/>
  </r>
  <r>
    <m/>
    <s v="Scanpower"/>
    <x v="8"/>
    <m/>
    <m/>
    <m/>
    <m/>
    <s v="Scanpower"/>
    <x v="1"/>
    <x v="17"/>
    <m/>
    <m/>
    <n v="1040"/>
    <m/>
    <n v="1040"/>
  </r>
  <r>
    <m/>
    <s v="The Lines Company"/>
    <x v="8"/>
    <m/>
    <m/>
    <m/>
    <m/>
    <s v="The Lines Company"/>
    <x v="0"/>
    <x v="20"/>
    <m/>
    <m/>
    <n v="4417.7"/>
    <m/>
    <n v="4417.7"/>
  </r>
  <r>
    <m/>
    <s v="The Power Company"/>
    <x v="8"/>
    <m/>
    <m/>
    <m/>
    <m/>
    <s v="The Power Company"/>
    <x v="1"/>
    <x v="21"/>
    <m/>
    <m/>
    <n v="8664.5160799999994"/>
    <m/>
    <n v="8664.5160799999994"/>
  </r>
  <r>
    <m/>
    <s v="Top Energy"/>
    <x v="8"/>
    <m/>
    <m/>
    <m/>
    <m/>
    <s v="Top Energy"/>
    <x v="0"/>
    <x v="19"/>
    <m/>
    <m/>
    <n v="3857.9"/>
    <m/>
    <n v="3857.9"/>
  </r>
  <r>
    <m/>
    <s v="Unison Networks"/>
    <x v="8"/>
    <m/>
    <m/>
    <m/>
    <m/>
    <s v="Unison Networks"/>
    <x v="0"/>
    <x v="22"/>
    <m/>
    <m/>
    <n v="8007.09"/>
    <n v="6370.09"/>
    <n v="6370.09"/>
  </r>
  <r>
    <m/>
    <s v="Vector Lines"/>
    <x v="8"/>
    <m/>
    <m/>
    <m/>
    <m/>
    <s v="Vector Lines"/>
    <x v="0"/>
    <x v="23"/>
    <m/>
    <m/>
    <n v="17757.1310769999"/>
    <m/>
    <n v="17757.1310769999"/>
  </r>
  <r>
    <m/>
    <s v="Waipa Networks"/>
    <x v="8"/>
    <m/>
    <m/>
    <m/>
    <m/>
    <s v="Waipa Networks"/>
    <x v="1"/>
    <x v="24"/>
    <m/>
    <m/>
    <n v="2087.49197"/>
    <m/>
    <n v="2087.49197"/>
  </r>
  <r>
    <m/>
    <s v="WEL Networks"/>
    <x v="8"/>
    <m/>
    <m/>
    <m/>
    <m/>
    <s v="WEL Networks"/>
    <x v="1"/>
    <x v="26"/>
    <m/>
    <m/>
    <n v="5226"/>
    <m/>
    <n v="5226"/>
  </r>
  <r>
    <m/>
    <s v="Wellington Electricity"/>
    <x v="8"/>
    <m/>
    <m/>
    <m/>
    <m/>
    <s v="Wellington Electricity"/>
    <x v="0"/>
    <x v="27"/>
    <m/>
    <m/>
    <n v="4625.0382088342703"/>
    <m/>
    <n v="4625.0382088342703"/>
  </r>
  <r>
    <m/>
    <s v="Westpower"/>
    <x v="8"/>
    <m/>
    <m/>
    <m/>
    <m/>
    <s v="Westpower"/>
    <x v="1"/>
    <x v="28"/>
    <m/>
    <m/>
    <n v="2193"/>
    <m/>
    <n v="2193"/>
  </r>
  <r>
    <m/>
    <m/>
    <x v="9"/>
    <m/>
    <m/>
    <m/>
    <m/>
    <m/>
    <x v="2"/>
    <x v="2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8:AE15" firstHeaderRow="1" firstDataRow="2" firstDataCol="1" rowPageCount="1" colPageCount="1"/>
  <pivotFields count="15">
    <pivotField compact="0" outline="0" showAll="0"/>
    <pivotField compact="0" outline="0" showAll="0" defaultSubtotal="0"/>
    <pivotField axis="axisRow" compact="0" outline="0" showAll="0">
      <items count="11">
        <item h="1" x="0"/>
        <item h="1" x="1"/>
        <item h="1" x="2"/>
        <item h="1" x="3"/>
        <item x="4"/>
        <item x="5"/>
        <item x="6"/>
        <item x="7"/>
        <item x="8"/>
        <item h="1"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axis="axisCol" compact="0" outline="0" showAll="0" defaultSubtotal="0">
      <items count="30">
        <item x="0"/>
        <item x="2"/>
        <item x="3"/>
        <item x="4"/>
        <item x="5"/>
        <item x="6"/>
        <item x="7"/>
        <item x="1"/>
        <item x="9"/>
        <item x="8"/>
        <item x="10"/>
        <item x="11"/>
        <item x="12"/>
        <item x="18"/>
        <item x="13"/>
        <item x="14"/>
        <item x="15"/>
        <item x="16"/>
        <item x="17"/>
        <item x="20"/>
        <item x="19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compact="0" outline="0" showAll="0"/>
    <pivotField compact="0" numFmtId="3" outline="0" showAll="0" defaultSubtotal="0"/>
    <pivotField compact="0" outline="0" showAll="0" defaultSubtotal="0"/>
    <pivotField dataField="1" compact="0" outline="0" showAll="0" defaultSubtotal="0"/>
  </pivotFields>
  <rowFields count="1">
    <field x="2"/>
  </rowFields>
  <rowItems count="6">
    <i>
      <x v="4"/>
    </i>
    <i>
      <x v="5"/>
    </i>
    <i>
      <x v="6"/>
    </i>
    <i>
      <x v="7"/>
    </i>
    <i>
      <x v="8"/>
    </i>
    <i t="grand">
      <x/>
    </i>
  </rowItems>
  <colFields count="1">
    <field x="9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1">
    <pageField fld="8" hier="-1"/>
  </pageFields>
  <dataFields count="1">
    <dataField name="Sum of Final scenario-ID or adjusted data" fld="14" baseField="0" baseItem="0" numFmtId="41"/>
  </dataFields>
  <formats count="42">
    <format dxfId="41">
      <pivotArea dataOnly="0" labelOnly="1" outline="0" fieldPosition="0">
        <references count="1">
          <reference field="2" count="0"/>
        </references>
      </pivotArea>
    </format>
    <format dxfId="40">
      <pivotArea type="origin" dataOnly="0" labelOnly="1" outline="0" fieldPosition="0"/>
    </format>
    <format dxfId="39">
      <pivotArea field="2" type="button" dataOnly="0" labelOnly="1" outline="0" axis="axisRow" fieldPosition="0"/>
    </format>
    <format dxfId="38">
      <pivotArea dataOnly="0" labelOnly="1" outline="0" fieldPosition="0">
        <references count="1">
          <reference field="9" count="2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37">
      <pivotArea dataOnly="0" labelOnly="1" grandCol="1" outline="0" fieldPosition="0"/>
    </format>
    <format dxfId="36">
      <pivotArea field="8" type="button" dataOnly="0" labelOnly="1" outline="0" axis="axisPage" fieldPosition="0"/>
    </format>
    <format dxfId="35">
      <pivotArea dataOnly="0" labelOnly="1" outline="0" fieldPosition="0">
        <references count="1">
          <reference field="8" count="0"/>
        </references>
      </pivotArea>
    </format>
    <format dxfId="34">
      <pivotArea dataOnly="0" labelOnly="1" outline="0" fieldPosition="0">
        <references count="1">
          <reference field="8" count="0"/>
        </references>
      </pivotArea>
    </format>
    <format dxfId="33">
      <pivotArea dataOnly="0" labelOnly="1" outline="0" fieldPosition="0">
        <references count="1">
          <reference field="2" count="0"/>
        </references>
      </pivotArea>
    </format>
    <format dxfId="32">
      <pivotArea field="9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8" type="button" dataOnly="0" labelOnly="1" outline="0" axis="axisPage" fieldPosition="0"/>
    </format>
    <format dxfId="29">
      <pivotArea field="8" type="button" dataOnly="0" labelOnly="1" outline="0" axis="axisPage" fieldPosition="0"/>
    </format>
    <format dxfId="28">
      <pivotArea field="8" type="button" dataOnly="0" labelOnly="1" outline="0" axis="axisPage" fieldPosition="0"/>
    </format>
    <format dxfId="27">
      <pivotArea outline="0" collapsedLevelsAreSubtotals="1" fieldPosition="0">
        <references count="2">
          <reference field="2" count="0" selected="0"/>
          <reference field="9" count="5" selected="0">
            <x v="0"/>
            <x v="1"/>
            <x v="2"/>
            <x v="3"/>
            <x v="4"/>
          </reference>
        </references>
      </pivotArea>
    </format>
    <format dxfId="26">
      <pivotArea outline="0" collapsedLevelsAreSubtotals="1" fieldPosition="0">
        <references count="2">
          <reference field="2" count="4" selected="0">
            <x v="4"/>
            <x v="5"/>
            <x v="6"/>
            <x v="7"/>
          </reference>
          <reference field="9" count="1" selected="0">
            <x v="5"/>
          </reference>
        </references>
      </pivotArea>
    </format>
    <format dxfId="25">
      <pivotArea outline="0" collapsedLevelsAreSubtotals="1" fieldPosition="0">
        <references count="2">
          <reference field="2" count="0" selected="0"/>
          <reference field="9" count="5" selected="0">
            <x v="6"/>
            <x v="7"/>
            <x v="8"/>
            <x v="9"/>
            <x v="10"/>
          </reference>
        </references>
      </pivotArea>
    </format>
    <format dxfId="24">
      <pivotArea outline="0" collapsedLevelsAreSubtotals="1" fieldPosition="0">
        <references count="2">
          <reference field="2" count="0" selected="0"/>
          <reference field="9" count="6" selected="0">
            <x v="12"/>
            <x v="13"/>
            <x v="14"/>
            <x v="15"/>
            <x v="16"/>
            <x v="17"/>
          </reference>
        </references>
      </pivotArea>
    </format>
    <format dxfId="23">
      <pivotArea outline="0" collapsedLevelsAreSubtotals="1" fieldPosition="0">
        <references count="2">
          <reference field="2" count="3" selected="0">
            <x v="4"/>
            <x v="5"/>
            <x v="6"/>
          </reference>
          <reference field="9" count="1" selected="0">
            <x v="18"/>
          </reference>
        </references>
      </pivotArea>
    </format>
    <format dxfId="22">
      <pivotArea outline="0" collapsedLevelsAreSubtotals="1" fieldPosition="0">
        <references count="2">
          <reference field="2" count="1" selected="0">
            <x v="8"/>
          </reference>
          <reference field="9" count="1" selected="0">
            <x v="18"/>
          </reference>
        </references>
      </pivotArea>
    </format>
    <format dxfId="21">
      <pivotArea outline="0" collapsedLevelsAreSubtotals="1" fieldPosition="0">
        <references count="2">
          <reference field="2" count="2" selected="0">
            <x v="4"/>
            <x v="5"/>
          </reference>
          <reference field="9" count="1" selected="0">
            <x v="19"/>
          </reference>
        </references>
      </pivotArea>
    </format>
    <format dxfId="20">
      <pivotArea outline="0" collapsedLevelsAreSubtotals="1" fieldPosition="0">
        <references count="2">
          <reference field="2" count="1" selected="0">
            <x v="8"/>
          </reference>
          <reference field="9" count="1" selected="0">
            <x v="19"/>
          </reference>
        </references>
      </pivotArea>
    </format>
    <format dxfId="19">
      <pivotArea outline="0" collapsedLevelsAreSubtotals="1" fieldPosition="0">
        <references count="2">
          <reference field="2" count="0" selected="0"/>
          <reference field="9" count="2" selected="0">
            <x v="20"/>
            <x v="21"/>
          </reference>
        </references>
      </pivotArea>
    </format>
    <format dxfId="18">
      <pivotArea outline="0" collapsedLevelsAreSubtotals="1" fieldPosition="0">
        <references count="2">
          <reference field="2" count="3" selected="0">
            <x v="4"/>
            <x v="5"/>
            <x v="6"/>
          </reference>
          <reference field="9" count="1" selected="0">
            <x v="22"/>
          </reference>
        </references>
      </pivotArea>
    </format>
    <format dxfId="17">
      <pivotArea outline="0" collapsedLevelsAreSubtotals="1" fieldPosition="0">
        <references count="2">
          <reference field="2" count="0" selected="0"/>
          <reference field="9" count="6" selected="0">
            <x v="23"/>
            <x v="24"/>
            <x v="25"/>
            <x v="26"/>
            <x v="27"/>
            <x v="28"/>
          </reference>
        </references>
      </pivotArea>
    </format>
    <format dxfId="16">
      <pivotArea outline="0" collapsedLevelsAreSubtotals="1" fieldPosition="0">
        <references count="2">
          <reference field="2" count="0" selected="0"/>
          <reference field="9" count="5" selected="0">
            <x v="0"/>
            <x v="1"/>
            <x v="2"/>
            <x v="3"/>
            <x v="4"/>
          </reference>
        </references>
      </pivotArea>
    </format>
    <format dxfId="15">
      <pivotArea outline="0" collapsedLevelsAreSubtotals="1" fieldPosition="0">
        <references count="2">
          <reference field="2" count="2" selected="0">
            <x v="7"/>
            <x v="8"/>
          </reference>
          <reference field="9" count="1" selected="0">
            <x v="22"/>
          </reference>
        </references>
      </pivotArea>
    </format>
    <format dxfId="14">
      <pivotArea outline="0" collapsedLevelsAreSubtotals="1" fieldPosition="0">
        <references count="2">
          <reference field="2" count="2" selected="0">
            <x v="6"/>
            <x v="7"/>
          </reference>
          <reference field="9" count="1" selected="0">
            <x v="19"/>
          </reference>
        </references>
      </pivotArea>
    </format>
    <format dxfId="13">
      <pivotArea outline="0" collapsedLevelsAreSubtotals="1" fieldPosition="0">
        <references count="2">
          <reference field="2" count="1" selected="0">
            <x v="7"/>
          </reference>
          <reference field="9" count="1" selected="0">
            <x v="18"/>
          </reference>
        </references>
      </pivotArea>
    </format>
    <format dxfId="12">
      <pivotArea outline="0" collapsedLevelsAreSubtotals="1" fieldPosition="0">
        <references count="2">
          <reference field="2" count="0" selected="0"/>
          <reference field="9" count="1" selected="0">
            <x v="11"/>
          </reference>
        </references>
      </pivotArea>
    </format>
    <format dxfId="11">
      <pivotArea outline="0" collapsedLevelsAreSubtotals="1" fieldPosition="0">
        <references count="2">
          <reference field="2" count="1" selected="0">
            <x v="8"/>
          </reference>
          <reference field="9" count="1" selected="0">
            <x v="5"/>
          </reference>
        </references>
      </pivotArea>
    </format>
    <format dxfId="10">
      <pivotArea outline="0" collapsedLevelsAreSubtotals="1" fieldPosition="0">
        <references count="2">
          <reference field="2" count="2" selected="0">
            <x v="7"/>
            <x v="8"/>
          </reference>
          <reference field="9" count="1" selected="0">
            <x v="22"/>
          </reference>
        </references>
      </pivotArea>
    </format>
    <format dxfId="9">
      <pivotArea outline="0" collapsedLevelsAreSubtotals="1" fieldPosition="0">
        <references count="2">
          <reference field="2" count="2" selected="0">
            <x v="6"/>
            <x v="7"/>
          </reference>
          <reference field="9" count="1" selected="0">
            <x v="19"/>
          </reference>
        </references>
      </pivotArea>
    </format>
    <format dxfId="8">
      <pivotArea outline="0" collapsedLevelsAreSubtotals="1" fieldPosition="0">
        <references count="2">
          <reference field="2" count="1" selected="0">
            <x v="7"/>
          </reference>
          <reference field="9" count="1" selected="0">
            <x v="18"/>
          </reference>
        </references>
      </pivotArea>
    </format>
    <format dxfId="7">
      <pivotArea outline="0" collapsedLevelsAreSubtotals="1" fieldPosition="0">
        <references count="2">
          <reference field="2" count="0" selected="0"/>
          <reference field="9" count="1" selected="0">
            <x v="11"/>
          </reference>
        </references>
      </pivotArea>
    </format>
    <format dxfId="6">
      <pivotArea outline="0" collapsedLevelsAreSubtotals="1" fieldPosition="0">
        <references count="2">
          <reference field="2" count="1" selected="0">
            <x v="8"/>
          </reference>
          <reference field="9" count="1" selected="0">
            <x v="5"/>
          </reference>
        </references>
      </pivotArea>
    </format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outline="0" collapsedLevelsAreSubtotals="1" fieldPosition="0">
        <references count="1">
          <reference field="9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9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stats.govt.nz/tools_and_services/tools/tablebuilder/population-projections-tables.aspx" TargetMode="External"/><Relationship Id="rId1" Type="http://schemas.openxmlformats.org/officeDocument/2006/relationships/hyperlink" Target="http://stats.govt.nz/Census/2006CensusHomePage/QuickStats/AboutAPlace.aspx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nzdotstat.stats.govt.nz/" TargetMode="External"/><Relationship Id="rId1" Type="http://schemas.openxmlformats.org/officeDocument/2006/relationships/hyperlink" Target="http://nzdotstat.stats.govt.nz/OECDStat_Metadata/ShowMetadata.ashx?Dataset=TABLECODE1611&amp;Coords=%5bAREA%5d&amp;ShowOnWeb=true&amp;Lang=en" TargetMode="External"/><Relationship Id="rId4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21"/>
  <sheetViews>
    <sheetView showGridLines="0" tabSelected="1"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26.5703125" style="19" customWidth="1"/>
    <col min="2" max="2" width="43.140625" style="19" customWidth="1"/>
    <col min="3" max="3" width="32.7109375" style="170" customWidth="1"/>
    <col min="4" max="4" width="32.28515625" style="19" customWidth="1"/>
    <col min="5" max="16384" width="9.140625" style="19"/>
  </cols>
  <sheetData>
    <row r="1" spans="1:4" x14ac:dyDescent="0.25">
      <c r="A1" s="27"/>
      <c r="B1" s="26"/>
      <c r="C1" s="26"/>
      <c r="D1" s="25"/>
    </row>
    <row r="2" spans="1:4" ht="236.25" customHeight="1" x14ac:dyDescent="0.25">
      <c r="A2" s="63"/>
      <c r="B2" s="64"/>
      <c r="C2" s="64"/>
      <c r="D2" s="65"/>
    </row>
    <row r="3" spans="1:4" ht="22.5" x14ac:dyDescent="0.3">
      <c r="A3" s="66" t="s">
        <v>200</v>
      </c>
      <c r="B3" s="67"/>
      <c r="C3" s="67"/>
      <c r="D3" s="68"/>
    </row>
    <row r="4" spans="1:4" ht="22.5" x14ac:dyDescent="0.3">
      <c r="A4" s="66" t="s">
        <v>201</v>
      </c>
      <c r="B4" s="67"/>
      <c r="C4" s="67"/>
      <c r="D4" s="68"/>
    </row>
    <row r="5" spans="1:4" ht="22.5" x14ac:dyDescent="0.3">
      <c r="A5" s="66" t="s">
        <v>202</v>
      </c>
      <c r="B5" s="67"/>
      <c r="C5" s="67"/>
      <c r="D5" s="68"/>
    </row>
    <row r="6" spans="1:4" ht="22.5" x14ac:dyDescent="0.3">
      <c r="A6" s="66"/>
      <c r="B6" s="67"/>
      <c r="C6" s="67"/>
      <c r="D6" s="68"/>
    </row>
    <row r="7" spans="1:4" ht="22.5" x14ac:dyDescent="0.3">
      <c r="A7" s="66"/>
      <c r="B7" s="67"/>
      <c r="C7" s="67"/>
      <c r="D7" s="68"/>
    </row>
    <row r="8" spans="1:4" ht="22.5" x14ac:dyDescent="0.3">
      <c r="A8" s="66"/>
      <c r="B8" s="67"/>
      <c r="C8" s="67"/>
      <c r="D8" s="68"/>
    </row>
    <row r="9" spans="1:4" ht="22.5" x14ac:dyDescent="0.3">
      <c r="A9" s="66"/>
      <c r="B9" s="67"/>
      <c r="C9" s="67"/>
      <c r="D9" s="68"/>
    </row>
    <row r="10" spans="1:4" ht="22.5" x14ac:dyDescent="0.3">
      <c r="A10" s="66"/>
      <c r="B10" s="67"/>
      <c r="C10" s="67"/>
      <c r="D10" s="68"/>
    </row>
    <row r="11" spans="1:4" ht="22.5" x14ac:dyDescent="0.3">
      <c r="A11" s="66"/>
      <c r="B11" s="67"/>
      <c r="C11" s="67"/>
      <c r="D11" s="68"/>
    </row>
    <row r="12" spans="1:4" x14ac:dyDescent="0.25">
      <c r="A12" s="63"/>
      <c r="B12" s="64"/>
      <c r="C12" s="64"/>
      <c r="D12" s="65"/>
    </row>
    <row r="13" spans="1:4" x14ac:dyDescent="0.25">
      <c r="A13" s="63"/>
      <c r="B13" s="4"/>
      <c r="C13" s="4"/>
      <c r="D13" s="69"/>
    </row>
    <row r="14" spans="1:4" x14ac:dyDescent="0.25">
      <c r="A14" s="63"/>
      <c r="B14" s="4"/>
      <c r="C14" s="4"/>
      <c r="D14" s="65"/>
    </row>
    <row r="15" spans="1:4" x14ac:dyDescent="0.25">
      <c r="A15" s="63"/>
      <c r="B15" s="4"/>
      <c r="C15" s="4"/>
      <c r="D15" s="65"/>
    </row>
    <row r="16" spans="1:4" x14ac:dyDescent="0.25">
      <c r="A16" s="63"/>
      <c r="B16" s="4"/>
      <c r="C16" s="4"/>
      <c r="D16" s="65"/>
    </row>
    <row r="17" spans="1:4" x14ac:dyDescent="0.25">
      <c r="A17" s="63"/>
      <c r="B17" s="4"/>
      <c r="C17" s="4"/>
      <c r="D17" s="65"/>
    </row>
    <row r="18" spans="1:4" x14ac:dyDescent="0.25">
      <c r="A18" s="63"/>
      <c r="B18" s="4"/>
      <c r="C18" s="4"/>
      <c r="D18" s="65"/>
    </row>
    <row r="19" spans="1:4" x14ac:dyDescent="0.25">
      <c r="A19" s="63"/>
      <c r="B19" s="4"/>
      <c r="C19" s="4"/>
      <c r="D19" s="65"/>
    </row>
    <row r="20" spans="1:4" x14ac:dyDescent="0.25">
      <c r="A20" s="70" t="s">
        <v>193</v>
      </c>
      <c r="B20" s="67"/>
      <c r="C20" s="67"/>
      <c r="D20" s="68"/>
    </row>
    <row r="21" spans="1:4" x14ac:dyDescent="0.25">
      <c r="A21" s="71"/>
      <c r="B21" s="142"/>
      <c r="C21" s="142"/>
      <c r="D21" s="72"/>
    </row>
  </sheetData>
  <sheetProtection formatColumns="0" formatRows="0"/>
  <pageMargins left="0.25" right="0.25" top="0.75" bottom="0.75" header="0.3" footer="0.3"/>
  <pageSetup paperSize="8" fitToHeight="10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2" tint="-0.749992370372631"/>
    <pageSetUpPr fitToPage="1"/>
  </sheetPr>
  <dimension ref="A1:W87"/>
  <sheetViews>
    <sheetView showGridLines="0" view="pageBreakPreview" zoomScaleNormal="100" zoomScaleSheetLayoutView="100" workbookViewId="0"/>
  </sheetViews>
  <sheetFormatPr defaultRowHeight="15" x14ac:dyDescent="0.25"/>
  <cols>
    <col min="1" max="1" width="29.42578125" customWidth="1"/>
    <col min="2" max="2" width="10.7109375" customWidth="1"/>
    <col min="3" max="3" width="10.7109375" style="170" customWidth="1"/>
    <col min="4" max="5" width="10.7109375" customWidth="1"/>
    <col min="6" max="6" width="20.85546875" bestFit="1" customWidth="1"/>
    <col min="7" max="7" width="20.28515625" bestFit="1" customWidth="1"/>
    <col min="9" max="9" width="38.140625" bestFit="1" customWidth="1"/>
    <col min="10" max="10" width="10" bestFit="1" customWidth="1"/>
    <col min="11" max="14" width="10.7109375" customWidth="1"/>
    <col min="15" max="15" width="21.28515625" customWidth="1"/>
    <col min="16" max="16" width="14.5703125" bestFit="1" customWidth="1"/>
    <col min="17" max="17" width="19.140625" bestFit="1" customWidth="1"/>
    <col min="20" max="20" width="34.85546875" bestFit="1" customWidth="1"/>
    <col min="22" max="22" width="51.85546875" bestFit="1" customWidth="1"/>
  </cols>
  <sheetData>
    <row r="1" spans="1:23" ht="26.25" x14ac:dyDescent="0.4">
      <c r="A1" s="209" t="s">
        <v>294</v>
      </c>
      <c r="B1" s="145"/>
      <c r="C1" s="145"/>
      <c r="D1" s="145"/>
      <c r="E1" s="145"/>
      <c r="F1" s="145"/>
      <c r="G1" s="145"/>
      <c r="H1" s="200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6"/>
    </row>
    <row r="2" spans="1:23" x14ac:dyDescent="0.25">
      <c r="A2" s="29" t="s">
        <v>296</v>
      </c>
      <c r="B2" s="4"/>
      <c r="C2" s="4"/>
      <c r="D2" s="4"/>
      <c r="E2" s="4"/>
      <c r="F2" s="4"/>
      <c r="G2" s="4"/>
      <c r="H2" s="13"/>
      <c r="I2" s="4"/>
      <c r="J2" s="4"/>
      <c r="K2" s="4"/>
      <c r="L2" s="4"/>
      <c r="M2" s="4"/>
      <c r="N2" s="4"/>
      <c r="O2" s="4" t="s">
        <v>295</v>
      </c>
      <c r="P2" s="4"/>
      <c r="Q2" s="4"/>
      <c r="R2" s="4"/>
      <c r="S2" s="4"/>
      <c r="T2" s="4"/>
      <c r="U2" s="4"/>
      <c r="V2" s="4"/>
      <c r="W2" s="103"/>
    </row>
    <row r="3" spans="1:23" x14ac:dyDescent="0.25">
      <c r="A3" s="29" t="s">
        <v>297</v>
      </c>
      <c r="B3" s="4"/>
      <c r="C3" s="4"/>
      <c r="D3" s="4"/>
      <c r="E3" s="4"/>
      <c r="F3" s="4"/>
      <c r="G3" s="4"/>
      <c r="H3" s="13"/>
      <c r="I3" s="4"/>
      <c r="J3" s="4"/>
      <c r="K3" s="4"/>
      <c r="L3" s="4"/>
      <c r="M3" s="4"/>
      <c r="N3" s="4"/>
      <c r="O3" s="4" t="s">
        <v>298</v>
      </c>
      <c r="P3" s="4"/>
      <c r="Q3" s="4"/>
      <c r="R3" s="4"/>
      <c r="S3" s="4"/>
      <c r="T3" s="4"/>
      <c r="U3" s="4"/>
      <c r="V3" s="4"/>
      <c r="W3" s="103"/>
    </row>
    <row r="4" spans="1:23" x14ac:dyDescent="0.25">
      <c r="A4" s="201" t="s">
        <v>299</v>
      </c>
      <c r="B4" s="4"/>
      <c r="C4" s="4"/>
      <c r="D4" s="4"/>
      <c r="E4" s="4"/>
      <c r="F4" s="4"/>
      <c r="G4" s="4"/>
      <c r="H4" s="13"/>
      <c r="I4" s="4"/>
      <c r="J4" s="4"/>
      <c r="K4" s="4"/>
      <c r="L4" s="4"/>
      <c r="M4" s="4"/>
      <c r="N4" s="4"/>
      <c r="O4" s="151" t="s">
        <v>300</v>
      </c>
      <c r="P4" s="4"/>
      <c r="Q4" s="4"/>
      <c r="R4" s="4"/>
      <c r="S4" s="4"/>
      <c r="T4" s="4"/>
      <c r="U4" s="4"/>
      <c r="V4" s="4"/>
      <c r="W4" s="103"/>
    </row>
    <row r="5" spans="1:23" x14ac:dyDescent="0.25">
      <c r="A5" s="29"/>
      <c r="B5" s="4"/>
      <c r="C5" s="4"/>
      <c r="D5" s="4"/>
      <c r="E5" s="4"/>
      <c r="F5" s="4"/>
      <c r="G5" s="4"/>
      <c r="H5" s="13"/>
      <c r="I5" s="4"/>
      <c r="J5" s="4"/>
      <c r="K5" s="4"/>
      <c r="L5" s="4"/>
      <c r="M5" s="4"/>
      <c r="N5" s="4"/>
      <c r="O5" s="4" t="s">
        <v>301</v>
      </c>
      <c r="P5" s="4"/>
      <c r="Q5" s="4"/>
      <c r="R5" s="4"/>
      <c r="S5" s="4"/>
      <c r="T5" s="4"/>
      <c r="U5" s="4"/>
      <c r="V5" s="4"/>
      <c r="W5" s="103"/>
    </row>
    <row r="6" spans="1:23" x14ac:dyDescent="0.25">
      <c r="A6" s="29"/>
      <c r="B6" s="4"/>
      <c r="C6" s="4"/>
      <c r="D6" s="4"/>
      <c r="E6" s="4"/>
      <c r="F6" s="4"/>
      <c r="G6" s="4"/>
      <c r="H6" s="13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103"/>
    </row>
    <row r="7" spans="1:23" ht="51.75" x14ac:dyDescent="0.25">
      <c r="A7" s="62" t="s">
        <v>302</v>
      </c>
      <c r="B7" s="62">
        <v>2011</v>
      </c>
      <c r="C7" s="62">
        <v>2016</v>
      </c>
      <c r="D7" s="62">
        <v>2021</v>
      </c>
      <c r="E7" s="62">
        <v>2026</v>
      </c>
      <c r="F7" s="62" t="s">
        <v>303</v>
      </c>
      <c r="G7" s="62" t="s">
        <v>304</v>
      </c>
      <c r="H7" s="62" t="s">
        <v>305</v>
      </c>
      <c r="I7" s="62" t="s">
        <v>306</v>
      </c>
      <c r="J7" s="62" t="s">
        <v>172</v>
      </c>
      <c r="K7" s="62" t="s">
        <v>307</v>
      </c>
      <c r="L7" s="62" t="s">
        <v>308</v>
      </c>
      <c r="M7" s="62" t="s">
        <v>309</v>
      </c>
      <c r="N7" s="62" t="s">
        <v>310</v>
      </c>
      <c r="O7" s="62" t="s">
        <v>311</v>
      </c>
      <c r="P7" s="62" t="s">
        <v>312</v>
      </c>
      <c r="Q7" s="62" t="s">
        <v>313</v>
      </c>
      <c r="R7" s="62">
        <v>2006</v>
      </c>
      <c r="S7" s="62" t="s">
        <v>314</v>
      </c>
      <c r="T7" s="62" t="s">
        <v>306</v>
      </c>
      <c r="U7" s="62" t="s">
        <v>315</v>
      </c>
      <c r="V7" s="62" t="s">
        <v>316</v>
      </c>
      <c r="W7" s="103"/>
    </row>
    <row r="8" spans="1:23" x14ac:dyDescent="0.25">
      <c r="A8" s="90" t="s">
        <v>280</v>
      </c>
      <c r="B8" s="44">
        <v>30000</v>
      </c>
      <c r="C8" s="44">
        <v>31000</v>
      </c>
      <c r="D8" s="58">
        <f>VLOOKUP($A8,'CG3 Stats data export'!$A:$I,7,FALSE)</f>
        <v>31700</v>
      </c>
      <c r="E8" s="58">
        <f>VLOOKUP($A8,'CG3 Stats data export'!$A:$I,8,FALSE)</f>
        <v>32200</v>
      </c>
      <c r="F8" s="165" t="s">
        <v>317</v>
      </c>
      <c r="G8" s="165" t="s">
        <v>7</v>
      </c>
      <c r="H8" s="119" t="s">
        <v>318</v>
      </c>
      <c r="I8" s="165" t="str">
        <f t="shared" ref="I8:I71" si="0">A8&amp;G8</f>
        <v>Ashburton DistrictElectricity Ashburton</v>
      </c>
      <c r="J8" s="54">
        <f>IF(ISNA(VLOOKUP(I8,'CG2 TLA_EDB Mapping'!$T$7:$T$69,1,FALSE)),1,SUMIF('CG2 TLA_EDB Mapping'!$T$7:$U$69,'CG2 TLA_EDB Mapping'!I8,'CG2 TLA_EDB Mapping'!$U$7:$U$69))</f>
        <v>1</v>
      </c>
      <c r="K8" s="58">
        <f>+B8*$J8</f>
        <v>30000</v>
      </c>
      <c r="L8" s="58">
        <f t="shared" ref="L8:N71" si="1">+C8*$J8</f>
        <v>31000</v>
      </c>
      <c r="M8" s="58">
        <f t="shared" si="1"/>
        <v>31700</v>
      </c>
      <c r="N8" s="58">
        <f t="shared" si="1"/>
        <v>32200</v>
      </c>
      <c r="O8" s="165" t="s">
        <v>286</v>
      </c>
      <c r="P8" s="165" t="s">
        <v>319</v>
      </c>
      <c r="Q8" s="165" t="s">
        <v>4</v>
      </c>
      <c r="R8" s="44">
        <v>612</v>
      </c>
      <c r="S8" s="58">
        <f t="shared" ref="S8:S69" ca="1" si="2">+SUMIF($O$7:$R$69,O8,$R$7:$R$69)</f>
        <v>16647</v>
      </c>
      <c r="T8" s="165" t="str">
        <f t="shared" ref="T8:T69" si="3">+O8&amp;Q8</f>
        <v>Central Otago DistrictAurora Energy</v>
      </c>
      <c r="U8" s="54">
        <f t="shared" ref="U8:U69" ca="1" si="4">+R8/S8</f>
        <v>3.6763380789331411E-2</v>
      </c>
      <c r="V8" s="202"/>
      <c r="W8" s="103"/>
    </row>
    <row r="9" spans="1:23" x14ac:dyDescent="0.25">
      <c r="A9" s="90" t="s">
        <v>226</v>
      </c>
      <c r="B9" s="44">
        <v>458200</v>
      </c>
      <c r="C9" s="44">
        <v>490400</v>
      </c>
      <c r="D9" s="58">
        <f>VLOOKUP($A9,'CG3 Stats data export'!$A:$I,7,FALSE)</f>
        <v>522900</v>
      </c>
      <c r="E9" s="58">
        <f>VLOOKUP($A9,'CG3 Stats data export'!$A:$I,8,FALSE)</f>
        <v>554500</v>
      </c>
      <c r="F9" s="165" t="s">
        <v>320</v>
      </c>
      <c r="G9" s="165" t="s">
        <v>321</v>
      </c>
      <c r="H9" s="119" t="s">
        <v>318</v>
      </c>
      <c r="I9" s="165" t="str">
        <f t="shared" si="0"/>
        <v>Auckland CityVector</v>
      </c>
      <c r="J9" s="54">
        <f>IF(ISNA(VLOOKUP(I9,'CG2 TLA_EDB Mapping'!$T$7:$T$69,1,FALSE)),1,SUMIF('CG2 TLA_EDB Mapping'!$T$7:$U$69,'CG2 TLA_EDB Mapping'!I9,'CG2 TLA_EDB Mapping'!$U$7:$U$69))</f>
        <v>1</v>
      </c>
      <c r="K9" s="58">
        <f t="shared" ref="K9:N72" si="5">+B9*$J9</f>
        <v>458200</v>
      </c>
      <c r="L9" s="58">
        <f t="shared" si="1"/>
        <v>490400</v>
      </c>
      <c r="M9" s="58">
        <f t="shared" si="1"/>
        <v>522900</v>
      </c>
      <c r="N9" s="58">
        <f t="shared" si="1"/>
        <v>554500</v>
      </c>
      <c r="O9" s="165" t="s">
        <v>286</v>
      </c>
      <c r="P9" s="165" t="s">
        <v>322</v>
      </c>
      <c r="Q9" s="165" t="s">
        <v>4</v>
      </c>
      <c r="R9" s="44">
        <v>1071</v>
      </c>
      <c r="S9" s="58">
        <f t="shared" ca="1" si="2"/>
        <v>16647</v>
      </c>
      <c r="T9" s="165" t="str">
        <f t="shared" si="3"/>
        <v>Central Otago DistrictAurora Energy</v>
      </c>
      <c r="U9" s="54">
        <f t="shared" ca="1" si="4"/>
        <v>6.4335916381329974E-2</v>
      </c>
      <c r="V9" s="202"/>
      <c r="W9" s="103"/>
    </row>
    <row r="10" spans="1:23" x14ac:dyDescent="0.25">
      <c r="A10" s="90" t="s">
        <v>273</v>
      </c>
      <c r="B10" s="44">
        <v>10150</v>
      </c>
      <c r="C10" s="44">
        <v>10050</v>
      </c>
      <c r="D10" s="58">
        <f>VLOOKUP($A10,'CG3 Stats data export'!$A:$I,7,FALSE)</f>
        <v>9850</v>
      </c>
      <c r="E10" s="58">
        <f>VLOOKUP($A10,'CG3 Stats data export'!$A:$I,8,FALSE)</f>
        <v>9600</v>
      </c>
      <c r="F10" s="165" t="s">
        <v>323</v>
      </c>
      <c r="G10" s="165" t="s">
        <v>324</v>
      </c>
      <c r="H10" s="119" t="s">
        <v>325</v>
      </c>
      <c r="I10" s="165" t="str">
        <f t="shared" si="0"/>
        <v>Buller DistrictBuller Network</v>
      </c>
      <c r="J10" s="54">
        <f>IF(ISNA(VLOOKUP(I10,'CG2 TLA_EDB Mapping'!$T$7:$T$69,1,FALSE)),1,SUMIF('CG2 TLA_EDB Mapping'!$T$7:$U$69,'CG2 TLA_EDB Mapping'!I10,'CG2 TLA_EDB Mapping'!$U$7:$U$69))</f>
        <v>1</v>
      </c>
      <c r="K10" s="58">
        <f t="shared" si="5"/>
        <v>10150</v>
      </c>
      <c r="L10" s="58">
        <f t="shared" si="1"/>
        <v>10050</v>
      </c>
      <c r="M10" s="58">
        <f t="shared" si="1"/>
        <v>9850</v>
      </c>
      <c r="N10" s="58">
        <f t="shared" si="1"/>
        <v>9600</v>
      </c>
      <c r="O10" s="165" t="s">
        <v>286</v>
      </c>
      <c r="P10" s="165" t="s">
        <v>326</v>
      </c>
      <c r="Q10" s="165" t="s">
        <v>68</v>
      </c>
      <c r="R10" s="44">
        <v>711</v>
      </c>
      <c r="S10" s="58">
        <f t="shared" ca="1" si="2"/>
        <v>16647</v>
      </c>
      <c r="T10" s="165" t="str">
        <f t="shared" si="3"/>
        <v>Central Otago DistrictOtagoNet</v>
      </c>
      <c r="U10" s="54">
        <f t="shared" ca="1" si="4"/>
        <v>4.2710398269958552E-2</v>
      </c>
      <c r="V10" s="202"/>
      <c r="W10" s="103"/>
    </row>
    <row r="11" spans="1:23" x14ac:dyDescent="0.25">
      <c r="A11" s="90" t="s">
        <v>267</v>
      </c>
      <c r="B11" s="44">
        <v>7530</v>
      </c>
      <c r="C11" s="44">
        <v>7680</v>
      </c>
      <c r="D11" s="58">
        <f>VLOOKUP($A11,'CG3 Stats data export'!$A:$I,7,FALSE)</f>
        <v>7770</v>
      </c>
      <c r="E11" s="58">
        <f>VLOOKUP($A11,'CG3 Stats data export'!$A:$I,8,FALSE)</f>
        <v>7810</v>
      </c>
      <c r="F11" s="165" t="s">
        <v>327</v>
      </c>
      <c r="G11" s="165" t="s">
        <v>11</v>
      </c>
      <c r="H11" s="119" t="s">
        <v>318</v>
      </c>
      <c r="I11" s="165" t="str">
        <f t="shared" si="0"/>
        <v>Carterton DistrictPowerco</v>
      </c>
      <c r="J11" s="54">
        <f>IF(ISNA(VLOOKUP(I11,'CG2 TLA_EDB Mapping'!$T$7:$T$69,1,FALSE)),1,SUMIF('CG2 TLA_EDB Mapping'!$T$7:$U$69,'CG2 TLA_EDB Mapping'!I11,'CG2 TLA_EDB Mapping'!$U$7:$U$69))</f>
        <v>1</v>
      </c>
      <c r="K11" s="58">
        <f t="shared" si="5"/>
        <v>7530</v>
      </c>
      <c r="L11" s="58">
        <f t="shared" si="1"/>
        <v>7680</v>
      </c>
      <c r="M11" s="58">
        <f t="shared" si="1"/>
        <v>7770</v>
      </c>
      <c r="N11" s="58">
        <f t="shared" si="1"/>
        <v>7810</v>
      </c>
      <c r="O11" s="165" t="s">
        <v>286</v>
      </c>
      <c r="P11" s="165" t="s">
        <v>328</v>
      </c>
      <c r="Q11" s="165" t="s">
        <v>68</v>
      </c>
      <c r="R11" s="44">
        <v>1035</v>
      </c>
      <c r="S11" s="58">
        <f t="shared" ca="1" si="2"/>
        <v>16647</v>
      </c>
      <c r="T11" s="165" t="str">
        <f t="shared" si="3"/>
        <v>Central Otago DistrictOtagoNet</v>
      </c>
      <c r="U11" s="54">
        <f t="shared" ca="1" si="4"/>
        <v>6.2173364570192825E-2</v>
      </c>
      <c r="V11" s="202"/>
      <c r="W11" s="103"/>
    </row>
    <row r="12" spans="1:23" x14ac:dyDescent="0.25">
      <c r="A12" s="90" t="s">
        <v>250</v>
      </c>
      <c r="B12" s="44">
        <v>13450</v>
      </c>
      <c r="C12" s="44">
        <v>13400</v>
      </c>
      <c r="D12" s="58">
        <f>VLOOKUP($A12,'CG3 Stats data export'!$A:$I,7,FALSE)</f>
        <v>13200</v>
      </c>
      <c r="E12" s="58">
        <f>VLOOKUP($A12,'CG3 Stats data export'!$A:$I,8,FALSE)</f>
        <v>12950</v>
      </c>
      <c r="F12" s="165" t="s">
        <v>329</v>
      </c>
      <c r="G12" s="165" t="s">
        <v>5</v>
      </c>
      <c r="H12" s="119" t="s">
        <v>318</v>
      </c>
      <c r="I12" s="165" t="str">
        <f t="shared" si="0"/>
        <v>Central Hawke's Bay DistrictCentralines</v>
      </c>
      <c r="J12" s="54">
        <f>IF(ISNA(VLOOKUP(I12,'CG2 TLA_EDB Mapping'!$T$7:$T$69,1,FALSE)),1,SUMIF('CG2 TLA_EDB Mapping'!$T$7:$U$69,'CG2 TLA_EDB Mapping'!I12,'CG2 TLA_EDB Mapping'!$U$7:$U$69))</f>
        <v>1</v>
      </c>
      <c r="K12" s="58">
        <f t="shared" si="5"/>
        <v>13450</v>
      </c>
      <c r="L12" s="58">
        <f t="shared" si="1"/>
        <v>13400</v>
      </c>
      <c r="M12" s="58">
        <f t="shared" si="1"/>
        <v>13200</v>
      </c>
      <c r="N12" s="58">
        <f t="shared" si="1"/>
        <v>12950</v>
      </c>
      <c r="O12" s="165" t="s">
        <v>286</v>
      </c>
      <c r="P12" s="165" t="s">
        <v>330</v>
      </c>
      <c r="Q12" s="165" t="s">
        <v>68</v>
      </c>
      <c r="R12" s="44">
        <v>114</v>
      </c>
      <c r="S12" s="58">
        <f t="shared" ca="1" si="2"/>
        <v>16647</v>
      </c>
      <c r="T12" s="165" t="str">
        <f t="shared" si="3"/>
        <v>Central Otago DistrictOtagoNet</v>
      </c>
      <c r="U12" s="54">
        <f t="shared" ca="1" si="4"/>
        <v>6.8480807352676162E-3</v>
      </c>
      <c r="V12" s="202"/>
      <c r="W12" s="103"/>
    </row>
    <row r="13" spans="1:23" x14ac:dyDescent="0.25">
      <c r="A13" s="90" t="s">
        <v>286</v>
      </c>
      <c r="B13" s="44">
        <v>18900</v>
      </c>
      <c r="C13" s="44">
        <v>19550</v>
      </c>
      <c r="D13" s="58">
        <f>VLOOKUP($A13,'CG3 Stats data export'!$A:$I,7,FALSE)</f>
        <v>20100</v>
      </c>
      <c r="E13" s="58">
        <f>VLOOKUP($A13,'CG3 Stats data export'!$A:$I,8,FALSE)</f>
        <v>20600</v>
      </c>
      <c r="F13" s="165" t="s">
        <v>331</v>
      </c>
      <c r="G13" s="165" t="s">
        <v>4</v>
      </c>
      <c r="H13" s="119" t="s">
        <v>318</v>
      </c>
      <c r="I13" s="165" t="str">
        <f t="shared" si="0"/>
        <v>Central Otago DistrictAurora Energy</v>
      </c>
      <c r="J13" s="54">
        <f ca="1">IF(ISNA(VLOOKUP(I13,'CG2 TLA_EDB Mapping'!$T$7:$T$69,1,FALSE)),1,SUMIF('CG2 TLA_EDB Mapping'!$T$7:$U$69,'CG2 TLA_EDB Mapping'!I13,'CG2 TLA_EDB Mapping'!$U$7:$U$69))</f>
        <v>0.8882681564245809</v>
      </c>
      <c r="K13" s="58">
        <f t="shared" ca="1" si="5"/>
        <v>16788.26815642458</v>
      </c>
      <c r="L13" s="58">
        <f t="shared" ca="1" si="1"/>
        <v>17365.642458100556</v>
      </c>
      <c r="M13" s="58">
        <f t="shared" ca="1" si="1"/>
        <v>17854.189944134076</v>
      </c>
      <c r="N13" s="58">
        <f t="shared" ca="1" si="1"/>
        <v>18298.324022346365</v>
      </c>
      <c r="O13" s="165" t="s">
        <v>286</v>
      </c>
      <c r="P13" s="165" t="s">
        <v>332</v>
      </c>
      <c r="Q13" s="165" t="s">
        <v>4</v>
      </c>
      <c r="R13" s="44">
        <v>3771</v>
      </c>
      <c r="S13" s="58">
        <f t="shared" ca="1" si="2"/>
        <v>16647</v>
      </c>
      <c r="T13" s="165" t="str">
        <f t="shared" si="3"/>
        <v>Central Otago DistrictAurora Energy</v>
      </c>
      <c r="U13" s="54">
        <f t="shared" ca="1" si="4"/>
        <v>0.2265273022166156</v>
      </c>
      <c r="V13" s="202"/>
      <c r="W13" s="103"/>
    </row>
    <row r="14" spans="1:23" x14ac:dyDescent="0.25">
      <c r="A14" s="90" t="s">
        <v>286</v>
      </c>
      <c r="B14" s="44">
        <v>18900</v>
      </c>
      <c r="C14" s="44">
        <v>19550</v>
      </c>
      <c r="D14" s="58">
        <f>VLOOKUP($A14,'CG3 Stats data export'!$A:$I,7,FALSE)</f>
        <v>20100</v>
      </c>
      <c r="E14" s="58">
        <f>VLOOKUP($A14,'CG3 Stats data export'!$A:$I,8,FALSE)</f>
        <v>20600</v>
      </c>
      <c r="F14" s="165" t="s">
        <v>331</v>
      </c>
      <c r="G14" s="165" t="s">
        <v>68</v>
      </c>
      <c r="H14" s="119" t="s">
        <v>318</v>
      </c>
      <c r="I14" s="165" t="str">
        <f t="shared" si="0"/>
        <v>Central Otago DistrictOtagoNet</v>
      </c>
      <c r="J14" s="54">
        <f ca="1">IF(ISNA(VLOOKUP(I14,'CG2 TLA_EDB Mapping'!$T$7:$T$69,1,FALSE)),1,SUMIF('CG2 TLA_EDB Mapping'!$T$7:$U$69,'CG2 TLA_EDB Mapping'!I14,'CG2 TLA_EDB Mapping'!$U$7:$U$69))</f>
        <v>0.111731843575419</v>
      </c>
      <c r="K14" s="58">
        <f t="shared" ca="1" si="5"/>
        <v>2111.7318435754191</v>
      </c>
      <c r="L14" s="58">
        <f t="shared" ca="1" si="1"/>
        <v>2184.3575418994415</v>
      </c>
      <c r="M14" s="58">
        <f t="shared" ca="1" si="1"/>
        <v>2245.8100558659221</v>
      </c>
      <c r="N14" s="58">
        <f t="shared" ca="1" si="1"/>
        <v>2301.6759776536314</v>
      </c>
      <c r="O14" s="165" t="s">
        <v>286</v>
      </c>
      <c r="P14" s="165" t="s">
        <v>333</v>
      </c>
      <c r="Q14" s="165" t="s">
        <v>4</v>
      </c>
      <c r="R14" s="44">
        <v>921</v>
      </c>
      <c r="S14" s="58">
        <f t="shared" ca="1" si="2"/>
        <v>16647</v>
      </c>
      <c r="T14" s="165" t="str">
        <f t="shared" si="3"/>
        <v>Central Otago DistrictAurora Energy</v>
      </c>
      <c r="U14" s="54">
        <f t="shared" ca="1" si="4"/>
        <v>5.5325283834925215E-2</v>
      </c>
      <c r="V14" s="202"/>
      <c r="W14" s="103"/>
    </row>
    <row r="15" spans="1:23" x14ac:dyDescent="0.25">
      <c r="A15" s="90" t="s">
        <v>284</v>
      </c>
      <c r="B15" s="44">
        <v>640</v>
      </c>
      <c r="C15" s="44">
        <v>630</v>
      </c>
      <c r="D15" s="58">
        <f>VLOOKUP($A15,'CG3 Stats data export'!$A:$I,7,FALSE)</f>
        <v>600</v>
      </c>
      <c r="E15" s="58">
        <f>VLOOKUP($A15,'CG3 Stats data export'!$A:$I,8,FALSE)</f>
        <v>580</v>
      </c>
      <c r="F15" s="165"/>
      <c r="G15" s="165"/>
      <c r="H15" s="119" t="s">
        <v>325</v>
      </c>
      <c r="I15" s="165" t="str">
        <f t="shared" si="0"/>
        <v>Chatham Islands Territory</v>
      </c>
      <c r="J15" s="54">
        <f>IF(ISNA(VLOOKUP(I15,'CG2 TLA_EDB Mapping'!$T$7:$T$69,1,FALSE)),1,SUMIF('CG2 TLA_EDB Mapping'!$T$7:$U$69,'CG2 TLA_EDB Mapping'!I15,'CG2 TLA_EDB Mapping'!$U$7:$U$69))</f>
        <v>1</v>
      </c>
      <c r="K15" s="58">
        <f t="shared" si="5"/>
        <v>640</v>
      </c>
      <c r="L15" s="58">
        <f t="shared" si="1"/>
        <v>630</v>
      </c>
      <c r="M15" s="58">
        <f t="shared" si="1"/>
        <v>600</v>
      </c>
      <c r="N15" s="58">
        <f t="shared" si="1"/>
        <v>580</v>
      </c>
      <c r="O15" s="165" t="s">
        <v>286</v>
      </c>
      <c r="P15" s="165" t="s">
        <v>334</v>
      </c>
      <c r="Q15" s="165" t="s">
        <v>4</v>
      </c>
      <c r="R15" s="44">
        <v>4827</v>
      </c>
      <c r="S15" s="58">
        <f t="shared" ca="1" si="2"/>
        <v>16647</v>
      </c>
      <c r="T15" s="165" t="str">
        <f t="shared" si="3"/>
        <v>Central Otago DistrictAurora Energy</v>
      </c>
      <c r="U15" s="54">
        <f t="shared" ca="1" si="4"/>
        <v>0.28996215534330511</v>
      </c>
      <c r="V15" s="202"/>
      <c r="W15" s="103"/>
    </row>
    <row r="16" spans="1:23" x14ac:dyDescent="0.25">
      <c r="A16" s="90" t="s">
        <v>278</v>
      </c>
      <c r="B16" s="44">
        <v>378900</v>
      </c>
      <c r="C16" s="44">
        <v>393000</v>
      </c>
      <c r="D16" s="58">
        <f>VLOOKUP($A16,'CG3 Stats data export'!$A:$I,7,FALSE)</f>
        <v>404500</v>
      </c>
      <c r="E16" s="58">
        <f>VLOOKUP($A16,'CG3 Stats data export'!$A:$I,8,FALSE)</f>
        <v>414800</v>
      </c>
      <c r="F16" s="165" t="s">
        <v>317</v>
      </c>
      <c r="G16" s="165" t="s">
        <v>335</v>
      </c>
      <c r="H16" s="119" t="s">
        <v>325</v>
      </c>
      <c r="I16" s="165" t="str">
        <f t="shared" si="0"/>
        <v>Christchurch CityOrion</v>
      </c>
      <c r="J16" s="54">
        <f>IF(ISNA(VLOOKUP(I16,'CG2 TLA_EDB Mapping'!$T$7:$T$69,1,FALSE)),1,SUMIF('CG2 TLA_EDB Mapping'!$T$7:$U$69,'CG2 TLA_EDB Mapping'!I16,'CG2 TLA_EDB Mapping'!$U$7:$U$69))</f>
        <v>1</v>
      </c>
      <c r="K16" s="58">
        <f t="shared" si="5"/>
        <v>378900</v>
      </c>
      <c r="L16" s="58">
        <f t="shared" si="1"/>
        <v>393000</v>
      </c>
      <c r="M16" s="58">
        <f t="shared" si="1"/>
        <v>404500</v>
      </c>
      <c r="N16" s="58">
        <f t="shared" si="1"/>
        <v>414800</v>
      </c>
      <c r="O16" s="165" t="s">
        <v>286</v>
      </c>
      <c r="P16" s="165" t="s">
        <v>336</v>
      </c>
      <c r="Q16" s="165" t="s">
        <v>4</v>
      </c>
      <c r="R16" s="44">
        <v>3585</v>
      </c>
      <c r="S16" s="58">
        <f t="shared" ca="1" si="2"/>
        <v>16647</v>
      </c>
      <c r="T16" s="165" t="str">
        <f t="shared" si="3"/>
        <v>Central Otago DistrictAurora Energy</v>
      </c>
      <c r="U16" s="54">
        <f t="shared" ca="1" si="4"/>
        <v>0.21535411785907371</v>
      </c>
      <c r="V16" s="202"/>
      <c r="W16" s="103"/>
    </row>
    <row r="17" spans="1:23" x14ac:dyDescent="0.25">
      <c r="A17" s="90" t="s">
        <v>289</v>
      </c>
      <c r="B17" s="44">
        <v>17450</v>
      </c>
      <c r="C17" s="44">
        <v>17350</v>
      </c>
      <c r="D17" s="58">
        <f>VLOOKUP($A17,'CG3 Stats data export'!$A:$I,7,FALSE)</f>
        <v>17150</v>
      </c>
      <c r="E17" s="58">
        <f>VLOOKUP($A17,'CG3 Stats data export'!$A:$I,8,FALSE)</f>
        <v>16900</v>
      </c>
      <c r="F17" s="165" t="s">
        <v>331</v>
      </c>
      <c r="G17" s="165" t="s">
        <v>68</v>
      </c>
      <c r="H17" s="119" t="s">
        <v>318</v>
      </c>
      <c r="I17" s="165" t="str">
        <f t="shared" si="0"/>
        <v>Clutha DistrictOtagoNet</v>
      </c>
      <c r="J17" s="54">
        <f>IF(ISNA(VLOOKUP(I17,'CG2 TLA_EDB Mapping'!$T$7:$T$69,1,FALSE)),1,SUMIF('CG2 TLA_EDB Mapping'!$T$7:$U$69,'CG2 TLA_EDB Mapping'!I17,'CG2 TLA_EDB Mapping'!$U$7:$U$69))</f>
        <v>1</v>
      </c>
      <c r="K17" s="58">
        <f t="shared" si="5"/>
        <v>17450</v>
      </c>
      <c r="L17" s="58">
        <f t="shared" si="1"/>
        <v>17350</v>
      </c>
      <c r="M17" s="58">
        <f t="shared" si="1"/>
        <v>17150</v>
      </c>
      <c r="N17" s="58">
        <f t="shared" si="1"/>
        <v>16900</v>
      </c>
      <c r="O17" s="165" t="s">
        <v>285</v>
      </c>
      <c r="P17" s="165" t="s">
        <v>337</v>
      </c>
      <c r="Q17" s="165" t="s">
        <v>65</v>
      </c>
      <c r="R17" s="44">
        <v>765</v>
      </c>
      <c r="S17" s="58">
        <f t="shared" ca="1" si="2"/>
        <v>20211</v>
      </c>
      <c r="T17" s="165" t="str">
        <f t="shared" si="3"/>
        <v>Waitaki DistrictNetwork Waitaki</v>
      </c>
      <c r="U17" s="54">
        <f t="shared" ca="1" si="4"/>
        <v>3.7850675374795903E-2</v>
      </c>
      <c r="V17" s="202"/>
      <c r="W17" s="103"/>
    </row>
    <row r="18" spans="1:23" x14ac:dyDescent="0.25">
      <c r="A18" s="90" t="s">
        <v>288</v>
      </c>
      <c r="B18" s="44">
        <v>124800</v>
      </c>
      <c r="C18" s="44">
        <v>126700</v>
      </c>
      <c r="D18" s="58">
        <f>VLOOKUP($A18,'CG3 Stats data export'!$A:$I,7,FALSE)</f>
        <v>128000</v>
      </c>
      <c r="E18" s="58">
        <f>VLOOKUP($A18,'CG3 Stats data export'!$A:$I,8,FALSE)</f>
        <v>129100</v>
      </c>
      <c r="F18" s="165" t="s">
        <v>331</v>
      </c>
      <c r="G18" s="165" t="s">
        <v>4</v>
      </c>
      <c r="H18" s="119" t="s">
        <v>318</v>
      </c>
      <c r="I18" s="165" t="str">
        <f t="shared" si="0"/>
        <v>Dunedin CityAurora Energy</v>
      </c>
      <c r="J18" s="54">
        <f>IF(ISNA(VLOOKUP(I18,'CG2 TLA_EDB Mapping'!$T$7:$T$69,1,FALSE)),1,SUMIF('CG2 TLA_EDB Mapping'!$T$7:$U$69,'CG2 TLA_EDB Mapping'!I18,'CG2 TLA_EDB Mapping'!$U$7:$U$69))</f>
        <v>1</v>
      </c>
      <c r="K18" s="58">
        <f t="shared" si="5"/>
        <v>124800</v>
      </c>
      <c r="L18" s="58">
        <f t="shared" si="1"/>
        <v>126700</v>
      </c>
      <c r="M18" s="58">
        <f t="shared" si="1"/>
        <v>128000</v>
      </c>
      <c r="N18" s="58">
        <f t="shared" si="1"/>
        <v>129100</v>
      </c>
      <c r="O18" s="165" t="s">
        <v>285</v>
      </c>
      <c r="P18" s="165" t="s">
        <v>338</v>
      </c>
      <c r="Q18" s="165" t="s">
        <v>65</v>
      </c>
      <c r="R18" s="44">
        <v>498</v>
      </c>
      <c r="S18" s="58">
        <f t="shared" ca="1" si="2"/>
        <v>20211</v>
      </c>
      <c r="T18" s="165" t="str">
        <f t="shared" si="3"/>
        <v>Waitaki DistrictNetwork Waitaki</v>
      </c>
      <c r="U18" s="54">
        <f t="shared" ca="1" si="4"/>
        <v>2.4640047498886746E-2</v>
      </c>
      <c r="V18" s="202"/>
      <c r="W18" s="103"/>
    </row>
    <row r="19" spans="1:23" x14ac:dyDescent="0.25">
      <c r="A19" s="90" t="s">
        <v>219</v>
      </c>
      <c r="B19" s="44">
        <v>59000</v>
      </c>
      <c r="C19" s="44">
        <v>59900</v>
      </c>
      <c r="D19" s="58">
        <f>VLOOKUP($A19,'CG3 Stats data export'!$A:$I,7,FALSE)</f>
        <v>60500</v>
      </c>
      <c r="E19" s="58">
        <f>VLOOKUP($A19,'CG3 Stats data export'!$A:$I,8,FALSE)</f>
        <v>60600</v>
      </c>
      <c r="F19" s="165" t="s">
        <v>339</v>
      </c>
      <c r="G19" s="165" t="s">
        <v>13</v>
      </c>
      <c r="H19" s="119" t="s">
        <v>318</v>
      </c>
      <c r="I19" s="165" t="str">
        <f t="shared" si="0"/>
        <v>Far North DistrictTop Energy</v>
      </c>
      <c r="J19" s="54">
        <f>IF(ISNA(VLOOKUP(I19,'CG2 TLA_EDB Mapping'!$T$7:$T$69,1,FALSE)),1,SUMIF('CG2 TLA_EDB Mapping'!$T$7:$U$69,'CG2 TLA_EDB Mapping'!I19,'CG2 TLA_EDB Mapping'!$U$7:$U$69))</f>
        <v>1</v>
      </c>
      <c r="K19" s="58">
        <f t="shared" si="5"/>
        <v>59000</v>
      </c>
      <c r="L19" s="58">
        <f t="shared" si="1"/>
        <v>59900</v>
      </c>
      <c r="M19" s="58">
        <f t="shared" si="1"/>
        <v>60500</v>
      </c>
      <c r="N19" s="58">
        <f t="shared" si="1"/>
        <v>60600</v>
      </c>
      <c r="O19" s="165" t="s">
        <v>285</v>
      </c>
      <c r="P19" s="165" t="s">
        <v>340</v>
      </c>
      <c r="Q19" s="165" t="s">
        <v>65</v>
      </c>
      <c r="R19" s="44">
        <v>291</v>
      </c>
      <c r="S19" s="58">
        <f t="shared" ca="1" si="2"/>
        <v>20211</v>
      </c>
      <c r="T19" s="165" t="str">
        <f t="shared" si="3"/>
        <v>Waitaki DistrictNetwork Waitaki</v>
      </c>
      <c r="U19" s="54">
        <f t="shared" ca="1" si="4"/>
        <v>1.4398100044530206E-2</v>
      </c>
      <c r="V19" s="202"/>
      <c r="W19" s="103"/>
    </row>
    <row r="20" spans="1:23" x14ac:dyDescent="0.25">
      <c r="A20" s="90" t="s">
        <v>229</v>
      </c>
      <c r="B20" s="44">
        <v>66300</v>
      </c>
      <c r="C20" s="44">
        <v>71400</v>
      </c>
      <c r="D20" s="58">
        <f>VLOOKUP($A20,'CG3 Stats data export'!$A:$I,7,FALSE)</f>
        <v>76300</v>
      </c>
      <c r="E20" s="58">
        <f>VLOOKUP($A20,'CG3 Stats data export'!$A:$I,8,FALSE)</f>
        <v>81200</v>
      </c>
      <c r="F20" s="165" t="s">
        <v>320</v>
      </c>
      <c r="G20" s="165" t="s">
        <v>60</v>
      </c>
      <c r="H20" s="119" t="s">
        <v>325</v>
      </c>
      <c r="I20" s="165" t="str">
        <f t="shared" si="0"/>
        <v>Franklin DistrictCounties Power</v>
      </c>
      <c r="J20" s="54">
        <f>IF(ISNA(VLOOKUP(I20,'CG2 TLA_EDB Mapping'!$T$7:$T$69,1,FALSE)),1,SUMIF('CG2 TLA_EDB Mapping'!$T$7:$U$69,'CG2 TLA_EDB Mapping'!I20,'CG2 TLA_EDB Mapping'!$U$7:$U$69))</f>
        <v>1</v>
      </c>
      <c r="K20" s="58">
        <f t="shared" si="5"/>
        <v>66300</v>
      </c>
      <c r="L20" s="58">
        <f t="shared" si="1"/>
        <v>71400</v>
      </c>
      <c r="M20" s="58">
        <f t="shared" si="1"/>
        <v>76300</v>
      </c>
      <c r="N20" s="58">
        <f t="shared" si="1"/>
        <v>81200</v>
      </c>
      <c r="O20" s="165" t="s">
        <v>285</v>
      </c>
      <c r="P20" s="165" t="s">
        <v>341</v>
      </c>
      <c r="Q20" s="165" t="s">
        <v>65</v>
      </c>
      <c r="R20" s="44">
        <v>3705</v>
      </c>
      <c r="S20" s="58">
        <f t="shared" ca="1" si="2"/>
        <v>20211</v>
      </c>
      <c r="T20" s="165" t="str">
        <f t="shared" si="3"/>
        <v>Waitaki DistrictNetwork Waitaki</v>
      </c>
      <c r="U20" s="54">
        <f t="shared" ca="1" si="4"/>
        <v>0.18331601603087427</v>
      </c>
      <c r="V20" s="202"/>
      <c r="W20" s="103"/>
    </row>
    <row r="21" spans="1:23" x14ac:dyDescent="0.25">
      <c r="A21" s="90" t="s">
        <v>246</v>
      </c>
      <c r="B21" s="44">
        <v>46900</v>
      </c>
      <c r="C21" s="44">
        <v>47100</v>
      </c>
      <c r="D21" s="58">
        <f>VLOOKUP($A21,'CG3 Stats data export'!$A:$I,7,FALSE)</f>
        <v>47000</v>
      </c>
      <c r="E21" s="58">
        <f>VLOOKUP($A21,'CG3 Stats data export'!$A:$I,8,FALSE)</f>
        <v>46600</v>
      </c>
      <c r="F21" s="165" t="s">
        <v>329</v>
      </c>
      <c r="G21" s="165" t="s">
        <v>6</v>
      </c>
      <c r="H21" s="119" t="s">
        <v>318</v>
      </c>
      <c r="I21" s="165" t="str">
        <f t="shared" si="0"/>
        <v>Gisborne DistrictEastland Network</v>
      </c>
      <c r="J21" s="54">
        <f>IF(ISNA(VLOOKUP(I21,'CG2 TLA_EDB Mapping'!$T$7:$T$69,1,FALSE)),1,SUMIF('CG2 TLA_EDB Mapping'!$T$7:$U$69,'CG2 TLA_EDB Mapping'!I21,'CG2 TLA_EDB Mapping'!$U$7:$U$69))</f>
        <v>1</v>
      </c>
      <c r="K21" s="58">
        <f t="shared" si="5"/>
        <v>46900</v>
      </c>
      <c r="L21" s="58">
        <f t="shared" si="1"/>
        <v>47100</v>
      </c>
      <c r="M21" s="58">
        <f t="shared" si="1"/>
        <v>47000</v>
      </c>
      <c r="N21" s="58">
        <f t="shared" si="1"/>
        <v>46600</v>
      </c>
      <c r="O21" s="165" t="s">
        <v>285</v>
      </c>
      <c r="P21" s="165" t="s">
        <v>342</v>
      </c>
      <c r="Q21" s="165" t="s">
        <v>65</v>
      </c>
      <c r="R21" s="44">
        <v>414</v>
      </c>
      <c r="S21" s="58">
        <f t="shared" ca="1" si="2"/>
        <v>20211</v>
      </c>
      <c r="T21" s="165" t="str">
        <f t="shared" si="3"/>
        <v>Waitaki DistrictNetwork Waitaki</v>
      </c>
      <c r="U21" s="54">
        <f t="shared" ca="1" si="4"/>
        <v>2.0483894908713076E-2</v>
      </c>
      <c r="V21" s="202"/>
      <c r="W21" s="103"/>
    </row>
    <row r="22" spans="1:23" x14ac:dyDescent="0.25">
      <c r="A22" s="90" t="s">
        <v>291</v>
      </c>
      <c r="B22" s="44">
        <v>12250</v>
      </c>
      <c r="C22" s="44">
        <v>11900</v>
      </c>
      <c r="D22" s="58">
        <f>VLOOKUP($A22,'CG3 Stats data export'!$A:$I,7,FALSE)</f>
        <v>11450</v>
      </c>
      <c r="E22" s="58">
        <f>VLOOKUP($A22,'CG3 Stats data export'!$A:$I,8,FALSE)</f>
        <v>11000</v>
      </c>
      <c r="F22" s="165" t="s">
        <v>343</v>
      </c>
      <c r="G22" s="165" t="s">
        <v>70</v>
      </c>
      <c r="H22" s="119" t="s">
        <v>325</v>
      </c>
      <c r="I22" s="165" t="str">
        <f t="shared" si="0"/>
        <v>Gore DistrictThe Power Company</v>
      </c>
      <c r="J22" s="54">
        <f>IF(ISNA(VLOOKUP(I22,'CG2 TLA_EDB Mapping'!$T$7:$T$69,1,FALSE)),1,SUMIF('CG2 TLA_EDB Mapping'!$T$7:$U$69,'CG2 TLA_EDB Mapping'!I22,'CG2 TLA_EDB Mapping'!$U$7:$U$69))</f>
        <v>1</v>
      </c>
      <c r="K22" s="58">
        <f t="shared" si="5"/>
        <v>12250</v>
      </c>
      <c r="L22" s="58">
        <f t="shared" si="1"/>
        <v>11900</v>
      </c>
      <c r="M22" s="58">
        <f t="shared" si="1"/>
        <v>11450</v>
      </c>
      <c r="N22" s="58">
        <f t="shared" si="1"/>
        <v>11000</v>
      </c>
      <c r="O22" s="165" t="s">
        <v>285</v>
      </c>
      <c r="P22" s="165" t="s">
        <v>344</v>
      </c>
      <c r="Q22" s="165" t="s">
        <v>65</v>
      </c>
      <c r="R22" s="44">
        <v>297</v>
      </c>
      <c r="S22" s="58">
        <f t="shared" ca="1" si="2"/>
        <v>20211</v>
      </c>
      <c r="T22" s="165" t="str">
        <f t="shared" si="3"/>
        <v>Waitaki DistrictNetwork Waitaki</v>
      </c>
      <c r="U22" s="54">
        <f t="shared" ca="1" si="4"/>
        <v>1.4694968086685469E-2</v>
      </c>
      <c r="V22" s="202"/>
      <c r="W22" s="103"/>
    </row>
    <row r="23" spans="1:23" x14ac:dyDescent="0.25">
      <c r="A23" s="90" t="s">
        <v>274</v>
      </c>
      <c r="B23" s="44">
        <v>13900</v>
      </c>
      <c r="C23" s="44">
        <v>13900</v>
      </c>
      <c r="D23" s="58">
        <f>VLOOKUP($A23,'CG3 Stats data export'!$A:$I,7,FALSE)</f>
        <v>13800</v>
      </c>
      <c r="E23" s="58">
        <f>VLOOKUP($A23,'CG3 Stats data export'!$A:$I,8,FALSE)</f>
        <v>13650</v>
      </c>
      <c r="F23" s="165" t="s">
        <v>323</v>
      </c>
      <c r="G23" s="165" t="s">
        <v>75</v>
      </c>
      <c r="H23" s="119" t="s">
        <v>325</v>
      </c>
      <c r="I23" s="165" t="str">
        <f t="shared" si="0"/>
        <v>Grey DistrictWestpower</v>
      </c>
      <c r="J23" s="54">
        <f>IF(ISNA(VLOOKUP(I23,'CG2 TLA_EDB Mapping'!$T$7:$T$69,1,FALSE)),1,SUMIF('CG2 TLA_EDB Mapping'!$T$7:$U$69,'CG2 TLA_EDB Mapping'!I23,'CG2 TLA_EDB Mapping'!$U$7:$U$69))</f>
        <v>1</v>
      </c>
      <c r="K23" s="58">
        <f t="shared" si="5"/>
        <v>13900</v>
      </c>
      <c r="L23" s="58">
        <f t="shared" si="1"/>
        <v>13900</v>
      </c>
      <c r="M23" s="58">
        <f t="shared" si="1"/>
        <v>13800</v>
      </c>
      <c r="N23" s="58">
        <f t="shared" si="1"/>
        <v>13650</v>
      </c>
      <c r="O23" s="165" t="s">
        <v>285</v>
      </c>
      <c r="P23" s="165" t="s">
        <v>345</v>
      </c>
      <c r="Q23" s="165" t="s">
        <v>65</v>
      </c>
      <c r="R23" s="44">
        <v>11127</v>
      </c>
      <c r="S23" s="58">
        <f t="shared" ca="1" si="2"/>
        <v>20211</v>
      </c>
      <c r="T23" s="165" t="str">
        <f t="shared" si="3"/>
        <v>Waitaki DistrictNetwork Waitaki</v>
      </c>
      <c r="U23" s="54">
        <f t="shared" ca="1" si="4"/>
        <v>0.55054178417693334</v>
      </c>
      <c r="V23" s="202"/>
      <c r="W23" s="103"/>
    </row>
    <row r="24" spans="1:23" x14ac:dyDescent="0.25">
      <c r="A24" s="90" t="s">
        <v>234</v>
      </c>
      <c r="B24" s="44">
        <v>145500</v>
      </c>
      <c r="C24" s="44">
        <v>155100</v>
      </c>
      <c r="D24" s="58">
        <f>VLOOKUP($A24,'CG3 Stats data export'!$A:$I,7,FALSE)</f>
        <v>164200</v>
      </c>
      <c r="E24" s="58">
        <f>VLOOKUP($A24,'CG3 Stats data export'!$A:$I,8,FALSE)</f>
        <v>173000</v>
      </c>
      <c r="F24" s="165" t="s">
        <v>346</v>
      </c>
      <c r="G24" s="165" t="s">
        <v>74</v>
      </c>
      <c r="H24" s="119" t="s">
        <v>325</v>
      </c>
      <c r="I24" s="165" t="str">
        <f t="shared" si="0"/>
        <v>Hamilton CityWEL Networks</v>
      </c>
      <c r="J24" s="54">
        <f>IF(ISNA(VLOOKUP(I24,'CG2 TLA_EDB Mapping'!$T$7:$T$69,1,FALSE)),1,SUMIF('CG2 TLA_EDB Mapping'!$T$7:$U$69,'CG2 TLA_EDB Mapping'!I24,'CG2 TLA_EDB Mapping'!$U$7:$U$69))</f>
        <v>1</v>
      </c>
      <c r="K24" s="58">
        <f t="shared" si="5"/>
        <v>145500</v>
      </c>
      <c r="L24" s="58">
        <f t="shared" si="1"/>
        <v>155100</v>
      </c>
      <c r="M24" s="58">
        <f t="shared" si="1"/>
        <v>164200</v>
      </c>
      <c r="N24" s="58">
        <f t="shared" si="1"/>
        <v>173000</v>
      </c>
      <c r="O24" s="165" t="s">
        <v>285</v>
      </c>
      <c r="P24" s="165" t="s">
        <v>347</v>
      </c>
      <c r="Q24" s="165" t="s">
        <v>68</v>
      </c>
      <c r="R24" s="44">
        <v>804</v>
      </c>
      <c r="S24" s="58">
        <f t="shared" ca="1" si="2"/>
        <v>20211</v>
      </c>
      <c r="T24" s="165" t="str">
        <f t="shared" si="3"/>
        <v>Waitaki DistrictOtagoNet</v>
      </c>
      <c r="U24" s="54">
        <f t="shared" ca="1" si="4"/>
        <v>3.9780317648805109E-2</v>
      </c>
      <c r="V24" s="202"/>
      <c r="W24" s="103"/>
    </row>
    <row r="25" spans="1:23" x14ac:dyDescent="0.25">
      <c r="A25" s="90" t="s">
        <v>248</v>
      </c>
      <c r="B25" s="44">
        <v>75500</v>
      </c>
      <c r="C25" s="44">
        <v>77200</v>
      </c>
      <c r="D25" s="58">
        <f>VLOOKUP($A25,'CG3 Stats data export'!$A:$I,7,FALSE)</f>
        <v>78600</v>
      </c>
      <c r="E25" s="58">
        <f>VLOOKUP($A25,'CG3 Stats data export'!$A:$I,8,FALSE)</f>
        <v>79700</v>
      </c>
      <c r="F25" s="165" t="s">
        <v>329</v>
      </c>
      <c r="G25" s="165" t="s">
        <v>348</v>
      </c>
      <c r="H25" s="119" t="s">
        <v>318</v>
      </c>
      <c r="I25" s="165" t="str">
        <f t="shared" si="0"/>
        <v>Hastings DistrictUnison</v>
      </c>
      <c r="J25" s="54">
        <f>IF(ISNA(VLOOKUP(I25,'CG2 TLA_EDB Mapping'!$T$7:$T$69,1,FALSE)),1,SUMIF('CG2 TLA_EDB Mapping'!$T$7:$U$69,'CG2 TLA_EDB Mapping'!I25,'CG2 TLA_EDB Mapping'!$U$7:$U$69))</f>
        <v>1</v>
      </c>
      <c r="K25" s="58">
        <f t="shared" si="5"/>
        <v>75500</v>
      </c>
      <c r="L25" s="58">
        <f t="shared" si="1"/>
        <v>77200</v>
      </c>
      <c r="M25" s="58">
        <f t="shared" si="1"/>
        <v>78600</v>
      </c>
      <c r="N25" s="58">
        <f t="shared" si="1"/>
        <v>79700</v>
      </c>
      <c r="O25" s="165" t="s">
        <v>285</v>
      </c>
      <c r="P25" s="165" t="s">
        <v>349</v>
      </c>
      <c r="Q25" s="165" t="s">
        <v>68</v>
      </c>
      <c r="R25" s="44">
        <v>675</v>
      </c>
      <c r="S25" s="58">
        <f t="shared" ca="1" si="2"/>
        <v>20211</v>
      </c>
      <c r="T25" s="165" t="str">
        <f t="shared" si="3"/>
        <v>Waitaki DistrictOtagoNet</v>
      </c>
      <c r="U25" s="54">
        <f t="shared" ca="1" si="4"/>
        <v>3.3397654742466976E-2</v>
      </c>
      <c r="V25" s="202"/>
      <c r="W25" s="103"/>
    </row>
    <row r="26" spans="1:23" x14ac:dyDescent="0.25">
      <c r="A26" s="90" t="s">
        <v>231</v>
      </c>
      <c r="B26" s="44">
        <v>17900</v>
      </c>
      <c r="C26" s="44">
        <v>17750</v>
      </c>
      <c r="D26" s="58">
        <f>VLOOKUP($A26,'CG3 Stats data export'!$A:$I,7,FALSE)</f>
        <v>17350</v>
      </c>
      <c r="E26" s="58">
        <f>VLOOKUP($A26,'CG3 Stats data export'!$A:$I,8,FALSE)</f>
        <v>16850</v>
      </c>
      <c r="F26" s="165" t="s">
        <v>346</v>
      </c>
      <c r="G26" s="165" t="s">
        <v>11</v>
      </c>
      <c r="H26" s="119" t="s">
        <v>318</v>
      </c>
      <c r="I26" s="165" t="str">
        <f t="shared" si="0"/>
        <v>Hauraki DistrictPowerco</v>
      </c>
      <c r="J26" s="54">
        <f>IF(ISNA(VLOOKUP(I26,'CG2 TLA_EDB Mapping'!$T$7:$T$69,1,FALSE)),1,SUMIF('CG2 TLA_EDB Mapping'!$T$7:$U$69,'CG2 TLA_EDB Mapping'!I26,'CG2 TLA_EDB Mapping'!$U$7:$U$69))</f>
        <v>1</v>
      </c>
      <c r="K26" s="58">
        <f t="shared" si="5"/>
        <v>17900</v>
      </c>
      <c r="L26" s="58">
        <f t="shared" si="1"/>
        <v>17750</v>
      </c>
      <c r="M26" s="58">
        <f t="shared" si="1"/>
        <v>17350</v>
      </c>
      <c r="N26" s="58">
        <f t="shared" si="1"/>
        <v>16850</v>
      </c>
      <c r="O26" s="165" t="s">
        <v>285</v>
      </c>
      <c r="P26" s="165" t="s">
        <v>350</v>
      </c>
      <c r="Q26" s="165" t="s">
        <v>68</v>
      </c>
      <c r="R26" s="44">
        <v>93</v>
      </c>
      <c r="S26" s="58">
        <f t="shared" ca="1" si="2"/>
        <v>20211</v>
      </c>
      <c r="T26" s="165" t="str">
        <f t="shared" si="3"/>
        <v>Waitaki DistrictOtagoNet</v>
      </c>
      <c r="U26" s="54">
        <f t="shared" ca="1" si="4"/>
        <v>4.6014546534065611E-3</v>
      </c>
      <c r="V26" s="202"/>
      <c r="W26" s="103"/>
    </row>
    <row r="27" spans="1:23" x14ac:dyDescent="0.25">
      <c r="A27" s="90" t="s">
        <v>260</v>
      </c>
      <c r="B27" s="44">
        <v>30900</v>
      </c>
      <c r="C27" s="44">
        <v>30900</v>
      </c>
      <c r="D27" s="58">
        <f>VLOOKUP($A27,'CG3 Stats data export'!$A:$I,7,FALSE)</f>
        <v>30600</v>
      </c>
      <c r="E27" s="58">
        <f>VLOOKUP($A27,'CG3 Stats data export'!$A:$I,8,FALSE)</f>
        <v>30200</v>
      </c>
      <c r="F27" s="165" t="s">
        <v>351</v>
      </c>
      <c r="G27" s="165" t="s">
        <v>61</v>
      </c>
      <c r="H27" s="119" t="s">
        <v>325</v>
      </c>
      <c r="I27" s="165" t="str">
        <f t="shared" si="0"/>
        <v>Horowhenua DistrictElectra</v>
      </c>
      <c r="J27" s="54">
        <f>IF(ISNA(VLOOKUP(I27,'CG2 TLA_EDB Mapping'!$T$7:$T$69,1,FALSE)),1,SUMIF('CG2 TLA_EDB Mapping'!$T$7:$U$69,'CG2 TLA_EDB Mapping'!I27,'CG2 TLA_EDB Mapping'!$U$7:$U$69))</f>
        <v>1</v>
      </c>
      <c r="K27" s="58">
        <f t="shared" si="5"/>
        <v>30900</v>
      </c>
      <c r="L27" s="58">
        <f t="shared" si="1"/>
        <v>30900</v>
      </c>
      <c r="M27" s="58">
        <f t="shared" si="1"/>
        <v>30600</v>
      </c>
      <c r="N27" s="58">
        <f t="shared" si="1"/>
        <v>30200</v>
      </c>
      <c r="O27" s="165" t="s">
        <v>285</v>
      </c>
      <c r="P27" s="165" t="s">
        <v>352</v>
      </c>
      <c r="Q27" s="165" t="s">
        <v>65</v>
      </c>
      <c r="R27" s="44">
        <v>123</v>
      </c>
      <c r="S27" s="58">
        <f t="shared" ca="1" si="2"/>
        <v>20211</v>
      </c>
      <c r="T27" s="165" t="str">
        <f t="shared" si="3"/>
        <v>Waitaki DistrictNetwork Waitaki</v>
      </c>
      <c r="U27" s="54">
        <f t="shared" ca="1" si="4"/>
        <v>6.0857948641828705E-3</v>
      </c>
      <c r="V27" s="202"/>
      <c r="W27" s="103"/>
    </row>
    <row r="28" spans="1:23" x14ac:dyDescent="0.25">
      <c r="A28" s="90" t="s">
        <v>276</v>
      </c>
      <c r="B28" s="44">
        <v>11250</v>
      </c>
      <c r="C28" s="44">
        <v>11650</v>
      </c>
      <c r="D28" s="58">
        <f>VLOOKUP($A28,'CG3 Stats data export'!$A:$I,7,FALSE)</f>
        <v>12000</v>
      </c>
      <c r="E28" s="58">
        <f>VLOOKUP($A28,'CG3 Stats data export'!$A:$I,8,FALSE)</f>
        <v>12350</v>
      </c>
      <c r="F28" s="165" t="s">
        <v>317</v>
      </c>
      <c r="G28" s="165" t="s">
        <v>353</v>
      </c>
      <c r="H28" s="119" t="s">
        <v>325</v>
      </c>
      <c r="I28" s="165" t="str">
        <f t="shared" si="0"/>
        <v>Hurunui DistrictMainPower</v>
      </c>
      <c r="J28" s="54">
        <f>IF(ISNA(VLOOKUP(I28,'CG2 TLA_EDB Mapping'!$T$7:$T$69,1,FALSE)),1,SUMIF('CG2 TLA_EDB Mapping'!$T$7:$U$69,'CG2 TLA_EDB Mapping'!I28,'CG2 TLA_EDB Mapping'!$U$7:$U$69))</f>
        <v>1</v>
      </c>
      <c r="K28" s="58">
        <f t="shared" si="5"/>
        <v>11250</v>
      </c>
      <c r="L28" s="58">
        <f t="shared" si="1"/>
        <v>11650</v>
      </c>
      <c r="M28" s="58">
        <f t="shared" si="1"/>
        <v>12000</v>
      </c>
      <c r="N28" s="58">
        <f t="shared" si="1"/>
        <v>12350</v>
      </c>
      <c r="O28" s="165" t="s">
        <v>285</v>
      </c>
      <c r="P28" s="165" t="s">
        <v>354</v>
      </c>
      <c r="Q28" s="165" t="s">
        <v>65</v>
      </c>
      <c r="R28" s="44">
        <v>339</v>
      </c>
      <c r="S28" s="58">
        <f t="shared" ca="1" si="2"/>
        <v>20211</v>
      </c>
      <c r="T28" s="165" t="str">
        <f t="shared" si="3"/>
        <v>Waitaki DistrictNetwork Waitaki</v>
      </c>
      <c r="U28" s="54">
        <f t="shared" ca="1" si="4"/>
        <v>1.6773044381772302E-2</v>
      </c>
      <c r="V28" s="202"/>
      <c r="W28" s="103"/>
    </row>
    <row r="29" spans="1:23" x14ac:dyDescent="0.25">
      <c r="A29" s="90" t="s">
        <v>292</v>
      </c>
      <c r="B29" s="44">
        <v>52400</v>
      </c>
      <c r="C29" s="44">
        <v>52400</v>
      </c>
      <c r="D29" s="58">
        <f>VLOOKUP($A29,'CG3 Stats data export'!$A:$I,7,FALSE)</f>
        <v>51500</v>
      </c>
      <c r="E29" s="58">
        <f>VLOOKUP($A29,'CG3 Stats data export'!$A:$I,8,FALSE)</f>
        <v>50200</v>
      </c>
      <c r="F29" s="165" t="s">
        <v>343</v>
      </c>
      <c r="G29" s="165" t="s">
        <v>8</v>
      </c>
      <c r="H29" s="119" t="s">
        <v>318</v>
      </c>
      <c r="I29" s="165" t="str">
        <f t="shared" si="0"/>
        <v>Invercargill CityElectricity Invercargill</v>
      </c>
      <c r="J29" s="54">
        <f>IF(ISNA(VLOOKUP(I29,'CG2 TLA_EDB Mapping'!$T$7:$T$69,1,FALSE)),1,SUMIF('CG2 TLA_EDB Mapping'!$T$7:$U$69,'CG2 TLA_EDB Mapping'!I29,'CG2 TLA_EDB Mapping'!$U$7:$U$69))</f>
        <v>1</v>
      </c>
      <c r="K29" s="58">
        <f t="shared" si="5"/>
        <v>52400</v>
      </c>
      <c r="L29" s="58">
        <f t="shared" si="1"/>
        <v>52400</v>
      </c>
      <c r="M29" s="58">
        <f t="shared" si="1"/>
        <v>51500</v>
      </c>
      <c r="N29" s="58">
        <f t="shared" si="1"/>
        <v>50200</v>
      </c>
      <c r="O29" s="165" t="s">
        <v>285</v>
      </c>
      <c r="P29" s="165" t="s">
        <v>355</v>
      </c>
      <c r="Q29" s="165" t="s">
        <v>65</v>
      </c>
      <c r="R29" s="44">
        <v>231</v>
      </c>
      <c r="S29" s="58">
        <f t="shared" ca="1" si="2"/>
        <v>20211</v>
      </c>
      <c r="T29" s="165" t="str">
        <f t="shared" si="3"/>
        <v>Waitaki DistrictNetwork Waitaki</v>
      </c>
      <c r="U29" s="54">
        <f t="shared" ca="1" si="4"/>
        <v>1.1429419622977586E-2</v>
      </c>
      <c r="V29" s="202"/>
      <c r="W29" s="103"/>
    </row>
    <row r="30" spans="1:23" x14ac:dyDescent="0.25">
      <c r="A30" s="90" t="s">
        <v>272</v>
      </c>
      <c r="B30" s="44">
        <v>3820</v>
      </c>
      <c r="C30" s="44">
        <v>3890</v>
      </c>
      <c r="D30" s="58">
        <f>VLOOKUP($A30,'CG3 Stats data export'!$A:$I,7,FALSE)</f>
        <v>3920</v>
      </c>
      <c r="E30" s="58">
        <f>VLOOKUP($A30,'CG3 Stats data export'!$A:$I,8,FALSE)</f>
        <v>3940</v>
      </c>
      <c r="F30" s="165" t="s">
        <v>317</v>
      </c>
      <c r="G30" s="165" t="s">
        <v>353</v>
      </c>
      <c r="H30" s="119" t="s">
        <v>325</v>
      </c>
      <c r="I30" s="165" t="str">
        <f t="shared" si="0"/>
        <v>Kaikoura DistrictMainPower</v>
      </c>
      <c r="J30" s="54">
        <f>IF(ISNA(VLOOKUP(I30,'CG2 TLA_EDB Mapping'!$T$7:$T$69,1,FALSE)),1,SUMIF('CG2 TLA_EDB Mapping'!$T$7:$U$69,'CG2 TLA_EDB Mapping'!I30,'CG2 TLA_EDB Mapping'!$U$7:$U$69))</f>
        <v>1</v>
      </c>
      <c r="K30" s="58">
        <f t="shared" si="5"/>
        <v>3820</v>
      </c>
      <c r="L30" s="58">
        <f t="shared" si="1"/>
        <v>3890</v>
      </c>
      <c r="M30" s="58">
        <f t="shared" si="1"/>
        <v>3920</v>
      </c>
      <c r="N30" s="58">
        <f t="shared" si="1"/>
        <v>3940</v>
      </c>
      <c r="O30" s="165" t="s">
        <v>285</v>
      </c>
      <c r="P30" s="165" t="s">
        <v>356</v>
      </c>
      <c r="Q30" s="165" t="s">
        <v>65</v>
      </c>
      <c r="R30" s="44">
        <v>186</v>
      </c>
      <c r="S30" s="58">
        <f t="shared" ca="1" si="2"/>
        <v>20211</v>
      </c>
      <c r="T30" s="165" t="str">
        <f t="shared" si="3"/>
        <v>Waitaki DistrictNetwork Waitaki</v>
      </c>
      <c r="U30" s="54">
        <f t="shared" ca="1" si="4"/>
        <v>9.2029093068131222E-3</v>
      </c>
      <c r="V30" s="202"/>
      <c r="W30" s="103"/>
    </row>
    <row r="31" spans="1:23" x14ac:dyDescent="0.25">
      <c r="A31" s="90" t="s">
        <v>222</v>
      </c>
      <c r="B31" s="44">
        <v>19050</v>
      </c>
      <c r="C31" s="44">
        <v>19150</v>
      </c>
      <c r="D31" s="58">
        <f>VLOOKUP($A31,'CG3 Stats data export'!$A:$I,7,FALSE)</f>
        <v>19050</v>
      </c>
      <c r="E31" s="58">
        <f>VLOOKUP($A31,'CG3 Stats data export'!$A:$I,8,FALSE)</f>
        <v>18850</v>
      </c>
      <c r="F31" s="165" t="s">
        <v>339</v>
      </c>
      <c r="G31" s="165" t="s">
        <v>66</v>
      </c>
      <c r="H31" s="119" t="s">
        <v>325</v>
      </c>
      <c r="I31" s="165" t="str">
        <f t="shared" si="0"/>
        <v>Kaipara DistrictNorthpower</v>
      </c>
      <c r="J31" s="54">
        <f>IF(ISNA(VLOOKUP(I31,'CG2 TLA_EDB Mapping'!$T$7:$T$69,1,FALSE)),1,SUMIF('CG2 TLA_EDB Mapping'!$T$7:$U$69,'CG2 TLA_EDB Mapping'!I31,'CG2 TLA_EDB Mapping'!$U$7:$U$69))</f>
        <v>1</v>
      </c>
      <c r="K31" s="58">
        <f t="shared" si="5"/>
        <v>19050</v>
      </c>
      <c r="L31" s="58">
        <f t="shared" si="1"/>
        <v>19150</v>
      </c>
      <c r="M31" s="58">
        <f t="shared" si="1"/>
        <v>19050</v>
      </c>
      <c r="N31" s="58">
        <f t="shared" si="1"/>
        <v>18850</v>
      </c>
      <c r="O31" s="165" t="s">
        <v>285</v>
      </c>
      <c r="P31" s="165" t="s">
        <v>357</v>
      </c>
      <c r="Q31" s="165" t="s">
        <v>65</v>
      </c>
      <c r="R31" s="44">
        <v>663</v>
      </c>
      <c r="S31" s="58">
        <f t="shared" ca="1" si="2"/>
        <v>20211</v>
      </c>
      <c r="T31" s="165" t="str">
        <f t="shared" si="3"/>
        <v>Waitaki DistrictNetwork Waitaki</v>
      </c>
      <c r="U31" s="54">
        <f t="shared" ca="1" si="4"/>
        <v>3.2803918658156447E-2</v>
      </c>
      <c r="V31" s="202"/>
      <c r="W31" s="103"/>
    </row>
    <row r="32" spans="1:23" x14ac:dyDescent="0.25">
      <c r="A32" s="90" t="s">
        <v>261</v>
      </c>
      <c r="B32" s="44">
        <v>50600</v>
      </c>
      <c r="C32" s="44">
        <v>53400</v>
      </c>
      <c r="D32" s="58">
        <f>VLOOKUP($A32,'CG3 Stats data export'!$A:$I,7,FALSE)</f>
        <v>56000</v>
      </c>
      <c r="E32" s="58">
        <f>VLOOKUP($A32,'CG3 Stats data export'!$A:$I,8,FALSE)</f>
        <v>58500</v>
      </c>
      <c r="F32" s="165" t="s">
        <v>327</v>
      </c>
      <c r="G32" s="165" t="s">
        <v>61</v>
      </c>
      <c r="H32" s="119" t="s">
        <v>325</v>
      </c>
      <c r="I32" s="165" t="str">
        <f t="shared" si="0"/>
        <v>Kapiti Coast DistrictElectra</v>
      </c>
      <c r="J32" s="54">
        <f>IF(ISNA(VLOOKUP(I32,'CG2 TLA_EDB Mapping'!$T$7:$T$69,1,FALSE)),1,SUMIF('CG2 TLA_EDB Mapping'!$T$7:$U$69,'CG2 TLA_EDB Mapping'!I32,'CG2 TLA_EDB Mapping'!$U$7:$U$69))</f>
        <v>1</v>
      </c>
      <c r="K32" s="58">
        <f t="shared" si="5"/>
        <v>50600</v>
      </c>
      <c r="L32" s="58">
        <f t="shared" si="1"/>
        <v>53400</v>
      </c>
      <c r="M32" s="58">
        <f t="shared" si="1"/>
        <v>56000</v>
      </c>
      <c r="N32" s="58">
        <f t="shared" si="1"/>
        <v>58500</v>
      </c>
      <c r="O32" s="165" t="s">
        <v>259</v>
      </c>
      <c r="P32" s="165" t="s">
        <v>358</v>
      </c>
      <c r="Q32" s="165" t="s">
        <v>69</v>
      </c>
      <c r="R32" s="44">
        <v>3450</v>
      </c>
      <c r="S32" s="58">
        <f t="shared" ca="1" si="2"/>
        <v>17625</v>
      </c>
      <c r="T32" s="165" t="str">
        <f t="shared" si="3"/>
        <v>Tararua DistrictScanpower</v>
      </c>
      <c r="U32" s="54">
        <f t="shared" ca="1" si="4"/>
        <v>0.19574468085106383</v>
      </c>
      <c r="V32" s="202"/>
      <c r="W32" s="103"/>
    </row>
    <row r="33" spans="1:23" x14ac:dyDescent="0.25">
      <c r="A33" s="90" t="s">
        <v>244</v>
      </c>
      <c r="B33" s="44">
        <v>6950</v>
      </c>
      <c r="C33" s="44">
        <v>6640</v>
      </c>
      <c r="D33" s="58">
        <f>VLOOKUP($A33,'CG3 Stats data export'!$A:$I,7,FALSE)</f>
        <v>6260</v>
      </c>
      <c r="E33" s="58">
        <f>VLOOKUP($A33,'CG3 Stats data export'!$A:$I,8,FALSE)</f>
        <v>5820</v>
      </c>
      <c r="F33" s="165" t="s">
        <v>359</v>
      </c>
      <c r="G33" s="165" t="s">
        <v>360</v>
      </c>
      <c r="H33" s="119" t="s">
        <v>318</v>
      </c>
      <c r="I33" s="165" t="str">
        <f t="shared" si="0"/>
        <v xml:space="preserve">Kawerau DistrictHorizon Energy </v>
      </c>
      <c r="J33" s="54">
        <f>IF(ISNA(VLOOKUP(I33,'CG2 TLA_EDB Mapping'!$T$7:$T$69,1,FALSE)),1,SUMIF('CG2 TLA_EDB Mapping'!$T$7:$U$69,'CG2 TLA_EDB Mapping'!I33,'CG2 TLA_EDB Mapping'!$U$7:$U$69))</f>
        <v>1</v>
      </c>
      <c r="K33" s="58">
        <f t="shared" si="5"/>
        <v>6950</v>
      </c>
      <c r="L33" s="58">
        <f t="shared" si="1"/>
        <v>6640</v>
      </c>
      <c r="M33" s="58">
        <f t="shared" si="1"/>
        <v>6260</v>
      </c>
      <c r="N33" s="58">
        <f t="shared" si="1"/>
        <v>5820</v>
      </c>
      <c r="O33" s="165" t="s">
        <v>259</v>
      </c>
      <c r="P33" s="165" t="s">
        <v>361</v>
      </c>
      <c r="Q33" s="165" t="s">
        <v>11</v>
      </c>
      <c r="R33" s="44">
        <v>534</v>
      </c>
      <c r="S33" s="58">
        <f t="shared" ca="1" si="2"/>
        <v>17625</v>
      </c>
      <c r="T33" s="165" t="str">
        <f t="shared" si="3"/>
        <v>Tararua DistrictPowerco</v>
      </c>
      <c r="U33" s="54">
        <f t="shared" ca="1" si="4"/>
        <v>3.0297872340425532E-2</v>
      </c>
      <c r="V33" s="202"/>
      <c r="W33" s="103"/>
    </row>
    <row r="34" spans="1:23" x14ac:dyDescent="0.25">
      <c r="A34" s="90" t="s">
        <v>264</v>
      </c>
      <c r="B34" s="44">
        <v>103500</v>
      </c>
      <c r="C34" s="44">
        <v>104700</v>
      </c>
      <c r="D34" s="58">
        <f>VLOOKUP($A34,'CG3 Stats data export'!$A:$I,7,FALSE)</f>
        <v>105300</v>
      </c>
      <c r="E34" s="58">
        <f>VLOOKUP($A34,'CG3 Stats data export'!$A:$I,8,FALSE)</f>
        <v>105500</v>
      </c>
      <c r="F34" s="165" t="s">
        <v>327</v>
      </c>
      <c r="G34" s="165" t="s">
        <v>14</v>
      </c>
      <c r="H34" s="119" t="s">
        <v>318</v>
      </c>
      <c r="I34" s="165" t="str">
        <f t="shared" si="0"/>
        <v>Lower Hutt CityWellington Electricity</v>
      </c>
      <c r="J34" s="54">
        <f>IF(ISNA(VLOOKUP(I34,'CG2 TLA_EDB Mapping'!$T$7:$T$69,1,FALSE)),1,SUMIF('CG2 TLA_EDB Mapping'!$T$7:$U$69,'CG2 TLA_EDB Mapping'!I34,'CG2 TLA_EDB Mapping'!$U$7:$U$69))</f>
        <v>1</v>
      </c>
      <c r="K34" s="58">
        <f t="shared" si="5"/>
        <v>103500</v>
      </c>
      <c r="L34" s="58">
        <f t="shared" si="1"/>
        <v>104700</v>
      </c>
      <c r="M34" s="58">
        <f t="shared" si="1"/>
        <v>105300</v>
      </c>
      <c r="N34" s="58">
        <f t="shared" si="1"/>
        <v>105500</v>
      </c>
      <c r="O34" s="165" t="s">
        <v>259</v>
      </c>
      <c r="P34" s="165" t="s">
        <v>362</v>
      </c>
      <c r="Q34" s="165" t="s">
        <v>69</v>
      </c>
      <c r="R34" s="44">
        <v>5520</v>
      </c>
      <c r="S34" s="58">
        <f t="shared" ca="1" si="2"/>
        <v>17625</v>
      </c>
      <c r="T34" s="165" t="str">
        <f t="shared" si="3"/>
        <v>Tararua DistrictScanpower</v>
      </c>
      <c r="U34" s="54">
        <f t="shared" ca="1" si="4"/>
        <v>0.3131914893617021</v>
      </c>
      <c r="V34" s="202"/>
      <c r="W34" s="103"/>
    </row>
    <row r="35" spans="1:23" x14ac:dyDescent="0.25">
      <c r="A35" s="90" t="s">
        <v>282</v>
      </c>
      <c r="B35" s="44">
        <v>4000</v>
      </c>
      <c r="C35" s="44">
        <v>4070</v>
      </c>
      <c r="D35" s="58">
        <f>VLOOKUP($A35,'CG3 Stats data export'!$A:$I,7,FALSE)</f>
        <v>4090</v>
      </c>
      <c r="E35" s="58">
        <f>VLOOKUP($A35,'CG3 Stats data export'!$A:$I,8,FALSE)</f>
        <v>4090</v>
      </c>
      <c r="F35" s="165" t="s">
        <v>317</v>
      </c>
      <c r="G35" s="165" t="s">
        <v>3</v>
      </c>
      <c r="H35" s="119" t="s">
        <v>318</v>
      </c>
      <c r="I35" s="165" t="str">
        <f t="shared" si="0"/>
        <v>Mackenzie DistrictAlpine Energy</v>
      </c>
      <c r="J35" s="54">
        <f>IF(ISNA(VLOOKUP(I35,'CG2 TLA_EDB Mapping'!$T$7:$T$69,1,FALSE)),1,SUMIF('CG2 TLA_EDB Mapping'!$T$7:$U$69,'CG2 TLA_EDB Mapping'!I35,'CG2 TLA_EDB Mapping'!$U$7:$U$69))</f>
        <v>1</v>
      </c>
      <c r="K35" s="58">
        <f t="shared" si="5"/>
        <v>4000</v>
      </c>
      <c r="L35" s="58">
        <f t="shared" si="1"/>
        <v>4070</v>
      </c>
      <c r="M35" s="58">
        <f t="shared" si="1"/>
        <v>4090</v>
      </c>
      <c r="N35" s="58">
        <f t="shared" si="1"/>
        <v>4090</v>
      </c>
      <c r="O35" s="165" t="s">
        <v>259</v>
      </c>
      <c r="P35" s="165" t="s">
        <v>363</v>
      </c>
      <c r="Q35" s="165" t="s">
        <v>69</v>
      </c>
      <c r="R35" s="44">
        <v>1065</v>
      </c>
      <c r="S35" s="58">
        <f t="shared" ca="1" si="2"/>
        <v>17625</v>
      </c>
      <c r="T35" s="165" t="str">
        <f t="shared" si="3"/>
        <v>Tararua DistrictScanpower</v>
      </c>
      <c r="U35" s="54">
        <f t="shared" ca="1" si="4"/>
        <v>6.0425531914893617E-2</v>
      </c>
      <c r="V35" s="202"/>
      <c r="W35" s="103"/>
    </row>
    <row r="36" spans="1:23" x14ac:dyDescent="0.25">
      <c r="A36" s="90" t="s">
        <v>257</v>
      </c>
      <c r="B36" s="44">
        <v>30000</v>
      </c>
      <c r="C36" s="44">
        <v>30900</v>
      </c>
      <c r="D36" s="58">
        <f>VLOOKUP($A36,'CG3 Stats data export'!$A:$I,7,FALSE)</f>
        <v>31600</v>
      </c>
      <c r="E36" s="58">
        <f>VLOOKUP($A36,'CG3 Stats data export'!$A:$I,8,FALSE)</f>
        <v>32200</v>
      </c>
      <c r="F36" s="165" t="s">
        <v>351</v>
      </c>
      <c r="G36" s="165" t="s">
        <v>11</v>
      </c>
      <c r="H36" s="119" t="s">
        <v>318</v>
      </c>
      <c r="I36" s="165" t="str">
        <f t="shared" si="0"/>
        <v>Manawatu DistrictPowerco</v>
      </c>
      <c r="J36" s="54">
        <f>IF(ISNA(VLOOKUP(I36,'CG2 TLA_EDB Mapping'!$T$7:$T$69,1,FALSE)),1,SUMIF('CG2 TLA_EDB Mapping'!$T$7:$U$69,'CG2 TLA_EDB Mapping'!I36,'CG2 TLA_EDB Mapping'!$U$7:$U$69))</f>
        <v>1</v>
      </c>
      <c r="K36" s="58">
        <f t="shared" si="5"/>
        <v>30000</v>
      </c>
      <c r="L36" s="58">
        <f t="shared" si="1"/>
        <v>30900</v>
      </c>
      <c r="M36" s="58">
        <f t="shared" si="1"/>
        <v>31600</v>
      </c>
      <c r="N36" s="58">
        <f t="shared" si="1"/>
        <v>32200</v>
      </c>
      <c r="O36" s="165" t="s">
        <v>259</v>
      </c>
      <c r="P36" s="165" t="s">
        <v>364</v>
      </c>
      <c r="Q36" s="165" t="s">
        <v>69</v>
      </c>
      <c r="R36" s="44">
        <v>1398</v>
      </c>
      <c r="S36" s="58">
        <f t="shared" ca="1" si="2"/>
        <v>17625</v>
      </c>
      <c r="T36" s="165" t="str">
        <f t="shared" si="3"/>
        <v>Tararua DistrictScanpower</v>
      </c>
      <c r="U36" s="54">
        <f t="shared" ca="1" si="4"/>
        <v>7.9319148936170217E-2</v>
      </c>
      <c r="V36" s="202"/>
      <c r="W36" s="103"/>
    </row>
    <row r="37" spans="1:23" x14ac:dyDescent="0.25">
      <c r="A37" s="90" t="s">
        <v>227</v>
      </c>
      <c r="B37" s="44">
        <v>383900</v>
      </c>
      <c r="C37" s="44">
        <v>420600</v>
      </c>
      <c r="D37" s="58">
        <f>VLOOKUP($A37,'CG3 Stats data export'!$A:$I,7,FALSE)</f>
        <v>457600</v>
      </c>
      <c r="E37" s="58">
        <f>VLOOKUP($A37,'CG3 Stats data export'!$A:$I,8,FALSE)</f>
        <v>494800</v>
      </c>
      <c r="F37" s="165" t="s">
        <v>320</v>
      </c>
      <c r="G37" s="165" t="s">
        <v>321</v>
      </c>
      <c r="H37" s="119" t="s">
        <v>318</v>
      </c>
      <c r="I37" s="165" t="str">
        <f t="shared" si="0"/>
        <v>Manukau CityVector</v>
      </c>
      <c r="J37" s="54">
        <f>IF(ISNA(VLOOKUP(I37,'CG2 TLA_EDB Mapping'!$T$7:$T$69,1,FALSE)),1,SUMIF('CG2 TLA_EDB Mapping'!$T$7:$U$69,'CG2 TLA_EDB Mapping'!I37,'CG2 TLA_EDB Mapping'!$U$7:$U$69))</f>
        <v>1</v>
      </c>
      <c r="K37" s="58">
        <f t="shared" si="5"/>
        <v>383900</v>
      </c>
      <c r="L37" s="58">
        <f t="shared" si="1"/>
        <v>420600</v>
      </c>
      <c r="M37" s="58">
        <f t="shared" si="1"/>
        <v>457600</v>
      </c>
      <c r="N37" s="58">
        <f t="shared" si="1"/>
        <v>494800</v>
      </c>
      <c r="O37" s="165" t="s">
        <v>259</v>
      </c>
      <c r="P37" s="165" t="s">
        <v>365</v>
      </c>
      <c r="Q37" s="165" t="s">
        <v>69</v>
      </c>
      <c r="R37" s="44">
        <v>1566</v>
      </c>
      <c r="S37" s="58">
        <f t="shared" ca="1" si="2"/>
        <v>17625</v>
      </c>
      <c r="T37" s="165" t="str">
        <f t="shared" si="3"/>
        <v>Tararua DistrictScanpower</v>
      </c>
      <c r="U37" s="54">
        <f t="shared" ca="1" si="4"/>
        <v>8.8851063829787233E-2</v>
      </c>
      <c r="V37" s="202"/>
      <c r="W37" s="103"/>
    </row>
    <row r="38" spans="1:23" x14ac:dyDescent="0.25">
      <c r="A38" s="90" t="s">
        <v>271</v>
      </c>
      <c r="B38" s="44">
        <v>45800</v>
      </c>
      <c r="C38" s="44">
        <v>47100</v>
      </c>
      <c r="D38" s="58">
        <f>VLOOKUP($A38,'CG3 Stats data export'!$A:$I,7,FALSE)</f>
        <v>48000</v>
      </c>
      <c r="E38" s="58">
        <f>VLOOKUP($A38,'CG3 Stats data export'!$A:$I,8,FALSE)</f>
        <v>48600</v>
      </c>
      <c r="F38" s="165" t="s">
        <v>323</v>
      </c>
      <c r="G38" s="165" t="s">
        <v>64</v>
      </c>
      <c r="H38" s="119" t="s">
        <v>325</v>
      </c>
      <c r="I38" s="165" t="str">
        <f t="shared" si="0"/>
        <v>Marlborough DistrictMarlborough Lines</v>
      </c>
      <c r="J38" s="54">
        <f>IF(ISNA(VLOOKUP(I38,'CG2 TLA_EDB Mapping'!$T$7:$T$69,1,FALSE)),1,SUMIF('CG2 TLA_EDB Mapping'!$T$7:$U$69,'CG2 TLA_EDB Mapping'!I38,'CG2 TLA_EDB Mapping'!$U$7:$U$69))</f>
        <v>1</v>
      </c>
      <c r="K38" s="58">
        <f t="shared" si="5"/>
        <v>45800</v>
      </c>
      <c r="L38" s="58">
        <f t="shared" si="1"/>
        <v>47100</v>
      </c>
      <c r="M38" s="58">
        <f t="shared" si="1"/>
        <v>48000</v>
      </c>
      <c r="N38" s="58">
        <f t="shared" si="1"/>
        <v>48600</v>
      </c>
      <c r="O38" s="165" t="s">
        <v>259</v>
      </c>
      <c r="P38" s="165" t="s">
        <v>366</v>
      </c>
      <c r="Q38" s="165" t="s">
        <v>11</v>
      </c>
      <c r="R38" s="44">
        <v>2559</v>
      </c>
      <c r="S38" s="58">
        <f t="shared" ca="1" si="2"/>
        <v>17625</v>
      </c>
      <c r="T38" s="165" t="str">
        <f t="shared" si="3"/>
        <v>Tararua DistrictPowerco</v>
      </c>
      <c r="U38" s="54">
        <f t="shared" ca="1" si="4"/>
        <v>0.14519148936170212</v>
      </c>
      <c r="V38" s="202"/>
      <c r="W38" s="103"/>
    </row>
    <row r="39" spans="1:23" x14ac:dyDescent="0.25">
      <c r="A39" s="90" t="s">
        <v>266</v>
      </c>
      <c r="B39" s="44">
        <v>23400</v>
      </c>
      <c r="C39" s="44">
        <v>23400</v>
      </c>
      <c r="D39" s="58">
        <f>VLOOKUP($A39,'CG3 Stats data export'!$A:$I,7,FALSE)</f>
        <v>23200</v>
      </c>
      <c r="E39" s="58">
        <f>VLOOKUP($A39,'CG3 Stats data export'!$A:$I,8,FALSE)</f>
        <v>22900</v>
      </c>
      <c r="F39" s="165" t="s">
        <v>327</v>
      </c>
      <c r="G39" s="165" t="s">
        <v>11</v>
      </c>
      <c r="H39" s="119" t="s">
        <v>318</v>
      </c>
      <c r="I39" s="165" t="str">
        <f t="shared" si="0"/>
        <v>Masterton DistrictPowerco</v>
      </c>
      <c r="J39" s="54">
        <f>IF(ISNA(VLOOKUP(I39,'CG2 TLA_EDB Mapping'!$T$7:$T$69,1,FALSE)),1,SUMIF('CG2 TLA_EDB Mapping'!$T$7:$U$69,'CG2 TLA_EDB Mapping'!I39,'CG2 TLA_EDB Mapping'!$U$7:$U$69))</f>
        <v>1</v>
      </c>
      <c r="K39" s="58">
        <f t="shared" si="5"/>
        <v>23400</v>
      </c>
      <c r="L39" s="58">
        <f t="shared" si="1"/>
        <v>23400</v>
      </c>
      <c r="M39" s="58">
        <f t="shared" si="1"/>
        <v>23200</v>
      </c>
      <c r="N39" s="58">
        <f t="shared" si="1"/>
        <v>22900</v>
      </c>
      <c r="O39" s="165" t="s">
        <v>259</v>
      </c>
      <c r="P39" s="165" t="s">
        <v>367</v>
      </c>
      <c r="Q39" s="165" t="s">
        <v>11</v>
      </c>
      <c r="R39" s="44">
        <v>456</v>
      </c>
      <c r="S39" s="58">
        <f t="shared" ca="1" si="2"/>
        <v>17625</v>
      </c>
      <c r="T39" s="165" t="str">
        <f t="shared" si="3"/>
        <v>Tararua DistrictPowerco</v>
      </c>
      <c r="U39" s="54">
        <f t="shared" ca="1" si="4"/>
        <v>2.5872340425531916E-2</v>
      </c>
      <c r="V39" s="202"/>
      <c r="W39" s="103"/>
    </row>
    <row r="40" spans="1:23" x14ac:dyDescent="0.25">
      <c r="A40" s="90" t="s">
        <v>233</v>
      </c>
      <c r="B40" s="44">
        <v>32100</v>
      </c>
      <c r="C40" s="44">
        <v>32300</v>
      </c>
      <c r="D40" s="58">
        <f>VLOOKUP($A40,'CG3 Stats data export'!$A:$I,7,FALSE)</f>
        <v>32200</v>
      </c>
      <c r="E40" s="58">
        <f>VLOOKUP($A40,'CG3 Stats data export'!$A:$I,8,FALSE)</f>
        <v>32000</v>
      </c>
      <c r="F40" s="165" t="s">
        <v>346</v>
      </c>
      <c r="G40" s="165" t="s">
        <v>11</v>
      </c>
      <c r="H40" s="119" t="s">
        <v>318</v>
      </c>
      <c r="I40" s="165" t="str">
        <f t="shared" si="0"/>
        <v>Matamata-Piako DistrictPowerco</v>
      </c>
      <c r="J40" s="54">
        <f>IF(ISNA(VLOOKUP(I40,'CG2 TLA_EDB Mapping'!$T$7:$T$69,1,FALSE)),1,SUMIF('CG2 TLA_EDB Mapping'!$T$7:$U$69,'CG2 TLA_EDB Mapping'!I40,'CG2 TLA_EDB Mapping'!$U$7:$U$69))</f>
        <v>1</v>
      </c>
      <c r="K40" s="58">
        <f t="shared" si="5"/>
        <v>32100</v>
      </c>
      <c r="L40" s="58">
        <f t="shared" si="1"/>
        <v>32300</v>
      </c>
      <c r="M40" s="58">
        <f t="shared" si="1"/>
        <v>32200</v>
      </c>
      <c r="N40" s="58">
        <f t="shared" si="1"/>
        <v>32000</v>
      </c>
      <c r="O40" s="165" t="s">
        <v>259</v>
      </c>
      <c r="P40" s="165" t="s">
        <v>368</v>
      </c>
      <c r="Q40" s="165" t="s">
        <v>11</v>
      </c>
      <c r="R40" s="44">
        <v>1077</v>
      </c>
      <c r="S40" s="58">
        <f t="shared" ca="1" si="2"/>
        <v>17625</v>
      </c>
      <c r="T40" s="165" t="str">
        <f t="shared" si="3"/>
        <v>Tararua DistrictPowerco</v>
      </c>
      <c r="U40" s="54">
        <f t="shared" ca="1" si="4"/>
        <v>6.1106382978723402E-2</v>
      </c>
      <c r="V40" s="202"/>
      <c r="W40" s="103"/>
    </row>
    <row r="41" spans="1:23" x14ac:dyDescent="0.25">
      <c r="A41" s="90" t="s">
        <v>249</v>
      </c>
      <c r="B41" s="44">
        <v>57800</v>
      </c>
      <c r="C41" s="44">
        <v>58300</v>
      </c>
      <c r="D41" s="58">
        <f>VLOOKUP($A41,'CG3 Stats data export'!$A:$I,7,FALSE)</f>
        <v>58500</v>
      </c>
      <c r="E41" s="58">
        <f>VLOOKUP($A41,'CG3 Stats data export'!$A:$I,8,FALSE)</f>
        <v>58500</v>
      </c>
      <c r="F41" s="165" t="s">
        <v>329</v>
      </c>
      <c r="G41" s="165" t="s">
        <v>348</v>
      </c>
      <c r="H41" s="119" t="s">
        <v>318</v>
      </c>
      <c r="I41" s="165" t="str">
        <f t="shared" si="0"/>
        <v>Napier CityUnison</v>
      </c>
      <c r="J41" s="54">
        <f>IF(ISNA(VLOOKUP(I41,'CG2 TLA_EDB Mapping'!$T$7:$T$69,1,FALSE)),1,SUMIF('CG2 TLA_EDB Mapping'!$T$7:$U$69,'CG2 TLA_EDB Mapping'!I41,'CG2 TLA_EDB Mapping'!$U$7:$U$69))</f>
        <v>1</v>
      </c>
      <c r="K41" s="58">
        <f t="shared" si="5"/>
        <v>57800</v>
      </c>
      <c r="L41" s="58">
        <f t="shared" si="1"/>
        <v>58300</v>
      </c>
      <c r="M41" s="58">
        <f t="shared" si="1"/>
        <v>58500</v>
      </c>
      <c r="N41" s="58">
        <f t="shared" si="1"/>
        <v>58500</v>
      </c>
      <c r="O41" s="165" t="s">
        <v>254</v>
      </c>
      <c r="P41" s="165" t="s">
        <v>369</v>
      </c>
      <c r="Q41" s="165" t="s">
        <v>12</v>
      </c>
      <c r="R41" s="44">
        <v>189</v>
      </c>
      <c r="S41" s="58">
        <f t="shared" ca="1" si="2"/>
        <v>13575</v>
      </c>
      <c r="T41" s="165" t="str">
        <f t="shared" si="3"/>
        <v>Ruapehu DistrictThe Lines Company</v>
      </c>
      <c r="U41" s="54">
        <f t="shared" ca="1" si="4"/>
        <v>1.3922651933701657E-2</v>
      </c>
      <c r="V41" s="202"/>
      <c r="W41" s="103"/>
    </row>
    <row r="42" spans="1:23" x14ac:dyDescent="0.25">
      <c r="A42" s="90" t="s">
        <v>270</v>
      </c>
      <c r="B42" s="44">
        <v>45900</v>
      </c>
      <c r="C42" s="44">
        <v>47200</v>
      </c>
      <c r="D42" s="58">
        <f>VLOOKUP($A42,'CG3 Stats data export'!$A:$I,7,FALSE)</f>
        <v>48300</v>
      </c>
      <c r="E42" s="58">
        <f>VLOOKUP($A42,'CG3 Stats data export'!$A:$I,8,FALSE)</f>
        <v>49200</v>
      </c>
      <c r="F42" s="165" t="s">
        <v>323</v>
      </c>
      <c r="G42" s="165" t="s">
        <v>9</v>
      </c>
      <c r="H42" s="119" t="s">
        <v>318</v>
      </c>
      <c r="I42" s="165" t="str">
        <f t="shared" si="0"/>
        <v>Nelson CityNelson Electricity</v>
      </c>
      <c r="J42" s="54">
        <f>IF(ISNA(VLOOKUP(I42,'CG2 TLA_EDB Mapping'!$T$7:$T$69,1,FALSE)),1,SUMIF('CG2 TLA_EDB Mapping'!$T$7:$U$69,'CG2 TLA_EDB Mapping'!I42,'CG2 TLA_EDB Mapping'!$U$7:$U$69))</f>
        <v>1</v>
      </c>
      <c r="K42" s="58">
        <f t="shared" si="5"/>
        <v>45900</v>
      </c>
      <c r="L42" s="58">
        <f t="shared" si="1"/>
        <v>47200</v>
      </c>
      <c r="M42" s="58">
        <f t="shared" si="1"/>
        <v>48300</v>
      </c>
      <c r="N42" s="58">
        <f t="shared" si="1"/>
        <v>49200</v>
      </c>
      <c r="O42" s="165" t="s">
        <v>254</v>
      </c>
      <c r="P42" s="165" t="s">
        <v>370</v>
      </c>
      <c r="Q42" s="165" t="s">
        <v>12</v>
      </c>
      <c r="R42" s="44">
        <v>165</v>
      </c>
      <c r="S42" s="58">
        <f t="shared" ca="1" si="2"/>
        <v>13575</v>
      </c>
      <c r="T42" s="165" t="str">
        <f t="shared" si="3"/>
        <v>Ruapehu DistrictThe Lines Company</v>
      </c>
      <c r="U42" s="54">
        <f t="shared" ca="1" si="4"/>
        <v>1.2154696132596685E-2</v>
      </c>
      <c r="V42" s="202"/>
      <c r="W42" s="103"/>
    </row>
    <row r="43" spans="1:23" x14ac:dyDescent="0.25">
      <c r="A43" s="90" t="s">
        <v>251</v>
      </c>
      <c r="B43" s="44">
        <v>73500</v>
      </c>
      <c r="C43" s="44">
        <v>74800</v>
      </c>
      <c r="D43" s="58">
        <f>VLOOKUP($A43,'CG3 Stats data export'!$A:$I,7,FALSE)</f>
        <v>75600</v>
      </c>
      <c r="E43" s="58">
        <f>VLOOKUP($A43,'CG3 Stats data export'!$A:$I,8,FALSE)</f>
        <v>76000</v>
      </c>
      <c r="F43" s="165" t="s">
        <v>371</v>
      </c>
      <c r="G43" s="165" t="s">
        <v>11</v>
      </c>
      <c r="H43" s="119" t="s">
        <v>318</v>
      </c>
      <c r="I43" s="165" t="str">
        <f t="shared" si="0"/>
        <v>New Plymouth DistrictPowerco</v>
      </c>
      <c r="J43" s="54">
        <f>IF(ISNA(VLOOKUP(I43,'CG2 TLA_EDB Mapping'!$T$7:$T$69,1,FALSE)),1,SUMIF('CG2 TLA_EDB Mapping'!$T$7:$U$69,'CG2 TLA_EDB Mapping'!I43,'CG2 TLA_EDB Mapping'!$U$7:$U$69))</f>
        <v>1</v>
      </c>
      <c r="K43" s="58">
        <f t="shared" si="5"/>
        <v>73500</v>
      </c>
      <c r="L43" s="58">
        <f t="shared" si="1"/>
        <v>74800</v>
      </c>
      <c r="M43" s="58">
        <f t="shared" si="1"/>
        <v>75600</v>
      </c>
      <c r="N43" s="58">
        <f t="shared" si="1"/>
        <v>76000</v>
      </c>
      <c r="O43" s="165" t="s">
        <v>254</v>
      </c>
      <c r="P43" s="165" t="s">
        <v>372</v>
      </c>
      <c r="Q43" s="165" t="s">
        <v>12</v>
      </c>
      <c r="R43" s="44">
        <v>1584</v>
      </c>
      <c r="S43" s="58">
        <f t="shared" ca="1" si="2"/>
        <v>13575</v>
      </c>
      <c r="T43" s="165" t="str">
        <f t="shared" si="3"/>
        <v>Ruapehu DistrictThe Lines Company</v>
      </c>
      <c r="U43" s="54">
        <f t="shared" ca="1" si="4"/>
        <v>0.11668508287292818</v>
      </c>
      <c r="V43" s="202"/>
      <c r="W43" s="103"/>
    </row>
    <row r="44" spans="1:23" x14ac:dyDescent="0.25">
      <c r="A44" s="90" t="s">
        <v>224</v>
      </c>
      <c r="B44" s="44">
        <v>232600</v>
      </c>
      <c r="C44" s="44">
        <v>247800</v>
      </c>
      <c r="D44" s="58">
        <f>VLOOKUP($A44,'CG3 Stats data export'!$A:$I,7,FALSE)</f>
        <v>262700</v>
      </c>
      <c r="E44" s="58">
        <f>VLOOKUP($A44,'CG3 Stats data export'!$A:$I,8,FALSE)</f>
        <v>277100</v>
      </c>
      <c r="F44" s="165" t="s">
        <v>320</v>
      </c>
      <c r="G44" s="165" t="s">
        <v>321</v>
      </c>
      <c r="H44" s="119" t="s">
        <v>318</v>
      </c>
      <c r="I44" s="165" t="str">
        <f t="shared" si="0"/>
        <v>North Shore CityVector</v>
      </c>
      <c r="J44" s="54">
        <f>IF(ISNA(VLOOKUP(I44,'CG2 TLA_EDB Mapping'!$T$7:$T$69,1,FALSE)),1,SUMIF('CG2 TLA_EDB Mapping'!$T$7:$U$69,'CG2 TLA_EDB Mapping'!I44,'CG2 TLA_EDB Mapping'!$U$7:$U$69))</f>
        <v>1</v>
      </c>
      <c r="K44" s="58">
        <f t="shared" si="5"/>
        <v>232600</v>
      </c>
      <c r="L44" s="58">
        <f t="shared" si="1"/>
        <v>247800</v>
      </c>
      <c r="M44" s="58">
        <f t="shared" si="1"/>
        <v>262700</v>
      </c>
      <c r="N44" s="58">
        <f t="shared" si="1"/>
        <v>277100</v>
      </c>
      <c r="O44" s="165" t="s">
        <v>254</v>
      </c>
      <c r="P44" s="165" t="s">
        <v>373</v>
      </c>
      <c r="Q44" s="165" t="s">
        <v>12</v>
      </c>
      <c r="R44" s="44">
        <v>552</v>
      </c>
      <c r="S44" s="58">
        <f t="shared" ca="1" si="2"/>
        <v>13575</v>
      </c>
      <c r="T44" s="165" t="str">
        <f t="shared" si="3"/>
        <v>Ruapehu DistrictThe Lines Company</v>
      </c>
      <c r="U44" s="54">
        <f t="shared" ca="1" si="4"/>
        <v>4.0662983425414363E-2</v>
      </c>
      <c r="V44" s="202"/>
      <c r="W44" s="103"/>
    </row>
    <row r="45" spans="1:23" x14ac:dyDescent="0.25">
      <c r="A45" s="90" t="s">
        <v>245</v>
      </c>
      <c r="B45" s="44">
        <v>9090</v>
      </c>
      <c r="C45" s="44">
        <v>8920</v>
      </c>
      <c r="D45" s="58">
        <f>VLOOKUP($A45,'CG3 Stats data export'!$A:$I,7,FALSE)</f>
        <v>8700</v>
      </c>
      <c r="E45" s="58">
        <f>VLOOKUP($A45,'CG3 Stats data export'!$A:$I,8,FALSE)</f>
        <v>8430</v>
      </c>
      <c r="F45" s="165" t="s">
        <v>359</v>
      </c>
      <c r="G45" s="165" t="s">
        <v>360</v>
      </c>
      <c r="H45" s="119" t="s">
        <v>318</v>
      </c>
      <c r="I45" s="165" t="str">
        <f t="shared" si="0"/>
        <v xml:space="preserve">Opotiki DistrictHorizon Energy </v>
      </c>
      <c r="J45" s="54">
        <f>IF(ISNA(VLOOKUP(I45,'CG2 TLA_EDB Mapping'!$T$7:$T$69,1,FALSE)),1,SUMIF('CG2 TLA_EDB Mapping'!$T$7:$U$69,'CG2 TLA_EDB Mapping'!I45,'CG2 TLA_EDB Mapping'!$U$7:$U$69))</f>
        <v>1</v>
      </c>
      <c r="K45" s="58">
        <f t="shared" si="5"/>
        <v>9090</v>
      </c>
      <c r="L45" s="58">
        <f t="shared" si="1"/>
        <v>8920</v>
      </c>
      <c r="M45" s="58">
        <f t="shared" si="1"/>
        <v>8700</v>
      </c>
      <c r="N45" s="58">
        <f t="shared" si="1"/>
        <v>8430</v>
      </c>
      <c r="O45" s="165" t="s">
        <v>254</v>
      </c>
      <c r="P45" s="165" t="s">
        <v>374</v>
      </c>
      <c r="Q45" s="165" t="s">
        <v>12</v>
      </c>
      <c r="R45" s="44">
        <v>240</v>
      </c>
      <c r="S45" s="58">
        <f t="shared" ca="1" si="2"/>
        <v>13575</v>
      </c>
      <c r="T45" s="165" t="str">
        <f t="shared" si="3"/>
        <v>Ruapehu DistrictThe Lines Company</v>
      </c>
      <c r="U45" s="54">
        <f t="shared" ca="1" si="4"/>
        <v>1.7679558011049725E-2</v>
      </c>
      <c r="V45" s="202"/>
      <c r="W45" s="103"/>
    </row>
    <row r="46" spans="1:23" x14ac:dyDescent="0.25">
      <c r="A46" s="90" t="s">
        <v>236</v>
      </c>
      <c r="B46" s="44">
        <v>9330</v>
      </c>
      <c r="C46" s="44">
        <v>9180</v>
      </c>
      <c r="D46" s="58">
        <f>VLOOKUP($A46,'CG3 Stats data export'!$A:$I,7,FALSE)</f>
        <v>8990</v>
      </c>
      <c r="E46" s="58">
        <f>VLOOKUP($A46,'CG3 Stats data export'!$A:$I,8,FALSE)</f>
        <v>8760</v>
      </c>
      <c r="F46" s="165" t="s">
        <v>346</v>
      </c>
      <c r="G46" s="165" t="s">
        <v>12</v>
      </c>
      <c r="H46" s="119" t="s">
        <v>318</v>
      </c>
      <c r="I46" s="165" t="str">
        <f t="shared" si="0"/>
        <v>Otorohanga DistrictThe Lines Company</v>
      </c>
      <c r="J46" s="54">
        <f>IF(ISNA(VLOOKUP(I46,'CG2 TLA_EDB Mapping'!$T$7:$T$69,1,FALSE)),1,SUMIF('CG2 TLA_EDB Mapping'!$T$7:$U$69,'CG2 TLA_EDB Mapping'!I46,'CG2 TLA_EDB Mapping'!$U$7:$U$69))</f>
        <v>1</v>
      </c>
      <c r="K46" s="58">
        <f t="shared" si="5"/>
        <v>9330</v>
      </c>
      <c r="L46" s="58">
        <f t="shared" si="1"/>
        <v>9180</v>
      </c>
      <c r="M46" s="58">
        <f t="shared" si="1"/>
        <v>8990</v>
      </c>
      <c r="N46" s="58">
        <f t="shared" si="1"/>
        <v>8760</v>
      </c>
      <c r="O46" s="165" t="s">
        <v>254</v>
      </c>
      <c r="P46" s="165" t="s">
        <v>375</v>
      </c>
      <c r="Q46" s="165" t="s">
        <v>12</v>
      </c>
      <c r="R46" s="44">
        <v>930</v>
      </c>
      <c r="S46" s="58">
        <f t="shared" ca="1" si="2"/>
        <v>13575</v>
      </c>
      <c r="T46" s="165" t="str">
        <f t="shared" si="3"/>
        <v>Ruapehu DistrictThe Lines Company</v>
      </c>
      <c r="U46" s="54">
        <f t="shared" ca="1" si="4"/>
        <v>6.8508287292817674E-2</v>
      </c>
      <c r="V46" s="202"/>
      <c r="W46" s="103"/>
    </row>
    <row r="47" spans="1:23" x14ac:dyDescent="0.25">
      <c r="A47" s="90" t="s">
        <v>258</v>
      </c>
      <c r="B47" s="44">
        <v>82600</v>
      </c>
      <c r="C47" s="44">
        <v>85800</v>
      </c>
      <c r="D47" s="58">
        <f>VLOOKUP($A47,'CG3 Stats data export'!$A:$I,7,FALSE)</f>
        <v>88800</v>
      </c>
      <c r="E47" s="58">
        <f>VLOOKUP($A47,'CG3 Stats data export'!$A:$I,8,FALSE)</f>
        <v>91500</v>
      </c>
      <c r="F47" s="165" t="s">
        <v>351</v>
      </c>
      <c r="G47" s="165" t="s">
        <v>11</v>
      </c>
      <c r="H47" s="119" t="s">
        <v>318</v>
      </c>
      <c r="I47" s="165" t="str">
        <f t="shared" si="0"/>
        <v>Palmerston North CityPowerco</v>
      </c>
      <c r="J47" s="54">
        <f>IF(ISNA(VLOOKUP(I47,'CG2 TLA_EDB Mapping'!$T$7:$T$69,1,FALSE)),1,SUMIF('CG2 TLA_EDB Mapping'!$T$7:$U$69,'CG2 TLA_EDB Mapping'!I47,'CG2 TLA_EDB Mapping'!$U$7:$U$69))</f>
        <v>1</v>
      </c>
      <c r="K47" s="58">
        <f t="shared" si="5"/>
        <v>82600</v>
      </c>
      <c r="L47" s="58">
        <f t="shared" si="1"/>
        <v>85800</v>
      </c>
      <c r="M47" s="58">
        <f t="shared" si="1"/>
        <v>88800</v>
      </c>
      <c r="N47" s="58">
        <f t="shared" si="1"/>
        <v>91500</v>
      </c>
      <c r="O47" s="165" t="s">
        <v>254</v>
      </c>
      <c r="P47" s="165" t="s">
        <v>376</v>
      </c>
      <c r="Q47" s="165" t="s">
        <v>12</v>
      </c>
      <c r="R47" s="44">
        <v>4494</v>
      </c>
      <c r="S47" s="58">
        <f t="shared" ca="1" si="2"/>
        <v>13575</v>
      </c>
      <c r="T47" s="165" t="str">
        <f t="shared" si="3"/>
        <v>Ruapehu DistrictThe Lines Company</v>
      </c>
      <c r="U47" s="54">
        <f t="shared" ca="1" si="4"/>
        <v>0.33104972375690606</v>
      </c>
      <c r="V47" s="202"/>
      <c r="W47" s="103"/>
    </row>
    <row r="48" spans="1:23" x14ac:dyDescent="0.25">
      <c r="A48" s="90" t="s">
        <v>228</v>
      </c>
      <c r="B48" s="44">
        <v>50600</v>
      </c>
      <c r="C48" s="44">
        <v>54000</v>
      </c>
      <c r="D48" s="58">
        <f>VLOOKUP($A48,'CG3 Stats data export'!$A:$I,7,FALSE)</f>
        <v>57400</v>
      </c>
      <c r="E48" s="58">
        <f>VLOOKUP($A48,'CG3 Stats data export'!$A:$I,8,FALSE)</f>
        <v>60800</v>
      </c>
      <c r="F48" s="165" t="s">
        <v>320</v>
      </c>
      <c r="G48" s="165" t="s">
        <v>60</v>
      </c>
      <c r="H48" s="119" t="s">
        <v>325</v>
      </c>
      <c r="I48" s="165" t="str">
        <f t="shared" si="0"/>
        <v>Papakura DistrictCounties Power</v>
      </c>
      <c r="J48" s="54">
        <f ca="1">IF(ISNA(VLOOKUP(I48,'CG2 TLA_EDB Mapping'!$T$7:$T$69,1,FALSE)),1,SUMIF('CG2 TLA_EDB Mapping'!$T$7:$U$69,'CG2 TLA_EDB Mapping'!I48,'CG2 TLA_EDB Mapping'!$U$7:$U$69))</f>
        <v>0.5</v>
      </c>
      <c r="K48" s="58">
        <f t="shared" ca="1" si="5"/>
        <v>25300</v>
      </c>
      <c r="L48" s="58">
        <f t="shared" ca="1" si="1"/>
        <v>27000</v>
      </c>
      <c r="M48" s="58">
        <f t="shared" ca="1" si="1"/>
        <v>28700</v>
      </c>
      <c r="N48" s="58">
        <f t="shared" ca="1" si="1"/>
        <v>30400</v>
      </c>
      <c r="O48" s="165" t="s">
        <v>254</v>
      </c>
      <c r="P48" s="165" t="s">
        <v>377</v>
      </c>
      <c r="Q48" s="165" t="s">
        <v>12</v>
      </c>
      <c r="R48" s="44">
        <v>558</v>
      </c>
      <c r="S48" s="58">
        <f t="shared" ca="1" si="2"/>
        <v>13575</v>
      </c>
      <c r="T48" s="165" t="str">
        <f t="shared" si="3"/>
        <v>Ruapehu DistrictThe Lines Company</v>
      </c>
      <c r="U48" s="54">
        <f t="shared" ca="1" si="4"/>
        <v>4.1104972375690607E-2</v>
      </c>
      <c r="V48" s="202"/>
      <c r="W48" s="103"/>
    </row>
    <row r="49" spans="1:23" x14ac:dyDescent="0.25">
      <c r="A49" s="90" t="s">
        <v>228</v>
      </c>
      <c r="B49" s="44">
        <v>50600</v>
      </c>
      <c r="C49" s="44">
        <v>54000</v>
      </c>
      <c r="D49" s="58">
        <f>VLOOKUP($A49,'CG3 Stats data export'!$A:$I,7,FALSE)</f>
        <v>57400</v>
      </c>
      <c r="E49" s="58">
        <f>VLOOKUP($A49,'CG3 Stats data export'!$A:$I,8,FALSE)</f>
        <v>60800</v>
      </c>
      <c r="F49" s="165" t="s">
        <v>320</v>
      </c>
      <c r="G49" s="165" t="s">
        <v>321</v>
      </c>
      <c r="H49" s="119" t="s">
        <v>318</v>
      </c>
      <c r="I49" s="165" t="str">
        <f t="shared" si="0"/>
        <v>Papakura DistrictVector</v>
      </c>
      <c r="J49" s="54">
        <f ca="1">IF(ISNA(VLOOKUP(I49,'CG2 TLA_EDB Mapping'!$T$7:$T$69,1,FALSE)),1,SUMIF('CG2 TLA_EDB Mapping'!$T$7:$U$69,'CG2 TLA_EDB Mapping'!I49,'CG2 TLA_EDB Mapping'!$U$7:$U$69))</f>
        <v>0.5</v>
      </c>
      <c r="K49" s="58">
        <f t="shared" ca="1" si="5"/>
        <v>25300</v>
      </c>
      <c r="L49" s="58">
        <f t="shared" ca="1" si="1"/>
        <v>27000</v>
      </c>
      <c r="M49" s="58">
        <f t="shared" ca="1" si="1"/>
        <v>28700</v>
      </c>
      <c r="N49" s="58">
        <f t="shared" ca="1" si="1"/>
        <v>30400</v>
      </c>
      <c r="O49" s="165" t="s">
        <v>254</v>
      </c>
      <c r="P49" s="165" t="s">
        <v>378</v>
      </c>
      <c r="Q49" s="165" t="s">
        <v>11</v>
      </c>
      <c r="R49" s="44">
        <v>1344</v>
      </c>
      <c r="S49" s="58">
        <f t="shared" ca="1" si="2"/>
        <v>13575</v>
      </c>
      <c r="T49" s="165" t="str">
        <f t="shared" si="3"/>
        <v>Ruapehu DistrictPowerco</v>
      </c>
      <c r="U49" s="54">
        <f t="shared" ca="1" si="4"/>
        <v>9.9005524861878455E-2</v>
      </c>
      <c r="V49" s="202"/>
      <c r="W49" s="103"/>
    </row>
    <row r="50" spans="1:23" x14ac:dyDescent="0.25">
      <c r="A50" s="90" t="s">
        <v>262</v>
      </c>
      <c r="B50" s="44">
        <v>52700</v>
      </c>
      <c r="C50" s="44">
        <v>53900</v>
      </c>
      <c r="D50" s="58">
        <f>VLOOKUP($A50,'CG3 Stats data export'!$A:$I,7,FALSE)</f>
        <v>54700</v>
      </c>
      <c r="E50" s="58">
        <f>VLOOKUP($A50,'CG3 Stats data export'!$A:$I,8,FALSE)</f>
        <v>55300</v>
      </c>
      <c r="F50" s="165" t="s">
        <v>327</v>
      </c>
      <c r="G50" s="165" t="s">
        <v>14</v>
      </c>
      <c r="H50" s="119" t="s">
        <v>318</v>
      </c>
      <c r="I50" s="165" t="str">
        <f t="shared" si="0"/>
        <v>Porirua CityWellington Electricity</v>
      </c>
      <c r="J50" s="54">
        <f>IF(ISNA(VLOOKUP(I50,'CG2 TLA_EDB Mapping'!$T$7:$T$69,1,FALSE)),1,SUMIF('CG2 TLA_EDB Mapping'!$T$7:$U$69,'CG2 TLA_EDB Mapping'!I50,'CG2 TLA_EDB Mapping'!$U$7:$U$69))</f>
        <v>1</v>
      </c>
      <c r="K50" s="58">
        <f t="shared" si="5"/>
        <v>52700</v>
      </c>
      <c r="L50" s="58">
        <f t="shared" si="1"/>
        <v>53900</v>
      </c>
      <c r="M50" s="58">
        <f t="shared" si="1"/>
        <v>54700</v>
      </c>
      <c r="N50" s="58">
        <f t="shared" si="1"/>
        <v>55300</v>
      </c>
      <c r="O50" s="165" t="s">
        <v>254</v>
      </c>
      <c r="P50" s="165" t="s">
        <v>379</v>
      </c>
      <c r="Q50" s="165" t="s">
        <v>12</v>
      </c>
      <c r="R50" s="44">
        <v>1101</v>
      </c>
      <c r="S50" s="58">
        <f t="shared" ca="1" si="2"/>
        <v>13575</v>
      </c>
      <c r="T50" s="165" t="str">
        <f t="shared" si="3"/>
        <v>Ruapehu DistrictThe Lines Company</v>
      </c>
      <c r="U50" s="54">
        <f t="shared" ca="1" si="4"/>
        <v>8.1104972375690601E-2</v>
      </c>
      <c r="V50" s="202"/>
      <c r="W50" s="103"/>
    </row>
    <row r="51" spans="1:23" x14ac:dyDescent="0.25">
      <c r="A51" s="90" t="s">
        <v>287</v>
      </c>
      <c r="B51" s="44">
        <v>28200</v>
      </c>
      <c r="C51" s="44">
        <v>31700</v>
      </c>
      <c r="D51" s="58">
        <f>VLOOKUP($A51,'CG3 Stats data export'!$A:$I,7,FALSE)</f>
        <v>35100</v>
      </c>
      <c r="E51" s="58">
        <f>VLOOKUP($A51,'CG3 Stats data export'!$A:$I,8,FALSE)</f>
        <v>38400</v>
      </c>
      <c r="F51" s="165" t="s">
        <v>331</v>
      </c>
      <c r="G51" s="165" t="s">
        <v>4</v>
      </c>
      <c r="H51" s="119" t="s">
        <v>318</v>
      </c>
      <c r="I51" s="165" t="str">
        <f t="shared" si="0"/>
        <v>Queenstown-Lakes DistrictAurora Energy</v>
      </c>
      <c r="J51" s="54">
        <f>IF(ISNA(VLOOKUP(I51,'CG2 TLA_EDB Mapping'!$T$7:$T$69,1,FALSE)),1,SUMIF('CG2 TLA_EDB Mapping'!$T$7:$U$69,'CG2 TLA_EDB Mapping'!I51,'CG2 TLA_EDB Mapping'!$U$7:$U$69))</f>
        <v>1</v>
      </c>
      <c r="K51" s="58">
        <f t="shared" si="5"/>
        <v>28200</v>
      </c>
      <c r="L51" s="58">
        <f t="shared" si="1"/>
        <v>31700</v>
      </c>
      <c r="M51" s="58">
        <f t="shared" si="1"/>
        <v>35100</v>
      </c>
      <c r="N51" s="58">
        <f t="shared" si="1"/>
        <v>38400</v>
      </c>
      <c r="O51" s="165" t="s">
        <v>254</v>
      </c>
      <c r="P51" s="165" t="s">
        <v>380</v>
      </c>
      <c r="Q51" s="165" t="s">
        <v>11</v>
      </c>
      <c r="R51" s="44">
        <v>1035</v>
      </c>
      <c r="S51" s="58">
        <f t="shared" ca="1" si="2"/>
        <v>13575</v>
      </c>
      <c r="T51" s="165" t="str">
        <f t="shared" si="3"/>
        <v>Ruapehu DistrictPowerco</v>
      </c>
      <c r="U51" s="54">
        <f t="shared" ca="1" si="4"/>
        <v>7.6243093922651939E-2</v>
      </c>
      <c r="V51" s="202"/>
      <c r="W51" s="103"/>
    </row>
    <row r="52" spans="1:23" x14ac:dyDescent="0.25">
      <c r="A52" s="90" t="s">
        <v>256</v>
      </c>
      <c r="B52" s="44">
        <v>14900</v>
      </c>
      <c r="C52" s="44">
        <v>14500</v>
      </c>
      <c r="D52" s="58">
        <f>VLOOKUP($A52,'CG3 Stats data export'!$A:$I,7,FALSE)</f>
        <v>14050</v>
      </c>
      <c r="E52" s="58">
        <f>VLOOKUP($A52,'CG3 Stats data export'!$A:$I,8,FALSE)</f>
        <v>13450</v>
      </c>
      <c r="F52" s="165" t="s">
        <v>351</v>
      </c>
      <c r="G52" s="165" t="s">
        <v>11</v>
      </c>
      <c r="H52" s="119" t="s">
        <v>318</v>
      </c>
      <c r="I52" s="165" t="str">
        <f t="shared" si="0"/>
        <v>Rangitikei DistrictPowerco</v>
      </c>
      <c r="J52" s="54">
        <f>IF(ISNA(VLOOKUP(I52,'CG2 TLA_EDB Mapping'!$T$7:$T$69,1,FALSE)),1,SUMIF('CG2 TLA_EDB Mapping'!$T$7:$U$69,'CG2 TLA_EDB Mapping'!I52,'CG2 TLA_EDB Mapping'!$U$7:$U$69))</f>
        <v>1</v>
      </c>
      <c r="K52" s="58">
        <f t="shared" si="5"/>
        <v>14900</v>
      </c>
      <c r="L52" s="58">
        <f t="shared" si="1"/>
        <v>14500</v>
      </c>
      <c r="M52" s="58">
        <f t="shared" si="1"/>
        <v>14050</v>
      </c>
      <c r="N52" s="58">
        <f t="shared" si="1"/>
        <v>13450</v>
      </c>
      <c r="O52" s="165" t="s">
        <v>254</v>
      </c>
      <c r="P52" s="165" t="s">
        <v>381</v>
      </c>
      <c r="Q52" s="165" t="s">
        <v>11</v>
      </c>
      <c r="R52" s="44">
        <v>1383</v>
      </c>
      <c r="S52" s="58">
        <f t="shared" ca="1" si="2"/>
        <v>13575</v>
      </c>
      <c r="T52" s="165" t="str">
        <f t="shared" si="3"/>
        <v>Ruapehu DistrictPowerco</v>
      </c>
      <c r="U52" s="54">
        <f t="shared" ca="1" si="4"/>
        <v>0.10187845303867403</v>
      </c>
      <c r="V52" s="202"/>
      <c r="W52" s="103"/>
    </row>
    <row r="53" spans="1:23" x14ac:dyDescent="0.25">
      <c r="A53" s="90" t="s">
        <v>223</v>
      </c>
      <c r="B53" s="44">
        <v>102200</v>
      </c>
      <c r="C53" s="44">
        <v>111600</v>
      </c>
      <c r="D53" s="58">
        <f>VLOOKUP($A53,'CG3 Stats data export'!$A:$I,7,FALSE)</f>
        <v>121000</v>
      </c>
      <c r="E53" s="58">
        <f>VLOOKUP($A53,'CG3 Stats data export'!$A:$I,8,FALSE)</f>
        <v>130500</v>
      </c>
      <c r="F53" s="165" t="s">
        <v>320</v>
      </c>
      <c r="G53" s="165" t="s">
        <v>321</v>
      </c>
      <c r="H53" s="119" t="s">
        <v>318</v>
      </c>
      <c r="I53" s="165" t="str">
        <f t="shared" si="0"/>
        <v>Rodney DistrictVector</v>
      </c>
      <c r="J53" s="54">
        <f>IF(ISNA(VLOOKUP(I53,'CG2 TLA_EDB Mapping'!$T$7:$T$69,1,FALSE)),1,SUMIF('CG2 TLA_EDB Mapping'!$T$7:$U$69,'CG2 TLA_EDB Mapping'!I53,'CG2 TLA_EDB Mapping'!$U$7:$U$69))</f>
        <v>1</v>
      </c>
      <c r="K53" s="58">
        <f t="shared" si="5"/>
        <v>102200</v>
      </c>
      <c r="L53" s="58">
        <f t="shared" si="1"/>
        <v>111600</v>
      </c>
      <c r="M53" s="58">
        <f t="shared" si="1"/>
        <v>121000</v>
      </c>
      <c r="N53" s="58">
        <f t="shared" si="1"/>
        <v>130500</v>
      </c>
      <c r="O53" s="165" t="s">
        <v>239</v>
      </c>
      <c r="P53" s="165" t="s">
        <v>382</v>
      </c>
      <c r="Q53" s="165" t="s">
        <v>12</v>
      </c>
      <c r="R53" s="44">
        <v>219</v>
      </c>
      <c r="S53" s="58">
        <f t="shared" ca="1" si="2"/>
        <v>32418</v>
      </c>
      <c r="T53" s="165" t="str">
        <f t="shared" si="3"/>
        <v>Taupo DistrictThe Lines Company</v>
      </c>
      <c r="U53" s="54">
        <f t="shared" ca="1" si="4"/>
        <v>6.7555062002591154E-3</v>
      </c>
      <c r="V53" s="202"/>
      <c r="W53" s="103"/>
    </row>
    <row r="54" spans="1:23" x14ac:dyDescent="0.25">
      <c r="A54" s="90" t="s">
        <v>242</v>
      </c>
      <c r="B54" s="44">
        <v>69200</v>
      </c>
      <c r="C54" s="44">
        <v>69900</v>
      </c>
      <c r="D54" s="58">
        <f>VLOOKUP($A54,'CG3 Stats data export'!$A:$I,7,FALSE)</f>
        <v>70100</v>
      </c>
      <c r="E54" s="58">
        <f>VLOOKUP($A54,'CG3 Stats data export'!$A:$I,8,FALSE)</f>
        <v>70100</v>
      </c>
      <c r="F54" s="165" t="s">
        <v>359</v>
      </c>
      <c r="G54" s="165" t="s">
        <v>348</v>
      </c>
      <c r="H54" s="119" t="s">
        <v>318</v>
      </c>
      <c r="I54" s="165" t="str">
        <f t="shared" si="0"/>
        <v>Rotorua DistrictUnison</v>
      </c>
      <c r="J54" s="54">
        <f>IF(ISNA(VLOOKUP(I54,'CG2 TLA_EDB Mapping'!$T$7:$T$69,1,FALSE)),1,SUMIF('CG2 TLA_EDB Mapping'!$T$7:$U$69,'CG2 TLA_EDB Mapping'!I54,'CG2 TLA_EDB Mapping'!$U$7:$U$69))</f>
        <v>1</v>
      </c>
      <c r="K54" s="58">
        <f t="shared" si="5"/>
        <v>69200</v>
      </c>
      <c r="L54" s="58">
        <f t="shared" si="1"/>
        <v>69900</v>
      </c>
      <c r="M54" s="58">
        <f t="shared" si="1"/>
        <v>70100</v>
      </c>
      <c r="N54" s="58">
        <f t="shared" si="1"/>
        <v>70100</v>
      </c>
      <c r="O54" s="165" t="s">
        <v>239</v>
      </c>
      <c r="P54" s="165" t="s">
        <v>383</v>
      </c>
      <c r="Q54" s="165" t="s">
        <v>12</v>
      </c>
      <c r="R54" s="44">
        <v>354</v>
      </c>
      <c r="S54" s="58">
        <f t="shared" ca="1" si="2"/>
        <v>32418</v>
      </c>
      <c r="T54" s="165" t="str">
        <f t="shared" si="3"/>
        <v>Taupo DistrictThe Lines Company</v>
      </c>
      <c r="U54" s="54">
        <f t="shared" ca="1" si="4"/>
        <v>1.0919859337405146E-2</v>
      </c>
      <c r="V54" s="202"/>
      <c r="W54" s="103"/>
    </row>
    <row r="55" spans="1:23" x14ac:dyDescent="0.25">
      <c r="A55" s="90" t="s">
        <v>254</v>
      </c>
      <c r="B55" s="44">
        <v>13500</v>
      </c>
      <c r="C55" s="44">
        <v>13050</v>
      </c>
      <c r="D55" s="58">
        <f>VLOOKUP($A55,'CG3 Stats data export'!$A:$I,7,FALSE)</f>
        <v>12450</v>
      </c>
      <c r="E55" s="58">
        <f>VLOOKUP($A55,'CG3 Stats data export'!$A:$I,8,FALSE)</f>
        <v>11800</v>
      </c>
      <c r="F55" s="165" t="s">
        <v>351</v>
      </c>
      <c r="G55" s="165" t="s">
        <v>12</v>
      </c>
      <c r="H55" s="119" t="s">
        <v>318</v>
      </c>
      <c r="I55" s="165" t="str">
        <f t="shared" si="0"/>
        <v>Ruapehu DistrictThe Lines Company</v>
      </c>
      <c r="J55" s="54">
        <f ca="1">IF(ISNA(VLOOKUP(I55,'CG2 TLA_EDB Mapping'!$T$7:$T$69,1,FALSE)),1,SUMIF('CG2 TLA_EDB Mapping'!$T$7:$U$69,'CG2 TLA_EDB Mapping'!I55,'CG2 TLA_EDB Mapping'!$U$7:$U$69))</f>
        <v>0.72287292817679549</v>
      </c>
      <c r="K55" s="58">
        <f t="shared" ca="1" si="5"/>
        <v>9758.7845303867398</v>
      </c>
      <c r="L55" s="58">
        <f t="shared" ca="1" si="1"/>
        <v>9433.4917127071803</v>
      </c>
      <c r="M55" s="58">
        <f t="shared" ca="1" si="1"/>
        <v>8999.7679558011041</v>
      </c>
      <c r="N55" s="58">
        <f t="shared" ca="1" si="1"/>
        <v>8529.9005524861859</v>
      </c>
      <c r="O55" s="165" t="s">
        <v>239</v>
      </c>
      <c r="P55" s="165" t="s">
        <v>384</v>
      </c>
      <c r="Q55" s="165" t="s">
        <v>12</v>
      </c>
      <c r="R55" s="44">
        <v>1020</v>
      </c>
      <c r="S55" s="58">
        <f t="shared" ca="1" si="2"/>
        <v>32418</v>
      </c>
      <c r="T55" s="165" t="str">
        <f t="shared" si="3"/>
        <v>Taupo DistrictThe Lines Company</v>
      </c>
      <c r="U55" s="54">
        <f t="shared" ca="1" si="4"/>
        <v>3.1464001480658893E-2</v>
      </c>
      <c r="V55" s="202"/>
      <c r="W55" s="103"/>
    </row>
    <row r="56" spans="1:23" x14ac:dyDescent="0.25">
      <c r="A56" s="90" t="s">
        <v>254</v>
      </c>
      <c r="B56" s="44">
        <v>13500</v>
      </c>
      <c r="C56" s="44">
        <v>13050</v>
      </c>
      <c r="D56" s="58">
        <f>VLOOKUP($A56,'CG3 Stats data export'!$A:$I,7,FALSE)</f>
        <v>12450</v>
      </c>
      <c r="E56" s="58">
        <f>VLOOKUP($A56,'CG3 Stats data export'!$A:$I,8,FALSE)</f>
        <v>11800</v>
      </c>
      <c r="F56" s="165" t="s">
        <v>351</v>
      </c>
      <c r="G56" s="165" t="s">
        <v>11</v>
      </c>
      <c r="H56" s="119" t="s">
        <v>318</v>
      </c>
      <c r="I56" s="165" t="str">
        <f t="shared" si="0"/>
        <v>Ruapehu DistrictPowerco</v>
      </c>
      <c r="J56" s="54">
        <f ca="1">IF(ISNA(VLOOKUP(I56,'CG2 TLA_EDB Mapping'!$T$7:$T$69,1,FALSE)),1,SUMIF('CG2 TLA_EDB Mapping'!$T$7:$U$69,'CG2 TLA_EDB Mapping'!I56,'CG2 TLA_EDB Mapping'!$U$7:$U$69))</f>
        <v>0.27712707182320445</v>
      </c>
      <c r="K56" s="58">
        <f t="shared" ca="1" si="5"/>
        <v>3741.2154696132602</v>
      </c>
      <c r="L56" s="58">
        <f t="shared" ca="1" si="1"/>
        <v>3616.5082872928183</v>
      </c>
      <c r="M56" s="58">
        <f t="shared" ca="1" si="1"/>
        <v>3450.2320441988954</v>
      </c>
      <c r="N56" s="58">
        <f t="shared" ca="1" si="1"/>
        <v>3270.0994475138127</v>
      </c>
      <c r="O56" s="165" t="s">
        <v>239</v>
      </c>
      <c r="P56" s="165" t="s">
        <v>385</v>
      </c>
      <c r="Q56" s="165" t="s">
        <v>12</v>
      </c>
      <c r="R56" s="44">
        <v>3240</v>
      </c>
      <c r="S56" s="58">
        <f t="shared" ca="1" si="2"/>
        <v>32418</v>
      </c>
      <c r="T56" s="165" t="str">
        <f t="shared" si="3"/>
        <v>Taupo DistrictThe Lines Company</v>
      </c>
      <c r="U56" s="54">
        <f t="shared" ca="1" si="4"/>
        <v>9.9944475291504714E-2</v>
      </c>
      <c r="V56" s="202"/>
      <c r="W56" s="103"/>
    </row>
    <row r="57" spans="1:23" x14ac:dyDescent="0.25">
      <c r="A57" s="90" t="s">
        <v>279</v>
      </c>
      <c r="B57" s="44">
        <v>40900</v>
      </c>
      <c r="C57" s="44">
        <v>45200</v>
      </c>
      <c r="D57" s="58">
        <f>VLOOKUP($A57,'CG3 Stats data export'!$A:$I,7,FALSE)</f>
        <v>49500</v>
      </c>
      <c r="E57" s="58">
        <f>VLOOKUP($A57,'CG3 Stats data export'!$A:$I,8,FALSE)</f>
        <v>53700</v>
      </c>
      <c r="F57" s="165" t="s">
        <v>317</v>
      </c>
      <c r="G57" s="165" t="s">
        <v>335</v>
      </c>
      <c r="H57" s="119" t="s">
        <v>325</v>
      </c>
      <c r="I57" s="165" t="str">
        <f t="shared" si="0"/>
        <v>Selwyn DistrictOrion</v>
      </c>
      <c r="J57" s="54">
        <f>IF(ISNA(VLOOKUP(I57,'CG2 TLA_EDB Mapping'!$T$7:$T$69,1,FALSE)),1,SUMIF('CG2 TLA_EDB Mapping'!$T$7:$U$69,'CG2 TLA_EDB Mapping'!I57,'CG2 TLA_EDB Mapping'!$U$7:$U$69))</f>
        <v>1</v>
      </c>
      <c r="K57" s="58">
        <f t="shared" si="5"/>
        <v>40900</v>
      </c>
      <c r="L57" s="58">
        <f t="shared" si="1"/>
        <v>45200</v>
      </c>
      <c r="M57" s="58">
        <f t="shared" si="1"/>
        <v>49500</v>
      </c>
      <c r="N57" s="58">
        <f t="shared" si="1"/>
        <v>53700</v>
      </c>
      <c r="O57" s="165" t="s">
        <v>239</v>
      </c>
      <c r="P57" s="165" t="s">
        <v>386</v>
      </c>
      <c r="Q57" s="165" t="s">
        <v>348</v>
      </c>
      <c r="R57" s="44">
        <v>1230</v>
      </c>
      <c r="S57" s="58">
        <f t="shared" ca="1" si="2"/>
        <v>32418</v>
      </c>
      <c r="T57" s="165" t="str">
        <f t="shared" si="3"/>
        <v>Taupo DistrictUnison</v>
      </c>
      <c r="U57" s="54">
        <f t="shared" ca="1" si="4"/>
        <v>3.7941884138441608E-2</v>
      </c>
      <c r="V57" s="202"/>
      <c r="W57" s="103"/>
    </row>
    <row r="58" spans="1:23" x14ac:dyDescent="0.25">
      <c r="A58" s="90" t="s">
        <v>253</v>
      </c>
      <c r="B58" s="44">
        <v>27100</v>
      </c>
      <c r="C58" s="44">
        <v>26800</v>
      </c>
      <c r="D58" s="58">
        <f>VLOOKUP($A58,'CG3 Stats data export'!$A:$I,7,FALSE)</f>
        <v>26200</v>
      </c>
      <c r="E58" s="58">
        <f>VLOOKUP($A58,'CG3 Stats data export'!$A:$I,8,FALSE)</f>
        <v>25600</v>
      </c>
      <c r="F58" s="165" t="s">
        <v>371</v>
      </c>
      <c r="G58" s="165" t="s">
        <v>11</v>
      </c>
      <c r="H58" s="119" t="s">
        <v>318</v>
      </c>
      <c r="I58" s="165" t="str">
        <f t="shared" si="0"/>
        <v>South Taranaki DistrictPowerco</v>
      </c>
      <c r="J58" s="54">
        <f>IF(ISNA(VLOOKUP(I58,'CG2 TLA_EDB Mapping'!$T$7:$T$69,1,FALSE)),1,SUMIF('CG2 TLA_EDB Mapping'!$T$7:$U$69,'CG2 TLA_EDB Mapping'!I58,'CG2 TLA_EDB Mapping'!$U$7:$U$69))</f>
        <v>1</v>
      </c>
      <c r="K58" s="58">
        <f t="shared" si="5"/>
        <v>27100</v>
      </c>
      <c r="L58" s="58">
        <f t="shared" si="1"/>
        <v>26800</v>
      </c>
      <c r="M58" s="58">
        <f t="shared" si="1"/>
        <v>26200</v>
      </c>
      <c r="N58" s="58">
        <f t="shared" si="1"/>
        <v>25600</v>
      </c>
      <c r="O58" s="165" t="s">
        <v>239</v>
      </c>
      <c r="P58" s="165" t="s">
        <v>387</v>
      </c>
      <c r="Q58" s="165" t="s">
        <v>348</v>
      </c>
      <c r="R58" s="44">
        <v>630</v>
      </c>
      <c r="S58" s="58">
        <f t="shared" ca="1" si="2"/>
        <v>32418</v>
      </c>
      <c r="T58" s="165" t="str">
        <f t="shared" si="3"/>
        <v>Taupo DistrictUnison</v>
      </c>
      <c r="U58" s="54">
        <f t="shared" ca="1" si="4"/>
        <v>1.943364797334814E-2</v>
      </c>
      <c r="V58" s="202"/>
      <c r="W58" s="103"/>
    </row>
    <row r="59" spans="1:23" x14ac:dyDescent="0.25">
      <c r="A59" s="90" t="s">
        <v>237</v>
      </c>
      <c r="B59" s="44">
        <v>22700</v>
      </c>
      <c r="C59" s="44">
        <v>22000</v>
      </c>
      <c r="D59" s="58">
        <f>VLOOKUP($A59,'CG3 Stats data export'!$A:$I,7,FALSE)</f>
        <v>21100</v>
      </c>
      <c r="E59" s="58">
        <f>VLOOKUP($A59,'CG3 Stats data export'!$A:$I,8,FALSE)</f>
        <v>20000</v>
      </c>
      <c r="F59" s="165" t="s">
        <v>346</v>
      </c>
      <c r="G59" s="165" t="s">
        <v>11</v>
      </c>
      <c r="H59" s="119" t="s">
        <v>318</v>
      </c>
      <c r="I59" s="165" t="str">
        <f t="shared" si="0"/>
        <v>South Waikato DistrictPowerco</v>
      </c>
      <c r="J59" s="54">
        <f>IF(ISNA(VLOOKUP(I59,'CG2 TLA_EDB Mapping'!$T$7:$T$69,1,FALSE)),1,SUMIF('CG2 TLA_EDB Mapping'!$T$7:$U$69,'CG2 TLA_EDB Mapping'!I59,'CG2 TLA_EDB Mapping'!$U$7:$U$69))</f>
        <v>1</v>
      </c>
      <c r="K59" s="58">
        <f t="shared" si="5"/>
        <v>22700</v>
      </c>
      <c r="L59" s="58">
        <f t="shared" si="1"/>
        <v>22000</v>
      </c>
      <c r="M59" s="58">
        <f t="shared" si="1"/>
        <v>21100</v>
      </c>
      <c r="N59" s="58">
        <f t="shared" si="1"/>
        <v>20000</v>
      </c>
      <c r="O59" s="165" t="s">
        <v>239</v>
      </c>
      <c r="P59" s="165" t="s">
        <v>388</v>
      </c>
      <c r="Q59" s="165" t="s">
        <v>348</v>
      </c>
      <c r="R59" s="44">
        <v>33</v>
      </c>
      <c r="S59" s="58">
        <f t="shared" ca="1" si="2"/>
        <v>32418</v>
      </c>
      <c r="T59" s="165" t="str">
        <f t="shared" si="3"/>
        <v>Taupo DistrictUnison</v>
      </c>
      <c r="U59" s="54">
        <f t="shared" ca="1" si="4"/>
        <v>1.0179529890801406E-3</v>
      </c>
      <c r="V59" s="202"/>
      <c r="W59" s="103"/>
    </row>
    <row r="60" spans="1:23" x14ac:dyDescent="0.25">
      <c r="A60" s="90" t="s">
        <v>268</v>
      </c>
      <c r="B60" s="44">
        <v>9380</v>
      </c>
      <c r="C60" s="44">
        <v>9410</v>
      </c>
      <c r="D60" s="58">
        <f>VLOOKUP($A60,'CG3 Stats data export'!$A:$I,7,FALSE)</f>
        <v>9330</v>
      </c>
      <c r="E60" s="58">
        <f>VLOOKUP($A60,'CG3 Stats data export'!$A:$I,8,FALSE)</f>
        <v>9170</v>
      </c>
      <c r="F60" s="165" t="s">
        <v>327</v>
      </c>
      <c r="G60" s="165" t="s">
        <v>11</v>
      </c>
      <c r="H60" s="119" t="s">
        <v>318</v>
      </c>
      <c r="I60" s="165" t="str">
        <f t="shared" si="0"/>
        <v>South Wairarapa DistrictPowerco</v>
      </c>
      <c r="J60" s="54">
        <f>IF(ISNA(VLOOKUP(I60,'CG2 TLA_EDB Mapping'!$T$7:$T$69,1,FALSE)),1,SUMIF('CG2 TLA_EDB Mapping'!$T$7:$U$69,'CG2 TLA_EDB Mapping'!I60,'CG2 TLA_EDB Mapping'!$U$7:$U$69))</f>
        <v>1</v>
      </c>
      <c r="K60" s="58">
        <f t="shared" si="5"/>
        <v>9380</v>
      </c>
      <c r="L60" s="58">
        <f t="shared" si="1"/>
        <v>9410</v>
      </c>
      <c r="M60" s="58">
        <f t="shared" si="1"/>
        <v>9330</v>
      </c>
      <c r="N60" s="58">
        <f t="shared" si="1"/>
        <v>9170</v>
      </c>
      <c r="O60" s="165" t="s">
        <v>239</v>
      </c>
      <c r="P60" s="165" t="s">
        <v>389</v>
      </c>
      <c r="Q60" s="165" t="s">
        <v>348</v>
      </c>
      <c r="R60" s="44">
        <v>19398</v>
      </c>
      <c r="S60" s="58">
        <f t="shared" ca="1" si="2"/>
        <v>32418</v>
      </c>
      <c r="T60" s="165" t="str">
        <f t="shared" si="3"/>
        <v>Taupo DistrictUnison</v>
      </c>
      <c r="U60" s="54">
        <f t="shared" ca="1" si="4"/>
        <v>0.5983712752174718</v>
      </c>
      <c r="V60" s="202"/>
      <c r="W60" s="103"/>
    </row>
    <row r="61" spans="1:23" x14ac:dyDescent="0.25">
      <c r="A61" s="90" t="s">
        <v>290</v>
      </c>
      <c r="B61" s="44">
        <v>29500</v>
      </c>
      <c r="C61" s="44">
        <v>29700</v>
      </c>
      <c r="D61" s="58">
        <f>VLOOKUP($A61,'CG3 Stats data export'!$A:$I,7,FALSE)</f>
        <v>29600</v>
      </c>
      <c r="E61" s="58">
        <f>VLOOKUP($A61,'CG3 Stats data export'!$A:$I,8,FALSE)</f>
        <v>29400</v>
      </c>
      <c r="F61" s="165" t="s">
        <v>343</v>
      </c>
      <c r="G61" s="165" t="s">
        <v>70</v>
      </c>
      <c r="H61" s="119" t="s">
        <v>325</v>
      </c>
      <c r="I61" s="165" t="str">
        <f t="shared" si="0"/>
        <v>Southland DistrictThe Power Company</v>
      </c>
      <c r="J61" s="54">
        <f>IF(ISNA(VLOOKUP(I61,'CG2 TLA_EDB Mapping'!$T$7:$T$69,1,FALSE)),1,SUMIF('CG2 TLA_EDB Mapping'!$T$7:$U$69,'CG2 TLA_EDB Mapping'!I61,'CG2 TLA_EDB Mapping'!$U$7:$U$69))</f>
        <v>1</v>
      </c>
      <c r="K61" s="58">
        <f t="shared" si="5"/>
        <v>29500</v>
      </c>
      <c r="L61" s="58">
        <f t="shared" si="1"/>
        <v>29700</v>
      </c>
      <c r="M61" s="58">
        <f t="shared" si="1"/>
        <v>29600</v>
      </c>
      <c r="N61" s="58">
        <f t="shared" si="1"/>
        <v>29400</v>
      </c>
      <c r="O61" s="165" t="s">
        <v>239</v>
      </c>
      <c r="P61" s="165" t="s">
        <v>390</v>
      </c>
      <c r="Q61" s="165" t="s">
        <v>12</v>
      </c>
      <c r="R61" s="44">
        <v>1308</v>
      </c>
      <c r="S61" s="58">
        <f t="shared" ca="1" si="2"/>
        <v>32418</v>
      </c>
      <c r="T61" s="165" t="str">
        <f t="shared" si="3"/>
        <v>Taupo DistrictThe Lines Company</v>
      </c>
      <c r="U61" s="54">
        <f t="shared" ca="1" si="4"/>
        <v>4.0347954839903756E-2</v>
      </c>
      <c r="V61" s="202"/>
      <c r="W61" s="103"/>
    </row>
    <row r="62" spans="1:23" x14ac:dyDescent="0.25">
      <c r="A62" s="90" t="s">
        <v>252</v>
      </c>
      <c r="B62" s="44">
        <v>9170</v>
      </c>
      <c r="C62" s="44">
        <v>8960</v>
      </c>
      <c r="D62" s="58">
        <f>VLOOKUP($A62,'CG3 Stats data export'!$A:$I,7,FALSE)</f>
        <v>8690</v>
      </c>
      <c r="E62" s="58">
        <f>VLOOKUP($A62,'CG3 Stats data export'!$A:$I,8,FALSE)</f>
        <v>8370</v>
      </c>
      <c r="F62" s="165" t="s">
        <v>371</v>
      </c>
      <c r="G62" s="165" t="s">
        <v>11</v>
      </c>
      <c r="H62" s="119" t="s">
        <v>318</v>
      </c>
      <c r="I62" s="165" t="str">
        <f t="shared" si="0"/>
        <v>Stratford DistrictPowerco</v>
      </c>
      <c r="J62" s="54">
        <f>IF(ISNA(VLOOKUP(I62,'CG2 TLA_EDB Mapping'!$T$7:$T$69,1,FALSE)),1,SUMIF('CG2 TLA_EDB Mapping'!$T$7:$U$69,'CG2 TLA_EDB Mapping'!I62,'CG2 TLA_EDB Mapping'!$U$7:$U$69))</f>
        <v>1</v>
      </c>
      <c r="K62" s="58">
        <f t="shared" si="5"/>
        <v>9170</v>
      </c>
      <c r="L62" s="58">
        <f t="shared" si="1"/>
        <v>8960</v>
      </c>
      <c r="M62" s="58">
        <f t="shared" si="1"/>
        <v>8690</v>
      </c>
      <c r="N62" s="58">
        <f t="shared" si="1"/>
        <v>8370</v>
      </c>
      <c r="O62" s="165" t="s">
        <v>239</v>
      </c>
      <c r="P62" s="165" t="s">
        <v>391</v>
      </c>
      <c r="Q62" s="165" t="s">
        <v>348</v>
      </c>
      <c r="R62" s="44">
        <v>2187</v>
      </c>
      <c r="S62" s="58">
        <f t="shared" ca="1" si="2"/>
        <v>32418</v>
      </c>
      <c r="T62" s="165" t="str">
        <f t="shared" si="3"/>
        <v>Taupo DistrictUnison</v>
      </c>
      <c r="U62" s="54">
        <f t="shared" ca="1" si="4"/>
        <v>6.7462520821765681E-2</v>
      </c>
      <c r="V62" s="202"/>
      <c r="W62" s="103"/>
    </row>
    <row r="63" spans="1:23" x14ac:dyDescent="0.25">
      <c r="A63" s="90" t="s">
        <v>259</v>
      </c>
      <c r="B63" s="44">
        <v>17750</v>
      </c>
      <c r="C63" s="44">
        <v>17550</v>
      </c>
      <c r="D63" s="58">
        <f>VLOOKUP($A63,'CG3 Stats data export'!$A:$I,7,FALSE)</f>
        <v>17300</v>
      </c>
      <c r="E63" s="58">
        <f>VLOOKUP($A63,'CG3 Stats data export'!$A:$I,8,FALSE)</f>
        <v>16950</v>
      </c>
      <c r="F63" s="165" t="s">
        <v>351</v>
      </c>
      <c r="G63" s="165" t="s">
        <v>69</v>
      </c>
      <c r="H63" s="119" t="s">
        <v>325</v>
      </c>
      <c r="I63" s="165" t="str">
        <f t="shared" si="0"/>
        <v>Tararua DistrictScanpower</v>
      </c>
      <c r="J63" s="54">
        <f ca="1">IF(ISNA(VLOOKUP(I63,'CG2 TLA_EDB Mapping'!$T$7:$T$69,1,FALSE)),1,SUMIF('CG2 TLA_EDB Mapping'!$T$7:$U$69,'CG2 TLA_EDB Mapping'!I63,'CG2 TLA_EDB Mapping'!$U$7:$U$69))</f>
        <v>0.73753191489361702</v>
      </c>
      <c r="K63" s="58">
        <f t="shared" ca="1" si="5"/>
        <v>13091.191489361701</v>
      </c>
      <c r="L63" s="58">
        <f t="shared" ca="1" si="1"/>
        <v>12943.685106382978</v>
      </c>
      <c r="M63" s="58">
        <f t="shared" ca="1" si="1"/>
        <v>12759.302127659574</v>
      </c>
      <c r="N63" s="58">
        <f t="shared" ca="1" si="1"/>
        <v>12501.165957446809</v>
      </c>
      <c r="O63" s="165" t="s">
        <v>239</v>
      </c>
      <c r="P63" s="165" t="s">
        <v>392</v>
      </c>
      <c r="Q63" s="165" t="s">
        <v>348</v>
      </c>
      <c r="R63" s="44">
        <v>327</v>
      </c>
      <c r="S63" s="58">
        <f t="shared" ca="1" si="2"/>
        <v>32418</v>
      </c>
      <c r="T63" s="165" t="str">
        <f t="shared" si="3"/>
        <v>Taupo DistrictUnison</v>
      </c>
      <c r="U63" s="54">
        <f t="shared" ca="1" si="4"/>
        <v>1.0086988709975939E-2</v>
      </c>
      <c r="V63" s="202"/>
      <c r="W63" s="103"/>
    </row>
    <row r="64" spans="1:23" x14ac:dyDescent="0.25">
      <c r="A64" s="90" t="s">
        <v>259</v>
      </c>
      <c r="B64" s="44">
        <v>17750</v>
      </c>
      <c r="C64" s="44">
        <v>17550</v>
      </c>
      <c r="D64" s="58">
        <f>VLOOKUP($A64,'CG3 Stats data export'!$A:$I,7,FALSE)</f>
        <v>17300</v>
      </c>
      <c r="E64" s="58">
        <f>VLOOKUP($A64,'CG3 Stats data export'!$A:$I,8,FALSE)</f>
        <v>16950</v>
      </c>
      <c r="F64" s="165" t="s">
        <v>351</v>
      </c>
      <c r="G64" s="165" t="s">
        <v>11</v>
      </c>
      <c r="H64" s="119" t="s">
        <v>318</v>
      </c>
      <c r="I64" s="165" t="str">
        <f t="shared" si="0"/>
        <v>Tararua DistrictPowerco</v>
      </c>
      <c r="J64" s="54">
        <f ca="1">IF(ISNA(VLOOKUP(I64,'CG2 TLA_EDB Mapping'!$T$7:$T$69,1,FALSE)),1,SUMIF('CG2 TLA_EDB Mapping'!$T$7:$U$69,'CG2 TLA_EDB Mapping'!I64,'CG2 TLA_EDB Mapping'!$U$7:$U$69))</f>
        <v>0.26246808510638298</v>
      </c>
      <c r="K64" s="58">
        <f t="shared" ca="1" si="5"/>
        <v>4658.8085106382978</v>
      </c>
      <c r="L64" s="58">
        <f t="shared" ca="1" si="1"/>
        <v>4606.314893617021</v>
      </c>
      <c r="M64" s="58">
        <f t="shared" ca="1" si="1"/>
        <v>4540.6978723404254</v>
      </c>
      <c r="N64" s="58">
        <f t="shared" ca="1" si="1"/>
        <v>4448.8340425531915</v>
      </c>
      <c r="O64" s="165" t="s">
        <v>239</v>
      </c>
      <c r="P64" s="165" t="s">
        <v>393</v>
      </c>
      <c r="Q64" s="165" t="s">
        <v>348</v>
      </c>
      <c r="R64" s="44">
        <v>1989</v>
      </c>
      <c r="S64" s="58">
        <f t="shared" ca="1" si="2"/>
        <v>32418</v>
      </c>
      <c r="T64" s="165" t="str">
        <f t="shared" si="3"/>
        <v>Taupo DistrictUnison</v>
      </c>
      <c r="U64" s="54">
        <f t="shared" ca="1" si="4"/>
        <v>6.1354802887284843E-2</v>
      </c>
      <c r="V64" s="202"/>
      <c r="W64" s="103"/>
    </row>
    <row r="65" spans="1:23" x14ac:dyDescent="0.25">
      <c r="A65" s="90" t="s">
        <v>269</v>
      </c>
      <c r="B65" s="44">
        <v>47900</v>
      </c>
      <c r="C65" s="44">
        <v>49600</v>
      </c>
      <c r="D65" s="58">
        <f>VLOOKUP($A65,'CG3 Stats data export'!$A:$I,7,FALSE)</f>
        <v>51100</v>
      </c>
      <c r="E65" s="58">
        <f>VLOOKUP($A65,'CG3 Stats data export'!$A:$I,8,FALSE)</f>
        <v>52300</v>
      </c>
      <c r="F65" s="165" t="s">
        <v>323</v>
      </c>
      <c r="G65" s="165" t="s">
        <v>10</v>
      </c>
      <c r="H65" s="119" t="s">
        <v>318</v>
      </c>
      <c r="I65" s="165" t="str">
        <f t="shared" si="0"/>
        <v>Tasman DistrictNetwork Tasman</v>
      </c>
      <c r="J65" s="54">
        <f>IF(ISNA(VLOOKUP(I65,'CG2 TLA_EDB Mapping'!$T$7:$T$69,1,FALSE)),1,SUMIF('CG2 TLA_EDB Mapping'!$T$7:$U$69,'CG2 TLA_EDB Mapping'!I65,'CG2 TLA_EDB Mapping'!$U$7:$U$69))</f>
        <v>1</v>
      </c>
      <c r="K65" s="58">
        <f t="shared" si="5"/>
        <v>47900</v>
      </c>
      <c r="L65" s="58">
        <f t="shared" si="1"/>
        <v>49600</v>
      </c>
      <c r="M65" s="58">
        <f t="shared" si="1"/>
        <v>51100</v>
      </c>
      <c r="N65" s="58">
        <f t="shared" si="1"/>
        <v>52300</v>
      </c>
      <c r="O65" s="165" t="s">
        <v>239</v>
      </c>
      <c r="P65" s="165" t="s">
        <v>394</v>
      </c>
      <c r="Q65" s="165" t="s">
        <v>12</v>
      </c>
      <c r="R65" s="44">
        <v>240</v>
      </c>
      <c r="S65" s="58">
        <f t="shared" ca="1" si="2"/>
        <v>32418</v>
      </c>
      <c r="T65" s="165" t="str">
        <f t="shared" si="3"/>
        <v>Taupo DistrictThe Lines Company</v>
      </c>
      <c r="U65" s="54">
        <f t="shared" ca="1" si="4"/>
        <v>7.403294466037387E-3</v>
      </c>
      <c r="V65" s="202"/>
      <c r="W65" s="103"/>
    </row>
    <row r="66" spans="1:23" x14ac:dyDescent="0.25">
      <c r="A66" s="90" t="s">
        <v>239</v>
      </c>
      <c r="B66" s="44">
        <v>34400</v>
      </c>
      <c r="C66" s="44">
        <v>35000</v>
      </c>
      <c r="D66" s="58">
        <f>VLOOKUP($A66,'CG3 Stats data export'!$A:$I,7,FALSE)</f>
        <v>35400</v>
      </c>
      <c r="E66" s="58">
        <f>VLOOKUP($A66,'CG3 Stats data export'!$A:$I,8,FALSE)</f>
        <v>35600</v>
      </c>
      <c r="F66" s="165" t="s">
        <v>346</v>
      </c>
      <c r="G66" s="165" t="s">
        <v>348</v>
      </c>
      <c r="H66" s="119" t="s">
        <v>318</v>
      </c>
      <c r="I66" s="165" t="str">
        <f t="shared" si="0"/>
        <v>Taupo DistrictUnison</v>
      </c>
      <c r="J66" s="54">
        <f ca="1">IF(ISNA(VLOOKUP(I66,'CG2 TLA_EDB Mapping'!$T$7:$T$69,1,FALSE)),1,SUMIF('CG2 TLA_EDB Mapping'!$T$7:$U$69,'CG2 TLA_EDB Mapping'!I66,'CG2 TLA_EDB Mapping'!$U$7:$U$69))</f>
        <v>0.80316490838423094</v>
      </c>
      <c r="K66" s="58">
        <f t="shared" ca="1" si="5"/>
        <v>27628.872848417544</v>
      </c>
      <c r="L66" s="58">
        <f t="shared" ca="1" si="1"/>
        <v>28110.771793448082</v>
      </c>
      <c r="M66" s="58">
        <f t="shared" ca="1" si="1"/>
        <v>28432.037756801776</v>
      </c>
      <c r="N66" s="58">
        <f t="shared" ca="1" si="1"/>
        <v>28592.67073847862</v>
      </c>
      <c r="O66" s="165" t="s">
        <v>239</v>
      </c>
      <c r="P66" s="165" t="s">
        <v>395</v>
      </c>
      <c r="Q66" s="165" t="s">
        <v>348</v>
      </c>
      <c r="R66" s="44">
        <v>81</v>
      </c>
      <c r="S66" s="58">
        <f t="shared" ca="1" si="2"/>
        <v>32418</v>
      </c>
      <c r="T66" s="165" t="str">
        <f t="shared" si="3"/>
        <v>Taupo DistrictUnison</v>
      </c>
      <c r="U66" s="54">
        <f t="shared" ca="1" si="4"/>
        <v>2.4986118822876179E-3</v>
      </c>
      <c r="V66" s="202"/>
      <c r="W66" s="103"/>
    </row>
    <row r="67" spans="1:23" x14ac:dyDescent="0.25">
      <c r="A67" s="90" t="s">
        <v>239</v>
      </c>
      <c r="B67" s="44">
        <v>34400</v>
      </c>
      <c r="C67" s="44">
        <v>35000</v>
      </c>
      <c r="D67" s="58">
        <f>VLOOKUP($A67,'CG3 Stats data export'!$A:$I,7,FALSE)</f>
        <v>35400</v>
      </c>
      <c r="E67" s="58">
        <f>VLOOKUP($A67,'CG3 Stats data export'!$A:$I,8,FALSE)</f>
        <v>35600</v>
      </c>
      <c r="F67" s="165" t="s">
        <v>346</v>
      </c>
      <c r="G67" s="165" t="s">
        <v>12</v>
      </c>
      <c r="H67" s="119" t="s">
        <v>318</v>
      </c>
      <c r="I67" s="165" t="str">
        <f t="shared" si="0"/>
        <v>Taupo DistrictThe Lines Company</v>
      </c>
      <c r="J67" s="54">
        <f ca="1">IF(ISNA(VLOOKUP(I67,'CG2 TLA_EDB Mapping'!$T$7:$T$69,1,FALSE)),1,SUMIF('CG2 TLA_EDB Mapping'!$T$7:$U$69,'CG2 TLA_EDB Mapping'!I67,'CG2 TLA_EDB Mapping'!$U$7:$U$69))</f>
        <v>0.19683509161576898</v>
      </c>
      <c r="K67" s="58">
        <f t="shared" ca="1" si="5"/>
        <v>6771.1271515824528</v>
      </c>
      <c r="L67" s="58">
        <f t="shared" ca="1" si="1"/>
        <v>6889.2282065519139</v>
      </c>
      <c r="M67" s="58">
        <f t="shared" ca="1" si="1"/>
        <v>6967.9622431982216</v>
      </c>
      <c r="N67" s="58">
        <f t="shared" ca="1" si="1"/>
        <v>7007.3292615213759</v>
      </c>
      <c r="O67" s="165" t="s">
        <v>239</v>
      </c>
      <c r="P67" s="165" t="s">
        <v>396</v>
      </c>
      <c r="Q67" s="165" t="s">
        <v>348</v>
      </c>
      <c r="R67" s="44">
        <v>162</v>
      </c>
      <c r="S67" s="58">
        <f t="shared" ca="1" si="2"/>
        <v>32418</v>
      </c>
      <c r="T67" s="165" t="str">
        <f t="shared" si="3"/>
        <v>Taupo DistrictUnison</v>
      </c>
      <c r="U67" s="54">
        <f t="shared" ca="1" si="4"/>
        <v>4.9972237645752359E-3</v>
      </c>
      <c r="V67" s="202"/>
      <c r="W67" s="103"/>
    </row>
    <row r="68" spans="1:23" x14ac:dyDescent="0.25">
      <c r="A68" s="90" t="s">
        <v>241</v>
      </c>
      <c r="B68" s="44">
        <v>117100</v>
      </c>
      <c r="C68" s="44">
        <v>126900</v>
      </c>
      <c r="D68" s="58">
        <f>VLOOKUP($A68,'CG3 Stats data export'!$A:$I,7,FALSE)</f>
        <v>136500</v>
      </c>
      <c r="E68" s="58">
        <f>VLOOKUP($A68,'CG3 Stats data export'!$A:$I,8,FALSE)</f>
        <v>146000</v>
      </c>
      <c r="F68" s="165" t="s">
        <v>359</v>
      </c>
      <c r="G68" s="165" t="s">
        <v>11</v>
      </c>
      <c r="H68" s="119" t="s">
        <v>318</v>
      </c>
      <c r="I68" s="165" t="str">
        <f t="shared" si="0"/>
        <v>Tauranga CityPowerco</v>
      </c>
      <c r="J68" s="54">
        <f>IF(ISNA(VLOOKUP(I68,'CG2 TLA_EDB Mapping'!$T$7:$T$69,1,FALSE)),1,SUMIF('CG2 TLA_EDB Mapping'!$T$7:$U$69,'CG2 TLA_EDB Mapping'!I68,'CG2 TLA_EDB Mapping'!$U$7:$U$69))</f>
        <v>1</v>
      </c>
      <c r="K68" s="58">
        <f t="shared" si="5"/>
        <v>117100</v>
      </c>
      <c r="L68" s="58">
        <f t="shared" si="1"/>
        <v>126900</v>
      </c>
      <c r="M68" s="58">
        <f t="shared" si="1"/>
        <v>136500</v>
      </c>
      <c r="N68" s="58">
        <f t="shared" si="1"/>
        <v>146000</v>
      </c>
      <c r="O68" s="165" t="s">
        <v>228</v>
      </c>
      <c r="P68" s="165"/>
      <c r="Q68" s="165" t="s">
        <v>60</v>
      </c>
      <c r="R68" s="44">
        <v>0.5</v>
      </c>
      <c r="S68" s="58">
        <f t="shared" ca="1" si="2"/>
        <v>1</v>
      </c>
      <c r="T68" s="165" t="str">
        <f t="shared" si="3"/>
        <v>Papakura DistrictCounties Power</v>
      </c>
      <c r="U68" s="54">
        <f t="shared" ca="1" si="4"/>
        <v>0.5</v>
      </c>
      <c r="V68" s="203" t="s">
        <v>397</v>
      </c>
      <c r="W68" s="103"/>
    </row>
    <row r="69" spans="1:23" x14ac:dyDescent="0.25">
      <c r="A69" s="90" t="s">
        <v>230</v>
      </c>
      <c r="B69" s="44">
        <v>27100</v>
      </c>
      <c r="C69" s="44">
        <v>27300</v>
      </c>
      <c r="D69" s="58">
        <f>VLOOKUP($A69,'CG3 Stats data export'!$A:$I,7,FALSE)</f>
        <v>27300</v>
      </c>
      <c r="E69" s="58">
        <f>VLOOKUP($A69,'CG3 Stats data export'!$A:$I,8,FALSE)</f>
        <v>27300</v>
      </c>
      <c r="F69" s="165" t="s">
        <v>346</v>
      </c>
      <c r="G69" s="165" t="s">
        <v>11</v>
      </c>
      <c r="H69" s="119" t="s">
        <v>318</v>
      </c>
      <c r="I69" s="165" t="str">
        <f t="shared" si="0"/>
        <v>Thames-Coromandel DistrictPowerco</v>
      </c>
      <c r="J69" s="54">
        <f>IF(ISNA(VLOOKUP(I69,'CG2 TLA_EDB Mapping'!$T$7:$T$69,1,FALSE)),1,SUMIF('CG2 TLA_EDB Mapping'!$T$7:$U$69,'CG2 TLA_EDB Mapping'!I69,'CG2 TLA_EDB Mapping'!$U$7:$U$69))</f>
        <v>1</v>
      </c>
      <c r="K69" s="58">
        <f t="shared" si="5"/>
        <v>27100</v>
      </c>
      <c r="L69" s="58">
        <f t="shared" si="1"/>
        <v>27300</v>
      </c>
      <c r="M69" s="58">
        <f t="shared" si="1"/>
        <v>27300</v>
      </c>
      <c r="N69" s="58">
        <f t="shared" si="1"/>
        <v>27300</v>
      </c>
      <c r="O69" s="165" t="s">
        <v>228</v>
      </c>
      <c r="P69" s="165"/>
      <c r="Q69" s="165" t="s">
        <v>321</v>
      </c>
      <c r="R69" s="44">
        <v>0.5</v>
      </c>
      <c r="S69" s="58">
        <f t="shared" ca="1" si="2"/>
        <v>1</v>
      </c>
      <c r="T69" s="165" t="str">
        <f t="shared" si="3"/>
        <v>Papakura DistrictVector</v>
      </c>
      <c r="U69" s="54">
        <f t="shared" ca="1" si="4"/>
        <v>0.5</v>
      </c>
      <c r="V69" s="203" t="s">
        <v>397</v>
      </c>
      <c r="W69" s="103"/>
    </row>
    <row r="70" spans="1:23" x14ac:dyDescent="0.25">
      <c r="A70" s="90" t="s">
        <v>281</v>
      </c>
      <c r="B70" s="44">
        <v>44700</v>
      </c>
      <c r="C70" s="44">
        <v>44800</v>
      </c>
      <c r="D70" s="58">
        <f>VLOOKUP($A70,'CG3 Stats data export'!$A:$I,7,FALSE)</f>
        <v>44600</v>
      </c>
      <c r="E70" s="58">
        <f>VLOOKUP($A70,'CG3 Stats data export'!$A:$I,8,FALSE)</f>
        <v>44200</v>
      </c>
      <c r="F70" s="165" t="s">
        <v>317</v>
      </c>
      <c r="G70" s="165" t="s">
        <v>3</v>
      </c>
      <c r="H70" s="119" t="s">
        <v>318</v>
      </c>
      <c r="I70" s="165" t="str">
        <f t="shared" si="0"/>
        <v>Timaru DistrictAlpine Energy</v>
      </c>
      <c r="J70" s="54">
        <f>IF(ISNA(VLOOKUP(I70,'CG2 TLA_EDB Mapping'!$T$7:$T$69,1,FALSE)),1,SUMIF('CG2 TLA_EDB Mapping'!$T$7:$U$69,'CG2 TLA_EDB Mapping'!I70,'CG2 TLA_EDB Mapping'!$U$7:$U$69))</f>
        <v>1</v>
      </c>
      <c r="K70" s="58">
        <f t="shared" si="5"/>
        <v>44700</v>
      </c>
      <c r="L70" s="58">
        <f t="shared" si="1"/>
        <v>44800</v>
      </c>
      <c r="M70" s="58">
        <f t="shared" si="1"/>
        <v>44600</v>
      </c>
      <c r="N70" s="58">
        <f t="shared" si="1"/>
        <v>44200</v>
      </c>
      <c r="O70" s="4"/>
      <c r="P70" s="4"/>
      <c r="Q70" s="4"/>
      <c r="R70" s="4"/>
      <c r="S70" s="4"/>
      <c r="T70" s="4"/>
      <c r="U70" s="4"/>
      <c r="V70" s="4"/>
      <c r="W70" s="103"/>
    </row>
    <row r="71" spans="1:23" x14ac:dyDescent="0.25">
      <c r="A71" s="90" t="s">
        <v>263</v>
      </c>
      <c r="B71" s="44">
        <v>41500</v>
      </c>
      <c r="C71" s="44">
        <v>41900</v>
      </c>
      <c r="D71" s="58">
        <f>VLOOKUP($A71,'CG3 Stats data export'!$A:$I,7,FALSE)</f>
        <v>42100</v>
      </c>
      <c r="E71" s="58">
        <f>VLOOKUP($A71,'CG3 Stats data export'!$A:$I,8,FALSE)</f>
        <v>42000</v>
      </c>
      <c r="F71" s="165" t="s">
        <v>327</v>
      </c>
      <c r="G71" s="165" t="s">
        <v>14</v>
      </c>
      <c r="H71" s="119" t="s">
        <v>318</v>
      </c>
      <c r="I71" s="165" t="str">
        <f t="shared" si="0"/>
        <v>Upper Hutt CityWellington Electricity</v>
      </c>
      <c r="J71" s="54">
        <f>IF(ISNA(VLOOKUP(I71,'CG2 TLA_EDB Mapping'!$T$7:$T$69,1,FALSE)),1,SUMIF('CG2 TLA_EDB Mapping'!$T$7:$U$69,'CG2 TLA_EDB Mapping'!I71,'CG2 TLA_EDB Mapping'!$U$7:$U$69))</f>
        <v>1</v>
      </c>
      <c r="K71" s="58">
        <f t="shared" si="5"/>
        <v>41500</v>
      </c>
      <c r="L71" s="58">
        <f t="shared" si="1"/>
        <v>41900</v>
      </c>
      <c r="M71" s="58">
        <f t="shared" si="1"/>
        <v>42100</v>
      </c>
      <c r="N71" s="58">
        <f t="shared" si="1"/>
        <v>42000</v>
      </c>
      <c r="O71" s="4"/>
      <c r="P71" s="4"/>
      <c r="Q71" s="4"/>
      <c r="R71" s="4"/>
      <c r="S71" s="4"/>
      <c r="T71" s="4"/>
      <c r="U71" s="4"/>
      <c r="V71" s="4"/>
      <c r="W71" s="103"/>
    </row>
    <row r="72" spans="1:23" x14ac:dyDescent="0.25">
      <c r="A72" s="90" t="s">
        <v>232</v>
      </c>
      <c r="B72" s="44">
        <v>49200</v>
      </c>
      <c r="C72" s="44">
        <v>52300</v>
      </c>
      <c r="D72" s="58">
        <f>VLOOKUP($A72,'CG3 Stats data export'!$A:$I,7,FALSE)</f>
        <v>54600</v>
      </c>
      <c r="E72" s="58">
        <f>VLOOKUP($A72,'CG3 Stats data export'!$A:$I,8,FALSE)</f>
        <v>56800</v>
      </c>
      <c r="F72" s="165" t="s">
        <v>346</v>
      </c>
      <c r="G72" s="165" t="s">
        <v>74</v>
      </c>
      <c r="H72" s="119" t="s">
        <v>325</v>
      </c>
      <c r="I72" s="165" t="str">
        <f t="shared" ref="I72:I86" si="6">A72&amp;G72</f>
        <v>Waikato DistrictWEL Networks</v>
      </c>
      <c r="J72" s="54">
        <f>IF(ISNA(VLOOKUP(I72,'CG2 TLA_EDB Mapping'!$T$7:$T$69,1,FALSE)),1,SUMIF('CG2 TLA_EDB Mapping'!$T$7:$U$69,'CG2 TLA_EDB Mapping'!I72,'CG2 TLA_EDB Mapping'!$U$7:$U$69))</f>
        <v>1</v>
      </c>
      <c r="K72" s="58">
        <f t="shared" si="5"/>
        <v>49200</v>
      </c>
      <c r="L72" s="58">
        <f t="shared" si="5"/>
        <v>52300</v>
      </c>
      <c r="M72" s="58">
        <f t="shared" si="5"/>
        <v>54600</v>
      </c>
      <c r="N72" s="58">
        <f t="shared" si="5"/>
        <v>56800</v>
      </c>
      <c r="O72" s="4"/>
      <c r="P72" s="4"/>
      <c r="Q72" s="4"/>
      <c r="R72" s="4"/>
      <c r="S72" s="4"/>
      <c r="T72" s="4"/>
      <c r="U72" s="4"/>
      <c r="V72" s="4"/>
      <c r="W72" s="103"/>
    </row>
    <row r="73" spans="1:23" x14ac:dyDescent="0.25">
      <c r="A73" s="90" t="s">
        <v>277</v>
      </c>
      <c r="B73" s="44">
        <v>49100</v>
      </c>
      <c r="C73" s="44">
        <v>53200</v>
      </c>
      <c r="D73" s="58">
        <f>VLOOKUP($A73,'CG3 Stats data export'!$A:$I,7,FALSE)</f>
        <v>57200</v>
      </c>
      <c r="E73" s="58">
        <f>VLOOKUP($A73,'CG3 Stats data export'!$A:$I,8,FALSE)</f>
        <v>61100</v>
      </c>
      <c r="F73" s="165" t="s">
        <v>317</v>
      </c>
      <c r="G73" s="165" t="s">
        <v>353</v>
      </c>
      <c r="H73" s="119" t="s">
        <v>325</v>
      </c>
      <c r="I73" s="165" t="str">
        <f t="shared" si="6"/>
        <v>Waimakariri DistrictMainPower</v>
      </c>
      <c r="J73" s="54">
        <f>IF(ISNA(VLOOKUP(I73,'CG2 TLA_EDB Mapping'!$T$7:$T$69,1,FALSE)),1,SUMIF('CG2 TLA_EDB Mapping'!$T$7:$U$69,'CG2 TLA_EDB Mapping'!I73,'CG2 TLA_EDB Mapping'!$U$7:$U$69))</f>
        <v>1</v>
      </c>
      <c r="K73" s="58">
        <f t="shared" ref="K73:N86" si="7">+B73*$J73</f>
        <v>49100</v>
      </c>
      <c r="L73" s="58">
        <f t="shared" si="7"/>
        <v>53200</v>
      </c>
      <c r="M73" s="58">
        <f t="shared" si="7"/>
        <v>57200</v>
      </c>
      <c r="N73" s="58">
        <f t="shared" si="7"/>
        <v>61100</v>
      </c>
      <c r="O73" s="4"/>
      <c r="P73" s="4"/>
      <c r="Q73" s="4"/>
      <c r="R73" s="4"/>
      <c r="S73" s="4"/>
      <c r="T73" s="4"/>
      <c r="U73" s="4"/>
      <c r="V73" s="4"/>
      <c r="W73" s="103"/>
    </row>
    <row r="74" spans="1:23" x14ac:dyDescent="0.25">
      <c r="A74" s="90" t="s">
        <v>283</v>
      </c>
      <c r="B74" s="44">
        <v>7480</v>
      </c>
      <c r="C74" s="44">
        <v>7530</v>
      </c>
      <c r="D74" s="58">
        <f>VLOOKUP($A74,'CG3 Stats data export'!$A:$I,7,FALSE)</f>
        <v>7530</v>
      </c>
      <c r="E74" s="58">
        <f>VLOOKUP($A74,'CG3 Stats data export'!$A:$I,8,FALSE)</f>
        <v>7510</v>
      </c>
      <c r="F74" s="165" t="s">
        <v>317</v>
      </c>
      <c r="G74" s="165" t="s">
        <v>3</v>
      </c>
      <c r="H74" s="119" t="s">
        <v>318</v>
      </c>
      <c r="I74" s="165" t="str">
        <f t="shared" si="6"/>
        <v>Waimate DistrictAlpine Energy</v>
      </c>
      <c r="J74" s="54">
        <f>IF(ISNA(VLOOKUP(I74,'CG2 TLA_EDB Mapping'!$T$7:$T$69,1,FALSE)),1,SUMIF('CG2 TLA_EDB Mapping'!$T$7:$U$69,'CG2 TLA_EDB Mapping'!I74,'CG2 TLA_EDB Mapping'!$U$7:$U$69))</f>
        <v>1</v>
      </c>
      <c r="K74" s="58">
        <f t="shared" si="7"/>
        <v>7480</v>
      </c>
      <c r="L74" s="58">
        <f t="shared" si="7"/>
        <v>7530</v>
      </c>
      <c r="M74" s="58">
        <f t="shared" si="7"/>
        <v>7530</v>
      </c>
      <c r="N74" s="58">
        <f t="shared" si="7"/>
        <v>7510</v>
      </c>
      <c r="O74" s="4"/>
      <c r="P74" s="4"/>
      <c r="Q74" s="4"/>
      <c r="R74" s="4"/>
      <c r="S74" s="4"/>
      <c r="T74" s="4"/>
      <c r="U74" s="4"/>
      <c r="V74" s="4"/>
      <c r="W74" s="103"/>
    </row>
    <row r="75" spans="1:23" x14ac:dyDescent="0.25">
      <c r="A75" s="90" t="s">
        <v>235</v>
      </c>
      <c r="B75" s="44">
        <v>46400</v>
      </c>
      <c r="C75" s="44">
        <v>48200</v>
      </c>
      <c r="D75" s="58">
        <f>VLOOKUP($A75,'CG3 Stats data export'!$A:$I,7,FALSE)</f>
        <v>49700</v>
      </c>
      <c r="E75" s="58">
        <f>VLOOKUP($A75,'CG3 Stats data export'!$A:$I,8,FALSE)</f>
        <v>51000</v>
      </c>
      <c r="F75" s="165" t="s">
        <v>346</v>
      </c>
      <c r="G75" s="165" t="s">
        <v>73</v>
      </c>
      <c r="H75" s="119" t="s">
        <v>325</v>
      </c>
      <c r="I75" s="165" t="str">
        <f t="shared" si="6"/>
        <v>Waipa DistrictWaipa Networks</v>
      </c>
      <c r="J75" s="54">
        <f>IF(ISNA(VLOOKUP(I75,'CG2 TLA_EDB Mapping'!$T$7:$T$69,1,FALSE)),1,SUMIF('CG2 TLA_EDB Mapping'!$T$7:$U$69,'CG2 TLA_EDB Mapping'!I75,'CG2 TLA_EDB Mapping'!$U$7:$U$69))</f>
        <v>1</v>
      </c>
      <c r="K75" s="58">
        <f t="shared" si="7"/>
        <v>46400</v>
      </c>
      <c r="L75" s="58">
        <f t="shared" si="7"/>
        <v>48200</v>
      </c>
      <c r="M75" s="58">
        <f t="shared" si="7"/>
        <v>49700</v>
      </c>
      <c r="N75" s="58">
        <f t="shared" si="7"/>
        <v>51000</v>
      </c>
      <c r="O75" s="4"/>
      <c r="P75" s="4"/>
      <c r="Q75" s="4"/>
      <c r="R75" s="4"/>
      <c r="S75" s="4"/>
      <c r="T75" s="4"/>
      <c r="U75" s="4"/>
      <c r="V75" s="4"/>
      <c r="W75" s="103"/>
    </row>
    <row r="76" spans="1:23" x14ac:dyDescent="0.25">
      <c r="A76" s="90" t="s">
        <v>247</v>
      </c>
      <c r="B76" s="44">
        <v>8410</v>
      </c>
      <c r="C76" s="44">
        <v>8200</v>
      </c>
      <c r="D76" s="58">
        <f>VLOOKUP($A76,'CG3 Stats data export'!$A:$I,7,FALSE)</f>
        <v>7910</v>
      </c>
      <c r="E76" s="58">
        <f>VLOOKUP($A76,'CG3 Stats data export'!$A:$I,8,FALSE)</f>
        <v>7540</v>
      </c>
      <c r="F76" s="165" t="s">
        <v>329</v>
      </c>
      <c r="G76" s="165" t="s">
        <v>6</v>
      </c>
      <c r="H76" s="119" t="s">
        <v>318</v>
      </c>
      <c r="I76" s="165" t="str">
        <f t="shared" si="6"/>
        <v>Wairoa DistrictEastland Network</v>
      </c>
      <c r="J76" s="54">
        <f>IF(ISNA(VLOOKUP(I76,'CG2 TLA_EDB Mapping'!$T$7:$T$69,1,FALSE)),1,SUMIF('CG2 TLA_EDB Mapping'!$T$7:$U$69,'CG2 TLA_EDB Mapping'!I76,'CG2 TLA_EDB Mapping'!$U$7:$U$69))</f>
        <v>1</v>
      </c>
      <c r="K76" s="58">
        <f t="shared" si="7"/>
        <v>8410</v>
      </c>
      <c r="L76" s="58">
        <f t="shared" si="7"/>
        <v>8200</v>
      </c>
      <c r="M76" s="58">
        <f t="shared" si="7"/>
        <v>7910</v>
      </c>
      <c r="N76" s="58">
        <f t="shared" si="7"/>
        <v>7540</v>
      </c>
      <c r="O76" s="4"/>
      <c r="P76" s="4"/>
      <c r="Q76" s="4"/>
      <c r="R76" s="4"/>
      <c r="S76" s="4"/>
      <c r="T76" s="4"/>
      <c r="U76" s="4"/>
      <c r="V76" s="4"/>
      <c r="W76" s="103"/>
    </row>
    <row r="77" spans="1:23" x14ac:dyDescent="0.25">
      <c r="A77" s="90" t="s">
        <v>225</v>
      </c>
      <c r="B77" s="44">
        <v>212700</v>
      </c>
      <c r="C77" s="44">
        <v>228300</v>
      </c>
      <c r="D77" s="58">
        <f>VLOOKUP($A77,'CG3 Stats data export'!$A:$I,7,FALSE)</f>
        <v>243400</v>
      </c>
      <c r="E77" s="58">
        <f>VLOOKUP($A77,'CG3 Stats data export'!$A:$I,8,FALSE)</f>
        <v>258200</v>
      </c>
      <c r="F77" s="165" t="s">
        <v>320</v>
      </c>
      <c r="G77" s="165" t="s">
        <v>321</v>
      </c>
      <c r="H77" s="119" t="s">
        <v>318</v>
      </c>
      <c r="I77" s="165" t="str">
        <f t="shared" si="6"/>
        <v>Waitakere CityVector</v>
      </c>
      <c r="J77" s="54">
        <f>IF(ISNA(VLOOKUP(I77,'CG2 TLA_EDB Mapping'!$T$7:$T$69,1,FALSE)),1,SUMIF('CG2 TLA_EDB Mapping'!$T$7:$U$69,'CG2 TLA_EDB Mapping'!I77,'CG2 TLA_EDB Mapping'!$U$7:$U$69))</f>
        <v>1</v>
      </c>
      <c r="K77" s="58">
        <f t="shared" si="7"/>
        <v>212700</v>
      </c>
      <c r="L77" s="58">
        <f t="shared" si="7"/>
        <v>228300</v>
      </c>
      <c r="M77" s="58">
        <f t="shared" si="7"/>
        <v>243400</v>
      </c>
      <c r="N77" s="58">
        <f t="shared" si="7"/>
        <v>258200</v>
      </c>
      <c r="O77" s="4"/>
      <c r="P77" s="4"/>
      <c r="Q77" s="4"/>
      <c r="R77" s="4"/>
      <c r="S77" s="4"/>
      <c r="T77" s="4"/>
      <c r="U77" s="4"/>
      <c r="V77" s="4"/>
      <c r="W77" s="103"/>
    </row>
    <row r="78" spans="1:23" x14ac:dyDescent="0.25">
      <c r="A78" s="90" t="s">
        <v>285</v>
      </c>
      <c r="B78" s="44">
        <v>20800</v>
      </c>
      <c r="C78" s="44">
        <v>20400</v>
      </c>
      <c r="D78" s="58">
        <f>VLOOKUP($A78,'CG3 Stats data export'!$A:$I,7,FALSE)</f>
        <v>19900</v>
      </c>
      <c r="E78" s="58">
        <f>VLOOKUP($A78,'CG3 Stats data export'!$A:$I,8,FALSE)</f>
        <v>19250</v>
      </c>
      <c r="F78" s="165" t="s">
        <v>331</v>
      </c>
      <c r="G78" s="165" t="s">
        <v>65</v>
      </c>
      <c r="H78" s="119" t="s">
        <v>325</v>
      </c>
      <c r="I78" s="165" t="str">
        <f t="shared" si="6"/>
        <v>Waitaki DistrictNetwork Waitaki</v>
      </c>
      <c r="J78" s="54">
        <f ca="1">IF(ISNA(VLOOKUP(I78,'CG2 TLA_EDB Mapping'!$T$7:$T$69,1,FALSE)),1,SUMIF('CG2 TLA_EDB Mapping'!$T$7:$U$69,'CG2 TLA_EDB Mapping'!I78,'CG2 TLA_EDB Mapping'!$U$7:$U$69))</f>
        <v>0.92222057295532134</v>
      </c>
      <c r="K78" s="58">
        <f t="shared" ca="1" si="7"/>
        <v>19182.187917470685</v>
      </c>
      <c r="L78" s="58">
        <f t="shared" ca="1" si="7"/>
        <v>18813.299688288556</v>
      </c>
      <c r="M78" s="58">
        <f t="shared" ca="1" si="7"/>
        <v>18352.189401810894</v>
      </c>
      <c r="N78" s="58">
        <f t="shared" ca="1" si="7"/>
        <v>17752.746029389935</v>
      </c>
      <c r="O78" s="4"/>
      <c r="P78" s="4"/>
      <c r="Q78" s="4"/>
      <c r="R78" s="4"/>
      <c r="S78" s="4"/>
      <c r="T78" s="4"/>
      <c r="U78" s="4"/>
      <c r="V78" s="4"/>
      <c r="W78" s="103"/>
    </row>
    <row r="79" spans="1:23" x14ac:dyDescent="0.25">
      <c r="A79" s="90" t="s">
        <v>285</v>
      </c>
      <c r="B79" s="44">
        <v>20800</v>
      </c>
      <c r="C79" s="44">
        <v>20400</v>
      </c>
      <c r="D79" s="58">
        <f>VLOOKUP($A79,'CG3 Stats data export'!$A:$I,7,FALSE)</f>
        <v>19900</v>
      </c>
      <c r="E79" s="58">
        <f>VLOOKUP($A79,'CG3 Stats data export'!$A:$I,8,FALSE)</f>
        <v>19250</v>
      </c>
      <c r="F79" s="165" t="s">
        <v>331</v>
      </c>
      <c r="G79" s="165" t="s">
        <v>68</v>
      </c>
      <c r="H79" s="119" t="s">
        <v>318</v>
      </c>
      <c r="I79" s="165" t="str">
        <f t="shared" si="6"/>
        <v>Waitaki DistrictOtagoNet</v>
      </c>
      <c r="J79" s="54">
        <f ca="1">IF(ISNA(VLOOKUP(I79,'CG2 TLA_EDB Mapping'!$T$7:$T$69,1,FALSE)),1,SUMIF('CG2 TLA_EDB Mapping'!$T$7:$U$69,'CG2 TLA_EDB Mapping'!I79,'CG2 TLA_EDB Mapping'!$U$7:$U$69))</f>
        <v>7.7779427044678634E-2</v>
      </c>
      <c r="K79" s="58">
        <f t="shared" ca="1" si="7"/>
        <v>1617.8120825293156</v>
      </c>
      <c r="L79" s="58">
        <f t="shared" ca="1" si="7"/>
        <v>1586.7003117114441</v>
      </c>
      <c r="M79" s="58">
        <f t="shared" ca="1" si="7"/>
        <v>1547.8105981891049</v>
      </c>
      <c r="N79" s="58">
        <f t="shared" ca="1" si="7"/>
        <v>1497.2539706100638</v>
      </c>
      <c r="O79" s="4"/>
      <c r="P79" s="4"/>
      <c r="Q79" s="4"/>
      <c r="R79" s="4"/>
      <c r="S79" s="4"/>
      <c r="T79" s="4"/>
      <c r="U79" s="4"/>
      <c r="V79" s="4"/>
      <c r="W79" s="103"/>
    </row>
    <row r="80" spans="1:23" x14ac:dyDescent="0.25">
      <c r="A80" s="90" t="s">
        <v>238</v>
      </c>
      <c r="B80" s="44">
        <v>9710</v>
      </c>
      <c r="C80" s="44">
        <v>9580</v>
      </c>
      <c r="D80" s="58">
        <f>VLOOKUP($A80,'CG3 Stats data export'!$A:$I,7,FALSE)</f>
        <v>9400</v>
      </c>
      <c r="E80" s="58">
        <f>VLOOKUP($A80,'CG3 Stats data export'!$A:$I,8,FALSE)</f>
        <v>9170</v>
      </c>
      <c r="F80" s="165" t="s">
        <v>346</v>
      </c>
      <c r="G80" s="165" t="s">
        <v>12</v>
      </c>
      <c r="H80" s="119" t="s">
        <v>318</v>
      </c>
      <c r="I80" s="165" t="str">
        <f t="shared" si="6"/>
        <v>Waitomo DistrictThe Lines Company</v>
      </c>
      <c r="J80" s="54">
        <f>IF(ISNA(VLOOKUP(I80,'CG2 TLA_EDB Mapping'!$T$7:$T$69,1,FALSE)),1,SUMIF('CG2 TLA_EDB Mapping'!$T$7:$U$69,'CG2 TLA_EDB Mapping'!I80,'CG2 TLA_EDB Mapping'!$U$7:$U$69))</f>
        <v>1</v>
      </c>
      <c r="K80" s="58">
        <f t="shared" si="7"/>
        <v>9710</v>
      </c>
      <c r="L80" s="58">
        <f t="shared" si="7"/>
        <v>9580</v>
      </c>
      <c r="M80" s="58">
        <f t="shared" si="7"/>
        <v>9400</v>
      </c>
      <c r="N80" s="58">
        <f t="shared" si="7"/>
        <v>9170</v>
      </c>
      <c r="O80" s="4"/>
      <c r="P80" s="4"/>
      <c r="Q80" s="4"/>
      <c r="R80" s="4"/>
      <c r="S80" s="4"/>
      <c r="T80" s="4"/>
      <c r="U80" s="4"/>
      <c r="V80" s="4"/>
      <c r="W80" s="103"/>
    </row>
    <row r="81" spans="1:23" x14ac:dyDescent="0.25">
      <c r="A81" s="90" t="s">
        <v>255</v>
      </c>
      <c r="B81" s="44">
        <v>43600</v>
      </c>
      <c r="C81" s="44">
        <v>43100</v>
      </c>
      <c r="D81" s="58">
        <f>VLOOKUP($A81,'CG3 Stats data export'!$A:$I,7,FALSE)</f>
        <v>42400</v>
      </c>
      <c r="E81" s="58">
        <f>VLOOKUP($A81,'CG3 Stats data export'!$A:$I,8,FALSE)</f>
        <v>41500</v>
      </c>
      <c r="F81" s="165" t="s">
        <v>351</v>
      </c>
      <c r="G81" s="165" t="s">
        <v>11</v>
      </c>
      <c r="H81" s="119" t="s">
        <v>318</v>
      </c>
      <c r="I81" s="165" t="str">
        <f t="shared" si="6"/>
        <v>Wanganui DistrictPowerco</v>
      </c>
      <c r="J81" s="54">
        <f>IF(ISNA(VLOOKUP(I81,'CG2 TLA_EDB Mapping'!$T$7:$T$69,1,FALSE)),1,SUMIF('CG2 TLA_EDB Mapping'!$T$7:$U$69,'CG2 TLA_EDB Mapping'!I81,'CG2 TLA_EDB Mapping'!$U$7:$U$69))</f>
        <v>1</v>
      </c>
      <c r="K81" s="58">
        <f t="shared" si="7"/>
        <v>43600</v>
      </c>
      <c r="L81" s="58">
        <f t="shared" si="7"/>
        <v>43100</v>
      </c>
      <c r="M81" s="58">
        <f t="shared" si="7"/>
        <v>42400</v>
      </c>
      <c r="N81" s="58">
        <f t="shared" si="7"/>
        <v>41500</v>
      </c>
      <c r="O81" s="4"/>
      <c r="P81" s="4"/>
      <c r="Q81" s="4"/>
      <c r="R81" s="4"/>
      <c r="S81" s="4"/>
      <c r="T81" s="4"/>
      <c r="U81" s="4"/>
      <c r="V81" s="4"/>
      <c r="W81" s="103"/>
    </row>
    <row r="82" spans="1:23" x14ac:dyDescent="0.25">
      <c r="A82" s="90" t="s">
        <v>265</v>
      </c>
      <c r="B82" s="44">
        <v>200500</v>
      </c>
      <c r="C82" s="44">
        <v>211800</v>
      </c>
      <c r="D82" s="58">
        <f>VLOOKUP($A82,'CG3 Stats data export'!$A:$I,7,FALSE)</f>
        <v>221400</v>
      </c>
      <c r="E82" s="58">
        <f>VLOOKUP($A82,'CG3 Stats data export'!$A:$I,8,FALSE)</f>
        <v>230400</v>
      </c>
      <c r="F82" s="165" t="s">
        <v>327</v>
      </c>
      <c r="G82" s="165" t="s">
        <v>14</v>
      </c>
      <c r="H82" s="119" t="s">
        <v>318</v>
      </c>
      <c r="I82" s="165" t="str">
        <f t="shared" si="6"/>
        <v>Wellington CityWellington Electricity</v>
      </c>
      <c r="J82" s="54">
        <f>IF(ISNA(VLOOKUP(I82,'CG2 TLA_EDB Mapping'!$T$7:$T$69,1,FALSE)),1,SUMIF('CG2 TLA_EDB Mapping'!$T$7:$U$69,'CG2 TLA_EDB Mapping'!I82,'CG2 TLA_EDB Mapping'!$U$7:$U$69))</f>
        <v>1</v>
      </c>
      <c r="K82" s="58">
        <f t="shared" si="7"/>
        <v>200500</v>
      </c>
      <c r="L82" s="58">
        <f t="shared" si="7"/>
        <v>211800</v>
      </c>
      <c r="M82" s="58">
        <f t="shared" si="7"/>
        <v>221400</v>
      </c>
      <c r="N82" s="58">
        <f t="shared" si="7"/>
        <v>230400</v>
      </c>
      <c r="O82" s="4"/>
      <c r="P82" s="4"/>
      <c r="Q82" s="4"/>
      <c r="R82" s="4"/>
      <c r="S82" s="4"/>
      <c r="T82" s="4"/>
      <c r="U82" s="4"/>
      <c r="V82" s="4"/>
      <c r="W82" s="103"/>
    </row>
    <row r="83" spans="1:23" x14ac:dyDescent="0.25">
      <c r="A83" s="90" t="s">
        <v>240</v>
      </c>
      <c r="B83" s="44">
        <v>46100</v>
      </c>
      <c r="C83" s="44">
        <v>48900</v>
      </c>
      <c r="D83" s="58">
        <f>VLOOKUP($A83,'CG3 Stats data export'!$A:$I,7,FALSE)</f>
        <v>51500</v>
      </c>
      <c r="E83" s="58">
        <f>VLOOKUP($A83,'CG3 Stats data export'!$A:$I,8,FALSE)</f>
        <v>53900</v>
      </c>
      <c r="F83" s="165" t="s">
        <v>359</v>
      </c>
      <c r="G83" s="165" t="s">
        <v>11</v>
      </c>
      <c r="H83" s="119" t="s">
        <v>318</v>
      </c>
      <c r="I83" s="165" t="str">
        <f t="shared" si="6"/>
        <v>Western Bay of Plenty DistrictPowerco</v>
      </c>
      <c r="J83" s="54">
        <f>IF(ISNA(VLOOKUP(I83,'CG2 TLA_EDB Mapping'!$T$7:$T$69,1,FALSE)),1,SUMIF('CG2 TLA_EDB Mapping'!$T$7:$U$69,'CG2 TLA_EDB Mapping'!I83,'CG2 TLA_EDB Mapping'!$U$7:$U$69))</f>
        <v>1</v>
      </c>
      <c r="K83" s="58">
        <f t="shared" si="7"/>
        <v>46100</v>
      </c>
      <c r="L83" s="58">
        <f t="shared" si="7"/>
        <v>48900</v>
      </c>
      <c r="M83" s="58">
        <f t="shared" si="7"/>
        <v>51500</v>
      </c>
      <c r="N83" s="58">
        <f t="shared" si="7"/>
        <v>53900</v>
      </c>
      <c r="O83" s="4"/>
      <c r="P83" s="4"/>
      <c r="Q83" s="4"/>
      <c r="R83" s="4"/>
      <c r="S83" s="4"/>
      <c r="T83" s="4"/>
      <c r="U83" s="4"/>
      <c r="V83" s="4"/>
      <c r="W83" s="103"/>
    </row>
    <row r="84" spans="1:23" x14ac:dyDescent="0.25">
      <c r="A84" s="90" t="s">
        <v>275</v>
      </c>
      <c r="B84" s="44">
        <v>9010</v>
      </c>
      <c r="C84" s="44">
        <v>9030</v>
      </c>
      <c r="D84" s="58">
        <f>VLOOKUP($A84,'CG3 Stats data export'!$A:$I,7,FALSE)</f>
        <v>8980</v>
      </c>
      <c r="E84" s="58">
        <f>VLOOKUP($A84,'CG3 Stats data export'!$A:$I,8,FALSE)</f>
        <v>8860</v>
      </c>
      <c r="F84" s="165" t="s">
        <v>323</v>
      </c>
      <c r="G84" s="165" t="s">
        <v>75</v>
      </c>
      <c r="H84" s="119" t="s">
        <v>325</v>
      </c>
      <c r="I84" s="165" t="str">
        <f t="shared" si="6"/>
        <v>Westland DistrictWestpower</v>
      </c>
      <c r="J84" s="54">
        <f>IF(ISNA(VLOOKUP(I84,'CG2 TLA_EDB Mapping'!$T$7:$T$69,1,FALSE)),1,SUMIF('CG2 TLA_EDB Mapping'!$T$7:$U$69,'CG2 TLA_EDB Mapping'!I84,'CG2 TLA_EDB Mapping'!$U$7:$U$69))</f>
        <v>1</v>
      </c>
      <c r="K84" s="58">
        <f t="shared" si="7"/>
        <v>9010</v>
      </c>
      <c r="L84" s="58">
        <f t="shared" si="7"/>
        <v>9030</v>
      </c>
      <c r="M84" s="58">
        <f t="shared" si="7"/>
        <v>8980</v>
      </c>
      <c r="N84" s="58">
        <f t="shared" si="7"/>
        <v>8860</v>
      </c>
      <c r="O84" s="4"/>
      <c r="P84" s="4"/>
      <c r="Q84" s="4"/>
      <c r="R84" s="4"/>
      <c r="S84" s="4"/>
      <c r="T84" s="4"/>
      <c r="U84" s="4"/>
      <c r="V84" s="4"/>
      <c r="W84" s="103"/>
    </row>
    <row r="85" spans="1:23" x14ac:dyDescent="0.25">
      <c r="A85" s="90" t="s">
        <v>243</v>
      </c>
      <c r="B85" s="44">
        <v>34700</v>
      </c>
      <c r="C85" s="44">
        <v>34600</v>
      </c>
      <c r="D85" s="58">
        <f>VLOOKUP($A85,'CG3 Stats data export'!$A:$I,7,FALSE)</f>
        <v>34300</v>
      </c>
      <c r="E85" s="58">
        <f>VLOOKUP($A85,'CG3 Stats data export'!$A:$I,8,FALSE)</f>
        <v>33800</v>
      </c>
      <c r="F85" s="165" t="s">
        <v>359</v>
      </c>
      <c r="G85" s="165" t="s">
        <v>360</v>
      </c>
      <c r="H85" s="119" t="s">
        <v>318</v>
      </c>
      <c r="I85" s="165" t="str">
        <f t="shared" si="6"/>
        <v xml:space="preserve">Whakatane DistrictHorizon Energy </v>
      </c>
      <c r="J85" s="54">
        <f>IF(ISNA(VLOOKUP(I85,'CG2 TLA_EDB Mapping'!$T$7:$T$69,1,FALSE)),1,SUMIF('CG2 TLA_EDB Mapping'!$T$7:$U$69,'CG2 TLA_EDB Mapping'!I85,'CG2 TLA_EDB Mapping'!$U$7:$U$69))</f>
        <v>1</v>
      </c>
      <c r="K85" s="58">
        <f t="shared" si="7"/>
        <v>34700</v>
      </c>
      <c r="L85" s="58">
        <f t="shared" si="7"/>
        <v>34600</v>
      </c>
      <c r="M85" s="58">
        <f t="shared" si="7"/>
        <v>34300</v>
      </c>
      <c r="N85" s="58">
        <f t="shared" si="7"/>
        <v>33800</v>
      </c>
      <c r="O85" s="4"/>
      <c r="P85" s="4"/>
      <c r="Q85" s="4"/>
      <c r="R85" s="4"/>
      <c r="S85" s="4"/>
      <c r="T85" s="4"/>
      <c r="U85" s="4"/>
      <c r="V85" s="4"/>
      <c r="W85" s="103"/>
    </row>
    <row r="86" spans="1:23" x14ac:dyDescent="0.25">
      <c r="A86" s="90" t="s">
        <v>221</v>
      </c>
      <c r="B86" s="44">
        <v>81100</v>
      </c>
      <c r="C86" s="44">
        <v>84600</v>
      </c>
      <c r="D86" s="58">
        <f>VLOOKUP($A86,'CG3 Stats data export'!$A:$I,7,FALSE)</f>
        <v>87700</v>
      </c>
      <c r="E86" s="58">
        <f>VLOOKUP($A86,'CG3 Stats data export'!$A:$I,8,FALSE)</f>
        <v>90400</v>
      </c>
      <c r="F86" s="165" t="s">
        <v>339</v>
      </c>
      <c r="G86" s="165" t="s">
        <v>66</v>
      </c>
      <c r="H86" s="119" t="s">
        <v>325</v>
      </c>
      <c r="I86" s="165" t="str">
        <f t="shared" si="6"/>
        <v>Whangarei DistrictNorthpower</v>
      </c>
      <c r="J86" s="54">
        <f>IF(ISNA(VLOOKUP(I86,'CG2 TLA_EDB Mapping'!$T$7:$T$69,1,FALSE)),1,SUMIF('CG2 TLA_EDB Mapping'!$T$7:$U$69,'CG2 TLA_EDB Mapping'!I86,'CG2 TLA_EDB Mapping'!$U$7:$U$69))</f>
        <v>1</v>
      </c>
      <c r="K86" s="58">
        <f t="shared" si="7"/>
        <v>81100</v>
      </c>
      <c r="L86" s="58">
        <f t="shared" si="7"/>
        <v>84600</v>
      </c>
      <c r="M86" s="58">
        <f t="shared" si="7"/>
        <v>87700</v>
      </c>
      <c r="N86" s="58">
        <f t="shared" si="7"/>
        <v>90400</v>
      </c>
      <c r="O86" s="4"/>
      <c r="P86" s="4"/>
      <c r="Q86" s="4"/>
      <c r="R86" s="4"/>
      <c r="S86" s="4"/>
      <c r="T86" s="4"/>
      <c r="U86" s="4"/>
      <c r="V86" s="4"/>
      <c r="W86" s="103"/>
    </row>
    <row r="87" spans="1:23" x14ac:dyDescent="0.25">
      <c r="A87" s="28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12"/>
    </row>
  </sheetData>
  <hyperlinks>
    <hyperlink ref="O4" r:id="rId1"/>
    <hyperlink ref="A4" r:id="rId2"/>
  </hyperlinks>
  <pageMargins left="0.98425196850393704" right="0.98425196850393704" top="0.98425196850393704" bottom="0.98425196850393704" header="0.51181102362204722" footer="0.51181102362204722"/>
  <pageSetup paperSize="8" scale="47" fitToHeight="10" orientation="landscape" r:id="rId3"/>
  <headerFooter>
    <oddFooter>&amp;L&amp;F&amp;C&amp;A&amp;R&amp;P</oddFooter>
  </headerFooter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 tint="-0.749992370372631"/>
    <pageSetUpPr fitToPage="1"/>
  </sheetPr>
  <dimension ref="A1:Q109"/>
  <sheetViews>
    <sheetView showGridLines="0" view="pageBreakPreview" zoomScaleNormal="100" zoomScaleSheetLayoutView="100" workbookViewId="0"/>
  </sheetViews>
  <sheetFormatPr defaultRowHeight="15" x14ac:dyDescent="0.25"/>
  <cols>
    <col min="1" max="1" width="28" customWidth="1"/>
  </cols>
  <sheetData>
    <row r="1" spans="1:11" ht="26.25" x14ac:dyDescent="0.4">
      <c r="A1" s="209" t="s">
        <v>536</v>
      </c>
      <c r="B1" s="147"/>
      <c r="C1" s="147"/>
      <c r="D1" s="147"/>
      <c r="E1" s="147"/>
      <c r="F1" s="147"/>
      <c r="G1" s="147"/>
      <c r="H1" s="147"/>
      <c r="I1" s="147"/>
      <c r="J1" s="147"/>
    </row>
    <row r="2" spans="1:11" x14ac:dyDescent="0.25">
      <c r="A2" s="148" t="s">
        <v>207</v>
      </c>
      <c r="B2" s="149"/>
      <c r="C2" s="149"/>
      <c r="D2" s="149"/>
      <c r="E2" s="149"/>
      <c r="F2" s="149"/>
      <c r="G2" s="149"/>
      <c r="H2" s="149"/>
      <c r="I2" s="149"/>
    </row>
    <row r="3" spans="1:11" x14ac:dyDescent="0.25">
      <c r="A3" s="148" t="s">
        <v>208</v>
      </c>
      <c r="B3" s="148"/>
      <c r="C3" s="148"/>
      <c r="D3" s="148" t="s">
        <v>209</v>
      </c>
      <c r="E3" s="148"/>
      <c r="F3" s="148"/>
      <c r="G3" s="148"/>
      <c r="H3" s="148"/>
      <c r="I3" s="148"/>
    </row>
    <row r="4" spans="1:11" x14ac:dyDescent="0.25">
      <c r="A4" s="163" t="s">
        <v>210</v>
      </c>
      <c r="B4" s="163"/>
      <c r="C4" s="163"/>
      <c r="D4" s="163" t="s">
        <v>211</v>
      </c>
      <c r="E4" s="163" t="s">
        <v>212</v>
      </c>
      <c r="F4" s="163" t="s">
        <v>213</v>
      </c>
      <c r="G4" s="163" t="s">
        <v>214</v>
      </c>
      <c r="H4" s="163" t="s">
        <v>215</v>
      </c>
      <c r="I4" s="163" t="s">
        <v>216</v>
      </c>
    </row>
    <row r="5" spans="1:11" ht="26.25" x14ac:dyDescent="0.25">
      <c r="A5" s="163" t="s">
        <v>217</v>
      </c>
      <c r="B5" s="163" t="s">
        <v>218</v>
      </c>
      <c r="C5" s="163" t="s">
        <v>58</v>
      </c>
      <c r="D5" s="163" t="s">
        <v>58</v>
      </c>
      <c r="E5" s="163" t="s">
        <v>58</v>
      </c>
      <c r="F5" s="163" t="s">
        <v>58</v>
      </c>
      <c r="G5" s="163" t="s">
        <v>58</v>
      </c>
      <c r="H5" s="163" t="s">
        <v>58</v>
      </c>
      <c r="I5" s="163" t="s">
        <v>58</v>
      </c>
    </row>
    <row r="6" spans="1:11" x14ac:dyDescent="0.25">
      <c r="A6" s="205" t="s">
        <v>219</v>
      </c>
      <c r="B6" s="223" t="s">
        <v>220</v>
      </c>
      <c r="C6" s="224"/>
      <c r="D6" s="171">
        <v>57500</v>
      </c>
      <c r="E6" s="171">
        <v>59000</v>
      </c>
      <c r="F6" s="171">
        <v>59900</v>
      </c>
      <c r="G6" s="171">
        <v>60500</v>
      </c>
      <c r="H6" s="171">
        <v>60600</v>
      </c>
      <c r="I6" s="171">
        <v>60000</v>
      </c>
    </row>
    <row r="7" spans="1:11" x14ac:dyDescent="0.25">
      <c r="A7" s="205" t="s">
        <v>221</v>
      </c>
      <c r="B7" s="207"/>
      <c r="C7" s="224" t="s">
        <v>58</v>
      </c>
      <c r="D7" s="171">
        <v>76500</v>
      </c>
      <c r="E7" s="171">
        <v>81100</v>
      </c>
      <c r="F7" s="171">
        <v>84600</v>
      </c>
      <c r="G7" s="171">
        <v>87700</v>
      </c>
      <c r="H7" s="171">
        <v>90400</v>
      </c>
      <c r="I7" s="171">
        <v>92800</v>
      </c>
    </row>
    <row r="8" spans="1:11" s="148" customFormat="1" x14ac:dyDescent="0.25">
      <c r="A8" s="205" t="s">
        <v>222</v>
      </c>
      <c r="B8" s="207"/>
      <c r="C8" s="224" t="s">
        <v>58</v>
      </c>
      <c r="D8" s="171">
        <v>18550</v>
      </c>
      <c r="E8" s="171">
        <v>19050</v>
      </c>
      <c r="F8" s="171">
        <v>19150</v>
      </c>
      <c r="G8" s="171">
        <v>19050</v>
      </c>
      <c r="H8" s="171">
        <v>18850</v>
      </c>
      <c r="I8" s="171">
        <v>18450</v>
      </c>
      <c r="J8"/>
      <c r="K8"/>
    </row>
    <row r="9" spans="1:11" s="148" customFormat="1" x14ac:dyDescent="0.25">
      <c r="A9" s="205" t="s">
        <v>223</v>
      </c>
      <c r="B9" s="207"/>
      <c r="C9" s="224" t="s">
        <v>58</v>
      </c>
      <c r="D9" s="171">
        <v>92400</v>
      </c>
      <c r="E9" s="171">
        <v>102200</v>
      </c>
      <c r="F9" s="171">
        <v>111600</v>
      </c>
      <c r="G9" s="171">
        <v>121000</v>
      </c>
      <c r="H9" s="171">
        <v>130500</v>
      </c>
      <c r="I9" s="171">
        <v>139900</v>
      </c>
      <c r="J9"/>
      <c r="K9"/>
    </row>
    <row r="10" spans="1:11" s="148" customFormat="1" x14ac:dyDescent="0.25">
      <c r="A10" s="205" t="s">
        <v>224</v>
      </c>
      <c r="B10" s="207"/>
      <c r="C10" s="224" t="s">
        <v>58</v>
      </c>
      <c r="D10" s="171">
        <v>216900</v>
      </c>
      <c r="E10" s="171">
        <v>232600</v>
      </c>
      <c r="F10" s="171">
        <v>247800</v>
      </c>
      <c r="G10" s="171">
        <v>262700</v>
      </c>
      <c r="H10" s="171">
        <v>277100</v>
      </c>
      <c r="I10" s="171">
        <v>291000</v>
      </c>
      <c r="J10"/>
      <c r="K10"/>
    </row>
    <row r="11" spans="1:11" s="148" customFormat="1" x14ac:dyDescent="0.25">
      <c r="A11" s="205" t="s">
        <v>225</v>
      </c>
      <c r="B11" s="207"/>
      <c r="C11" s="224" t="s">
        <v>58</v>
      </c>
      <c r="D11" s="171">
        <v>195300</v>
      </c>
      <c r="E11" s="171">
        <v>212700</v>
      </c>
      <c r="F11" s="171">
        <v>228300</v>
      </c>
      <c r="G11" s="171">
        <v>243400</v>
      </c>
      <c r="H11" s="171">
        <v>258200</v>
      </c>
      <c r="I11" s="171">
        <v>272800</v>
      </c>
      <c r="J11"/>
      <c r="K11"/>
    </row>
    <row r="12" spans="1:11" s="148" customFormat="1" x14ac:dyDescent="0.25">
      <c r="A12" s="205" t="s">
        <v>226</v>
      </c>
      <c r="B12" s="207"/>
      <c r="C12" s="224" t="s">
        <v>58</v>
      </c>
      <c r="D12" s="171">
        <v>428300</v>
      </c>
      <c r="E12" s="171">
        <v>458200</v>
      </c>
      <c r="F12" s="171">
        <v>490400</v>
      </c>
      <c r="G12" s="171">
        <v>522900</v>
      </c>
      <c r="H12" s="171">
        <v>554500</v>
      </c>
      <c r="I12" s="171">
        <v>584500</v>
      </c>
      <c r="J12"/>
      <c r="K12"/>
    </row>
    <row r="13" spans="1:11" s="148" customFormat="1" x14ac:dyDescent="0.25">
      <c r="A13" s="205" t="s">
        <v>227</v>
      </c>
      <c r="B13" s="207"/>
      <c r="C13" s="224" t="s">
        <v>58</v>
      </c>
      <c r="D13" s="171">
        <v>347100</v>
      </c>
      <c r="E13" s="171">
        <v>383900</v>
      </c>
      <c r="F13" s="171">
        <v>420600</v>
      </c>
      <c r="G13" s="171">
        <v>457600</v>
      </c>
      <c r="H13" s="171">
        <v>494800</v>
      </c>
      <c r="I13" s="171">
        <v>532100</v>
      </c>
      <c r="J13"/>
      <c r="K13"/>
    </row>
    <row r="14" spans="1:11" s="148" customFormat="1" x14ac:dyDescent="0.25">
      <c r="A14" s="205" t="s">
        <v>228</v>
      </c>
      <c r="B14" s="207"/>
      <c r="C14" s="224" t="s">
        <v>58</v>
      </c>
      <c r="D14" s="171">
        <v>46900</v>
      </c>
      <c r="E14" s="171">
        <v>50600</v>
      </c>
      <c r="F14" s="171">
        <v>54000</v>
      </c>
      <c r="G14" s="171">
        <v>57400</v>
      </c>
      <c r="H14" s="171">
        <v>60800</v>
      </c>
      <c r="I14" s="171">
        <v>64100</v>
      </c>
      <c r="J14"/>
      <c r="K14"/>
    </row>
    <row r="15" spans="1:11" s="148" customFormat="1" x14ac:dyDescent="0.25">
      <c r="A15" s="205" t="s">
        <v>229</v>
      </c>
      <c r="B15" s="207"/>
      <c r="C15" s="224" t="s">
        <v>58</v>
      </c>
      <c r="D15" s="171">
        <v>60900</v>
      </c>
      <c r="E15" s="171">
        <v>66300</v>
      </c>
      <c r="F15" s="171">
        <v>71400</v>
      </c>
      <c r="G15" s="171">
        <v>76300</v>
      </c>
      <c r="H15" s="171">
        <v>81200</v>
      </c>
      <c r="I15" s="171">
        <v>85900</v>
      </c>
      <c r="J15"/>
      <c r="K15"/>
    </row>
    <row r="16" spans="1:11" s="148" customFormat="1" x14ac:dyDescent="0.25">
      <c r="A16" s="205" t="s">
        <v>230</v>
      </c>
      <c r="B16" s="207"/>
      <c r="C16" s="224" t="s">
        <v>58</v>
      </c>
      <c r="D16" s="171">
        <v>26700</v>
      </c>
      <c r="E16" s="171">
        <v>27100</v>
      </c>
      <c r="F16" s="171">
        <v>27300</v>
      </c>
      <c r="G16" s="171">
        <v>27300</v>
      </c>
      <c r="H16" s="171">
        <v>27300</v>
      </c>
      <c r="I16" s="171">
        <v>27000</v>
      </c>
      <c r="J16"/>
      <c r="K16"/>
    </row>
    <row r="17" spans="1:11" s="148" customFormat="1" x14ac:dyDescent="0.25">
      <c r="A17" s="205" t="s">
        <v>231</v>
      </c>
      <c r="B17" s="207"/>
      <c r="C17" s="224" t="s">
        <v>58</v>
      </c>
      <c r="D17" s="171">
        <v>17600</v>
      </c>
      <c r="E17" s="171">
        <v>17900</v>
      </c>
      <c r="F17" s="171">
        <v>17750</v>
      </c>
      <c r="G17" s="171">
        <v>17350</v>
      </c>
      <c r="H17" s="171">
        <v>16850</v>
      </c>
      <c r="I17" s="171">
        <v>16150</v>
      </c>
      <c r="J17"/>
      <c r="K17"/>
    </row>
    <row r="18" spans="1:11" s="148" customFormat="1" x14ac:dyDescent="0.25">
      <c r="A18" s="205" t="s">
        <v>232</v>
      </c>
      <c r="B18" s="207"/>
      <c r="C18" s="224" t="s">
        <v>58</v>
      </c>
      <c r="D18" s="171">
        <v>45400</v>
      </c>
      <c r="E18" s="171">
        <v>49200</v>
      </c>
      <c r="F18" s="171">
        <v>52300</v>
      </c>
      <c r="G18" s="171">
        <v>54600</v>
      </c>
      <c r="H18" s="171">
        <v>56800</v>
      </c>
      <c r="I18" s="171">
        <v>58700</v>
      </c>
      <c r="J18"/>
      <c r="K18"/>
    </row>
    <row r="19" spans="1:11" s="148" customFormat="1" x14ac:dyDescent="0.25">
      <c r="A19" s="205" t="s">
        <v>233</v>
      </c>
      <c r="B19" s="207"/>
      <c r="C19" s="224" t="s">
        <v>58</v>
      </c>
      <c r="D19" s="171">
        <v>31200</v>
      </c>
      <c r="E19" s="171">
        <v>32100</v>
      </c>
      <c r="F19" s="171">
        <v>32300</v>
      </c>
      <c r="G19" s="171">
        <v>32200</v>
      </c>
      <c r="H19" s="171">
        <v>32000</v>
      </c>
      <c r="I19" s="171">
        <v>31600</v>
      </c>
      <c r="J19"/>
      <c r="K19"/>
    </row>
    <row r="20" spans="1:11" s="148" customFormat="1" x14ac:dyDescent="0.25">
      <c r="A20" s="205" t="s">
        <v>234</v>
      </c>
      <c r="B20" s="207"/>
      <c r="C20" s="224" t="s">
        <v>58</v>
      </c>
      <c r="D20" s="171">
        <v>134400</v>
      </c>
      <c r="E20" s="171">
        <v>145500</v>
      </c>
      <c r="F20" s="171">
        <v>155100</v>
      </c>
      <c r="G20" s="171">
        <v>164200</v>
      </c>
      <c r="H20" s="171">
        <v>173000</v>
      </c>
      <c r="I20" s="171">
        <v>181700</v>
      </c>
      <c r="J20"/>
      <c r="K20"/>
    </row>
    <row r="21" spans="1:11" s="148" customFormat="1" x14ac:dyDescent="0.25">
      <c r="A21" s="205" t="s">
        <v>235</v>
      </c>
      <c r="B21" s="207"/>
      <c r="C21" s="224" t="s">
        <v>58</v>
      </c>
      <c r="D21" s="171">
        <v>43700</v>
      </c>
      <c r="E21" s="171">
        <v>46400</v>
      </c>
      <c r="F21" s="171">
        <v>48200</v>
      </c>
      <c r="G21" s="171">
        <v>49700</v>
      </c>
      <c r="H21" s="171">
        <v>51000</v>
      </c>
      <c r="I21" s="171">
        <v>52100</v>
      </c>
      <c r="J21"/>
      <c r="K21"/>
    </row>
    <row r="22" spans="1:11" s="148" customFormat="1" x14ac:dyDescent="0.25">
      <c r="A22" s="205" t="s">
        <v>236</v>
      </c>
      <c r="B22" s="207"/>
      <c r="C22" s="224" t="s">
        <v>58</v>
      </c>
      <c r="D22" s="171">
        <v>9310</v>
      </c>
      <c r="E22" s="171">
        <v>9330</v>
      </c>
      <c r="F22" s="171">
        <v>9180</v>
      </c>
      <c r="G22" s="171">
        <v>8990</v>
      </c>
      <c r="H22" s="171">
        <v>8760</v>
      </c>
      <c r="I22" s="171">
        <v>8460</v>
      </c>
      <c r="J22"/>
      <c r="K22"/>
    </row>
    <row r="23" spans="1:11" s="148" customFormat="1" x14ac:dyDescent="0.25">
      <c r="A23" s="205" t="s">
        <v>237</v>
      </c>
      <c r="B23" s="207"/>
      <c r="C23" s="224" t="s">
        <v>58</v>
      </c>
      <c r="D23" s="171">
        <v>23200</v>
      </c>
      <c r="E23" s="171">
        <v>22700</v>
      </c>
      <c r="F23" s="171">
        <v>22000</v>
      </c>
      <c r="G23" s="171">
        <v>21100</v>
      </c>
      <c r="H23" s="171">
        <v>20000</v>
      </c>
      <c r="I23" s="171">
        <v>18700</v>
      </c>
      <c r="J23"/>
      <c r="K23"/>
    </row>
    <row r="24" spans="1:11" s="148" customFormat="1" x14ac:dyDescent="0.25">
      <c r="A24" s="205" t="s">
        <v>238</v>
      </c>
      <c r="B24" s="207"/>
      <c r="C24" s="224" t="s">
        <v>58</v>
      </c>
      <c r="D24" s="171">
        <v>9680</v>
      </c>
      <c r="E24" s="171">
        <v>9710</v>
      </c>
      <c r="F24" s="171">
        <v>9580</v>
      </c>
      <c r="G24" s="171">
        <v>9400</v>
      </c>
      <c r="H24" s="171">
        <v>9170</v>
      </c>
      <c r="I24" s="171">
        <v>8880</v>
      </c>
      <c r="J24"/>
      <c r="K24"/>
    </row>
    <row r="25" spans="1:11" s="148" customFormat="1" x14ac:dyDescent="0.25">
      <c r="A25" s="205" t="s">
        <v>239</v>
      </c>
      <c r="B25" s="207"/>
      <c r="C25" s="224" t="s">
        <v>58</v>
      </c>
      <c r="D25" s="171">
        <v>33400</v>
      </c>
      <c r="E25" s="171">
        <v>34400</v>
      </c>
      <c r="F25" s="171">
        <v>35000</v>
      </c>
      <c r="G25" s="171">
        <v>35400</v>
      </c>
      <c r="H25" s="171">
        <v>35600</v>
      </c>
      <c r="I25" s="171">
        <v>35500</v>
      </c>
      <c r="J25"/>
      <c r="K25"/>
    </row>
    <row r="26" spans="1:11" s="148" customFormat="1" ht="30" x14ac:dyDescent="0.25">
      <c r="A26" s="205" t="s">
        <v>240</v>
      </c>
      <c r="B26" s="207"/>
      <c r="C26" s="224" t="s">
        <v>58</v>
      </c>
      <c r="D26" s="171">
        <v>43000</v>
      </c>
      <c r="E26" s="171">
        <v>46100</v>
      </c>
      <c r="F26" s="171">
        <v>48900</v>
      </c>
      <c r="G26" s="171">
        <v>51500</v>
      </c>
      <c r="H26" s="171">
        <v>53900</v>
      </c>
      <c r="I26" s="171">
        <v>56000</v>
      </c>
      <c r="J26"/>
      <c r="K26"/>
    </row>
    <row r="27" spans="1:11" s="148" customFormat="1" x14ac:dyDescent="0.25">
      <c r="A27" s="205" t="s">
        <v>241</v>
      </c>
      <c r="B27" s="207"/>
      <c r="C27" s="224" t="s">
        <v>58</v>
      </c>
      <c r="D27" s="171">
        <v>106900</v>
      </c>
      <c r="E27" s="171">
        <v>117100</v>
      </c>
      <c r="F27" s="171">
        <v>126900</v>
      </c>
      <c r="G27" s="171">
        <v>136500</v>
      </c>
      <c r="H27" s="171">
        <v>146000</v>
      </c>
      <c r="I27" s="171">
        <v>155300</v>
      </c>
      <c r="J27"/>
      <c r="K27"/>
    </row>
    <row r="28" spans="1:11" s="148" customFormat="1" x14ac:dyDescent="0.25">
      <c r="A28" s="205" t="s">
        <v>242</v>
      </c>
      <c r="B28" s="207"/>
      <c r="C28" s="224" t="s">
        <v>58</v>
      </c>
      <c r="D28" s="171">
        <v>68100</v>
      </c>
      <c r="E28" s="171">
        <v>69200</v>
      </c>
      <c r="F28" s="171">
        <v>69900</v>
      </c>
      <c r="G28" s="171">
        <v>70100</v>
      </c>
      <c r="H28" s="171">
        <v>70100</v>
      </c>
      <c r="I28" s="171">
        <v>69800</v>
      </c>
      <c r="J28"/>
      <c r="K28"/>
    </row>
    <row r="29" spans="1:11" s="148" customFormat="1" x14ac:dyDescent="0.25">
      <c r="A29" s="205" t="s">
        <v>243</v>
      </c>
      <c r="B29" s="207"/>
      <c r="C29" s="224" t="s">
        <v>58</v>
      </c>
      <c r="D29" s="171">
        <v>34500</v>
      </c>
      <c r="E29" s="171">
        <v>34700</v>
      </c>
      <c r="F29" s="171">
        <v>34600</v>
      </c>
      <c r="G29" s="171">
        <v>34300</v>
      </c>
      <c r="H29" s="171">
        <v>33800</v>
      </c>
      <c r="I29" s="171">
        <v>32900</v>
      </c>
      <c r="J29"/>
      <c r="K29"/>
    </row>
    <row r="30" spans="1:11" s="148" customFormat="1" x14ac:dyDescent="0.25">
      <c r="A30" s="205" t="s">
        <v>244</v>
      </c>
      <c r="B30" s="207"/>
      <c r="C30" s="224" t="s">
        <v>58</v>
      </c>
      <c r="D30" s="171">
        <v>7150</v>
      </c>
      <c r="E30" s="171">
        <v>6950</v>
      </c>
      <c r="F30" s="171">
        <v>6640</v>
      </c>
      <c r="G30" s="171">
        <v>6260</v>
      </c>
      <c r="H30" s="171">
        <v>5820</v>
      </c>
      <c r="I30" s="171">
        <v>5290</v>
      </c>
      <c r="J30"/>
      <c r="K30"/>
    </row>
    <row r="31" spans="1:11" s="148" customFormat="1" x14ac:dyDescent="0.25">
      <c r="A31" s="205" t="s">
        <v>245</v>
      </c>
      <c r="B31" s="207"/>
      <c r="C31" s="224" t="s">
        <v>58</v>
      </c>
      <c r="D31" s="171">
        <v>9200</v>
      </c>
      <c r="E31" s="171">
        <v>9090</v>
      </c>
      <c r="F31" s="171">
        <v>8920</v>
      </c>
      <c r="G31" s="171">
        <v>8700</v>
      </c>
      <c r="H31" s="171">
        <v>8430</v>
      </c>
      <c r="I31" s="171">
        <v>8080</v>
      </c>
      <c r="J31"/>
      <c r="K31"/>
    </row>
    <row r="32" spans="1:11" s="148" customFormat="1" x14ac:dyDescent="0.25">
      <c r="A32" s="205" t="s">
        <v>246</v>
      </c>
      <c r="B32" s="207"/>
      <c r="C32" s="224" t="s">
        <v>58</v>
      </c>
      <c r="D32" s="171">
        <v>45900</v>
      </c>
      <c r="E32" s="171">
        <v>46900</v>
      </c>
      <c r="F32" s="171">
        <v>47100</v>
      </c>
      <c r="G32" s="171">
        <v>47000</v>
      </c>
      <c r="H32" s="171">
        <v>46600</v>
      </c>
      <c r="I32" s="171">
        <v>45900</v>
      </c>
      <c r="J32"/>
      <c r="K32"/>
    </row>
    <row r="33" spans="1:13" s="148" customFormat="1" x14ac:dyDescent="0.25">
      <c r="A33" s="205" t="s">
        <v>247</v>
      </c>
      <c r="B33" s="207"/>
      <c r="C33" s="224" t="s">
        <v>58</v>
      </c>
      <c r="D33" s="171">
        <v>8720</v>
      </c>
      <c r="E33" s="171">
        <v>8410</v>
      </c>
      <c r="F33" s="171">
        <v>8200</v>
      </c>
      <c r="G33" s="171">
        <v>7910</v>
      </c>
      <c r="H33" s="171">
        <v>7540</v>
      </c>
      <c r="I33" s="171">
        <v>7080</v>
      </c>
      <c r="J33"/>
      <c r="K33"/>
    </row>
    <row r="34" spans="1:13" s="148" customFormat="1" x14ac:dyDescent="0.25">
      <c r="A34" s="205" t="s">
        <v>248</v>
      </c>
      <c r="B34" s="207"/>
      <c r="C34" s="224" t="s">
        <v>58</v>
      </c>
      <c r="D34" s="171">
        <v>73200</v>
      </c>
      <c r="E34" s="171">
        <v>75500</v>
      </c>
      <c r="F34" s="171">
        <v>77200</v>
      </c>
      <c r="G34" s="171">
        <v>78600</v>
      </c>
      <c r="H34" s="171">
        <v>79700</v>
      </c>
      <c r="I34" s="171">
        <v>80500</v>
      </c>
      <c r="J34"/>
      <c r="K34"/>
    </row>
    <row r="35" spans="1:13" s="148" customFormat="1" x14ac:dyDescent="0.25">
      <c r="A35" s="205" t="s">
        <v>249</v>
      </c>
      <c r="B35" s="207"/>
      <c r="C35" s="224" t="s">
        <v>58</v>
      </c>
      <c r="D35" s="171">
        <v>56800</v>
      </c>
      <c r="E35" s="171">
        <v>57800</v>
      </c>
      <c r="F35" s="171">
        <v>58300</v>
      </c>
      <c r="G35" s="171">
        <v>58500</v>
      </c>
      <c r="H35" s="171">
        <v>58500</v>
      </c>
      <c r="I35" s="171">
        <v>58000</v>
      </c>
      <c r="J35"/>
      <c r="K35"/>
    </row>
    <row r="36" spans="1:13" s="148" customFormat="1" x14ac:dyDescent="0.25">
      <c r="A36" s="205" t="s">
        <v>250</v>
      </c>
      <c r="B36" s="207"/>
      <c r="C36" s="224" t="s">
        <v>58</v>
      </c>
      <c r="D36" s="171">
        <v>13250</v>
      </c>
      <c r="E36" s="171">
        <v>13450</v>
      </c>
      <c r="F36" s="171">
        <v>13400</v>
      </c>
      <c r="G36" s="171">
        <v>13200</v>
      </c>
      <c r="H36" s="171">
        <v>12950</v>
      </c>
      <c r="I36" s="171">
        <v>12550</v>
      </c>
      <c r="J36"/>
      <c r="K36"/>
      <c r="L36"/>
      <c r="M36"/>
    </row>
    <row r="37" spans="1:13" s="148" customFormat="1" x14ac:dyDescent="0.25">
      <c r="A37" s="205" t="s">
        <v>251</v>
      </c>
      <c r="B37" s="207"/>
      <c r="C37" s="224" t="s">
        <v>58</v>
      </c>
      <c r="D37" s="171">
        <v>71100</v>
      </c>
      <c r="E37" s="171">
        <v>73500</v>
      </c>
      <c r="F37" s="171">
        <v>74800</v>
      </c>
      <c r="G37" s="171">
        <v>75600</v>
      </c>
      <c r="H37" s="171">
        <v>76000</v>
      </c>
      <c r="I37" s="171">
        <v>76000</v>
      </c>
      <c r="J37"/>
      <c r="K37"/>
      <c r="L37"/>
      <c r="M37"/>
    </row>
    <row r="38" spans="1:13" s="148" customFormat="1" x14ac:dyDescent="0.25">
      <c r="A38" s="205" t="s">
        <v>252</v>
      </c>
      <c r="B38" s="207"/>
      <c r="C38" s="224" t="s">
        <v>58</v>
      </c>
      <c r="D38" s="171">
        <v>9120</v>
      </c>
      <c r="E38" s="171">
        <v>9170</v>
      </c>
      <c r="F38" s="171">
        <v>8960</v>
      </c>
      <c r="G38" s="171">
        <v>8690</v>
      </c>
      <c r="H38" s="171">
        <v>8370</v>
      </c>
      <c r="I38" s="171">
        <v>7960</v>
      </c>
      <c r="J38"/>
      <c r="K38"/>
      <c r="L38"/>
      <c r="M38"/>
    </row>
    <row r="39" spans="1:13" s="148" customFormat="1" x14ac:dyDescent="0.25">
      <c r="A39" s="205" t="s">
        <v>253</v>
      </c>
      <c r="B39" s="207"/>
      <c r="C39" s="224" t="s">
        <v>58</v>
      </c>
      <c r="D39" s="171">
        <v>27200</v>
      </c>
      <c r="E39" s="171">
        <v>27100</v>
      </c>
      <c r="F39" s="171">
        <v>26800</v>
      </c>
      <c r="G39" s="171">
        <v>26200</v>
      </c>
      <c r="H39" s="171">
        <v>25600</v>
      </c>
      <c r="I39" s="171">
        <v>24700</v>
      </c>
      <c r="J39"/>
      <c r="K39"/>
      <c r="L39"/>
      <c r="M39"/>
    </row>
    <row r="40" spans="1:13" s="148" customFormat="1" x14ac:dyDescent="0.25">
      <c r="A40" s="205" t="s">
        <v>254</v>
      </c>
      <c r="B40" s="207"/>
      <c r="C40" s="224" t="s">
        <v>58</v>
      </c>
      <c r="D40" s="171">
        <v>14050</v>
      </c>
      <c r="E40" s="171">
        <v>13500</v>
      </c>
      <c r="F40" s="171">
        <v>13050</v>
      </c>
      <c r="G40" s="171">
        <v>12450</v>
      </c>
      <c r="H40" s="171">
        <v>11800</v>
      </c>
      <c r="I40" s="171">
        <v>11050</v>
      </c>
      <c r="J40"/>
      <c r="K40"/>
      <c r="L40"/>
      <c r="M40"/>
    </row>
    <row r="41" spans="1:13" s="148" customFormat="1" x14ac:dyDescent="0.25">
      <c r="A41" s="205" t="s">
        <v>255</v>
      </c>
      <c r="B41" s="207"/>
      <c r="C41" s="224" t="s">
        <v>58</v>
      </c>
      <c r="D41" s="171">
        <v>43800</v>
      </c>
      <c r="E41" s="171">
        <v>43600</v>
      </c>
      <c r="F41" s="171">
        <v>43100</v>
      </c>
      <c r="G41" s="171">
        <v>42400</v>
      </c>
      <c r="H41" s="171">
        <v>41500</v>
      </c>
      <c r="I41" s="171">
        <v>40300</v>
      </c>
      <c r="J41"/>
      <c r="K41"/>
      <c r="L41"/>
      <c r="M41"/>
    </row>
    <row r="42" spans="1:13" s="148" customFormat="1" x14ac:dyDescent="0.25">
      <c r="A42" s="205" t="s">
        <v>256</v>
      </c>
      <c r="B42" s="207"/>
      <c r="C42" s="224" t="s">
        <v>58</v>
      </c>
      <c r="D42" s="171">
        <v>15150</v>
      </c>
      <c r="E42" s="171">
        <v>14900</v>
      </c>
      <c r="F42" s="171">
        <v>14500</v>
      </c>
      <c r="G42" s="171">
        <v>14050</v>
      </c>
      <c r="H42" s="171">
        <v>13450</v>
      </c>
      <c r="I42" s="171">
        <v>12750</v>
      </c>
      <c r="J42"/>
      <c r="K42"/>
      <c r="L42"/>
      <c r="M42"/>
    </row>
    <row r="43" spans="1:13" s="148" customFormat="1" x14ac:dyDescent="0.25">
      <c r="A43" s="205" t="s">
        <v>257</v>
      </c>
      <c r="B43" s="207"/>
      <c r="C43" s="224" t="s">
        <v>58</v>
      </c>
      <c r="D43" s="171">
        <v>29000</v>
      </c>
      <c r="E43" s="171">
        <v>30000</v>
      </c>
      <c r="F43" s="171">
        <v>30900</v>
      </c>
      <c r="G43" s="171">
        <v>31600</v>
      </c>
      <c r="H43" s="171">
        <v>32200</v>
      </c>
      <c r="I43" s="171">
        <v>32700</v>
      </c>
      <c r="J43"/>
      <c r="K43"/>
      <c r="L43"/>
      <c r="M43"/>
    </row>
    <row r="44" spans="1:13" s="148" customFormat="1" x14ac:dyDescent="0.25">
      <c r="A44" s="205" t="s">
        <v>258</v>
      </c>
      <c r="B44" s="207"/>
      <c r="C44" s="224" t="s">
        <v>58</v>
      </c>
      <c r="D44" s="171">
        <v>78500</v>
      </c>
      <c r="E44" s="171">
        <v>82600</v>
      </c>
      <c r="F44" s="171">
        <v>85800</v>
      </c>
      <c r="G44" s="171">
        <v>88800</v>
      </c>
      <c r="H44" s="171">
        <v>91500</v>
      </c>
      <c r="I44" s="171">
        <v>94000</v>
      </c>
      <c r="J44"/>
      <c r="K44"/>
      <c r="L44"/>
      <c r="M44"/>
    </row>
    <row r="45" spans="1:13" s="148" customFormat="1" x14ac:dyDescent="0.25">
      <c r="A45" s="205" t="s">
        <v>259</v>
      </c>
      <c r="B45" s="207"/>
      <c r="C45" s="224" t="s">
        <v>58</v>
      </c>
      <c r="D45" s="171">
        <v>18050</v>
      </c>
      <c r="E45" s="171">
        <v>17750</v>
      </c>
      <c r="F45" s="171">
        <v>17550</v>
      </c>
      <c r="G45" s="171">
        <v>17300</v>
      </c>
      <c r="H45" s="171">
        <v>16950</v>
      </c>
      <c r="I45" s="171">
        <v>16450</v>
      </c>
      <c r="J45"/>
      <c r="K45"/>
      <c r="L45"/>
      <c r="M45"/>
    </row>
    <row r="46" spans="1:13" s="148" customFormat="1" x14ac:dyDescent="0.25">
      <c r="A46" s="205" t="s">
        <v>260</v>
      </c>
      <c r="B46" s="207"/>
      <c r="C46" s="224" t="s">
        <v>58</v>
      </c>
      <c r="D46" s="171">
        <v>30600</v>
      </c>
      <c r="E46" s="171">
        <v>30900</v>
      </c>
      <c r="F46" s="171">
        <v>30900</v>
      </c>
      <c r="G46" s="171">
        <v>30600</v>
      </c>
      <c r="H46" s="171">
        <v>30200</v>
      </c>
      <c r="I46" s="171">
        <v>29500</v>
      </c>
      <c r="J46"/>
      <c r="K46"/>
      <c r="L46"/>
      <c r="M46"/>
    </row>
    <row r="47" spans="1:13" s="148" customFormat="1" x14ac:dyDescent="0.25">
      <c r="A47" s="205" t="s">
        <v>261</v>
      </c>
      <c r="B47" s="207"/>
      <c r="C47" s="224" t="s">
        <v>58</v>
      </c>
      <c r="D47" s="171">
        <v>47500</v>
      </c>
      <c r="E47" s="171">
        <v>50600</v>
      </c>
      <c r="F47" s="171">
        <v>53400</v>
      </c>
      <c r="G47" s="171">
        <v>56000</v>
      </c>
      <c r="H47" s="171">
        <v>58500</v>
      </c>
      <c r="I47" s="171">
        <v>60900</v>
      </c>
      <c r="J47"/>
      <c r="K47"/>
      <c r="L47"/>
      <c r="M47"/>
    </row>
    <row r="48" spans="1:13" s="148" customFormat="1" x14ac:dyDescent="0.25">
      <c r="A48" s="205" t="s">
        <v>262</v>
      </c>
      <c r="B48" s="207"/>
      <c r="C48" s="224" t="s">
        <v>58</v>
      </c>
      <c r="D48" s="171">
        <v>50600</v>
      </c>
      <c r="E48" s="171">
        <v>52700</v>
      </c>
      <c r="F48" s="171">
        <v>53900</v>
      </c>
      <c r="G48" s="171">
        <v>54700</v>
      </c>
      <c r="H48" s="171">
        <v>55300</v>
      </c>
      <c r="I48" s="171">
        <v>55600</v>
      </c>
      <c r="J48"/>
      <c r="K48"/>
      <c r="L48"/>
      <c r="M48"/>
    </row>
    <row r="49" spans="1:13" s="148" customFormat="1" x14ac:dyDescent="0.25">
      <c r="A49" s="205" t="s">
        <v>263</v>
      </c>
      <c r="B49" s="207"/>
      <c r="C49" s="224" t="s">
        <v>58</v>
      </c>
      <c r="D49" s="171">
        <v>39700</v>
      </c>
      <c r="E49" s="171">
        <v>41500</v>
      </c>
      <c r="F49" s="171">
        <v>41900</v>
      </c>
      <c r="G49" s="171">
        <v>42100</v>
      </c>
      <c r="H49" s="171">
        <v>42000</v>
      </c>
      <c r="I49" s="171">
        <v>41800</v>
      </c>
      <c r="J49"/>
      <c r="K49"/>
      <c r="L49"/>
      <c r="M49"/>
    </row>
    <row r="50" spans="1:13" s="148" customFormat="1" x14ac:dyDescent="0.25">
      <c r="A50" s="205" t="s">
        <v>264</v>
      </c>
      <c r="B50" s="207"/>
      <c r="C50" s="224" t="s">
        <v>58</v>
      </c>
      <c r="D50" s="171">
        <v>101300</v>
      </c>
      <c r="E50" s="171">
        <v>103500</v>
      </c>
      <c r="F50" s="171">
        <v>104700</v>
      </c>
      <c r="G50" s="171">
        <v>105300</v>
      </c>
      <c r="H50" s="171">
        <v>105500</v>
      </c>
      <c r="I50" s="171">
        <v>105100</v>
      </c>
      <c r="J50"/>
      <c r="K50"/>
      <c r="L50"/>
      <c r="M50"/>
    </row>
    <row r="51" spans="1:13" s="148" customFormat="1" x14ac:dyDescent="0.25">
      <c r="A51" s="205" t="s">
        <v>265</v>
      </c>
      <c r="B51" s="207"/>
      <c r="C51" s="224" t="s">
        <v>58</v>
      </c>
      <c r="D51" s="171">
        <v>187700</v>
      </c>
      <c r="E51" s="171">
        <v>200500</v>
      </c>
      <c r="F51" s="171">
        <v>211800</v>
      </c>
      <c r="G51" s="171">
        <v>221400</v>
      </c>
      <c r="H51" s="171">
        <v>230400</v>
      </c>
      <c r="I51" s="171">
        <v>238700</v>
      </c>
      <c r="J51"/>
      <c r="K51"/>
      <c r="L51"/>
      <c r="M51"/>
    </row>
    <row r="52" spans="1:13" s="148" customFormat="1" x14ac:dyDescent="0.25">
      <c r="A52" s="205" t="s">
        <v>266</v>
      </c>
      <c r="B52" s="207"/>
      <c r="C52" s="224" t="s">
        <v>58</v>
      </c>
      <c r="D52" s="171">
        <v>23200</v>
      </c>
      <c r="E52" s="171">
        <v>23400</v>
      </c>
      <c r="F52" s="171">
        <v>23400</v>
      </c>
      <c r="G52" s="171">
        <v>23200</v>
      </c>
      <c r="H52" s="171">
        <v>22900</v>
      </c>
      <c r="I52" s="171">
        <v>22500</v>
      </c>
      <c r="J52"/>
      <c r="K52"/>
      <c r="L52"/>
      <c r="M52"/>
    </row>
    <row r="53" spans="1:13" s="148" customFormat="1" x14ac:dyDescent="0.25">
      <c r="A53" s="205" t="s">
        <v>267</v>
      </c>
      <c r="B53" s="207"/>
      <c r="C53" s="224" t="s">
        <v>58</v>
      </c>
      <c r="D53" s="171">
        <v>7260</v>
      </c>
      <c r="E53" s="171">
        <v>7530</v>
      </c>
      <c r="F53" s="171">
        <v>7680</v>
      </c>
      <c r="G53" s="171">
        <v>7770</v>
      </c>
      <c r="H53" s="171">
        <v>7810</v>
      </c>
      <c r="I53" s="171">
        <v>7790</v>
      </c>
      <c r="J53"/>
      <c r="K53"/>
      <c r="L53"/>
      <c r="M53"/>
    </row>
    <row r="54" spans="1:13" s="148" customFormat="1" x14ac:dyDescent="0.25">
      <c r="A54" s="205" t="s">
        <v>268</v>
      </c>
      <c r="B54" s="207"/>
      <c r="C54" s="224" t="s">
        <v>58</v>
      </c>
      <c r="D54" s="171">
        <v>9120</v>
      </c>
      <c r="E54" s="171">
        <v>9380</v>
      </c>
      <c r="F54" s="171">
        <v>9410</v>
      </c>
      <c r="G54" s="171">
        <v>9330</v>
      </c>
      <c r="H54" s="171">
        <v>9170</v>
      </c>
      <c r="I54" s="171">
        <v>8920</v>
      </c>
      <c r="J54"/>
      <c r="K54"/>
      <c r="L54"/>
      <c r="M54"/>
    </row>
    <row r="55" spans="1:13" s="148" customFormat="1" x14ac:dyDescent="0.25">
      <c r="A55" s="205" t="s">
        <v>269</v>
      </c>
      <c r="B55" s="207"/>
      <c r="C55" s="224" t="s">
        <v>58</v>
      </c>
      <c r="D55" s="171">
        <v>45800</v>
      </c>
      <c r="E55" s="171">
        <v>47900</v>
      </c>
      <c r="F55" s="171">
        <v>49600</v>
      </c>
      <c r="G55" s="171">
        <v>51100</v>
      </c>
      <c r="H55" s="171">
        <v>52300</v>
      </c>
      <c r="I55" s="171">
        <v>53200</v>
      </c>
      <c r="J55"/>
      <c r="K55"/>
      <c r="L55"/>
      <c r="M55"/>
    </row>
    <row r="56" spans="1:13" s="148" customFormat="1" x14ac:dyDescent="0.25">
      <c r="A56" s="205" t="s">
        <v>270</v>
      </c>
      <c r="B56" s="207"/>
      <c r="C56" s="224" t="s">
        <v>58</v>
      </c>
      <c r="D56" s="171">
        <v>44300</v>
      </c>
      <c r="E56" s="171">
        <v>45900</v>
      </c>
      <c r="F56" s="171">
        <v>47200</v>
      </c>
      <c r="G56" s="171">
        <v>48300</v>
      </c>
      <c r="H56" s="171">
        <v>49200</v>
      </c>
      <c r="I56" s="171">
        <v>49900</v>
      </c>
      <c r="J56"/>
      <c r="K56"/>
      <c r="L56"/>
      <c r="M56"/>
    </row>
    <row r="57" spans="1:13" s="148" customFormat="1" x14ac:dyDescent="0.25">
      <c r="A57" s="205" t="s">
        <v>271</v>
      </c>
      <c r="B57" s="207"/>
      <c r="C57" s="224" t="s">
        <v>58</v>
      </c>
      <c r="D57" s="171">
        <v>43600</v>
      </c>
      <c r="E57" s="171">
        <v>45800</v>
      </c>
      <c r="F57" s="171">
        <v>47100</v>
      </c>
      <c r="G57" s="171">
        <v>48000</v>
      </c>
      <c r="H57" s="171">
        <v>48600</v>
      </c>
      <c r="I57" s="171">
        <v>48700</v>
      </c>
      <c r="J57"/>
      <c r="K57"/>
      <c r="L57"/>
      <c r="M57"/>
    </row>
    <row r="58" spans="1:13" s="148" customFormat="1" x14ac:dyDescent="0.25">
      <c r="A58" s="205" t="s">
        <v>272</v>
      </c>
      <c r="B58" s="207"/>
      <c r="C58" s="224" t="s">
        <v>58</v>
      </c>
      <c r="D58" s="171">
        <v>3730</v>
      </c>
      <c r="E58" s="171">
        <v>3820</v>
      </c>
      <c r="F58" s="171">
        <v>3890</v>
      </c>
      <c r="G58" s="171">
        <v>3920</v>
      </c>
      <c r="H58" s="171">
        <v>3940</v>
      </c>
      <c r="I58" s="171">
        <v>3920</v>
      </c>
      <c r="J58"/>
      <c r="K58"/>
      <c r="L58"/>
      <c r="M58"/>
    </row>
    <row r="59" spans="1:13" s="148" customFormat="1" x14ac:dyDescent="0.25">
      <c r="A59" s="205" t="s">
        <v>273</v>
      </c>
      <c r="B59" s="207"/>
      <c r="C59" s="224" t="s">
        <v>58</v>
      </c>
      <c r="D59" s="171">
        <v>9940</v>
      </c>
      <c r="E59" s="171">
        <v>10150</v>
      </c>
      <c r="F59" s="171">
        <v>10050</v>
      </c>
      <c r="G59" s="171">
        <v>9850</v>
      </c>
      <c r="H59" s="171">
        <v>9600</v>
      </c>
      <c r="I59" s="171">
        <v>9260</v>
      </c>
      <c r="J59"/>
      <c r="K59"/>
      <c r="L59"/>
      <c r="M59"/>
    </row>
    <row r="60" spans="1:13" s="148" customFormat="1" x14ac:dyDescent="0.25">
      <c r="A60" s="205" t="s">
        <v>274</v>
      </c>
      <c r="B60" s="207"/>
      <c r="C60" s="224" t="s">
        <v>58</v>
      </c>
      <c r="D60" s="171">
        <v>13550</v>
      </c>
      <c r="E60" s="171">
        <v>13900</v>
      </c>
      <c r="F60" s="171">
        <v>13900</v>
      </c>
      <c r="G60" s="171">
        <v>13800</v>
      </c>
      <c r="H60" s="171">
        <v>13650</v>
      </c>
      <c r="I60" s="171">
        <v>13350</v>
      </c>
      <c r="J60"/>
      <c r="K60"/>
      <c r="L60"/>
      <c r="M60"/>
    </row>
    <row r="61" spans="1:13" s="148" customFormat="1" x14ac:dyDescent="0.25">
      <c r="A61" s="205" t="s">
        <v>275</v>
      </c>
      <c r="B61" s="207"/>
      <c r="C61" s="224" t="s">
        <v>58</v>
      </c>
      <c r="D61" s="171">
        <v>8620</v>
      </c>
      <c r="E61" s="171">
        <v>9010</v>
      </c>
      <c r="F61" s="171">
        <v>9030</v>
      </c>
      <c r="G61" s="171">
        <v>8980</v>
      </c>
      <c r="H61" s="171">
        <v>8860</v>
      </c>
      <c r="I61" s="171">
        <v>8650</v>
      </c>
      <c r="J61"/>
      <c r="K61"/>
      <c r="L61"/>
      <c r="M61"/>
    </row>
    <row r="62" spans="1:13" s="148" customFormat="1" x14ac:dyDescent="0.25">
      <c r="A62" s="205" t="s">
        <v>276</v>
      </c>
      <c r="B62" s="207"/>
      <c r="C62" s="224" t="s">
        <v>58</v>
      </c>
      <c r="D62" s="171">
        <v>10750</v>
      </c>
      <c r="E62" s="171">
        <v>11250</v>
      </c>
      <c r="F62" s="171">
        <v>11650</v>
      </c>
      <c r="G62" s="171">
        <v>12000</v>
      </c>
      <c r="H62" s="171">
        <v>12350</v>
      </c>
      <c r="I62" s="171">
        <v>12550</v>
      </c>
      <c r="J62"/>
      <c r="K62"/>
      <c r="L62"/>
      <c r="M62"/>
    </row>
    <row r="63" spans="1:13" s="148" customFormat="1" x14ac:dyDescent="0.25">
      <c r="A63" s="205" t="s">
        <v>277</v>
      </c>
      <c r="B63" s="207"/>
      <c r="C63" s="224" t="s">
        <v>58</v>
      </c>
      <c r="D63" s="171">
        <v>44100</v>
      </c>
      <c r="E63" s="171">
        <v>49100</v>
      </c>
      <c r="F63" s="171">
        <v>53200</v>
      </c>
      <c r="G63" s="171">
        <v>57200</v>
      </c>
      <c r="H63" s="171">
        <v>61100</v>
      </c>
      <c r="I63" s="171">
        <v>64900</v>
      </c>
      <c r="J63"/>
      <c r="K63"/>
      <c r="L63"/>
      <c r="M63"/>
    </row>
    <row r="64" spans="1:13" s="148" customFormat="1" x14ac:dyDescent="0.25">
      <c r="A64" s="205" t="s">
        <v>278</v>
      </c>
      <c r="B64" s="207"/>
      <c r="C64" s="224" t="s">
        <v>58</v>
      </c>
      <c r="D64" s="171">
        <v>361800</v>
      </c>
      <c r="E64" s="171">
        <v>378900</v>
      </c>
      <c r="F64" s="171">
        <v>393000</v>
      </c>
      <c r="G64" s="171">
        <v>404500</v>
      </c>
      <c r="H64" s="171">
        <v>414800</v>
      </c>
      <c r="I64" s="171">
        <v>424000</v>
      </c>
      <c r="J64"/>
      <c r="K64"/>
      <c r="L64"/>
      <c r="M64"/>
    </row>
    <row r="65" spans="1:13" s="148" customFormat="1" x14ac:dyDescent="0.25">
      <c r="A65" s="205" t="s">
        <v>279</v>
      </c>
      <c r="B65" s="207"/>
      <c r="C65" s="224" t="s">
        <v>58</v>
      </c>
      <c r="D65" s="171">
        <v>35000</v>
      </c>
      <c r="E65" s="171">
        <v>40900</v>
      </c>
      <c r="F65" s="171">
        <v>45200</v>
      </c>
      <c r="G65" s="171">
        <v>49500</v>
      </c>
      <c r="H65" s="171">
        <v>53700</v>
      </c>
      <c r="I65" s="171">
        <v>57900</v>
      </c>
      <c r="J65"/>
      <c r="K65"/>
      <c r="L65"/>
      <c r="M65"/>
    </row>
    <row r="66" spans="1:13" s="148" customFormat="1" x14ac:dyDescent="0.25">
      <c r="A66" s="205" t="s">
        <v>280</v>
      </c>
      <c r="B66" s="207"/>
      <c r="C66" s="224" t="s">
        <v>58</v>
      </c>
      <c r="D66" s="171">
        <v>28000</v>
      </c>
      <c r="E66" s="171">
        <v>30000</v>
      </c>
      <c r="F66" s="171">
        <v>31000</v>
      </c>
      <c r="G66" s="171">
        <v>31700</v>
      </c>
      <c r="H66" s="171">
        <v>32200</v>
      </c>
      <c r="I66" s="171">
        <v>32600</v>
      </c>
      <c r="J66"/>
      <c r="K66"/>
      <c r="L66"/>
      <c r="M66"/>
    </row>
    <row r="67" spans="1:13" s="148" customFormat="1" x14ac:dyDescent="0.25">
      <c r="A67" s="205" t="s">
        <v>281</v>
      </c>
      <c r="B67" s="207"/>
      <c r="C67" s="224" t="s">
        <v>58</v>
      </c>
      <c r="D67" s="171">
        <v>43800</v>
      </c>
      <c r="E67" s="171">
        <v>44700</v>
      </c>
      <c r="F67" s="171">
        <v>44800</v>
      </c>
      <c r="G67" s="171">
        <v>44600</v>
      </c>
      <c r="H67" s="171">
        <v>44200</v>
      </c>
      <c r="I67" s="171">
        <v>43600</v>
      </c>
      <c r="J67"/>
      <c r="K67"/>
      <c r="L67"/>
      <c r="M67"/>
    </row>
    <row r="68" spans="1:13" s="148" customFormat="1" x14ac:dyDescent="0.25">
      <c r="A68" s="205" t="s">
        <v>282</v>
      </c>
      <c r="B68" s="207"/>
      <c r="C68" s="224" t="s">
        <v>58</v>
      </c>
      <c r="D68" s="171">
        <v>3900</v>
      </c>
      <c r="E68" s="171">
        <v>4000</v>
      </c>
      <c r="F68" s="171">
        <v>4070</v>
      </c>
      <c r="G68" s="171">
        <v>4090</v>
      </c>
      <c r="H68" s="171">
        <v>4090</v>
      </c>
      <c r="I68" s="171">
        <v>4050</v>
      </c>
      <c r="J68"/>
      <c r="K68"/>
      <c r="L68"/>
      <c r="M68"/>
    </row>
    <row r="69" spans="1:13" s="148" customFormat="1" x14ac:dyDescent="0.25">
      <c r="A69" s="205" t="s">
        <v>283</v>
      </c>
      <c r="B69" s="207"/>
      <c r="C69" s="224" t="s">
        <v>58</v>
      </c>
      <c r="D69" s="171">
        <v>7380</v>
      </c>
      <c r="E69" s="171">
        <v>7480</v>
      </c>
      <c r="F69" s="171">
        <v>7530</v>
      </c>
      <c r="G69" s="171">
        <v>7530</v>
      </c>
      <c r="H69" s="171">
        <v>7510</v>
      </c>
      <c r="I69" s="171">
        <v>7450</v>
      </c>
      <c r="J69"/>
      <c r="K69"/>
      <c r="L69"/>
      <c r="M69"/>
    </row>
    <row r="70" spans="1:13" s="148" customFormat="1" x14ac:dyDescent="0.25">
      <c r="A70" s="205" t="s">
        <v>284</v>
      </c>
      <c r="B70" s="207"/>
      <c r="C70" s="224" t="s">
        <v>58</v>
      </c>
      <c r="D70" s="171">
        <v>650</v>
      </c>
      <c r="E70" s="171">
        <v>640</v>
      </c>
      <c r="F70" s="171">
        <v>630</v>
      </c>
      <c r="G70" s="171">
        <v>600</v>
      </c>
      <c r="H70" s="171">
        <v>580</v>
      </c>
      <c r="I70" s="171">
        <v>550</v>
      </c>
      <c r="J70"/>
      <c r="K70"/>
      <c r="L70"/>
      <c r="M70"/>
    </row>
    <row r="71" spans="1:13" s="148" customFormat="1" x14ac:dyDescent="0.25">
      <c r="A71" s="205" t="s">
        <v>285</v>
      </c>
      <c r="B71" s="207"/>
      <c r="C71" s="224" t="s">
        <v>58</v>
      </c>
      <c r="D71" s="171">
        <v>20700</v>
      </c>
      <c r="E71" s="171">
        <v>20800</v>
      </c>
      <c r="F71" s="171">
        <v>20400</v>
      </c>
      <c r="G71" s="171">
        <v>19900</v>
      </c>
      <c r="H71" s="171">
        <v>19250</v>
      </c>
      <c r="I71" s="171">
        <v>18550</v>
      </c>
      <c r="J71"/>
      <c r="K71"/>
      <c r="L71"/>
      <c r="M71"/>
    </row>
    <row r="72" spans="1:13" s="148" customFormat="1" x14ac:dyDescent="0.25">
      <c r="A72" s="205" t="s">
        <v>286</v>
      </c>
      <c r="B72" s="207"/>
      <c r="C72" s="224" t="s">
        <v>58</v>
      </c>
      <c r="D72" s="171">
        <v>17050</v>
      </c>
      <c r="E72" s="171">
        <v>18900</v>
      </c>
      <c r="F72" s="171">
        <v>19550</v>
      </c>
      <c r="G72" s="171">
        <v>20100</v>
      </c>
      <c r="H72" s="171">
        <v>20600</v>
      </c>
      <c r="I72" s="171">
        <v>20900</v>
      </c>
      <c r="J72"/>
      <c r="K72"/>
      <c r="L72"/>
      <c r="M72"/>
    </row>
    <row r="73" spans="1:13" s="148" customFormat="1" x14ac:dyDescent="0.25">
      <c r="A73" s="205" t="s">
        <v>287</v>
      </c>
      <c r="B73" s="207"/>
      <c r="C73" s="224" t="s">
        <v>58</v>
      </c>
      <c r="D73" s="171">
        <v>24100</v>
      </c>
      <c r="E73" s="171">
        <v>28200</v>
      </c>
      <c r="F73" s="171">
        <v>31700</v>
      </c>
      <c r="G73" s="171">
        <v>35100</v>
      </c>
      <c r="H73" s="171">
        <v>38400</v>
      </c>
      <c r="I73" s="171">
        <v>41700</v>
      </c>
      <c r="J73"/>
      <c r="K73"/>
      <c r="L73"/>
      <c r="M73"/>
    </row>
    <row r="74" spans="1:13" s="148" customFormat="1" x14ac:dyDescent="0.25">
      <c r="A74" s="205" t="s">
        <v>288</v>
      </c>
      <c r="B74" s="207"/>
      <c r="C74" s="224" t="s">
        <v>58</v>
      </c>
      <c r="D74" s="171">
        <v>122300</v>
      </c>
      <c r="E74" s="171">
        <v>124800</v>
      </c>
      <c r="F74" s="171">
        <v>126700</v>
      </c>
      <c r="G74" s="171">
        <v>128000</v>
      </c>
      <c r="H74" s="171">
        <v>129100</v>
      </c>
      <c r="I74" s="171">
        <v>129700</v>
      </c>
      <c r="J74"/>
      <c r="K74"/>
      <c r="L74"/>
      <c r="M74"/>
    </row>
    <row r="75" spans="1:13" s="148" customFormat="1" x14ac:dyDescent="0.25">
      <c r="A75" s="205" t="s">
        <v>289</v>
      </c>
      <c r="B75" s="207"/>
      <c r="C75" s="224" t="s">
        <v>58</v>
      </c>
      <c r="D75" s="171">
        <v>17200</v>
      </c>
      <c r="E75" s="171">
        <v>17450</v>
      </c>
      <c r="F75" s="171">
        <v>17350</v>
      </c>
      <c r="G75" s="171">
        <v>17150</v>
      </c>
      <c r="H75" s="171">
        <v>16900</v>
      </c>
      <c r="I75" s="171">
        <v>16600</v>
      </c>
      <c r="J75"/>
      <c r="K75"/>
      <c r="L75"/>
      <c r="M75"/>
    </row>
    <row r="76" spans="1:13" s="148" customFormat="1" x14ac:dyDescent="0.25">
      <c r="A76" s="205" t="s">
        <v>290</v>
      </c>
      <c r="B76" s="207"/>
      <c r="C76" s="224" t="s">
        <v>58</v>
      </c>
      <c r="D76" s="171">
        <v>29200</v>
      </c>
      <c r="E76" s="171">
        <v>29500</v>
      </c>
      <c r="F76" s="171">
        <v>29700</v>
      </c>
      <c r="G76" s="171">
        <v>29600</v>
      </c>
      <c r="H76" s="171">
        <v>29400</v>
      </c>
      <c r="I76" s="171">
        <v>29000</v>
      </c>
      <c r="J76"/>
      <c r="K76"/>
      <c r="L76"/>
      <c r="M76"/>
    </row>
    <row r="77" spans="1:13" s="148" customFormat="1" x14ac:dyDescent="0.25">
      <c r="A77" s="205" t="s">
        <v>291</v>
      </c>
      <c r="B77" s="207"/>
      <c r="C77" s="224" t="s">
        <v>58</v>
      </c>
      <c r="D77" s="171">
        <v>12400</v>
      </c>
      <c r="E77" s="171">
        <v>12250</v>
      </c>
      <c r="F77" s="171">
        <v>11900</v>
      </c>
      <c r="G77" s="171">
        <v>11450</v>
      </c>
      <c r="H77" s="171">
        <v>11000</v>
      </c>
      <c r="I77" s="171">
        <v>10400</v>
      </c>
      <c r="J77"/>
      <c r="K77"/>
      <c r="L77"/>
      <c r="M77"/>
    </row>
    <row r="78" spans="1:13" s="148" customFormat="1" x14ac:dyDescent="0.25">
      <c r="A78" s="205" t="s">
        <v>292</v>
      </c>
      <c r="B78" s="207"/>
      <c r="C78" s="224" t="s">
        <v>58</v>
      </c>
      <c r="D78" s="171">
        <v>51600</v>
      </c>
      <c r="E78" s="171">
        <v>52400</v>
      </c>
      <c r="F78" s="171">
        <v>52400</v>
      </c>
      <c r="G78" s="171">
        <v>51500</v>
      </c>
      <c r="H78" s="171">
        <v>50200</v>
      </c>
      <c r="I78" s="171">
        <v>48500</v>
      </c>
      <c r="J78"/>
      <c r="K78"/>
      <c r="L78"/>
      <c r="M78"/>
    </row>
    <row r="79" spans="1:13" s="148" customFormat="1" x14ac:dyDescent="0.25">
      <c r="A79" s="206" t="s">
        <v>293</v>
      </c>
      <c r="B79" s="174"/>
      <c r="C79" s="213"/>
      <c r="D79" s="175"/>
      <c r="E79" s="149"/>
      <c r="F79" s="149"/>
      <c r="G79" s="149"/>
      <c r="H79" s="149"/>
      <c r="I79" s="149"/>
      <c r="J79"/>
      <c r="K79"/>
      <c r="L79"/>
      <c r="M79"/>
    </row>
    <row r="80" spans="1:13" x14ac:dyDescent="0.25">
      <c r="C80" s="208"/>
    </row>
    <row r="81" spans="1:17" ht="23.25" x14ac:dyDescent="0.35">
      <c r="A81" s="204" t="s">
        <v>541</v>
      </c>
      <c r="B81" s="148"/>
    </row>
    <row r="82" spans="1:17" x14ac:dyDescent="0.25"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</row>
    <row r="83" spans="1:17" x14ac:dyDescent="0.25"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</row>
    <row r="84" spans="1:17" x14ac:dyDescent="0.25"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</row>
    <row r="85" spans="1:17" x14ac:dyDescent="0.25"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</row>
    <row r="86" spans="1:17" x14ac:dyDescent="0.25"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</row>
    <row r="87" spans="1:17" x14ac:dyDescent="0.25"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</row>
    <row r="88" spans="1:17" x14ac:dyDescent="0.25"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</row>
    <row r="89" spans="1:17" x14ac:dyDescent="0.25"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</row>
    <row r="90" spans="1:17" x14ac:dyDescent="0.25"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</row>
    <row r="91" spans="1:17" x14ac:dyDescent="0.25"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</row>
    <row r="92" spans="1:17" x14ac:dyDescent="0.25"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</row>
    <row r="93" spans="1:17" x14ac:dyDescent="0.25"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</row>
    <row r="94" spans="1:17" x14ac:dyDescent="0.25"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</row>
    <row r="95" spans="1:17" x14ac:dyDescent="0.25"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</row>
    <row r="96" spans="1:17" x14ac:dyDescent="0.25"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</row>
    <row r="97" spans="3:17" x14ac:dyDescent="0.25"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</row>
    <row r="98" spans="3:17" x14ac:dyDescent="0.25"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</row>
    <row r="99" spans="3:17" x14ac:dyDescent="0.25"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</row>
    <row r="100" spans="3:17" x14ac:dyDescent="0.25"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</row>
    <row r="101" spans="3:17" x14ac:dyDescent="0.25"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</row>
    <row r="102" spans="3:17" x14ac:dyDescent="0.25"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</row>
    <row r="103" spans="3:17" x14ac:dyDescent="0.25"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</row>
    <row r="104" spans="3:17" x14ac:dyDescent="0.25"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</row>
    <row r="105" spans="3:17" x14ac:dyDescent="0.25"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</row>
    <row r="106" spans="3:17" x14ac:dyDescent="0.25"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</row>
    <row r="107" spans="3:17" x14ac:dyDescent="0.25"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</row>
    <row r="108" spans="3:17" x14ac:dyDescent="0.25"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</row>
    <row r="109" spans="3:17" x14ac:dyDescent="0.25"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</row>
  </sheetData>
  <hyperlinks>
    <hyperlink ref="A5" r:id="rId1" tooltip="Click once to display linked information. Click and hold to select this cell." display="http://nzdotstat.stats.govt.nz/OECDStat_Metadata/ShowMetadata.ashx?Dataset=TABLECODE1611&amp;Coords=[AREA]&amp;ShowOnWeb=true&amp;Lang=en"/>
    <hyperlink ref="A79" r:id="rId2" tooltip="Click once to display linked information. Click and hold to select this cell." display="http://nzdotstat.stats.govt.nz/"/>
  </hyperlinks>
  <pageMargins left="0.98425196850393704" right="0.98425196850393704" top="0.98425196850393704" bottom="0.98425196850393704" header="0.51181102362204722" footer="0.51181102362204722"/>
  <pageSetup paperSize="8" fitToHeight="10" orientation="landscape" r:id="rId3"/>
  <headerFooter>
    <oddFooter>&amp;L&amp;F&amp;C&amp;A&amp;R&amp;P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1" tint="0.499984740745262"/>
    <pageSetUpPr fitToPage="1"/>
  </sheetPr>
  <dimension ref="A1:AE30"/>
  <sheetViews>
    <sheetView showGridLines="0" view="pageBreakPreview" zoomScaleNormal="70" zoomScaleSheetLayoutView="100" workbookViewId="0">
      <selection activeCell="M13" sqref="M13"/>
    </sheetView>
  </sheetViews>
  <sheetFormatPr defaultRowHeight="15" x14ac:dyDescent="0.25"/>
  <cols>
    <col min="1" max="1" width="21.28515625" customWidth="1"/>
    <col min="2" max="2" width="11.42578125" customWidth="1"/>
    <col min="3" max="3" width="11.42578125" style="170" customWidth="1"/>
    <col min="4" max="31" width="11.42578125" customWidth="1"/>
    <col min="32" max="36" width="13.140625" bestFit="1" customWidth="1"/>
    <col min="37" max="37" width="11.28515625" bestFit="1" customWidth="1"/>
  </cols>
  <sheetData>
    <row r="1" spans="1:31" ht="26.25" x14ac:dyDescent="0.4">
      <c r="A1" s="166" t="s">
        <v>542</v>
      </c>
    </row>
    <row r="2" spans="1:31" x14ac:dyDescent="0.25">
      <c r="A2" s="170" t="s">
        <v>526</v>
      </c>
      <c r="B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26.25" x14ac:dyDescent="0.25">
      <c r="A3" s="163"/>
      <c r="B3" s="163" t="s">
        <v>3</v>
      </c>
      <c r="C3" s="163" t="s">
        <v>4</v>
      </c>
      <c r="D3" s="163" t="s">
        <v>5</v>
      </c>
      <c r="E3" s="163" t="s">
        <v>6</v>
      </c>
      <c r="F3" s="163" t="s">
        <v>7</v>
      </c>
      <c r="G3" s="163" t="s">
        <v>8</v>
      </c>
      <c r="H3" s="163" t="s">
        <v>360</v>
      </c>
      <c r="I3" s="163" t="s">
        <v>9</v>
      </c>
      <c r="J3" s="163" t="s">
        <v>10</v>
      </c>
      <c r="K3" s="163" t="s">
        <v>473</v>
      </c>
      <c r="L3" s="163" t="s">
        <v>11</v>
      </c>
      <c r="M3" s="163" t="s">
        <v>12</v>
      </c>
      <c r="N3" s="163" t="s">
        <v>13</v>
      </c>
      <c r="O3" s="163" t="s">
        <v>348</v>
      </c>
      <c r="P3" s="163" t="s">
        <v>321</v>
      </c>
      <c r="Q3" s="163" t="s">
        <v>14</v>
      </c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x14ac:dyDescent="0.25">
      <c r="A4" s="165" t="s">
        <v>527</v>
      </c>
      <c r="B4" s="169">
        <v>1.6037514442755172E-2</v>
      </c>
      <c r="C4" s="169">
        <v>1.6425652632971618E-2</v>
      </c>
      <c r="D4" s="169">
        <v>1.294308979411295E-2</v>
      </c>
      <c r="E4" s="169">
        <v>3.8816730264497795E-4</v>
      </c>
      <c r="F4" s="169">
        <v>1.1164956963084768E-2</v>
      </c>
      <c r="G4" s="169">
        <v>-7.3027378910554257E-3</v>
      </c>
      <c r="H4" s="169">
        <v>-3.5252341259285496E-3</v>
      </c>
      <c r="I4" s="169">
        <v>7.0130792329178978E-3</v>
      </c>
      <c r="J4" s="169">
        <v>5.3926128915747192E-3</v>
      </c>
      <c r="K4" s="169">
        <v>1.0780213305546212E-3</v>
      </c>
      <c r="L4" s="169">
        <v>4.6111030619289039E-3</v>
      </c>
      <c r="M4" s="169">
        <v>5.5184594287387527E-3</v>
      </c>
      <c r="N4" s="169">
        <v>6.7320090581302911E-3</v>
      </c>
      <c r="O4" s="169">
        <v>-9.48466476702833E-3</v>
      </c>
      <c r="P4" s="169">
        <v>5.1844103996163682E-3</v>
      </c>
      <c r="Q4" s="169">
        <v>1.6012092358437258E-3</v>
      </c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x14ac:dyDescent="0.25">
      <c r="A5" s="157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x14ac:dyDescent="0.25">
      <c r="A6" s="177" t="s">
        <v>451</v>
      </c>
      <c r="B6" s="178" t="s">
        <v>528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x14ac:dyDescent="0.25">
      <c r="A7" s="19"/>
      <c r="B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ht="26.25" x14ac:dyDescent="0.25">
      <c r="A8" s="176" t="s">
        <v>529</v>
      </c>
      <c r="B8" s="180" t="s">
        <v>444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</row>
    <row r="9" spans="1:31" ht="26.25" x14ac:dyDescent="0.25">
      <c r="A9" s="176" t="s">
        <v>446</v>
      </c>
      <c r="B9" s="176" t="s">
        <v>3</v>
      </c>
      <c r="C9" s="176" t="s">
        <v>4</v>
      </c>
      <c r="D9" s="176" t="s">
        <v>464</v>
      </c>
      <c r="E9" s="176" t="s">
        <v>5</v>
      </c>
      <c r="F9" s="176" t="s">
        <v>465</v>
      </c>
      <c r="G9" s="176" t="s">
        <v>6</v>
      </c>
      <c r="H9" s="176" t="s">
        <v>61</v>
      </c>
      <c r="I9" s="176" t="s">
        <v>7</v>
      </c>
      <c r="J9" s="176" t="s">
        <v>8</v>
      </c>
      <c r="K9" s="176" t="s">
        <v>360</v>
      </c>
      <c r="L9" s="176" t="s">
        <v>470</v>
      </c>
      <c r="M9" s="176" t="s">
        <v>471</v>
      </c>
      <c r="N9" s="176" t="s">
        <v>9</v>
      </c>
      <c r="O9" s="176" t="s">
        <v>10</v>
      </c>
      <c r="P9" s="176" t="s">
        <v>66</v>
      </c>
      <c r="Q9" s="176" t="s">
        <v>335</v>
      </c>
      <c r="R9" s="176" t="s">
        <v>473</v>
      </c>
      <c r="S9" s="176" t="s">
        <v>11</v>
      </c>
      <c r="T9" s="176" t="s">
        <v>69</v>
      </c>
      <c r="U9" s="176" t="s">
        <v>12</v>
      </c>
      <c r="V9" s="176" t="s">
        <v>13</v>
      </c>
      <c r="W9" s="176" t="s">
        <v>479</v>
      </c>
      <c r="X9" s="176" t="s">
        <v>348</v>
      </c>
      <c r="Y9" s="176" t="s">
        <v>321</v>
      </c>
      <c r="Z9" s="176" t="s">
        <v>481</v>
      </c>
      <c r="AA9" s="176" t="s">
        <v>482</v>
      </c>
      <c r="AB9" s="176" t="s">
        <v>483</v>
      </c>
      <c r="AC9" s="176" t="s">
        <v>14</v>
      </c>
      <c r="AD9" s="176" t="s">
        <v>75</v>
      </c>
      <c r="AE9" s="176" t="s">
        <v>530</v>
      </c>
    </row>
    <row r="10" spans="1:31" x14ac:dyDescent="0.25">
      <c r="A10" s="179">
        <v>2008</v>
      </c>
      <c r="B10" s="181">
        <v>4016</v>
      </c>
      <c r="C10" s="181">
        <v>5453</v>
      </c>
      <c r="D10" s="181">
        <v>600</v>
      </c>
      <c r="E10" s="181">
        <v>1712</v>
      </c>
      <c r="F10" s="181">
        <v>2975</v>
      </c>
      <c r="G10" s="181">
        <v>3653</v>
      </c>
      <c r="H10" s="181">
        <v>2558</v>
      </c>
      <c r="I10" s="181">
        <v>2853</v>
      </c>
      <c r="J10" s="181">
        <v>642</v>
      </c>
      <c r="K10" s="181">
        <v>2342</v>
      </c>
      <c r="L10" s="181">
        <v>4326</v>
      </c>
      <c r="M10" s="182">
        <v>3464</v>
      </c>
      <c r="N10" s="181">
        <v>246</v>
      </c>
      <c r="O10" s="181">
        <v>3312</v>
      </c>
      <c r="P10" s="181">
        <v>5756</v>
      </c>
      <c r="Q10" s="181">
        <v>10544</v>
      </c>
      <c r="R10" s="181">
        <v>4358</v>
      </c>
      <c r="S10" s="181">
        <v>29217</v>
      </c>
      <c r="T10" s="181">
        <v>883</v>
      </c>
      <c r="U10" s="181">
        <v>4360</v>
      </c>
      <c r="V10" s="181">
        <v>4096</v>
      </c>
      <c r="W10" s="181">
        <v>8529</v>
      </c>
      <c r="X10" s="181">
        <v>6256</v>
      </c>
      <c r="Y10" s="181">
        <v>22010</v>
      </c>
      <c r="Z10" s="181">
        <v>2009</v>
      </c>
      <c r="AA10" s="181">
        <v>1962</v>
      </c>
      <c r="AB10" s="181">
        <v>5052</v>
      </c>
      <c r="AC10" s="181">
        <v>0</v>
      </c>
      <c r="AD10" s="181">
        <v>2084</v>
      </c>
      <c r="AE10" s="181">
        <v>145268</v>
      </c>
    </row>
    <row r="11" spans="1:31" x14ac:dyDescent="0.25">
      <c r="A11" s="179">
        <v>2009</v>
      </c>
      <c r="B11" s="181">
        <v>4060</v>
      </c>
      <c r="C11" s="181">
        <v>5544</v>
      </c>
      <c r="D11" s="181">
        <v>602</v>
      </c>
      <c r="E11" s="181">
        <v>1721</v>
      </c>
      <c r="F11" s="181">
        <v>3009</v>
      </c>
      <c r="G11" s="181">
        <v>3664</v>
      </c>
      <c r="H11" s="181">
        <v>2561</v>
      </c>
      <c r="I11" s="181">
        <v>2888</v>
      </c>
      <c r="J11" s="181">
        <v>651</v>
      </c>
      <c r="K11" s="181">
        <v>2341</v>
      </c>
      <c r="L11" s="181">
        <v>4403</v>
      </c>
      <c r="M11" s="182">
        <v>3320</v>
      </c>
      <c r="N11" s="181">
        <v>247</v>
      </c>
      <c r="O11" s="181">
        <v>3330</v>
      </c>
      <c r="P11" s="181">
        <v>5627</v>
      </c>
      <c r="Q11" s="181">
        <v>10633</v>
      </c>
      <c r="R11" s="181">
        <v>4368</v>
      </c>
      <c r="S11" s="181">
        <v>29497</v>
      </c>
      <c r="T11" s="181">
        <v>894</v>
      </c>
      <c r="U11" s="181">
        <v>4417</v>
      </c>
      <c r="V11" s="181">
        <v>3837</v>
      </c>
      <c r="W11" s="181">
        <v>8580</v>
      </c>
      <c r="X11" s="181">
        <v>6280</v>
      </c>
      <c r="Y11" s="181">
        <v>17537</v>
      </c>
      <c r="Z11" s="181">
        <v>2058</v>
      </c>
      <c r="AA11" s="181">
        <v>1868</v>
      </c>
      <c r="AB11" s="181">
        <v>5168</v>
      </c>
      <c r="AC11" s="181">
        <v>4590</v>
      </c>
      <c r="AD11" s="181">
        <v>2117</v>
      </c>
      <c r="AE11" s="181">
        <v>145812</v>
      </c>
    </row>
    <row r="12" spans="1:31" x14ac:dyDescent="0.25">
      <c r="A12" s="179">
        <v>2010</v>
      </c>
      <c r="B12" s="181">
        <v>4106</v>
      </c>
      <c r="C12" s="181">
        <v>5600</v>
      </c>
      <c r="D12" s="181">
        <v>617</v>
      </c>
      <c r="E12" s="181">
        <v>1721</v>
      </c>
      <c r="F12" s="181">
        <v>3022</v>
      </c>
      <c r="G12" s="181">
        <v>3662</v>
      </c>
      <c r="H12" s="181">
        <v>2577</v>
      </c>
      <c r="I12" s="181">
        <v>2933</v>
      </c>
      <c r="J12" s="181">
        <v>653</v>
      </c>
      <c r="K12" s="181">
        <v>2359</v>
      </c>
      <c r="L12" s="181">
        <v>4518</v>
      </c>
      <c r="M12" s="182">
        <v>3334</v>
      </c>
      <c r="N12" s="181">
        <v>248</v>
      </c>
      <c r="O12" s="181">
        <v>3348</v>
      </c>
      <c r="P12" s="181">
        <v>5829</v>
      </c>
      <c r="Q12" s="181">
        <v>10708</v>
      </c>
      <c r="R12" s="181">
        <v>4387</v>
      </c>
      <c r="S12" s="181">
        <v>29713</v>
      </c>
      <c r="T12" s="181">
        <v>905</v>
      </c>
      <c r="U12" s="182">
        <v>4491</v>
      </c>
      <c r="V12" s="181">
        <v>3846</v>
      </c>
      <c r="W12" s="181">
        <v>8603</v>
      </c>
      <c r="X12" s="181">
        <v>6327</v>
      </c>
      <c r="Y12" s="181">
        <v>17631</v>
      </c>
      <c r="Z12" s="181">
        <v>2072</v>
      </c>
      <c r="AA12" s="181">
        <v>1714</v>
      </c>
      <c r="AB12" s="181">
        <v>5043</v>
      </c>
      <c r="AC12" s="181">
        <v>4610</v>
      </c>
      <c r="AD12" s="181">
        <v>2130</v>
      </c>
      <c r="AE12" s="181">
        <v>146707</v>
      </c>
    </row>
    <row r="13" spans="1:31" x14ac:dyDescent="0.25">
      <c r="A13" s="179">
        <v>2011</v>
      </c>
      <c r="B13" s="181">
        <v>4120</v>
      </c>
      <c r="C13" s="181">
        <v>5621</v>
      </c>
      <c r="D13" s="181">
        <v>623</v>
      </c>
      <c r="E13" s="181">
        <v>1728</v>
      </c>
      <c r="F13" s="181">
        <v>3033</v>
      </c>
      <c r="G13" s="181">
        <v>3654</v>
      </c>
      <c r="H13" s="181">
        <v>2580</v>
      </c>
      <c r="I13" s="181">
        <v>2961</v>
      </c>
      <c r="J13" s="181">
        <v>654</v>
      </c>
      <c r="K13" s="181">
        <v>2364</v>
      </c>
      <c r="L13" s="181">
        <v>4583</v>
      </c>
      <c r="M13" s="182">
        <v>3349</v>
      </c>
      <c r="N13" s="181">
        <v>255</v>
      </c>
      <c r="O13" s="181">
        <v>3356</v>
      </c>
      <c r="P13" s="181">
        <v>5826</v>
      </c>
      <c r="Q13" s="181">
        <v>10708</v>
      </c>
      <c r="R13" s="181">
        <v>4392</v>
      </c>
      <c r="S13" s="181">
        <v>29920</v>
      </c>
      <c r="T13" s="182">
        <v>1039</v>
      </c>
      <c r="U13" s="182">
        <v>5001</v>
      </c>
      <c r="V13" s="181">
        <v>3849</v>
      </c>
      <c r="W13" s="181">
        <v>8630</v>
      </c>
      <c r="X13" s="182">
        <v>6354</v>
      </c>
      <c r="Y13" s="181">
        <v>17720</v>
      </c>
      <c r="Z13" s="181">
        <v>2084</v>
      </c>
      <c r="AA13" s="181">
        <v>1730</v>
      </c>
      <c r="AB13" s="181">
        <v>5053</v>
      </c>
      <c r="AC13" s="181">
        <v>4604</v>
      </c>
      <c r="AD13" s="181">
        <v>2151</v>
      </c>
      <c r="AE13" s="181">
        <v>147942</v>
      </c>
    </row>
    <row r="14" spans="1:31" x14ac:dyDescent="0.25">
      <c r="A14" s="179">
        <v>2012</v>
      </c>
      <c r="B14" s="181">
        <v>4152</v>
      </c>
      <c r="C14" s="181">
        <v>5677</v>
      </c>
      <c r="D14" s="181">
        <v>629.5</v>
      </c>
      <c r="E14" s="181">
        <v>1723</v>
      </c>
      <c r="F14" s="181">
        <v>3054.9488799999999</v>
      </c>
      <c r="G14" s="182">
        <v>3645.8049999999998</v>
      </c>
      <c r="H14" s="181">
        <v>2583.46</v>
      </c>
      <c r="I14" s="181">
        <v>2978.5</v>
      </c>
      <c r="J14" s="181">
        <v>656.43291999999997</v>
      </c>
      <c r="K14" s="181">
        <v>2351.3049999999998</v>
      </c>
      <c r="L14" s="181">
        <v>4660</v>
      </c>
      <c r="M14" s="182">
        <v>3369</v>
      </c>
      <c r="N14" s="181">
        <v>254</v>
      </c>
      <c r="O14" s="181">
        <v>3367.2</v>
      </c>
      <c r="P14" s="181">
        <v>5778</v>
      </c>
      <c r="Q14" s="181">
        <v>10889.343000000001</v>
      </c>
      <c r="R14" s="181">
        <v>4461.3801000000003</v>
      </c>
      <c r="S14" s="181">
        <v>30841.2225764385</v>
      </c>
      <c r="T14" s="181">
        <v>1040</v>
      </c>
      <c r="U14" s="181">
        <v>4417.7</v>
      </c>
      <c r="V14" s="181">
        <v>3857.9</v>
      </c>
      <c r="W14" s="181">
        <v>8664.5160799999994</v>
      </c>
      <c r="X14" s="182">
        <v>6370.09</v>
      </c>
      <c r="Y14" s="181">
        <v>17757.1310769999</v>
      </c>
      <c r="Z14" s="181">
        <v>2087.49197</v>
      </c>
      <c r="AA14" s="181">
        <v>1732</v>
      </c>
      <c r="AB14" s="181">
        <v>5226</v>
      </c>
      <c r="AC14" s="181">
        <v>4625.0382088342703</v>
      </c>
      <c r="AD14" s="181">
        <v>2193</v>
      </c>
      <c r="AE14" s="181">
        <v>149042.96481227266</v>
      </c>
    </row>
    <row r="15" spans="1:31" x14ac:dyDescent="0.25">
      <c r="A15" s="176" t="s">
        <v>530</v>
      </c>
      <c r="B15" s="183">
        <v>20454</v>
      </c>
      <c r="C15" s="183">
        <v>27895</v>
      </c>
      <c r="D15" s="183">
        <v>3071.5</v>
      </c>
      <c r="E15" s="183">
        <v>8605</v>
      </c>
      <c r="F15" s="183">
        <v>15093.94888</v>
      </c>
      <c r="G15" s="183">
        <v>18278.805</v>
      </c>
      <c r="H15" s="183">
        <v>12859.46</v>
      </c>
      <c r="I15" s="183">
        <v>14613.5</v>
      </c>
      <c r="J15" s="183">
        <v>3256.4329200000002</v>
      </c>
      <c r="K15" s="183">
        <v>11757.305</v>
      </c>
      <c r="L15" s="183">
        <v>22490</v>
      </c>
      <c r="M15" s="183">
        <v>16836</v>
      </c>
      <c r="N15" s="183">
        <v>1250</v>
      </c>
      <c r="O15" s="183">
        <v>16713.2</v>
      </c>
      <c r="P15" s="183">
        <v>28816</v>
      </c>
      <c r="Q15" s="183">
        <v>53482.343000000001</v>
      </c>
      <c r="R15" s="183">
        <v>21966.380100000002</v>
      </c>
      <c r="S15" s="183">
        <v>149188.22257643851</v>
      </c>
      <c r="T15" s="183">
        <v>4761</v>
      </c>
      <c r="U15" s="183">
        <v>22686.7</v>
      </c>
      <c r="V15" s="183">
        <v>19485.900000000001</v>
      </c>
      <c r="W15" s="183">
        <v>43006.516080000001</v>
      </c>
      <c r="X15" s="183">
        <v>31587.09</v>
      </c>
      <c r="Y15" s="183">
        <v>92655.131076999896</v>
      </c>
      <c r="Z15" s="183">
        <v>10310.491969999999</v>
      </c>
      <c r="AA15" s="183">
        <v>9006</v>
      </c>
      <c r="AB15" s="183">
        <v>25542</v>
      </c>
      <c r="AC15" s="183">
        <v>18429.03820883427</v>
      </c>
      <c r="AD15" s="183">
        <v>10675</v>
      </c>
      <c r="AE15" s="183">
        <v>734771.96481227269</v>
      </c>
    </row>
    <row r="16" spans="1:31" x14ac:dyDescent="0.25">
      <c r="A16" s="19"/>
      <c r="B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x14ac:dyDescent="0.25">
      <c r="A17" s="19"/>
      <c r="B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9"/>
      <c r="AE17" s="19"/>
    </row>
    <row r="18" spans="1:31" ht="30" x14ac:dyDescent="0.25">
      <c r="A18" s="159" t="s">
        <v>531</v>
      </c>
      <c r="B18" s="153" t="s">
        <v>3</v>
      </c>
      <c r="C18" s="153" t="s">
        <v>4</v>
      </c>
      <c r="D18" s="153" t="s">
        <v>59</v>
      </c>
      <c r="E18" s="153" t="s">
        <v>5</v>
      </c>
      <c r="F18" s="153" t="s">
        <v>60</v>
      </c>
      <c r="G18" s="153" t="s">
        <v>6</v>
      </c>
      <c r="H18" s="153" t="s">
        <v>61</v>
      </c>
      <c r="I18" s="153" t="s">
        <v>7</v>
      </c>
      <c r="J18" s="153" t="s">
        <v>8</v>
      </c>
      <c r="K18" s="153" t="s">
        <v>62</v>
      </c>
      <c r="L18" s="153" t="s">
        <v>63</v>
      </c>
      <c r="M18" s="153" t="s">
        <v>64</v>
      </c>
      <c r="N18" s="153" t="s">
        <v>9</v>
      </c>
      <c r="O18" s="153" t="s">
        <v>10</v>
      </c>
      <c r="P18" s="153" t="s">
        <v>66</v>
      </c>
      <c r="Q18" s="153" t="s">
        <v>67</v>
      </c>
      <c r="R18" s="153" t="s">
        <v>68</v>
      </c>
      <c r="S18" s="153" t="s">
        <v>11</v>
      </c>
      <c r="T18" s="153" t="s">
        <v>69</v>
      </c>
      <c r="U18" s="153" t="s">
        <v>12</v>
      </c>
      <c r="V18" s="153" t="s">
        <v>13</v>
      </c>
      <c r="W18" s="153" t="s">
        <v>70</v>
      </c>
      <c r="X18" s="153" t="s">
        <v>71</v>
      </c>
      <c r="Y18" s="153" t="s">
        <v>72</v>
      </c>
      <c r="Z18" s="153" t="s">
        <v>73</v>
      </c>
      <c r="AA18" s="153" t="s">
        <v>65</v>
      </c>
      <c r="AB18" s="153" t="s">
        <v>74</v>
      </c>
      <c r="AC18" s="153" t="s">
        <v>14</v>
      </c>
      <c r="AD18" s="153" t="s">
        <v>75</v>
      </c>
      <c r="AE18" s="153"/>
    </row>
    <row r="19" spans="1:31" ht="26.25" x14ac:dyDescent="0.25">
      <c r="A19" s="163"/>
      <c r="B19" s="163" t="str">
        <f t="shared" ref="B19:AD19" si="0">+B9</f>
        <v>Alpine Energy</v>
      </c>
      <c r="C19" s="163" t="str">
        <f t="shared" si="0"/>
        <v>Aurora Energy</v>
      </c>
      <c r="D19" s="163" t="str">
        <f t="shared" si="0"/>
        <v>Buller</v>
      </c>
      <c r="E19" s="163" t="str">
        <f t="shared" si="0"/>
        <v>Centralines</v>
      </c>
      <c r="F19" s="163" t="str">
        <f t="shared" si="0"/>
        <v>Counties</v>
      </c>
      <c r="G19" s="163" t="str">
        <f t="shared" si="0"/>
        <v>Eastland Network</v>
      </c>
      <c r="H19" s="163" t="str">
        <f t="shared" si="0"/>
        <v>Electra</v>
      </c>
      <c r="I19" s="163" t="str">
        <f t="shared" si="0"/>
        <v>Electricity Ashburton</v>
      </c>
      <c r="J19" s="163" t="str">
        <f t="shared" si="0"/>
        <v>Electricity Invercargill</v>
      </c>
      <c r="K19" s="163" t="str">
        <f t="shared" si="0"/>
        <v xml:space="preserve">Horizon Energy </v>
      </c>
      <c r="L19" s="163" t="str">
        <f t="shared" si="0"/>
        <v>Mainpower</v>
      </c>
      <c r="M19" s="163" t="str">
        <f t="shared" si="0"/>
        <v>Marlborough</v>
      </c>
      <c r="N19" s="163" t="str">
        <f t="shared" si="0"/>
        <v>Nelson Electricity</v>
      </c>
      <c r="O19" s="163" t="str">
        <f t="shared" si="0"/>
        <v>Network Tasman</v>
      </c>
      <c r="P19" s="163" t="str">
        <f t="shared" si="0"/>
        <v>Northpower</v>
      </c>
      <c r="Q19" s="163" t="str">
        <f t="shared" si="0"/>
        <v>Orion</v>
      </c>
      <c r="R19" s="163" t="str">
        <f t="shared" si="0"/>
        <v xml:space="preserve">OtagoNet </v>
      </c>
      <c r="S19" s="163" t="str">
        <f t="shared" si="0"/>
        <v>Powerco</v>
      </c>
      <c r="T19" s="163" t="str">
        <f t="shared" si="0"/>
        <v>Scanpower</v>
      </c>
      <c r="U19" s="163" t="str">
        <f t="shared" si="0"/>
        <v>The Lines Company</v>
      </c>
      <c r="V19" s="163" t="str">
        <f t="shared" si="0"/>
        <v>Top Energy</v>
      </c>
      <c r="W19" s="163" t="str">
        <f t="shared" si="0"/>
        <v>TPCL</v>
      </c>
      <c r="X19" s="163" t="str">
        <f t="shared" si="0"/>
        <v>Unison</v>
      </c>
      <c r="Y19" s="163" t="str">
        <f t="shared" si="0"/>
        <v>Vector</v>
      </c>
      <c r="Z19" s="163" t="str">
        <f t="shared" si="0"/>
        <v>Waipa</v>
      </c>
      <c r="AA19" s="163" t="str">
        <f t="shared" si="0"/>
        <v>Waitaki</v>
      </c>
      <c r="AB19" s="163" t="str">
        <f t="shared" si="0"/>
        <v>WEL</v>
      </c>
      <c r="AC19" s="163" t="str">
        <f t="shared" si="0"/>
        <v>Wellington Electricity</v>
      </c>
      <c r="AD19" s="163" t="str">
        <f t="shared" si="0"/>
        <v>Westpower</v>
      </c>
      <c r="AE19" s="153"/>
    </row>
    <row r="20" spans="1:31" x14ac:dyDescent="0.25">
      <c r="A20" s="160">
        <f>+A10</f>
        <v>2008</v>
      </c>
      <c r="B20" s="59">
        <f t="shared" ref="B20:Q24" si="1">LN(B10)</f>
        <v>8.2980416613715651</v>
      </c>
      <c r="C20" s="59">
        <f t="shared" si="1"/>
        <v>8.6039211949260608</v>
      </c>
      <c r="D20" s="59">
        <f t="shared" si="1"/>
        <v>6.3969296552161463</v>
      </c>
      <c r="E20" s="59">
        <f t="shared" si="1"/>
        <v>7.4454175567016874</v>
      </c>
      <c r="F20" s="59">
        <f t="shared" si="1"/>
        <v>7.9979993179797297</v>
      </c>
      <c r="G20" s="59">
        <f t="shared" si="1"/>
        <v>8.2033040267952817</v>
      </c>
      <c r="H20" s="59">
        <f t="shared" si="1"/>
        <v>7.8469809821387884</v>
      </c>
      <c r="I20" s="59">
        <f t="shared" si="1"/>
        <v>7.9561263512135003</v>
      </c>
      <c r="J20" s="59">
        <f t="shared" si="1"/>
        <v>6.4645883036899612</v>
      </c>
      <c r="K20" s="59">
        <f t="shared" si="1"/>
        <v>7.7587605441576626</v>
      </c>
      <c r="L20" s="59">
        <f t="shared" si="1"/>
        <v>8.3723986065130038</v>
      </c>
      <c r="M20" s="59">
        <f t="shared" si="1"/>
        <v>8.1501792696823259</v>
      </c>
      <c r="N20" s="59">
        <f t="shared" si="1"/>
        <v>5.5053315359323625</v>
      </c>
      <c r="O20" s="59">
        <f t="shared" si="1"/>
        <v>8.1053075155051495</v>
      </c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19"/>
    </row>
    <row r="21" spans="1:31" x14ac:dyDescent="0.25">
      <c r="A21" s="161">
        <f>+A11</f>
        <v>2009</v>
      </c>
      <c r="B21" s="59">
        <f t="shared" si="1"/>
        <v>8.3089382525957785</v>
      </c>
      <c r="C21" s="59">
        <f t="shared" si="1"/>
        <v>8.6204715408697385</v>
      </c>
      <c r="D21" s="59">
        <f t="shared" si="1"/>
        <v>6.4002574453088208</v>
      </c>
      <c r="E21" s="59">
        <f t="shared" si="1"/>
        <v>7.4506607962115394</v>
      </c>
      <c r="F21" s="59">
        <f t="shared" si="1"/>
        <v>8.009363076630045</v>
      </c>
      <c r="G21" s="59">
        <f t="shared" si="1"/>
        <v>8.2063107257940207</v>
      </c>
      <c r="H21" s="59">
        <f t="shared" si="1"/>
        <v>7.8481530861995257</v>
      </c>
      <c r="I21" s="59">
        <f t="shared" si="1"/>
        <v>7.9683195000127167</v>
      </c>
      <c r="J21" s="59">
        <f t="shared" si="1"/>
        <v>6.4785096422085688</v>
      </c>
      <c r="K21" s="59">
        <f t="shared" si="1"/>
        <v>7.7583334674909104</v>
      </c>
      <c r="L21" s="59">
        <f t="shared" si="1"/>
        <v>8.3900414057557544</v>
      </c>
      <c r="M21" s="59">
        <f t="shared" si="1"/>
        <v>8.1077200619105341</v>
      </c>
      <c r="N21" s="59">
        <f t="shared" si="1"/>
        <v>5.5093883366279774</v>
      </c>
      <c r="O21" s="59">
        <f t="shared" si="1"/>
        <v>8.1107275829744889</v>
      </c>
      <c r="P21" s="59">
        <f t="shared" si="1"/>
        <v>8.6353317194332782</v>
      </c>
      <c r="Q21" s="59">
        <f t="shared" si="1"/>
        <v>9.2717176516510857</v>
      </c>
      <c r="R21" s="59">
        <f t="shared" ref="R21:AD24" si="2">LN(R11)</f>
        <v>8.3820605174247405</v>
      </c>
      <c r="S21" s="59">
        <f t="shared" si="2"/>
        <v>10.292043842241378</v>
      </c>
      <c r="T21" s="59">
        <f t="shared" si="2"/>
        <v>6.7957057751735137</v>
      </c>
      <c r="U21" s="59">
        <f t="shared" si="2"/>
        <v>8.3932160115965271</v>
      </c>
      <c r="V21" s="59">
        <f t="shared" si="2"/>
        <v>8.2524460902469521</v>
      </c>
      <c r="W21" s="59">
        <f t="shared" si="2"/>
        <v>9.0571891924820083</v>
      </c>
      <c r="X21" s="59">
        <f t="shared" si="2"/>
        <v>8.7451252594622435</v>
      </c>
      <c r="Y21" s="59">
        <f t="shared" si="2"/>
        <v>9.7720682136692929</v>
      </c>
      <c r="Z21" s="59">
        <f t="shared" si="2"/>
        <v>7.6294899163939949</v>
      </c>
      <c r="AA21" s="59">
        <f t="shared" si="2"/>
        <v>7.5326236187887883</v>
      </c>
      <c r="AB21" s="59">
        <f t="shared" si="2"/>
        <v>8.5502410454624371</v>
      </c>
      <c r="AC21" s="59">
        <f t="shared" si="2"/>
        <v>8.4316353030545912</v>
      </c>
      <c r="AD21" s="59">
        <f t="shared" si="2"/>
        <v>7.6577552711348655</v>
      </c>
      <c r="AE21" s="19"/>
    </row>
    <row r="22" spans="1:31" x14ac:dyDescent="0.25">
      <c r="A22" s="161">
        <f>+A12</f>
        <v>2010</v>
      </c>
      <c r="B22" s="59">
        <f t="shared" si="1"/>
        <v>8.3202045975788792</v>
      </c>
      <c r="C22" s="59">
        <f t="shared" si="1"/>
        <v>8.6305218767232414</v>
      </c>
      <c r="D22" s="59">
        <f t="shared" si="1"/>
        <v>6.4248690239053881</v>
      </c>
      <c r="E22" s="59">
        <f t="shared" si="1"/>
        <v>7.4506607962115394</v>
      </c>
      <c r="F22" s="59">
        <f t="shared" si="1"/>
        <v>8.0136741428326843</v>
      </c>
      <c r="G22" s="59">
        <f t="shared" si="1"/>
        <v>8.2057647252344559</v>
      </c>
      <c r="H22" s="59">
        <f t="shared" si="1"/>
        <v>7.8543812106523649</v>
      </c>
      <c r="I22" s="59">
        <f t="shared" si="1"/>
        <v>7.9837810689774509</v>
      </c>
      <c r="J22" s="59">
        <f t="shared" si="1"/>
        <v>6.481577129276431</v>
      </c>
      <c r="K22" s="59">
        <f t="shared" si="1"/>
        <v>7.765993079407675</v>
      </c>
      <c r="L22" s="59">
        <f t="shared" si="1"/>
        <v>8.4158246970279489</v>
      </c>
      <c r="M22" s="59">
        <f t="shared" si="1"/>
        <v>8.1119280633107387</v>
      </c>
      <c r="N22" s="59">
        <f t="shared" si="1"/>
        <v>5.5134287461649825</v>
      </c>
      <c r="O22" s="59">
        <f t="shared" si="1"/>
        <v>8.1161184316093653</v>
      </c>
      <c r="P22" s="59">
        <f t="shared" si="1"/>
        <v>8.6706007380455503</v>
      </c>
      <c r="Q22" s="59">
        <f t="shared" si="1"/>
        <v>9.278746404640243</v>
      </c>
      <c r="R22" s="59">
        <f t="shared" si="2"/>
        <v>8.3864009011662137</v>
      </c>
      <c r="S22" s="59">
        <f t="shared" si="2"/>
        <v>10.299339939461232</v>
      </c>
      <c r="T22" s="59">
        <f t="shared" si="2"/>
        <v>6.8079349436999257</v>
      </c>
      <c r="U22" s="59">
        <f t="shared" si="2"/>
        <v>8.4098306730877379</v>
      </c>
      <c r="V22" s="59">
        <f t="shared" si="2"/>
        <v>8.2547889261487253</v>
      </c>
      <c r="W22" s="59">
        <f t="shared" si="2"/>
        <v>9.0598662586213479</v>
      </c>
      <c r="X22" s="59">
        <f t="shared" si="2"/>
        <v>8.7525814691468842</v>
      </c>
      <c r="Y22" s="59">
        <f t="shared" si="2"/>
        <v>9.7774139952807602</v>
      </c>
      <c r="Z22" s="59">
        <f t="shared" si="2"/>
        <v>7.6362696033793735</v>
      </c>
      <c r="AA22" s="59">
        <f t="shared" si="2"/>
        <v>7.4465850991577254</v>
      </c>
      <c r="AB22" s="59">
        <f t="shared" si="2"/>
        <v>8.525756422076725</v>
      </c>
      <c r="AC22" s="59">
        <f t="shared" si="2"/>
        <v>8.4359831359906945</v>
      </c>
      <c r="AD22" s="59">
        <f t="shared" si="2"/>
        <v>7.6638772587034705</v>
      </c>
      <c r="AE22" s="19"/>
    </row>
    <row r="23" spans="1:31" x14ac:dyDescent="0.25">
      <c r="A23" s="161">
        <f>+A13</f>
        <v>2011</v>
      </c>
      <c r="B23" s="59">
        <f t="shared" si="1"/>
        <v>8.3236084423435717</v>
      </c>
      <c r="C23" s="59">
        <f t="shared" si="1"/>
        <v>8.6342648630020751</v>
      </c>
      <c r="D23" s="59">
        <f t="shared" si="1"/>
        <v>6.4345465187874531</v>
      </c>
      <c r="E23" s="59">
        <f t="shared" si="1"/>
        <v>7.4547199493640006</v>
      </c>
      <c r="F23" s="59">
        <f t="shared" si="1"/>
        <v>8.0173075076885816</v>
      </c>
      <c r="G23" s="59">
        <f t="shared" si="1"/>
        <v>8.2035777369379517</v>
      </c>
      <c r="H23" s="59">
        <f t="shared" si="1"/>
        <v>7.8555446779156632</v>
      </c>
      <c r="I23" s="59">
        <f t="shared" si="1"/>
        <v>7.993282328101591</v>
      </c>
      <c r="J23" s="59">
        <f t="shared" si="1"/>
        <v>6.4831073514571989</v>
      </c>
      <c r="K23" s="59">
        <f t="shared" si="1"/>
        <v>7.7681103785259884</v>
      </c>
      <c r="L23" s="59">
        <f t="shared" si="1"/>
        <v>8.4301090845091249</v>
      </c>
      <c r="M23" s="59">
        <f t="shared" si="1"/>
        <v>8.1164170727942047</v>
      </c>
      <c r="N23" s="59">
        <f t="shared" si="1"/>
        <v>5.5412635451584258</v>
      </c>
      <c r="O23" s="59">
        <f t="shared" si="1"/>
        <v>8.1185050675870976</v>
      </c>
      <c r="P23" s="59">
        <f t="shared" si="1"/>
        <v>8.6700859375193797</v>
      </c>
      <c r="Q23" s="59">
        <f t="shared" si="1"/>
        <v>9.278746404640243</v>
      </c>
      <c r="R23" s="59">
        <f t="shared" si="2"/>
        <v>8.3875399831893667</v>
      </c>
      <c r="S23" s="59">
        <f t="shared" si="2"/>
        <v>10.306282432088414</v>
      </c>
      <c r="T23" s="59">
        <f t="shared" si="2"/>
        <v>6.9460139910992273</v>
      </c>
      <c r="U23" s="59">
        <f t="shared" si="2"/>
        <v>8.5173931714189042</v>
      </c>
      <c r="V23" s="59">
        <f t="shared" si="2"/>
        <v>8.2555686532837456</v>
      </c>
      <c r="W23" s="59">
        <f t="shared" si="2"/>
        <v>9.0629997840774728</v>
      </c>
      <c r="X23" s="59">
        <f t="shared" si="2"/>
        <v>8.7568398148294619</v>
      </c>
      <c r="Y23" s="59">
        <f t="shared" si="2"/>
        <v>9.7824492241590715</v>
      </c>
      <c r="Z23" s="59">
        <f t="shared" si="2"/>
        <v>7.6420444028732577</v>
      </c>
      <c r="AA23" s="59">
        <f t="shared" si="2"/>
        <v>7.4558766874918243</v>
      </c>
      <c r="AB23" s="59">
        <f t="shared" si="2"/>
        <v>8.5277374052919086</v>
      </c>
      <c r="AC23" s="59">
        <f t="shared" si="2"/>
        <v>8.4346807698417727</v>
      </c>
      <c r="AD23" s="59">
        <f t="shared" si="2"/>
        <v>7.6736881292677301</v>
      </c>
      <c r="AE23" s="19"/>
    </row>
    <row r="24" spans="1:31" x14ac:dyDescent="0.25">
      <c r="A24" s="161">
        <f>+A14</f>
        <v>2012</v>
      </c>
      <c r="B24" s="59">
        <f t="shared" si="1"/>
        <v>8.3313454248457237</v>
      </c>
      <c r="C24" s="59">
        <f t="shared" si="1"/>
        <v>8.6441782031707266</v>
      </c>
      <c r="D24" s="59">
        <f t="shared" si="1"/>
        <v>6.4449258534844018</v>
      </c>
      <c r="E24" s="59">
        <f t="shared" si="1"/>
        <v>7.4518222365279296</v>
      </c>
      <c r="F24" s="59">
        <f t="shared" si="1"/>
        <v>8.0245181382414703</v>
      </c>
      <c r="G24" s="59">
        <f t="shared" si="1"/>
        <v>8.2013324705389916</v>
      </c>
      <c r="H24" s="59">
        <f t="shared" si="1"/>
        <v>7.8568848647353056</v>
      </c>
      <c r="I24" s="59">
        <f t="shared" si="1"/>
        <v>7.9991750970687425</v>
      </c>
      <c r="J24" s="59">
        <f t="shared" si="1"/>
        <v>6.4868205103044794</v>
      </c>
      <c r="K24" s="59">
        <f t="shared" si="1"/>
        <v>7.7627257721545213</v>
      </c>
      <c r="L24" s="59">
        <f t="shared" si="1"/>
        <v>8.4467707271196915</v>
      </c>
      <c r="M24" s="59">
        <f t="shared" si="1"/>
        <v>8.1223712434065529</v>
      </c>
      <c r="N24" s="59">
        <f t="shared" si="1"/>
        <v>5.5373342670185366</v>
      </c>
      <c r="O24" s="59">
        <f t="shared" si="1"/>
        <v>8.1218368174563604</v>
      </c>
      <c r="P24" s="59">
        <f t="shared" si="1"/>
        <v>8.6618128810261812</v>
      </c>
      <c r="Q24" s="59">
        <f t="shared" si="1"/>
        <v>9.2955398835285319</v>
      </c>
      <c r="R24" s="59">
        <f t="shared" si="2"/>
        <v>8.4032134366094766</v>
      </c>
      <c r="S24" s="59">
        <f t="shared" si="2"/>
        <v>10.336607469447893</v>
      </c>
      <c r="T24" s="59">
        <f t="shared" si="2"/>
        <v>6.9469759921354184</v>
      </c>
      <c r="U24" s="59">
        <f t="shared" si="2"/>
        <v>8.3933744776455068</v>
      </c>
      <c r="V24" s="59">
        <f t="shared" si="2"/>
        <v>8.2578782729638522</v>
      </c>
      <c r="W24" s="59">
        <f t="shared" si="2"/>
        <v>9.0669913529271557</v>
      </c>
      <c r="X24" s="59">
        <f t="shared" si="2"/>
        <v>8.7593688771948148</v>
      </c>
      <c r="Y24" s="59">
        <f t="shared" si="2"/>
        <v>9.7845424650402055</v>
      </c>
      <c r="Z24" s="59">
        <f t="shared" si="2"/>
        <v>7.6437186100110255</v>
      </c>
      <c r="AA24" s="59">
        <f t="shared" si="2"/>
        <v>7.4570320891223805</v>
      </c>
      <c r="AB24" s="59">
        <f t="shared" si="2"/>
        <v>8.5614014460805574</v>
      </c>
      <c r="AC24" s="59">
        <f t="shared" si="2"/>
        <v>8.4392399112819731</v>
      </c>
      <c r="AD24" s="59">
        <f t="shared" si="2"/>
        <v>7.6930257484178881</v>
      </c>
      <c r="AE24" s="19"/>
    </row>
    <row r="25" spans="1:31" x14ac:dyDescent="0.25">
      <c r="A25" s="163" t="s">
        <v>532</v>
      </c>
      <c r="B25" s="184">
        <f>EXP(SLOPE(B20:B24,$A$20:$A$24))-1</f>
        <v>8.1608916755744332E-3</v>
      </c>
      <c r="C25" s="184">
        <f t="shared" ref="C25:Z25" si="3">EXP(SLOPE(C20:C24,$A$20:$A$24))-1</f>
        <v>9.4753433558993905E-3</v>
      </c>
      <c r="D25" s="184">
        <f t="shared" si="3"/>
        <v>1.3113383062418826E-2</v>
      </c>
      <c r="E25" s="184">
        <f t="shared" si="3"/>
        <v>1.6882748144333437E-3</v>
      </c>
      <c r="F25" s="184">
        <f t="shared" si="3"/>
        <v>6.116839077988212E-3</v>
      </c>
      <c r="G25" s="184">
        <f t="shared" si="3"/>
        <v>-6.6738733480187218E-4</v>
      </c>
      <c r="H25" s="184">
        <f t="shared" si="3"/>
        <v>2.723638071983725E-3</v>
      </c>
      <c r="I25" s="184">
        <f t="shared" si="3"/>
        <v>1.1167932898723754E-2</v>
      </c>
      <c r="J25" s="184">
        <f t="shared" si="3"/>
        <v>4.9182674140817451E-3</v>
      </c>
      <c r="K25" s="184">
        <f t="shared" si="3"/>
        <v>1.7723053828848645E-3</v>
      </c>
      <c r="L25" s="184">
        <f t="shared" si="3"/>
        <v>1.9060568873473516E-2</v>
      </c>
      <c r="M25" s="184">
        <f>EXP(SLOPE(M21:M24,$A$21:$A$24))-1</f>
        <v>4.8560077718335926E-3</v>
      </c>
      <c r="N25" s="184">
        <f t="shared" si="3"/>
        <v>9.6341798449799398E-3</v>
      </c>
      <c r="O25" s="184">
        <f t="shared" si="3"/>
        <v>4.0919581433411789E-3</v>
      </c>
      <c r="P25" s="184">
        <f t="shared" si="3"/>
        <v>7.924099224032144E-3</v>
      </c>
      <c r="Q25" s="184">
        <f t="shared" si="3"/>
        <v>7.1722679508945397E-3</v>
      </c>
      <c r="R25" s="184">
        <f t="shared" si="3"/>
        <v>6.4806933612890916E-3</v>
      </c>
      <c r="S25" s="184">
        <f t="shared" si="3"/>
        <v>1.4162691357382462E-2</v>
      </c>
      <c r="T25" s="184">
        <f t="shared" si="3"/>
        <v>6.0975714196601194E-2</v>
      </c>
      <c r="U25" s="185">
        <f t="shared" si="3"/>
        <v>1.0862361325172598E-2</v>
      </c>
      <c r="V25" s="184">
        <f t="shared" si="3"/>
        <v>1.7090863547193358E-3</v>
      </c>
      <c r="W25" s="184">
        <f t="shared" si="3"/>
        <v>3.259300686550004E-3</v>
      </c>
      <c r="X25" s="185">
        <f t="shared" si="3"/>
        <v>4.70997712432486E-3</v>
      </c>
      <c r="Y25" s="184">
        <f t="shared" si="3"/>
        <v>4.2548244706166471E-3</v>
      </c>
      <c r="Z25" s="184">
        <f t="shared" si="3"/>
        <v>4.8578493101674169E-3</v>
      </c>
      <c r="AA25" s="185">
        <f>EXP(SLOPE(AA22:AA24,$A$22:$A$24))-1</f>
        <v>5.2371612170507564E-3</v>
      </c>
      <c r="AB25" s="184">
        <f t="shared" ref="AB25:AD25" si="4">EXP(SLOPE(AB20:AB24,$A$20:$A$24))-1</f>
        <v>3.5525137790746175E-3</v>
      </c>
      <c r="AC25" s="184">
        <f t="shared" si="4"/>
        <v>2.1534612275018183E-3</v>
      </c>
      <c r="AD25" s="184">
        <f t="shared" si="4"/>
        <v>1.1629331188238945E-2</v>
      </c>
      <c r="AE25" s="19"/>
    </row>
    <row r="26" spans="1:31" x14ac:dyDescent="0.25">
      <c r="A26" s="19"/>
      <c r="B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x14ac:dyDescent="0.25">
      <c r="A27" s="19"/>
      <c r="B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26.25" x14ac:dyDescent="0.25">
      <c r="A28" s="163" t="s">
        <v>533</v>
      </c>
      <c r="B28" s="163" t="str">
        <f>+B19</f>
        <v>Alpine Energy</v>
      </c>
      <c r="C28" s="163" t="str">
        <f t="shared" ref="C28:AD28" si="5">+C19</f>
        <v>Aurora Energy</v>
      </c>
      <c r="D28" s="163" t="str">
        <f t="shared" si="5"/>
        <v>Buller</v>
      </c>
      <c r="E28" s="163" t="str">
        <f t="shared" si="5"/>
        <v>Centralines</v>
      </c>
      <c r="F28" s="163" t="str">
        <f t="shared" si="5"/>
        <v>Counties</v>
      </c>
      <c r="G28" s="163" t="str">
        <f t="shared" si="5"/>
        <v>Eastland Network</v>
      </c>
      <c r="H28" s="163" t="str">
        <f t="shared" si="5"/>
        <v>Electra</v>
      </c>
      <c r="I28" s="163" t="str">
        <f t="shared" si="5"/>
        <v>Electricity Ashburton</v>
      </c>
      <c r="J28" s="163" t="str">
        <f t="shared" si="5"/>
        <v>Electricity Invercargill</v>
      </c>
      <c r="K28" s="163" t="str">
        <f t="shared" si="5"/>
        <v xml:space="preserve">Horizon Energy </v>
      </c>
      <c r="L28" s="163" t="str">
        <f t="shared" si="5"/>
        <v>Mainpower</v>
      </c>
      <c r="M28" s="163" t="str">
        <f t="shared" si="5"/>
        <v>Marlborough</v>
      </c>
      <c r="N28" s="163" t="str">
        <f t="shared" si="5"/>
        <v>Nelson Electricity</v>
      </c>
      <c r="O28" s="163" t="str">
        <f t="shared" si="5"/>
        <v>Network Tasman</v>
      </c>
      <c r="P28" s="163" t="str">
        <f t="shared" si="5"/>
        <v>Northpower</v>
      </c>
      <c r="Q28" s="163" t="str">
        <f t="shared" si="5"/>
        <v>Orion</v>
      </c>
      <c r="R28" s="163" t="str">
        <f t="shared" si="5"/>
        <v xml:space="preserve">OtagoNet </v>
      </c>
      <c r="S28" s="163" t="str">
        <f t="shared" si="5"/>
        <v>Powerco</v>
      </c>
      <c r="T28" s="163" t="str">
        <f t="shared" si="5"/>
        <v>Scanpower</v>
      </c>
      <c r="U28" s="163" t="str">
        <f t="shared" si="5"/>
        <v>The Lines Company</v>
      </c>
      <c r="V28" s="163" t="str">
        <f t="shared" si="5"/>
        <v>Top Energy</v>
      </c>
      <c r="W28" s="163" t="str">
        <f t="shared" si="5"/>
        <v>TPCL</v>
      </c>
      <c r="X28" s="163" t="str">
        <f t="shared" si="5"/>
        <v>Unison</v>
      </c>
      <c r="Y28" s="163" t="str">
        <f t="shared" si="5"/>
        <v>Vector</v>
      </c>
      <c r="Z28" s="163" t="str">
        <f t="shared" si="5"/>
        <v>Waipa</v>
      </c>
      <c r="AA28" s="163" t="str">
        <f t="shared" si="5"/>
        <v>Waitaki</v>
      </c>
      <c r="AB28" s="163" t="str">
        <f t="shared" si="5"/>
        <v>WEL</v>
      </c>
      <c r="AC28" s="163" t="str">
        <f t="shared" si="5"/>
        <v>Wellington Electricity</v>
      </c>
      <c r="AD28" s="163" t="str">
        <f t="shared" si="5"/>
        <v>Westpower</v>
      </c>
      <c r="AE28" s="19"/>
    </row>
    <row r="29" spans="1:31" x14ac:dyDescent="0.25">
      <c r="A29" s="164" t="s">
        <v>527</v>
      </c>
      <c r="B29" s="54">
        <f t="shared" ref="B29:AD29" si="6">+B4</f>
        <v>1.6037514442755172E-2</v>
      </c>
      <c r="C29" s="54">
        <f t="shared" si="6"/>
        <v>1.6425652632971618E-2</v>
      </c>
      <c r="D29" s="54">
        <f t="shared" si="6"/>
        <v>1.294308979411295E-2</v>
      </c>
      <c r="E29" s="54">
        <f t="shared" si="6"/>
        <v>3.8816730264497795E-4</v>
      </c>
      <c r="F29" s="54">
        <f t="shared" si="6"/>
        <v>1.1164956963084768E-2</v>
      </c>
      <c r="G29" s="54">
        <f t="shared" si="6"/>
        <v>-7.3027378910554257E-3</v>
      </c>
      <c r="H29" s="54">
        <f t="shared" si="6"/>
        <v>-3.5252341259285496E-3</v>
      </c>
      <c r="I29" s="54">
        <f t="shared" si="6"/>
        <v>7.0130792329178978E-3</v>
      </c>
      <c r="J29" s="54">
        <f t="shared" si="6"/>
        <v>5.3926128915747192E-3</v>
      </c>
      <c r="K29" s="54">
        <f t="shared" si="6"/>
        <v>1.0780213305546212E-3</v>
      </c>
      <c r="L29" s="54">
        <f t="shared" si="6"/>
        <v>4.6111030619289039E-3</v>
      </c>
      <c r="M29" s="54">
        <f t="shared" si="6"/>
        <v>5.5184594287387527E-3</v>
      </c>
      <c r="N29" s="54">
        <f t="shared" si="6"/>
        <v>6.7320090581302911E-3</v>
      </c>
      <c r="O29" s="54">
        <f t="shared" si="6"/>
        <v>-9.48466476702833E-3</v>
      </c>
      <c r="P29" s="54">
        <f t="shared" si="6"/>
        <v>5.1844103996163682E-3</v>
      </c>
      <c r="Q29" s="54">
        <f t="shared" si="6"/>
        <v>1.6012092358437258E-3</v>
      </c>
      <c r="R29" s="54">
        <f t="shared" si="6"/>
        <v>0</v>
      </c>
      <c r="S29" s="54">
        <f t="shared" si="6"/>
        <v>0</v>
      </c>
      <c r="T29" s="54">
        <f t="shared" si="6"/>
        <v>0</v>
      </c>
      <c r="U29" s="54">
        <f t="shared" si="6"/>
        <v>0</v>
      </c>
      <c r="V29" s="54">
        <f t="shared" si="6"/>
        <v>0</v>
      </c>
      <c r="W29" s="54">
        <f t="shared" si="6"/>
        <v>0</v>
      </c>
      <c r="X29" s="54">
        <f t="shared" si="6"/>
        <v>0</v>
      </c>
      <c r="Y29" s="54">
        <f t="shared" si="6"/>
        <v>0</v>
      </c>
      <c r="Z29" s="54">
        <f t="shared" si="6"/>
        <v>0</v>
      </c>
      <c r="AA29" s="54">
        <f t="shared" si="6"/>
        <v>0</v>
      </c>
      <c r="AB29" s="54">
        <f t="shared" si="6"/>
        <v>0</v>
      </c>
      <c r="AC29" s="54">
        <f t="shared" si="6"/>
        <v>0</v>
      </c>
      <c r="AD29" s="54">
        <f t="shared" si="6"/>
        <v>0</v>
      </c>
      <c r="AE29" s="19"/>
    </row>
    <row r="30" spans="1:31" x14ac:dyDescent="0.25">
      <c r="A30" s="186" t="str">
        <f>A18</f>
        <v>Decision</v>
      </c>
      <c r="B30" s="54">
        <f t="shared" ref="B30:O30" si="7">IF(B18=1,B4,B25)</f>
        <v>8.1608916755744332E-3</v>
      </c>
      <c r="C30" s="54">
        <f t="shared" si="7"/>
        <v>9.4753433558993905E-3</v>
      </c>
      <c r="D30" s="54">
        <f t="shared" si="7"/>
        <v>1.3113383062418826E-2</v>
      </c>
      <c r="E30" s="54">
        <f t="shared" si="7"/>
        <v>1.6882748144333437E-3</v>
      </c>
      <c r="F30" s="54">
        <f t="shared" si="7"/>
        <v>6.116839077988212E-3</v>
      </c>
      <c r="G30" s="54">
        <f t="shared" si="7"/>
        <v>-6.6738733480187218E-4</v>
      </c>
      <c r="H30" s="54">
        <f t="shared" si="7"/>
        <v>2.723638071983725E-3</v>
      </c>
      <c r="I30" s="54">
        <f t="shared" si="7"/>
        <v>1.1167932898723754E-2</v>
      </c>
      <c r="J30" s="54">
        <f t="shared" si="7"/>
        <v>4.9182674140817451E-3</v>
      </c>
      <c r="K30" s="54">
        <f t="shared" si="7"/>
        <v>1.7723053828848645E-3</v>
      </c>
      <c r="L30" s="54">
        <f t="shared" si="7"/>
        <v>1.9060568873473516E-2</v>
      </c>
      <c r="M30" s="54">
        <f t="shared" si="7"/>
        <v>4.8560077718335926E-3</v>
      </c>
      <c r="N30" s="54">
        <f t="shared" si="7"/>
        <v>9.6341798449799398E-3</v>
      </c>
      <c r="O30" s="54">
        <f t="shared" si="7"/>
        <v>4.0919581433411789E-3</v>
      </c>
      <c r="P30" s="54">
        <f>IF(AF18=1,P4,P25)</f>
        <v>7.924099224032144E-3</v>
      </c>
      <c r="Q30" s="54">
        <f t="shared" ref="Q30:V30" si="8">IF(P18=1,Q4,Q25)</f>
        <v>7.1722679508945397E-3</v>
      </c>
      <c r="R30" s="54">
        <f t="shared" si="8"/>
        <v>6.4806933612890916E-3</v>
      </c>
      <c r="S30" s="54">
        <f t="shared" si="8"/>
        <v>1.4162691357382462E-2</v>
      </c>
      <c r="T30" s="54">
        <f t="shared" si="8"/>
        <v>6.0975714196601194E-2</v>
      </c>
      <c r="U30" s="54">
        <f t="shared" si="8"/>
        <v>1.0862361325172598E-2</v>
      </c>
      <c r="V30" s="54">
        <f t="shared" si="8"/>
        <v>1.7090863547193358E-3</v>
      </c>
      <c r="W30" s="54">
        <f>IF(AG18=1,W4,W25)</f>
        <v>3.259300686550004E-3</v>
      </c>
      <c r="X30" s="54">
        <f>IF(V18=1,X4,X25)</f>
        <v>4.70997712432486E-3</v>
      </c>
      <c r="Y30" s="54">
        <f>IF(X18=1,Y4,Y25)</f>
        <v>4.2548244706166471E-3</v>
      </c>
      <c r="Z30" s="54">
        <f>IF(Y18=1,Z4,Z25)</f>
        <v>4.8578493101674169E-3</v>
      </c>
      <c r="AA30" s="54">
        <f>IF(Z18=1,AA4,AA25)</f>
        <v>5.2371612170507564E-3</v>
      </c>
      <c r="AB30" s="54">
        <f>IF(AB18=1,AB4,AB25)</f>
        <v>3.5525137790746175E-3</v>
      </c>
      <c r="AC30" s="54">
        <f>IF(AC18=1,AC4,AC25)</f>
        <v>2.1534612275018183E-3</v>
      </c>
      <c r="AD30" s="54">
        <f>IF(AD18=1,AD4,AD25)</f>
        <v>1.1629331188238945E-2</v>
      </c>
      <c r="AE30" s="19"/>
    </row>
  </sheetData>
  <pageMargins left="0.23622047244094491" right="0.23622047244094491" top="0.74803149606299213" bottom="0.74803149606299213" header="0.31496062992125984" footer="0.31496062992125984"/>
  <pageSetup paperSize="8" scale="54" fitToHeight="10" orientation="landscape"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'LG1 Line length growth'!B10:B14</xm:f>
              <xm:sqref>B26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'LG1 Line length growth'!C10:C14</xm:f>
              <xm:sqref>C26</xm:sqref>
            </x14:sparkline>
            <x14:sparkline>
              <xm:f>'LG1 Line length growth'!D10:D14</xm:f>
              <xm:sqref>D26</xm:sqref>
            </x14:sparkline>
            <x14:sparkline>
              <xm:f>'LG1 Line length growth'!E10:E14</xm:f>
              <xm:sqref>E26</xm:sqref>
            </x14:sparkline>
            <x14:sparkline>
              <xm:f>'LG1 Line length growth'!F10:F14</xm:f>
              <xm:sqref>F26</xm:sqref>
            </x14:sparkline>
            <x14:sparkline>
              <xm:f>'LG1 Line length growth'!G10:G14</xm:f>
              <xm:sqref>G26</xm:sqref>
            </x14:sparkline>
            <x14:sparkline>
              <xm:f>'LG1 Line length growth'!H10:H14</xm:f>
              <xm:sqref>H26</xm:sqref>
            </x14:sparkline>
            <x14:sparkline>
              <xm:f>'LG1 Line length growth'!I10:I14</xm:f>
              <xm:sqref>I26</xm:sqref>
            </x14:sparkline>
            <x14:sparkline>
              <xm:f>'LG1 Line length growth'!J10:J14</xm:f>
              <xm:sqref>J26</xm:sqref>
            </x14:sparkline>
            <x14:sparkline>
              <xm:f>'LG1 Line length growth'!K10:K14</xm:f>
              <xm:sqref>K26</xm:sqref>
            </x14:sparkline>
            <x14:sparkline>
              <xm:f>'LG1 Line length growth'!L10:L14</xm:f>
              <xm:sqref>L26</xm:sqref>
            </x14:sparkline>
            <x14:sparkline>
              <xm:f>'LG1 Line length growth'!M10:M14</xm:f>
              <xm:sqref>M26</xm:sqref>
            </x14:sparkline>
            <x14:sparkline>
              <xm:f>'LG1 Line length growth'!N10:N14</xm:f>
              <xm:sqref>N26</xm:sqref>
            </x14:sparkline>
            <x14:sparkline>
              <xm:f>'LG1 Line length growth'!O10:O14</xm:f>
              <xm:sqref>O26</xm:sqref>
            </x14:sparkline>
            <x14:sparkline>
              <xm:f>'LG1 Line length growth'!P10:P14</xm:f>
              <xm:sqref>P26</xm:sqref>
            </x14:sparkline>
            <x14:sparkline>
              <xm:f>'LG1 Line length growth'!Q10:Q14</xm:f>
              <xm:sqref>Q26</xm:sqref>
            </x14:sparkline>
            <x14:sparkline>
              <xm:f>'LG1 Line length growth'!R10:R14</xm:f>
              <xm:sqref>R26</xm:sqref>
            </x14:sparkline>
            <x14:sparkline>
              <xm:f>'LG1 Line length growth'!S10:S14</xm:f>
              <xm:sqref>S26</xm:sqref>
            </x14:sparkline>
            <x14:sparkline>
              <xm:f>'LG1 Line length growth'!T10:T14</xm:f>
              <xm:sqref>T26</xm:sqref>
            </x14:sparkline>
            <x14:sparkline>
              <xm:f>'LG1 Line length growth'!U10:U14</xm:f>
              <xm:sqref>U26</xm:sqref>
            </x14:sparkline>
            <x14:sparkline>
              <xm:f>'LG1 Line length growth'!V10:V14</xm:f>
              <xm:sqref>V26</xm:sqref>
            </x14:sparkline>
            <x14:sparkline>
              <xm:f>'LG1 Line length growth'!W10:W14</xm:f>
              <xm:sqref>W26</xm:sqref>
            </x14:sparkline>
            <x14:sparkline>
              <xm:f>'LG1 Line length growth'!X10:X14</xm:f>
              <xm:sqref>X26</xm:sqref>
            </x14:sparkline>
            <x14:sparkline>
              <xm:f>'LG1 Line length growth'!Y10:Y14</xm:f>
              <xm:sqref>Y26</xm:sqref>
            </x14:sparkline>
            <x14:sparkline>
              <xm:f>'LG1 Line length growth'!Z10:Z14</xm:f>
              <xm:sqref>Z26</xm:sqref>
            </x14:sparkline>
            <x14:sparkline>
              <xm:f>'LG1 Line length growth'!AA10:AA14</xm:f>
              <xm:sqref>AA26</xm:sqref>
            </x14:sparkline>
            <x14:sparkline>
              <xm:f>'LG1 Line length growth'!AB10:AB14</xm:f>
              <xm:sqref>AB26</xm:sqref>
            </x14:sparkline>
            <x14:sparkline>
              <xm:f>'LG1 Line length growth'!AC10:AC14</xm:f>
              <xm:sqref>AC26</xm:sqref>
            </x14:sparkline>
            <x14:sparkline>
              <xm:f>'LG1 Line length growth'!AD10:AD14</xm:f>
              <xm:sqref>AD26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1" tint="0.499984740745262"/>
  </sheetPr>
  <dimension ref="A1:V263"/>
  <sheetViews>
    <sheetView showGridLines="0" view="pageBreakPreview" zoomScaleNormal="55" zoomScaleSheetLayoutView="100" workbookViewId="0"/>
  </sheetViews>
  <sheetFormatPr defaultRowHeight="15" outlineLevelCol="1" x14ac:dyDescent="0.25"/>
  <cols>
    <col min="1" max="1" width="14.42578125" bestFit="1" customWidth="1" outlineLevel="1"/>
    <col min="2" max="2" width="14.42578125" customWidth="1" outlineLevel="1"/>
    <col min="3" max="3" width="14.28515625" customWidth="1" outlineLevel="1"/>
    <col min="4" max="4" width="16.7109375" customWidth="1" outlineLevel="1"/>
    <col min="5" max="5" width="18" customWidth="1" outlineLevel="1"/>
    <col min="6" max="6" width="12.7109375" customWidth="1" outlineLevel="1"/>
    <col min="7" max="7" width="16.85546875" customWidth="1" outlineLevel="1"/>
    <col min="8" max="8" width="13.7109375" bestFit="1" customWidth="1"/>
    <col min="9" max="9" width="11" bestFit="1" customWidth="1"/>
    <col min="10" max="10" width="22.28515625" bestFit="1" customWidth="1"/>
    <col min="11" max="11" width="14.85546875" customWidth="1"/>
    <col min="12" max="12" width="9.5703125" bestFit="1" customWidth="1"/>
    <col min="13" max="13" width="18.28515625" customWidth="1"/>
    <col min="14" max="14" width="15.140625" bestFit="1" customWidth="1"/>
    <col min="15" max="15" width="13.7109375" customWidth="1"/>
    <col min="16" max="16" width="79" customWidth="1"/>
    <col min="17" max="17" width="21.42578125" bestFit="1" customWidth="1"/>
    <col min="20" max="20" width="23.5703125" customWidth="1"/>
    <col min="21" max="21" width="15" bestFit="1" customWidth="1"/>
    <col min="22" max="22" width="22.28515625" bestFit="1" customWidth="1"/>
    <col min="23" max="16384" width="9.140625" style="19"/>
  </cols>
  <sheetData>
    <row r="1" spans="1:22" customFormat="1" ht="64.5" x14ac:dyDescent="0.25">
      <c r="A1" s="195" t="s">
        <v>445</v>
      </c>
      <c r="B1" s="163" t="s">
        <v>399</v>
      </c>
      <c r="C1" s="163" t="s">
        <v>446</v>
      </c>
      <c r="D1" s="163" t="s">
        <v>447</v>
      </c>
      <c r="E1" s="163" t="s">
        <v>448</v>
      </c>
      <c r="F1" s="163" t="s">
        <v>449</v>
      </c>
      <c r="G1" s="163" t="s">
        <v>450</v>
      </c>
      <c r="H1" s="163" t="str">
        <f>+A1</f>
        <v xml:space="preserve"> EDB</v>
      </c>
      <c r="I1" s="163" t="s">
        <v>451</v>
      </c>
      <c r="J1" s="163" t="s">
        <v>444</v>
      </c>
      <c r="K1" s="163" t="s">
        <v>452</v>
      </c>
      <c r="L1" s="163" t="s">
        <v>453</v>
      </c>
      <c r="M1" s="163" t="s">
        <v>454</v>
      </c>
      <c r="N1" s="163" t="s">
        <v>455</v>
      </c>
      <c r="O1" s="187" t="s">
        <v>456</v>
      </c>
      <c r="P1" s="163" t="s">
        <v>316</v>
      </c>
      <c r="Q1" s="163" t="s">
        <v>457</v>
      </c>
      <c r="T1" s="163" t="s">
        <v>458</v>
      </c>
      <c r="U1" s="163" t="s">
        <v>459</v>
      </c>
      <c r="V1" s="163" t="s">
        <v>444</v>
      </c>
    </row>
    <row r="2" spans="1:22" customFormat="1" ht="15" customHeight="1" x14ac:dyDescent="0.25">
      <c r="A2" s="164" t="s">
        <v>460</v>
      </c>
      <c r="B2" s="164" t="s">
        <v>460</v>
      </c>
      <c r="C2" s="53">
        <v>2004</v>
      </c>
      <c r="D2" s="225"/>
      <c r="E2" s="225">
        <v>3730</v>
      </c>
      <c r="F2" s="225"/>
      <c r="G2" s="225"/>
      <c r="H2" s="165" t="str">
        <f>+IF(A2="",H1,TRIM(A2))</f>
        <v>Alpine</v>
      </c>
      <c r="I2" s="172" t="str">
        <f>VLOOKUP(H2,'LG2 Raw data'!$T$1:$U$30,2,FALSE)</f>
        <v>Y</v>
      </c>
      <c r="J2" s="165" t="str">
        <f>VLOOKUP(H2,$T$1:$V$30,3,FALSE)</f>
        <v>Alpine Energy</v>
      </c>
      <c r="K2" s="56" t="str">
        <f>+IF(D2="","No","Yes")</f>
        <v>No</v>
      </c>
      <c r="L2" s="58">
        <f>+D2-SUM(F2:G2)</f>
        <v>0</v>
      </c>
      <c r="M2" s="58">
        <f>+E2</f>
        <v>3730</v>
      </c>
      <c r="N2" s="225"/>
      <c r="O2" s="58">
        <f>+IF(N2="",M2,N2)</f>
        <v>3730</v>
      </c>
      <c r="P2" s="227"/>
      <c r="Q2" s="227"/>
      <c r="R2" s="19"/>
      <c r="S2" s="19"/>
      <c r="T2" s="173" t="s">
        <v>461</v>
      </c>
      <c r="U2" s="168" t="s">
        <v>325</v>
      </c>
      <c r="V2" s="229" t="s">
        <v>3</v>
      </c>
    </row>
    <row r="3" spans="1:22" customFormat="1" ht="15" customHeight="1" x14ac:dyDescent="0.25">
      <c r="A3" s="164"/>
      <c r="B3" s="164" t="s">
        <v>460</v>
      </c>
      <c r="C3" s="53">
        <v>2005</v>
      </c>
      <c r="D3" s="225"/>
      <c r="E3" s="225">
        <v>3775</v>
      </c>
      <c r="F3" s="225"/>
      <c r="G3" s="225"/>
      <c r="H3" s="165" t="str">
        <f t="shared" ref="H3:H66" si="0">+IF(A3="",H2,TRIM(A3))</f>
        <v>Alpine</v>
      </c>
      <c r="I3" s="172" t="str">
        <f>VLOOKUP(H3,'LG2 Raw data'!$T$1:$U$30,2,FALSE)</f>
        <v>Y</v>
      </c>
      <c r="J3" s="165" t="str">
        <f t="shared" ref="J3:J66" si="1">VLOOKUP(H3,$T$1:$V$30,3,FALSE)</f>
        <v>Alpine Energy</v>
      </c>
      <c r="K3" s="56" t="str">
        <f t="shared" ref="K3:K66" si="2">+IF(D3="","No","Yes")</f>
        <v>No</v>
      </c>
      <c r="L3" s="58">
        <f t="shared" ref="L3:L66" si="3">+D3-SUM(F3:G3)</f>
        <v>0</v>
      </c>
      <c r="M3" s="58">
        <f t="shared" ref="M3:M66" si="4">+E3</f>
        <v>3775</v>
      </c>
      <c r="N3" s="225"/>
      <c r="O3" s="58">
        <f t="shared" ref="O3:O66" si="5">+IF(N3="",M3,N3)</f>
        <v>3775</v>
      </c>
      <c r="P3" s="227"/>
      <c r="Q3" s="227"/>
      <c r="R3" s="19"/>
      <c r="S3" s="19"/>
      <c r="T3" s="173" t="s">
        <v>462</v>
      </c>
      <c r="U3" s="168" t="s">
        <v>325</v>
      </c>
      <c r="V3" s="229" t="s">
        <v>7</v>
      </c>
    </row>
    <row r="4" spans="1:22" customFormat="1" ht="15" customHeight="1" x14ac:dyDescent="0.25">
      <c r="A4" s="164"/>
      <c r="B4" s="164" t="s">
        <v>460</v>
      </c>
      <c r="C4" s="53">
        <v>2006</v>
      </c>
      <c r="D4" s="225"/>
      <c r="E4" s="225">
        <v>3816</v>
      </c>
      <c r="F4" s="225"/>
      <c r="G4" s="225"/>
      <c r="H4" s="165" t="str">
        <f t="shared" si="0"/>
        <v>Alpine</v>
      </c>
      <c r="I4" s="172" t="str">
        <f>VLOOKUP(H4,'LG2 Raw data'!$T$1:$U$30,2,FALSE)</f>
        <v>Y</v>
      </c>
      <c r="J4" s="165" t="str">
        <f t="shared" si="1"/>
        <v>Alpine Energy</v>
      </c>
      <c r="K4" s="56" t="str">
        <f t="shared" si="2"/>
        <v>No</v>
      </c>
      <c r="L4" s="58">
        <f t="shared" si="3"/>
        <v>0</v>
      </c>
      <c r="M4" s="58">
        <f t="shared" si="4"/>
        <v>3816</v>
      </c>
      <c r="N4" s="225"/>
      <c r="O4" s="58">
        <f t="shared" si="5"/>
        <v>3816</v>
      </c>
      <c r="P4" s="227"/>
      <c r="Q4" s="227"/>
      <c r="R4" s="19"/>
      <c r="S4" s="19"/>
      <c r="T4" s="173" t="s">
        <v>463</v>
      </c>
      <c r="U4" s="168" t="s">
        <v>325</v>
      </c>
      <c r="V4" s="229" t="s">
        <v>4</v>
      </c>
    </row>
    <row r="5" spans="1:22" customFormat="1" ht="15" customHeight="1" x14ac:dyDescent="0.25">
      <c r="A5" s="164"/>
      <c r="B5" s="164" t="s">
        <v>460</v>
      </c>
      <c r="C5" s="53">
        <v>2007</v>
      </c>
      <c r="D5" s="225"/>
      <c r="E5" s="225">
        <v>3840</v>
      </c>
      <c r="F5" s="225"/>
      <c r="G5" s="225"/>
      <c r="H5" s="165" t="str">
        <f t="shared" si="0"/>
        <v>Alpine</v>
      </c>
      <c r="I5" s="172" t="str">
        <f>VLOOKUP(H5,'LG2 Raw data'!$T$1:$U$30,2,FALSE)</f>
        <v>Y</v>
      </c>
      <c r="J5" s="165" t="str">
        <f t="shared" si="1"/>
        <v>Alpine Energy</v>
      </c>
      <c r="K5" s="56" t="str">
        <f t="shared" si="2"/>
        <v>No</v>
      </c>
      <c r="L5" s="58">
        <f t="shared" si="3"/>
        <v>0</v>
      </c>
      <c r="M5" s="58">
        <f t="shared" si="4"/>
        <v>3840</v>
      </c>
      <c r="N5" s="225"/>
      <c r="O5" s="58">
        <f t="shared" si="5"/>
        <v>3840</v>
      </c>
      <c r="P5" s="227"/>
      <c r="Q5" s="227"/>
      <c r="R5" s="19"/>
      <c r="S5" s="19"/>
      <c r="T5" s="173" t="s">
        <v>464</v>
      </c>
      <c r="U5" s="168" t="s">
        <v>318</v>
      </c>
      <c r="V5" s="229" t="str">
        <f>+T5</f>
        <v>Buller</v>
      </c>
    </row>
    <row r="6" spans="1:22" customFormat="1" ht="15" customHeight="1" x14ac:dyDescent="0.25">
      <c r="A6" s="164"/>
      <c r="B6" s="164" t="s">
        <v>460</v>
      </c>
      <c r="C6" s="53">
        <v>2008</v>
      </c>
      <c r="D6" s="225">
        <v>0</v>
      </c>
      <c r="E6" s="225">
        <v>4016</v>
      </c>
      <c r="F6" s="225">
        <v>0</v>
      </c>
      <c r="G6" s="225">
        <v>0</v>
      </c>
      <c r="H6" s="165" t="str">
        <f t="shared" si="0"/>
        <v>Alpine</v>
      </c>
      <c r="I6" s="172" t="str">
        <f>VLOOKUP(H6,'LG2 Raw data'!$T$1:$U$30,2,FALSE)</f>
        <v>Y</v>
      </c>
      <c r="J6" s="165" t="str">
        <f t="shared" si="1"/>
        <v>Alpine Energy</v>
      </c>
      <c r="K6" s="56" t="str">
        <f t="shared" si="2"/>
        <v>Yes</v>
      </c>
      <c r="L6" s="58">
        <f t="shared" si="3"/>
        <v>0</v>
      </c>
      <c r="M6" s="58">
        <f t="shared" si="4"/>
        <v>4016</v>
      </c>
      <c r="N6" s="225"/>
      <c r="O6" s="58">
        <f t="shared" si="5"/>
        <v>4016</v>
      </c>
      <c r="P6" s="227"/>
      <c r="Q6" s="227"/>
      <c r="R6" s="19"/>
      <c r="S6" s="19"/>
      <c r="T6" s="173" t="s">
        <v>5</v>
      </c>
      <c r="U6" s="168" t="s">
        <v>325</v>
      </c>
      <c r="V6" s="229" t="s">
        <v>5</v>
      </c>
    </row>
    <row r="7" spans="1:22" customFormat="1" ht="15" customHeight="1" x14ac:dyDescent="0.25">
      <c r="A7" s="164"/>
      <c r="B7" s="164" t="s">
        <v>460</v>
      </c>
      <c r="C7" s="53">
        <v>2009</v>
      </c>
      <c r="D7" s="225">
        <v>0</v>
      </c>
      <c r="E7" s="225">
        <v>4060</v>
      </c>
      <c r="F7" s="225">
        <v>0</v>
      </c>
      <c r="G7" s="225">
        <v>0</v>
      </c>
      <c r="H7" s="165" t="str">
        <f t="shared" si="0"/>
        <v>Alpine</v>
      </c>
      <c r="I7" s="172" t="str">
        <f>VLOOKUP(H7,'LG2 Raw data'!$T$1:$U$30,2,FALSE)</f>
        <v>Y</v>
      </c>
      <c r="J7" s="165" t="str">
        <f t="shared" si="1"/>
        <v>Alpine Energy</v>
      </c>
      <c r="K7" s="56" t="str">
        <f t="shared" si="2"/>
        <v>Yes</v>
      </c>
      <c r="L7" s="58">
        <f t="shared" si="3"/>
        <v>0</v>
      </c>
      <c r="M7" s="58">
        <f t="shared" si="4"/>
        <v>4060</v>
      </c>
      <c r="N7" s="225"/>
      <c r="O7" s="58">
        <f t="shared" si="5"/>
        <v>4060</v>
      </c>
      <c r="P7" s="227"/>
      <c r="Q7" s="227"/>
      <c r="R7" s="19"/>
      <c r="S7" s="19"/>
      <c r="T7" s="173" t="s">
        <v>465</v>
      </c>
      <c r="U7" s="168" t="s">
        <v>318</v>
      </c>
      <c r="V7" s="229" t="str">
        <f>+T7</f>
        <v>Counties</v>
      </c>
    </row>
    <row r="8" spans="1:22" customFormat="1" ht="15" customHeight="1" x14ac:dyDescent="0.25">
      <c r="A8" s="164"/>
      <c r="B8" s="164" t="s">
        <v>460</v>
      </c>
      <c r="C8" s="53">
        <v>2010</v>
      </c>
      <c r="D8" s="225">
        <v>0</v>
      </c>
      <c r="E8" s="225">
        <v>4106</v>
      </c>
      <c r="F8" s="225">
        <v>0</v>
      </c>
      <c r="G8" s="225">
        <v>0</v>
      </c>
      <c r="H8" s="165" t="str">
        <f t="shared" si="0"/>
        <v>Alpine</v>
      </c>
      <c r="I8" s="172" t="str">
        <f>VLOOKUP(H8,'LG2 Raw data'!$T$1:$U$30,2,FALSE)</f>
        <v>Y</v>
      </c>
      <c r="J8" s="165" t="str">
        <f t="shared" si="1"/>
        <v>Alpine Energy</v>
      </c>
      <c r="K8" s="56" t="str">
        <f t="shared" si="2"/>
        <v>Yes</v>
      </c>
      <c r="L8" s="58">
        <f t="shared" si="3"/>
        <v>0</v>
      </c>
      <c r="M8" s="58">
        <f t="shared" si="4"/>
        <v>4106</v>
      </c>
      <c r="N8" s="225"/>
      <c r="O8" s="58">
        <f t="shared" si="5"/>
        <v>4106</v>
      </c>
      <c r="P8" s="227"/>
      <c r="Q8" s="227"/>
      <c r="R8" s="19"/>
      <c r="S8" s="19"/>
      <c r="T8" s="173" t="s">
        <v>466</v>
      </c>
      <c r="U8" s="168" t="s">
        <v>325</v>
      </c>
      <c r="V8" s="229" t="s">
        <v>6</v>
      </c>
    </row>
    <row r="9" spans="1:22" customFormat="1" ht="15" customHeight="1" x14ac:dyDescent="0.25">
      <c r="A9" s="164"/>
      <c r="B9" s="164" t="s">
        <v>460</v>
      </c>
      <c r="C9" s="53">
        <v>2011</v>
      </c>
      <c r="D9" s="225">
        <v>0</v>
      </c>
      <c r="E9" s="225">
        <v>4120</v>
      </c>
      <c r="F9" s="225">
        <v>0</v>
      </c>
      <c r="G9" s="225">
        <v>0</v>
      </c>
      <c r="H9" s="165" t="str">
        <f t="shared" si="0"/>
        <v>Alpine</v>
      </c>
      <c r="I9" s="172" t="str">
        <f>VLOOKUP(H9,'LG2 Raw data'!$T$1:$U$30,2,FALSE)</f>
        <v>Y</v>
      </c>
      <c r="J9" s="165" t="str">
        <f t="shared" si="1"/>
        <v>Alpine Energy</v>
      </c>
      <c r="K9" s="56" t="str">
        <f t="shared" si="2"/>
        <v>Yes</v>
      </c>
      <c r="L9" s="58">
        <f t="shared" si="3"/>
        <v>0</v>
      </c>
      <c r="M9" s="58">
        <f t="shared" si="4"/>
        <v>4120</v>
      </c>
      <c r="N9" s="225"/>
      <c r="O9" s="58">
        <f t="shared" si="5"/>
        <v>4120</v>
      </c>
      <c r="P9" s="227"/>
      <c r="Q9" s="227"/>
      <c r="R9" s="19"/>
      <c r="S9" s="19"/>
      <c r="T9" s="173" t="s">
        <v>61</v>
      </c>
      <c r="U9" s="168" t="s">
        <v>318</v>
      </c>
      <c r="V9" s="229" t="str">
        <f>+T9</f>
        <v>Electra</v>
      </c>
    </row>
    <row r="10" spans="1:22" customFormat="1" ht="15" customHeight="1" x14ac:dyDescent="0.25">
      <c r="A10" s="164" t="s">
        <v>467</v>
      </c>
      <c r="B10" s="164" t="s">
        <v>467</v>
      </c>
      <c r="C10" s="53">
        <v>2004</v>
      </c>
      <c r="D10" s="225"/>
      <c r="E10" s="225">
        <v>2730</v>
      </c>
      <c r="F10" s="225"/>
      <c r="G10" s="225"/>
      <c r="H10" s="165" t="str">
        <f t="shared" si="0"/>
        <v>Ashburton</v>
      </c>
      <c r="I10" s="172" t="str">
        <f>VLOOKUP(H10,'LG2 Raw data'!$T$1:$U$30,2,FALSE)</f>
        <v>Y</v>
      </c>
      <c r="J10" s="165" t="str">
        <f t="shared" si="1"/>
        <v>Electricity Ashburton</v>
      </c>
      <c r="K10" s="56" t="str">
        <f t="shared" si="2"/>
        <v>No</v>
      </c>
      <c r="L10" s="58">
        <f t="shared" si="3"/>
        <v>0</v>
      </c>
      <c r="M10" s="58">
        <f t="shared" si="4"/>
        <v>2730</v>
      </c>
      <c r="N10" s="225"/>
      <c r="O10" s="58">
        <f t="shared" si="5"/>
        <v>2730</v>
      </c>
      <c r="P10" s="227"/>
      <c r="Q10" s="227"/>
      <c r="R10" s="19"/>
      <c r="S10" s="19"/>
      <c r="T10" s="173" t="s">
        <v>468</v>
      </c>
      <c r="U10" s="168" t="s">
        <v>325</v>
      </c>
      <c r="V10" s="229" t="s">
        <v>360</v>
      </c>
    </row>
    <row r="11" spans="1:22" customFormat="1" ht="15" customHeight="1" x14ac:dyDescent="0.25">
      <c r="A11" s="164"/>
      <c r="B11" s="164" t="s">
        <v>467</v>
      </c>
      <c r="C11" s="53">
        <v>2005</v>
      </c>
      <c r="D11" s="225"/>
      <c r="E11" s="225">
        <v>2776</v>
      </c>
      <c r="F11" s="225"/>
      <c r="G11" s="225"/>
      <c r="H11" s="165" t="str">
        <f t="shared" si="0"/>
        <v>Ashburton</v>
      </c>
      <c r="I11" s="172" t="str">
        <f>VLOOKUP(H11,'LG2 Raw data'!$T$1:$U$30,2,FALSE)</f>
        <v>Y</v>
      </c>
      <c r="J11" s="165" t="str">
        <f t="shared" si="1"/>
        <v>Electricity Ashburton</v>
      </c>
      <c r="K11" s="56" t="str">
        <f t="shared" si="2"/>
        <v>No</v>
      </c>
      <c r="L11" s="58">
        <f t="shared" si="3"/>
        <v>0</v>
      </c>
      <c r="M11" s="58">
        <f t="shared" si="4"/>
        <v>2776</v>
      </c>
      <c r="N11" s="225"/>
      <c r="O11" s="58">
        <f t="shared" si="5"/>
        <v>2776</v>
      </c>
      <c r="P11" s="227"/>
      <c r="Q11" s="227"/>
      <c r="R11" s="19"/>
      <c r="S11" s="19"/>
      <c r="T11" s="173" t="s">
        <v>469</v>
      </c>
      <c r="U11" s="168" t="s">
        <v>325</v>
      </c>
      <c r="V11" s="229" t="s">
        <v>8</v>
      </c>
    </row>
    <row r="12" spans="1:22" customFormat="1" ht="15" customHeight="1" x14ac:dyDescent="0.25">
      <c r="A12" s="164"/>
      <c r="B12" s="164" t="s">
        <v>467</v>
      </c>
      <c r="C12" s="53">
        <v>2006</v>
      </c>
      <c r="D12" s="225"/>
      <c r="E12" s="225">
        <v>2802</v>
      </c>
      <c r="F12" s="225"/>
      <c r="G12" s="225"/>
      <c r="H12" s="165" t="str">
        <f t="shared" si="0"/>
        <v>Ashburton</v>
      </c>
      <c r="I12" s="172" t="str">
        <f>VLOOKUP(H12,'LG2 Raw data'!$T$1:$U$30,2,FALSE)</f>
        <v>Y</v>
      </c>
      <c r="J12" s="165" t="str">
        <f t="shared" si="1"/>
        <v>Electricity Ashburton</v>
      </c>
      <c r="K12" s="56" t="str">
        <f t="shared" si="2"/>
        <v>No</v>
      </c>
      <c r="L12" s="58">
        <f t="shared" si="3"/>
        <v>0</v>
      </c>
      <c r="M12" s="58">
        <f t="shared" si="4"/>
        <v>2802</v>
      </c>
      <c r="N12" s="225"/>
      <c r="O12" s="58">
        <f t="shared" si="5"/>
        <v>2802</v>
      </c>
      <c r="P12" s="227"/>
      <c r="Q12" s="227"/>
      <c r="R12" s="19"/>
      <c r="S12" s="19"/>
      <c r="T12" s="173" t="s">
        <v>470</v>
      </c>
      <c r="U12" s="168" t="s">
        <v>318</v>
      </c>
      <c r="V12" s="229" t="str">
        <f t="shared" ref="V12:V13" si="6">+T12</f>
        <v>Mainpower</v>
      </c>
    </row>
    <row r="13" spans="1:22" customFormat="1" ht="15" customHeight="1" x14ac:dyDescent="0.25">
      <c r="A13" s="164"/>
      <c r="B13" s="164" t="s">
        <v>467</v>
      </c>
      <c r="C13" s="53">
        <v>2007</v>
      </c>
      <c r="D13" s="225"/>
      <c r="E13" s="225">
        <v>2840</v>
      </c>
      <c r="F13" s="225"/>
      <c r="G13" s="225"/>
      <c r="H13" s="165" t="str">
        <f t="shared" si="0"/>
        <v>Ashburton</v>
      </c>
      <c r="I13" s="172" t="str">
        <f>VLOOKUP(H13,'LG2 Raw data'!$T$1:$U$30,2,FALSE)</f>
        <v>Y</v>
      </c>
      <c r="J13" s="165" t="str">
        <f t="shared" si="1"/>
        <v>Electricity Ashburton</v>
      </c>
      <c r="K13" s="56" t="str">
        <f t="shared" si="2"/>
        <v>No</v>
      </c>
      <c r="L13" s="58">
        <f t="shared" si="3"/>
        <v>0</v>
      </c>
      <c r="M13" s="58">
        <f t="shared" si="4"/>
        <v>2840</v>
      </c>
      <c r="N13" s="225"/>
      <c r="O13" s="58">
        <f t="shared" si="5"/>
        <v>2840</v>
      </c>
      <c r="P13" s="227"/>
      <c r="Q13" s="227"/>
      <c r="R13" s="19"/>
      <c r="S13" s="19"/>
      <c r="T13" s="173" t="s">
        <v>471</v>
      </c>
      <c r="U13" s="168" t="s">
        <v>318</v>
      </c>
      <c r="V13" s="229" t="str">
        <f t="shared" si="6"/>
        <v>Marlborough</v>
      </c>
    </row>
    <row r="14" spans="1:22" customFormat="1" ht="15" customHeight="1" x14ac:dyDescent="0.25">
      <c r="A14" s="164"/>
      <c r="B14" s="164" t="s">
        <v>467</v>
      </c>
      <c r="C14" s="53">
        <v>2008</v>
      </c>
      <c r="D14" s="225">
        <v>206</v>
      </c>
      <c r="E14" s="225">
        <v>2853</v>
      </c>
      <c r="F14" s="225">
        <v>40</v>
      </c>
      <c r="G14" s="225">
        <v>166</v>
      </c>
      <c r="H14" s="165" t="str">
        <f t="shared" si="0"/>
        <v>Ashburton</v>
      </c>
      <c r="I14" s="172" t="str">
        <f>VLOOKUP(H14,'LG2 Raw data'!$T$1:$U$30,2,FALSE)</f>
        <v>Y</v>
      </c>
      <c r="J14" s="165" t="str">
        <f t="shared" si="1"/>
        <v>Electricity Ashburton</v>
      </c>
      <c r="K14" s="56" t="str">
        <f t="shared" si="2"/>
        <v>Yes</v>
      </c>
      <c r="L14" s="58">
        <f t="shared" si="3"/>
        <v>0</v>
      </c>
      <c r="M14" s="58">
        <f t="shared" si="4"/>
        <v>2853</v>
      </c>
      <c r="N14" s="225"/>
      <c r="O14" s="58">
        <f t="shared" si="5"/>
        <v>2853</v>
      </c>
      <c r="P14" s="227"/>
      <c r="Q14" s="227"/>
      <c r="R14" s="19"/>
      <c r="S14" s="19"/>
      <c r="T14" s="173" t="s">
        <v>472</v>
      </c>
      <c r="U14" s="168" t="s">
        <v>325</v>
      </c>
      <c r="V14" s="229" t="s">
        <v>9</v>
      </c>
    </row>
    <row r="15" spans="1:22" customFormat="1" ht="15" customHeight="1" x14ac:dyDescent="0.25">
      <c r="A15" s="164"/>
      <c r="B15" s="164" t="s">
        <v>467</v>
      </c>
      <c r="C15" s="53">
        <v>2009</v>
      </c>
      <c r="D15" s="225">
        <v>222</v>
      </c>
      <c r="E15" s="225">
        <v>2888</v>
      </c>
      <c r="F15" s="225">
        <v>39</v>
      </c>
      <c r="G15" s="225">
        <v>183</v>
      </c>
      <c r="H15" s="165" t="str">
        <f t="shared" si="0"/>
        <v>Ashburton</v>
      </c>
      <c r="I15" s="172" t="str">
        <f>VLOOKUP(H15,'LG2 Raw data'!$T$1:$U$30,2,FALSE)</f>
        <v>Y</v>
      </c>
      <c r="J15" s="165" t="str">
        <f t="shared" si="1"/>
        <v>Electricity Ashburton</v>
      </c>
      <c r="K15" s="56" t="str">
        <f t="shared" si="2"/>
        <v>Yes</v>
      </c>
      <c r="L15" s="58">
        <f t="shared" si="3"/>
        <v>0</v>
      </c>
      <c r="M15" s="58">
        <f t="shared" si="4"/>
        <v>2888</v>
      </c>
      <c r="N15" s="225"/>
      <c r="O15" s="58">
        <f t="shared" si="5"/>
        <v>2888</v>
      </c>
      <c r="P15" s="227"/>
      <c r="Q15" s="227"/>
      <c r="R15" s="19"/>
      <c r="S15" s="19"/>
      <c r="T15" s="173" t="s">
        <v>66</v>
      </c>
      <c r="U15" s="168" t="s">
        <v>318</v>
      </c>
      <c r="V15" s="229" t="str">
        <f t="shared" ref="V15:V16" si="7">+T15</f>
        <v>Northpower</v>
      </c>
    </row>
    <row r="16" spans="1:22" customFormat="1" ht="15" customHeight="1" x14ac:dyDescent="0.25">
      <c r="A16" s="164"/>
      <c r="B16" s="164" t="s">
        <v>467</v>
      </c>
      <c r="C16" s="53">
        <v>2010</v>
      </c>
      <c r="D16" s="225">
        <v>228</v>
      </c>
      <c r="E16" s="225">
        <v>2933</v>
      </c>
      <c r="F16" s="225">
        <v>38</v>
      </c>
      <c r="G16" s="225">
        <v>190</v>
      </c>
      <c r="H16" s="165" t="str">
        <f t="shared" si="0"/>
        <v>Ashburton</v>
      </c>
      <c r="I16" s="172" t="str">
        <f>VLOOKUP(H16,'LG2 Raw data'!$T$1:$U$30,2,FALSE)</f>
        <v>Y</v>
      </c>
      <c r="J16" s="165" t="str">
        <f t="shared" si="1"/>
        <v>Electricity Ashburton</v>
      </c>
      <c r="K16" s="56" t="str">
        <f t="shared" si="2"/>
        <v>Yes</v>
      </c>
      <c r="L16" s="58">
        <f t="shared" si="3"/>
        <v>0</v>
      </c>
      <c r="M16" s="58">
        <f t="shared" si="4"/>
        <v>2933</v>
      </c>
      <c r="N16" s="225"/>
      <c r="O16" s="58">
        <f t="shared" si="5"/>
        <v>2933</v>
      </c>
      <c r="P16" s="227"/>
      <c r="Q16" s="227"/>
      <c r="R16" s="19"/>
      <c r="S16" s="19"/>
      <c r="T16" s="173" t="s">
        <v>335</v>
      </c>
      <c r="U16" s="168" t="s">
        <v>318</v>
      </c>
      <c r="V16" s="229" t="str">
        <f t="shared" si="7"/>
        <v>Orion</v>
      </c>
    </row>
    <row r="17" spans="1:22" customFormat="1" ht="15" customHeight="1" x14ac:dyDescent="0.25">
      <c r="A17" s="164"/>
      <c r="B17" s="164" t="s">
        <v>467</v>
      </c>
      <c r="C17" s="53">
        <v>2011</v>
      </c>
      <c r="D17" s="225">
        <v>239</v>
      </c>
      <c r="E17" s="225">
        <v>2961</v>
      </c>
      <c r="F17" s="225">
        <v>38</v>
      </c>
      <c r="G17" s="225">
        <v>201</v>
      </c>
      <c r="H17" s="165" t="str">
        <f t="shared" si="0"/>
        <v>Ashburton</v>
      </c>
      <c r="I17" s="172" t="str">
        <f>VLOOKUP(H17,'LG2 Raw data'!$T$1:$U$30,2,FALSE)</f>
        <v>Y</v>
      </c>
      <c r="J17" s="165" t="str">
        <f t="shared" si="1"/>
        <v>Electricity Ashburton</v>
      </c>
      <c r="K17" s="56" t="str">
        <f t="shared" si="2"/>
        <v>Yes</v>
      </c>
      <c r="L17" s="58">
        <f t="shared" si="3"/>
        <v>0</v>
      </c>
      <c r="M17" s="58">
        <f t="shared" si="4"/>
        <v>2961</v>
      </c>
      <c r="N17" s="225"/>
      <c r="O17" s="58">
        <f t="shared" si="5"/>
        <v>2961</v>
      </c>
      <c r="P17" s="227"/>
      <c r="Q17" s="227"/>
      <c r="R17" s="19"/>
      <c r="S17" s="19"/>
      <c r="T17" s="173" t="s">
        <v>331</v>
      </c>
      <c r="U17" s="168" t="s">
        <v>325</v>
      </c>
      <c r="V17" s="229" t="s">
        <v>473</v>
      </c>
    </row>
    <row r="18" spans="1:22" customFormat="1" ht="15" customHeight="1" x14ac:dyDescent="0.25">
      <c r="A18" s="164" t="s">
        <v>474</v>
      </c>
      <c r="B18" s="164" t="s">
        <v>474</v>
      </c>
      <c r="C18" s="53">
        <v>2009</v>
      </c>
      <c r="D18" s="225">
        <v>201</v>
      </c>
      <c r="E18" s="225">
        <v>5544</v>
      </c>
      <c r="F18" s="225">
        <v>51</v>
      </c>
      <c r="G18" s="225">
        <v>150</v>
      </c>
      <c r="H18" s="165" t="str">
        <f t="shared" si="0"/>
        <v>Aurora</v>
      </c>
      <c r="I18" s="172" t="str">
        <f>VLOOKUP(H18,'LG2 Raw data'!$T$1:$U$30,2,FALSE)</f>
        <v>Y</v>
      </c>
      <c r="J18" s="165" t="str">
        <f t="shared" si="1"/>
        <v>Aurora Energy</v>
      </c>
      <c r="K18" s="56" t="str">
        <f t="shared" si="2"/>
        <v>Yes</v>
      </c>
      <c r="L18" s="58">
        <f t="shared" si="3"/>
        <v>0</v>
      </c>
      <c r="M18" s="58">
        <f t="shared" si="4"/>
        <v>5544</v>
      </c>
      <c r="N18" s="225"/>
      <c r="O18" s="58">
        <f t="shared" si="5"/>
        <v>5544</v>
      </c>
      <c r="P18" s="227"/>
      <c r="Q18" s="227"/>
      <c r="R18" s="19"/>
      <c r="S18" s="19"/>
      <c r="T18" s="173" t="s">
        <v>11</v>
      </c>
      <c r="U18" s="168" t="s">
        <v>325</v>
      </c>
      <c r="V18" s="229" t="s">
        <v>11</v>
      </c>
    </row>
    <row r="19" spans="1:22" customFormat="1" ht="15" customHeight="1" x14ac:dyDescent="0.25">
      <c r="A19" s="164"/>
      <c r="B19" s="164" t="s">
        <v>474</v>
      </c>
      <c r="C19" s="53">
        <v>2010</v>
      </c>
      <c r="D19" s="225">
        <v>204</v>
      </c>
      <c r="E19" s="225">
        <v>5600</v>
      </c>
      <c r="F19" s="225">
        <v>49</v>
      </c>
      <c r="G19" s="225">
        <v>155</v>
      </c>
      <c r="H19" s="165" t="str">
        <f t="shared" si="0"/>
        <v>Aurora</v>
      </c>
      <c r="I19" s="172" t="str">
        <f>VLOOKUP(H19,'LG2 Raw data'!$T$1:$U$30,2,FALSE)</f>
        <v>Y</v>
      </c>
      <c r="J19" s="165" t="str">
        <f t="shared" si="1"/>
        <v>Aurora Energy</v>
      </c>
      <c r="K19" s="56" t="str">
        <f t="shared" si="2"/>
        <v>Yes</v>
      </c>
      <c r="L19" s="58">
        <f t="shared" si="3"/>
        <v>0</v>
      </c>
      <c r="M19" s="58">
        <f t="shared" si="4"/>
        <v>5600</v>
      </c>
      <c r="N19" s="225"/>
      <c r="O19" s="58">
        <f t="shared" si="5"/>
        <v>5600</v>
      </c>
      <c r="P19" s="227"/>
      <c r="Q19" s="227"/>
      <c r="R19" s="19"/>
      <c r="S19" s="19"/>
      <c r="T19" s="173" t="s">
        <v>69</v>
      </c>
      <c r="U19" s="168" t="s">
        <v>318</v>
      </c>
      <c r="V19" s="229" t="str">
        <f>+T19</f>
        <v>Scanpower</v>
      </c>
    </row>
    <row r="20" spans="1:22" customFormat="1" ht="15" customHeight="1" x14ac:dyDescent="0.25">
      <c r="A20" s="164" t="s">
        <v>475</v>
      </c>
      <c r="B20" s="164" t="s">
        <v>474</v>
      </c>
      <c r="C20" s="53">
        <v>2004</v>
      </c>
      <c r="D20" s="225"/>
      <c r="E20" s="225">
        <v>5029</v>
      </c>
      <c r="F20" s="225"/>
      <c r="G20" s="225"/>
      <c r="H20" s="165" t="str">
        <f t="shared" si="0"/>
        <v>Aurora</v>
      </c>
      <c r="I20" s="172" t="str">
        <f>VLOOKUP(H20,'LG2 Raw data'!$T$1:$U$30,2,FALSE)</f>
        <v>Y</v>
      </c>
      <c r="J20" s="165" t="str">
        <f t="shared" si="1"/>
        <v>Aurora Energy</v>
      </c>
      <c r="K20" s="56" t="str">
        <f t="shared" si="2"/>
        <v>No</v>
      </c>
      <c r="L20" s="58">
        <f t="shared" si="3"/>
        <v>0</v>
      </c>
      <c r="M20" s="58">
        <f t="shared" si="4"/>
        <v>5029</v>
      </c>
      <c r="N20" s="225"/>
      <c r="O20" s="58">
        <f t="shared" si="5"/>
        <v>5029</v>
      </c>
      <c r="P20" s="227"/>
      <c r="Q20" s="227"/>
      <c r="R20" s="19"/>
      <c r="S20" s="19"/>
      <c r="T20" s="173" t="s">
        <v>476</v>
      </c>
      <c r="U20" s="168" t="s">
        <v>325</v>
      </c>
      <c r="V20" s="229" t="s">
        <v>10</v>
      </c>
    </row>
    <row r="21" spans="1:22" customFormat="1" ht="15" customHeight="1" x14ac:dyDescent="0.25">
      <c r="A21" s="164"/>
      <c r="B21" s="164" t="s">
        <v>474</v>
      </c>
      <c r="C21" s="53">
        <v>2005</v>
      </c>
      <c r="D21" s="225"/>
      <c r="E21" s="225">
        <v>5149</v>
      </c>
      <c r="F21" s="225"/>
      <c r="G21" s="225"/>
      <c r="H21" s="165" t="str">
        <f t="shared" si="0"/>
        <v>Aurora</v>
      </c>
      <c r="I21" s="172" t="str">
        <f>VLOOKUP(H21,'LG2 Raw data'!$T$1:$U$30,2,FALSE)</f>
        <v>Y</v>
      </c>
      <c r="J21" s="165" t="str">
        <f t="shared" si="1"/>
        <v>Aurora Energy</v>
      </c>
      <c r="K21" s="56" t="str">
        <f t="shared" si="2"/>
        <v>No</v>
      </c>
      <c r="L21" s="58">
        <f t="shared" si="3"/>
        <v>0</v>
      </c>
      <c r="M21" s="58">
        <f t="shared" si="4"/>
        <v>5149</v>
      </c>
      <c r="N21" s="225"/>
      <c r="O21" s="58">
        <f t="shared" si="5"/>
        <v>5149</v>
      </c>
      <c r="P21" s="227"/>
      <c r="Q21" s="227"/>
      <c r="R21" s="19"/>
      <c r="S21" s="19"/>
      <c r="T21" s="173" t="s">
        <v>477</v>
      </c>
      <c r="U21" s="168" t="s">
        <v>325</v>
      </c>
      <c r="V21" s="229" t="s">
        <v>13</v>
      </c>
    </row>
    <row r="22" spans="1:22" customFormat="1" ht="15" customHeight="1" x14ac:dyDescent="0.25">
      <c r="A22" s="164"/>
      <c r="B22" s="164" t="s">
        <v>474</v>
      </c>
      <c r="C22" s="53">
        <v>2006</v>
      </c>
      <c r="D22" s="225"/>
      <c r="E22" s="225">
        <v>5252</v>
      </c>
      <c r="F22" s="225"/>
      <c r="G22" s="225"/>
      <c r="H22" s="165" t="str">
        <f t="shared" si="0"/>
        <v>Aurora</v>
      </c>
      <c r="I22" s="172" t="str">
        <f>VLOOKUP(H22,'LG2 Raw data'!$T$1:$U$30,2,FALSE)</f>
        <v>Y</v>
      </c>
      <c r="J22" s="165" t="str">
        <f t="shared" si="1"/>
        <v>Aurora Energy</v>
      </c>
      <c r="K22" s="56" t="str">
        <f t="shared" si="2"/>
        <v>No</v>
      </c>
      <c r="L22" s="58">
        <f t="shared" si="3"/>
        <v>0</v>
      </c>
      <c r="M22" s="58">
        <f t="shared" si="4"/>
        <v>5252</v>
      </c>
      <c r="N22" s="225"/>
      <c r="O22" s="58">
        <f t="shared" si="5"/>
        <v>5252</v>
      </c>
      <c r="P22" s="227"/>
      <c r="Q22" s="227"/>
      <c r="R22" s="19"/>
      <c r="S22" s="19"/>
      <c r="T22" s="173" t="s">
        <v>478</v>
      </c>
      <c r="U22" s="168" t="s">
        <v>325</v>
      </c>
      <c r="V22" s="229" t="s">
        <v>12</v>
      </c>
    </row>
    <row r="23" spans="1:22" customFormat="1" ht="15" customHeight="1" x14ac:dyDescent="0.25">
      <c r="A23" s="164"/>
      <c r="B23" s="164" t="s">
        <v>474</v>
      </c>
      <c r="C23" s="53">
        <v>2007</v>
      </c>
      <c r="D23" s="225"/>
      <c r="E23" s="225">
        <v>5356</v>
      </c>
      <c r="F23" s="225"/>
      <c r="G23" s="225"/>
      <c r="H23" s="165" t="str">
        <f t="shared" si="0"/>
        <v>Aurora</v>
      </c>
      <c r="I23" s="172" t="str">
        <f>VLOOKUP(H23,'LG2 Raw data'!$T$1:$U$30,2,FALSE)</f>
        <v>Y</v>
      </c>
      <c r="J23" s="165" t="str">
        <f t="shared" si="1"/>
        <v>Aurora Energy</v>
      </c>
      <c r="K23" s="56" t="str">
        <f t="shared" si="2"/>
        <v>No</v>
      </c>
      <c r="L23" s="58">
        <f t="shared" si="3"/>
        <v>0</v>
      </c>
      <c r="M23" s="58">
        <f t="shared" si="4"/>
        <v>5356</v>
      </c>
      <c r="N23" s="225"/>
      <c r="O23" s="58">
        <f t="shared" si="5"/>
        <v>5356</v>
      </c>
      <c r="P23" s="227"/>
      <c r="Q23" s="227"/>
      <c r="R23" s="19"/>
      <c r="S23" s="19"/>
      <c r="T23" s="173" t="s">
        <v>479</v>
      </c>
      <c r="U23" s="168" t="s">
        <v>318</v>
      </c>
      <c r="V23" s="229" t="str">
        <f>+T23</f>
        <v>TPCL</v>
      </c>
    </row>
    <row r="24" spans="1:22" customFormat="1" ht="15" customHeight="1" x14ac:dyDescent="0.25">
      <c r="A24" s="164"/>
      <c r="B24" s="164" t="s">
        <v>474</v>
      </c>
      <c r="C24" s="53">
        <v>2008</v>
      </c>
      <c r="D24" s="225">
        <v>223</v>
      </c>
      <c r="E24" s="225">
        <v>5453</v>
      </c>
      <c r="F24" s="225">
        <v>60</v>
      </c>
      <c r="G24" s="225">
        <v>163</v>
      </c>
      <c r="H24" s="165" t="str">
        <f t="shared" si="0"/>
        <v>Aurora</v>
      </c>
      <c r="I24" s="172" t="str">
        <f>VLOOKUP(H24,'LG2 Raw data'!$T$1:$U$30,2,FALSE)</f>
        <v>Y</v>
      </c>
      <c r="J24" s="165" t="str">
        <f t="shared" si="1"/>
        <v>Aurora Energy</v>
      </c>
      <c r="K24" s="56" t="str">
        <f t="shared" si="2"/>
        <v>Yes</v>
      </c>
      <c r="L24" s="58">
        <f t="shared" si="3"/>
        <v>0</v>
      </c>
      <c r="M24" s="58">
        <f t="shared" si="4"/>
        <v>5453</v>
      </c>
      <c r="N24" s="225"/>
      <c r="O24" s="58">
        <f t="shared" si="5"/>
        <v>5453</v>
      </c>
      <c r="P24" s="227"/>
      <c r="Q24" s="227"/>
      <c r="R24" s="19"/>
      <c r="S24" s="19"/>
      <c r="T24" s="173" t="s">
        <v>348</v>
      </c>
      <c r="U24" s="168" t="s">
        <v>325</v>
      </c>
      <c r="V24" s="229" t="s">
        <v>348</v>
      </c>
    </row>
    <row r="25" spans="1:22" customFormat="1" ht="15" customHeight="1" x14ac:dyDescent="0.25">
      <c r="A25" s="164"/>
      <c r="B25" s="164" t="s">
        <v>474</v>
      </c>
      <c r="C25" s="53">
        <v>2011</v>
      </c>
      <c r="D25" s="225">
        <v>205</v>
      </c>
      <c r="E25" s="225">
        <v>5621</v>
      </c>
      <c r="F25" s="225">
        <v>48</v>
      </c>
      <c r="G25" s="225">
        <v>157</v>
      </c>
      <c r="H25" s="165" t="str">
        <f t="shared" si="0"/>
        <v>Aurora</v>
      </c>
      <c r="I25" s="172" t="str">
        <f>VLOOKUP(H25,'LG2 Raw data'!$T$1:$U$30,2,FALSE)</f>
        <v>Y</v>
      </c>
      <c r="J25" s="165" t="str">
        <f t="shared" si="1"/>
        <v>Aurora Energy</v>
      </c>
      <c r="K25" s="56" t="str">
        <f t="shared" si="2"/>
        <v>Yes</v>
      </c>
      <c r="L25" s="58">
        <f t="shared" si="3"/>
        <v>0</v>
      </c>
      <c r="M25" s="58">
        <f t="shared" si="4"/>
        <v>5621</v>
      </c>
      <c r="N25" s="225"/>
      <c r="O25" s="58">
        <f t="shared" si="5"/>
        <v>5621</v>
      </c>
      <c r="P25" s="227"/>
      <c r="Q25" s="227"/>
      <c r="R25" s="19"/>
      <c r="S25" s="19"/>
      <c r="T25" s="173" t="s">
        <v>321</v>
      </c>
      <c r="U25" s="168" t="s">
        <v>325</v>
      </c>
      <c r="V25" s="229" t="s">
        <v>321</v>
      </c>
    </row>
    <row r="26" spans="1:22" customFormat="1" ht="15" customHeight="1" x14ac:dyDescent="0.25">
      <c r="A26" s="164" t="s">
        <v>480</v>
      </c>
      <c r="B26" s="164" t="s">
        <v>480</v>
      </c>
      <c r="C26" s="53">
        <v>2004</v>
      </c>
      <c r="D26" s="225"/>
      <c r="E26" s="225">
        <v>608</v>
      </c>
      <c r="F26" s="225"/>
      <c r="G26" s="225"/>
      <c r="H26" s="165" t="str">
        <f t="shared" si="0"/>
        <v>Buller</v>
      </c>
      <c r="I26" s="172" t="str">
        <f>VLOOKUP(H26,'LG2 Raw data'!$T$1:$U$30,2,FALSE)</f>
        <v>N</v>
      </c>
      <c r="J26" s="165" t="str">
        <f t="shared" si="1"/>
        <v>Buller</v>
      </c>
      <c r="K26" s="56" t="str">
        <f t="shared" si="2"/>
        <v>No</v>
      </c>
      <c r="L26" s="58">
        <f t="shared" si="3"/>
        <v>0</v>
      </c>
      <c r="M26" s="58">
        <f t="shared" si="4"/>
        <v>608</v>
      </c>
      <c r="N26" s="225"/>
      <c r="O26" s="58">
        <f t="shared" si="5"/>
        <v>608</v>
      </c>
      <c r="P26" s="227"/>
      <c r="Q26" s="227"/>
      <c r="R26" s="19"/>
      <c r="S26" s="19"/>
      <c r="T26" s="173" t="s">
        <v>481</v>
      </c>
      <c r="U26" s="168" t="s">
        <v>318</v>
      </c>
      <c r="V26" s="229" t="str">
        <f t="shared" ref="V26:V28" si="8">+T26</f>
        <v>Waipa</v>
      </c>
    </row>
    <row r="27" spans="1:22" customFormat="1" ht="15" customHeight="1" x14ac:dyDescent="0.25">
      <c r="A27" s="164"/>
      <c r="B27" s="164" t="s">
        <v>480</v>
      </c>
      <c r="C27" s="53">
        <v>2005</v>
      </c>
      <c r="D27" s="225"/>
      <c r="E27" s="225">
        <v>598</v>
      </c>
      <c r="F27" s="225"/>
      <c r="G27" s="225"/>
      <c r="H27" s="165" t="str">
        <f t="shared" si="0"/>
        <v>Buller</v>
      </c>
      <c r="I27" s="172" t="str">
        <f>VLOOKUP(H27,'LG2 Raw data'!$T$1:$U$30,2,FALSE)</f>
        <v>N</v>
      </c>
      <c r="J27" s="165" t="str">
        <f t="shared" si="1"/>
        <v>Buller</v>
      </c>
      <c r="K27" s="56" t="str">
        <f t="shared" si="2"/>
        <v>No</v>
      </c>
      <c r="L27" s="58">
        <f t="shared" si="3"/>
        <v>0</v>
      </c>
      <c r="M27" s="58">
        <f t="shared" si="4"/>
        <v>598</v>
      </c>
      <c r="N27" s="225"/>
      <c r="O27" s="58">
        <f t="shared" si="5"/>
        <v>598</v>
      </c>
      <c r="P27" s="227"/>
      <c r="Q27" s="227"/>
      <c r="R27" s="19"/>
      <c r="S27" s="19"/>
      <c r="T27" s="173" t="s">
        <v>482</v>
      </c>
      <c r="U27" s="168" t="s">
        <v>318</v>
      </c>
      <c r="V27" s="229" t="str">
        <f t="shared" si="8"/>
        <v>Waitaki</v>
      </c>
    </row>
    <row r="28" spans="1:22" customFormat="1" ht="15" customHeight="1" x14ac:dyDescent="0.25">
      <c r="A28" s="164"/>
      <c r="B28" s="164" t="s">
        <v>480</v>
      </c>
      <c r="C28" s="53">
        <v>2006</v>
      </c>
      <c r="D28" s="225"/>
      <c r="E28" s="225">
        <v>587</v>
      </c>
      <c r="F28" s="225"/>
      <c r="G28" s="225"/>
      <c r="H28" s="165" t="str">
        <f t="shared" si="0"/>
        <v>Buller</v>
      </c>
      <c r="I28" s="172" t="str">
        <f>VLOOKUP(H28,'LG2 Raw data'!$T$1:$U$30,2,FALSE)</f>
        <v>N</v>
      </c>
      <c r="J28" s="165" t="str">
        <f t="shared" si="1"/>
        <v>Buller</v>
      </c>
      <c r="K28" s="56" t="str">
        <f t="shared" si="2"/>
        <v>No</v>
      </c>
      <c r="L28" s="58">
        <f t="shared" si="3"/>
        <v>0</v>
      </c>
      <c r="M28" s="58">
        <f t="shared" si="4"/>
        <v>587</v>
      </c>
      <c r="N28" s="225"/>
      <c r="O28" s="58">
        <f t="shared" si="5"/>
        <v>587</v>
      </c>
      <c r="P28" s="227"/>
      <c r="Q28" s="227"/>
      <c r="R28" s="19"/>
      <c r="S28" s="19"/>
      <c r="T28" s="173" t="s">
        <v>483</v>
      </c>
      <c r="U28" s="168" t="s">
        <v>318</v>
      </c>
      <c r="V28" s="229" t="str">
        <f t="shared" si="8"/>
        <v>WEL</v>
      </c>
    </row>
    <row r="29" spans="1:22" customFormat="1" ht="15" customHeight="1" x14ac:dyDescent="0.25">
      <c r="A29" s="164"/>
      <c r="B29" s="164" t="s">
        <v>480</v>
      </c>
      <c r="C29" s="53">
        <v>2007</v>
      </c>
      <c r="D29" s="225"/>
      <c r="E29" s="225">
        <v>590</v>
      </c>
      <c r="F29" s="225"/>
      <c r="G29" s="225"/>
      <c r="H29" s="165" t="str">
        <f t="shared" si="0"/>
        <v>Buller</v>
      </c>
      <c r="I29" s="172" t="str">
        <f>VLOOKUP(H29,'LG2 Raw data'!$T$1:$U$30,2,FALSE)</f>
        <v>N</v>
      </c>
      <c r="J29" s="165" t="str">
        <f t="shared" si="1"/>
        <v>Buller</v>
      </c>
      <c r="K29" s="56" t="str">
        <f t="shared" si="2"/>
        <v>No</v>
      </c>
      <c r="L29" s="58">
        <f t="shared" si="3"/>
        <v>0</v>
      </c>
      <c r="M29" s="58">
        <f t="shared" si="4"/>
        <v>590</v>
      </c>
      <c r="N29" s="225"/>
      <c r="O29" s="58">
        <f t="shared" si="5"/>
        <v>590</v>
      </c>
      <c r="P29" s="227"/>
      <c r="Q29" s="227"/>
      <c r="R29" s="19"/>
      <c r="S29" s="19"/>
      <c r="T29" s="173" t="s">
        <v>327</v>
      </c>
      <c r="U29" s="168" t="s">
        <v>325</v>
      </c>
      <c r="V29" s="229" t="s">
        <v>14</v>
      </c>
    </row>
    <row r="30" spans="1:22" customFormat="1" ht="15" customHeight="1" x14ac:dyDescent="0.25">
      <c r="A30" s="164"/>
      <c r="B30" s="164" t="s">
        <v>480</v>
      </c>
      <c r="C30" s="53">
        <v>2008</v>
      </c>
      <c r="D30" s="225">
        <v>66</v>
      </c>
      <c r="E30" s="225">
        <v>600</v>
      </c>
      <c r="F30" s="225">
        <v>58</v>
      </c>
      <c r="G30" s="225">
        <v>8</v>
      </c>
      <c r="H30" s="165" t="str">
        <f t="shared" si="0"/>
        <v>Buller</v>
      </c>
      <c r="I30" s="172" t="str">
        <f>VLOOKUP(H30,'LG2 Raw data'!$T$1:$U$30,2,FALSE)</f>
        <v>N</v>
      </c>
      <c r="J30" s="165" t="str">
        <f t="shared" si="1"/>
        <v>Buller</v>
      </c>
      <c r="K30" s="56" t="str">
        <f t="shared" si="2"/>
        <v>Yes</v>
      </c>
      <c r="L30" s="58">
        <f t="shared" si="3"/>
        <v>0</v>
      </c>
      <c r="M30" s="58">
        <f t="shared" si="4"/>
        <v>600</v>
      </c>
      <c r="N30" s="225"/>
      <c r="O30" s="58">
        <f t="shared" si="5"/>
        <v>600</v>
      </c>
      <c r="P30" s="227"/>
      <c r="Q30" s="227"/>
      <c r="R30" s="19"/>
      <c r="S30" s="19"/>
      <c r="T30" s="173" t="s">
        <v>75</v>
      </c>
      <c r="U30" s="168" t="s">
        <v>318</v>
      </c>
      <c r="V30" s="229" t="str">
        <f>+T30</f>
        <v>Westpower</v>
      </c>
    </row>
    <row r="31" spans="1:22" customFormat="1" ht="15" customHeight="1" x14ac:dyDescent="0.25">
      <c r="A31" s="164"/>
      <c r="B31" s="164" t="s">
        <v>480</v>
      </c>
      <c r="C31" s="53">
        <v>2009</v>
      </c>
      <c r="D31" s="225">
        <v>0</v>
      </c>
      <c r="E31" s="225">
        <v>602</v>
      </c>
      <c r="F31" s="225">
        <v>0</v>
      </c>
      <c r="G31" s="225">
        <v>0</v>
      </c>
      <c r="H31" s="165" t="str">
        <f t="shared" si="0"/>
        <v>Buller</v>
      </c>
      <c r="I31" s="172" t="str">
        <f>VLOOKUP(H31,'LG2 Raw data'!$T$1:$U$30,2,FALSE)</f>
        <v>N</v>
      </c>
      <c r="J31" s="165" t="str">
        <f t="shared" si="1"/>
        <v>Buller</v>
      </c>
      <c r="K31" s="56" t="str">
        <f t="shared" si="2"/>
        <v>Yes</v>
      </c>
      <c r="L31" s="58">
        <f t="shared" si="3"/>
        <v>0</v>
      </c>
      <c r="M31" s="58">
        <f t="shared" si="4"/>
        <v>602</v>
      </c>
      <c r="N31" s="225"/>
      <c r="O31" s="58">
        <f t="shared" si="5"/>
        <v>602</v>
      </c>
      <c r="P31" s="227"/>
      <c r="Q31" s="227"/>
      <c r="R31" s="19"/>
      <c r="S31" s="19"/>
      <c r="T31" s="19"/>
      <c r="U31" s="150"/>
      <c r="V31" s="19"/>
    </row>
    <row r="32" spans="1:22" customFormat="1" ht="15" customHeight="1" x14ac:dyDescent="0.25">
      <c r="A32" s="164"/>
      <c r="B32" s="164" t="s">
        <v>480</v>
      </c>
      <c r="C32" s="53">
        <v>2010</v>
      </c>
      <c r="D32" s="225">
        <v>66</v>
      </c>
      <c r="E32" s="225">
        <v>617</v>
      </c>
      <c r="F32" s="225">
        <v>58</v>
      </c>
      <c r="G32" s="225">
        <v>8</v>
      </c>
      <c r="H32" s="165" t="str">
        <f t="shared" si="0"/>
        <v>Buller</v>
      </c>
      <c r="I32" s="172" t="str">
        <f>VLOOKUP(H32,'LG2 Raw data'!$T$1:$U$30,2,FALSE)</f>
        <v>N</v>
      </c>
      <c r="J32" s="165" t="str">
        <f t="shared" si="1"/>
        <v>Buller</v>
      </c>
      <c r="K32" s="56" t="str">
        <f t="shared" si="2"/>
        <v>Yes</v>
      </c>
      <c r="L32" s="58">
        <f t="shared" si="3"/>
        <v>0</v>
      </c>
      <c r="M32" s="58">
        <f t="shared" si="4"/>
        <v>617</v>
      </c>
      <c r="N32" s="225"/>
      <c r="O32" s="58">
        <f t="shared" si="5"/>
        <v>617</v>
      </c>
      <c r="P32" s="227"/>
      <c r="Q32" s="227"/>
      <c r="R32" s="19"/>
      <c r="S32" s="19"/>
      <c r="T32" s="19"/>
      <c r="U32" s="150"/>
      <c r="V32" s="19"/>
    </row>
    <row r="33" spans="1:22" customFormat="1" ht="15" customHeight="1" x14ac:dyDescent="0.25">
      <c r="A33" s="164"/>
      <c r="B33" s="164" t="s">
        <v>480</v>
      </c>
      <c r="C33" s="53">
        <v>2011</v>
      </c>
      <c r="D33" s="225">
        <v>66</v>
      </c>
      <c r="E33" s="225">
        <v>623</v>
      </c>
      <c r="F33" s="225">
        <v>58</v>
      </c>
      <c r="G33" s="225">
        <v>8</v>
      </c>
      <c r="H33" s="165" t="str">
        <f t="shared" si="0"/>
        <v>Buller</v>
      </c>
      <c r="I33" s="172" t="str">
        <f>VLOOKUP(H33,'LG2 Raw data'!$T$1:$U$30,2,FALSE)</f>
        <v>N</v>
      </c>
      <c r="J33" s="165" t="str">
        <f t="shared" si="1"/>
        <v>Buller</v>
      </c>
      <c r="K33" s="56" t="str">
        <f t="shared" si="2"/>
        <v>Yes</v>
      </c>
      <c r="L33" s="58">
        <f t="shared" si="3"/>
        <v>0</v>
      </c>
      <c r="M33" s="58">
        <f t="shared" si="4"/>
        <v>623</v>
      </c>
      <c r="N33" s="225"/>
      <c r="O33" s="58">
        <f t="shared" si="5"/>
        <v>623</v>
      </c>
      <c r="P33" s="227"/>
      <c r="Q33" s="227"/>
      <c r="R33" s="19"/>
      <c r="S33" s="19"/>
      <c r="T33" s="152" t="s">
        <v>484</v>
      </c>
      <c r="U33" s="150"/>
      <c r="V33" s="19"/>
    </row>
    <row r="34" spans="1:22" customFormat="1" ht="15" customHeight="1" x14ac:dyDescent="0.25">
      <c r="A34" s="164" t="s">
        <v>485</v>
      </c>
      <c r="B34" s="164" t="s">
        <v>485</v>
      </c>
      <c r="C34" s="53">
        <v>2004</v>
      </c>
      <c r="D34" s="225"/>
      <c r="E34" s="225">
        <v>1638</v>
      </c>
      <c r="F34" s="225"/>
      <c r="G34" s="225"/>
      <c r="H34" s="165" t="str">
        <f t="shared" si="0"/>
        <v>Centralines</v>
      </c>
      <c r="I34" s="172" t="str">
        <f>VLOOKUP(H34,'LG2 Raw data'!$T$1:$U$30,2,FALSE)</f>
        <v>Y</v>
      </c>
      <c r="J34" s="165" t="str">
        <f t="shared" si="1"/>
        <v>Centralines</v>
      </c>
      <c r="K34" s="56" t="str">
        <f t="shared" si="2"/>
        <v>No</v>
      </c>
      <c r="L34" s="58">
        <f t="shared" si="3"/>
        <v>0</v>
      </c>
      <c r="M34" s="58">
        <f t="shared" si="4"/>
        <v>1638</v>
      </c>
      <c r="N34" s="225"/>
      <c r="O34" s="58">
        <f t="shared" si="5"/>
        <v>1638</v>
      </c>
      <c r="P34" s="227"/>
      <c r="Q34" s="227"/>
      <c r="R34" s="19"/>
      <c r="S34" s="19"/>
      <c r="T34" s="173" t="s">
        <v>3</v>
      </c>
      <c r="U34" s="168" t="s">
        <v>325</v>
      </c>
      <c r="V34" s="229" t="s">
        <v>3</v>
      </c>
    </row>
    <row r="35" spans="1:22" customFormat="1" ht="15" customHeight="1" x14ac:dyDescent="0.25">
      <c r="A35" s="164"/>
      <c r="B35" s="164" t="s">
        <v>485</v>
      </c>
      <c r="C35" s="53">
        <v>2005</v>
      </c>
      <c r="D35" s="225"/>
      <c r="E35" s="225">
        <v>1650</v>
      </c>
      <c r="F35" s="225"/>
      <c r="G35" s="225"/>
      <c r="H35" s="165" t="str">
        <f t="shared" si="0"/>
        <v>Centralines</v>
      </c>
      <c r="I35" s="172" t="str">
        <f>VLOOKUP(H35,'LG2 Raw data'!$T$1:$U$30,2,FALSE)</f>
        <v>Y</v>
      </c>
      <c r="J35" s="165" t="str">
        <f t="shared" si="1"/>
        <v>Centralines</v>
      </c>
      <c r="K35" s="56" t="str">
        <f t="shared" si="2"/>
        <v>No</v>
      </c>
      <c r="L35" s="58">
        <f t="shared" si="3"/>
        <v>0</v>
      </c>
      <c r="M35" s="58">
        <f t="shared" si="4"/>
        <v>1650</v>
      </c>
      <c r="N35" s="225"/>
      <c r="O35" s="58">
        <f t="shared" si="5"/>
        <v>1650</v>
      </c>
      <c r="P35" s="227"/>
      <c r="Q35" s="227"/>
      <c r="R35" s="19"/>
      <c r="S35" s="19"/>
      <c r="T35" s="173" t="s">
        <v>4</v>
      </c>
      <c r="U35" s="168" t="s">
        <v>325</v>
      </c>
      <c r="V35" s="229" t="s">
        <v>4</v>
      </c>
    </row>
    <row r="36" spans="1:22" customFormat="1" ht="15" customHeight="1" x14ac:dyDescent="0.25">
      <c r="A36" s="164"/>
      <c r="B36" s="164" t="s">
        <v>485</v>
      </c>
      <c r="C36" s="53">
        <v>2006</v>
      </c>
      <c r="D36" s="225"/>
      <c r="E36" s="225">
        <v>1669</v>
      </c>
      <c r="F36" s="225"/>
      <c r="G36" s="225"/>
      <c r="H36" s="165" t="str">
        <f t="shared" si="0"/>
        <v>Centralines</v>
      </c>
      <c r="I36" s="172" t="str">
        <f>VLOOKUP(H36,'LG2 Raw data'!$T$1:$U$30,2,FALSE)</f>
        <v>Y</v>
      </c>
      <c r="J36" s="165" t="str">
        <f t="shared" si="1"/>
        <v>Centralines</v>
      </c>
      <c r="K36" s="56" t="str">
        <f t="shared" si="2"/>
        <v>No</v>
      </c>
      <c r="L36" s="58">
        <f t="shared" si="3"/>
        <v>0</v>
      </c>
      <c r="M36" s="58">
        <f t="shared" si="4"/>
        <v>1669</v>
      </c>
      <c r="N36" s="225"/>
      <c r="O36" s="58">
        <f t="shared" si="5"/>
        <v>1669</v>
      </c>
      <c r="P36" s="227"/>
      <c r="Q36" s="227"/>
      <c r="R36" s="19"/>
      <c r="S36" s="19"/>
      <c r="T36" s="173" t="s">
        <v>59</v>
      </c>
      <c r="U36" s="168" t="s">
        <v>318</v>
      </c>
      <c r="V36" s="229" t="s">
        <v>464</v>
      </c>
    </row>
    <row r="37" spans="1:22" customFormat="1" ht="15" customHeight="1" x14ac:dyDescent="0.25">
      <c r="A37" s="164"/>
      <c r="B37" s="164" t="s">
        <v>485</v>
      </c>
      <c r="C37" s="53">
        <v>2007</v>
      </c>
      <c r="D37" s="225"/>
      <c r="E37" s="225">
        <v>1707</v>
      </c>
      <c r="F37" s="225"/>
      <c r="G37" s="225"/>
      <c r="H37" s="165" t="str">
        <f t="shared" si="0"/>
        <v>Centralines</v>
      </c>
      <c r="I37" s="172" t="str">
        <f>VLOOKUP(H37,'LG2 Raw data'!$T$1:$U$30,2,FALSE)</f>
        <v>Y</v>
      </c>
      <c r="J37" s="165" t="str">
        <f t="shared" si="1"/>
        <v>Centralines</v>
      </c>
      <c r="K37" s="56" t="str">
        <f t="shared" si="2"/>
        <v>No</v>
      </c>
      <c r="L37" s="58">
        <f t="shared" si="3"/>
        <v>0</v>
      </c>
      <c r="M37" s="58">
        <f t="shared" si="4"/>
        <v>1707</v>
      </c>
      <c r="N37" s="225"/>
      <c r="O37" s="58">
        <f t="shared" si="5"/>
        <v>1707</v>
      </c>
      <c r="P37" s="227"/>
      <c r="Q37" s="227"/>
      <c r="R37" s="19"/>
      <c r="S37" s="19"/>
      <c r="T37" s="173" t="s">
        <v>5</v>
      </c>
      <c r="U37" s="168" t="s">
        <v>325</v>
      </c>
      <c r="V37" s="229" t="s">
        <v>5</v>
      </c>
    </row>
    <row r="38" spans="1:22" customFormat="1" ht="15" customHeight="1" x14ac:dyDescent="0.25">
      <c r="A38" s="164"/>
      <c r="B38" s="164" t="s">
        <v>485</v>
      </c>
      <c r="C38" s="53">
        <v>2008</v>
      </c>
      <c r="D38" s="225">
        <v>0</v>
      </c>
      <c r="E38" s="225">
        <v>1712</v>
      </c>
      <c r="F38" s="225">
        <v>0</v>
      </c>
      <c r="G38" s="225">
        <v>0</v>
      </c>
      <c r="H38" s="165" t="str">
        <f t="shared" si="0"/>
        <v>Centralines</v>
      </c>
      <c r="I38" s="172" t="str">
        <f>VLOOKUP(H38,'LG2 Raw data'!$T$1:$U$30,2,FALSE)</f>
        <v>Y</v>
      </c>
      <c r="J38" s="165" t="str">
        <f t="shared" si="1"/>
        <v>Centralines</v>
      </c>
      <c r="K38" s="56" t="str">
        <f t="shared" si="2"/>
        <v>Yes</v>
      </c>
      <c r="L38" s="58">
        <f t="shared" si="3"/>
        <v>0</v>
      </c>
      <c r="M38" s="58">
        <f t="shared" si="4"/>
        <v>1712</v>
      </c>
      <c r="N38" s="225"/>
      <c r="O38" s="58">
        <f t="shared" si="5"/>
        <v>1712</v>
      </c>
      <c r="P38" s="227"/>
      <c r="Q38" s="227"/>
      <c r="R38" s="19"/>
      <c r="S38" s="19"/>
      <c r="T38" s="173" t="s">
        <v>60</v>
      </c>
      <c r="U38" s="168" t="s">
        <v>318</v>
      </c>
      <c r="V38" s="229" t="s">
        <v>465</v>
      </c>
    </row>
    <row r="39" spans="1:22" customFormat="1" ht="15" customHeight="1" x14ac:dyDescent="0.25">
      <c r="A39" s="164"/>
      <c r="B39" s="164" t="s">
        <v>485</v>
      </c>
      <c r="C39" s="53">
        <v>2009</v>
      </c>
      <c r="D39" s="225">
        <v>48</v>
      </c>
      <c r="E39" s="225">
        <v>1769</v>
      </c>
      <c r="F39" s="225">
        <v>48</v>
      </c>
      <c r="G39" s="225" t="s">
        <v>486</v>
      </c>
      <c r="H39" s="165" t="str">
        <f t="shared" si="0"/>
        <v>Centralines</v>
      </c>
      <c r="I39" s="172" t="str">
        <f>VLOOKUP(H39,'LG2 Raw data'!$T$1:$U$30,2,FALSE)</f>
        <v>Y</v>
      </c>
      <c r="J39" s="165" t="str">
        <f t="shared" si="1"/>
        <v>Centralines</v>
      </c>
      <c r="K39" s="56" t="str">
        <f t="shared" si="2"/>
        <v>Yes</v>
      </c>
      <c r="L39" s="58">
        <f t="shared" si="3"/>
        <v>0</v>
      </c>
      <c r="M39" s="58">
        <f t="shared" si="4"/>
        <v>1769</v>
      </c>
      <c r="N39" s="225">
        <v>1721</v>
      </c>
      <c r="O39" s="58">
        <f t="shared" si="5"/>
        <v>1721</v>
      </c>
      <c r="P39" s="228" t="s">
        <v>487</v>
      </c>
      <c r="Q39" s="228" t="s">
        <v>488</v>
      </c>
      <c r="R39" s="19"/>
      <c r="S39" s="19"/>
      <c r="T39" s="173" t="s">
        <v>6</v>
      </c>
      <c r="U39" s="168" t="s">
        <v>325</v>
      </c>
      <c r="V39" s="229" t="s">
        <v>6</v>
      </c>
    </row>
    <row r="40" spans="1:22" customFormat="1" ht="15" customHeight="1" x14ac:dyDescent="0.25">
      <c r="A40" s="164"/>
      <c r="B40" s="164" t="s">
        <v>485</v>
      </c>
      <c r="C40" s="53">
        <v>2010</v>
      </c>
      <c r="D40" s="225">
        <v>58</v>
      </c>
      <c r="E40" s="225">
        <v>1837</v>
      </c>
      <c r="F40" s="225">
        <v>46</v>
      </c>
      <c r="G40" s="225">
        <v>12</v>
      </c>
      <c r="H40" s="165" t="str">
        <f t="shared" si="0"/>
        <v>Centralines</v>
      </c>
      <c r="I40" s="172" t="str">
        <f>VLOOKUP(H40,'LG2 Raw data'!$T$1:$U$30,2,FALSE)</f>
        <v>Y</v>
      </c>
      <c r="J40" s="165" t="str">
        <f t="shared" si="1"/>
        <v>Centralines</v>
      </c>
      <c r="K40" s="56" t="str">
        <f t="shared" si="2"/>
        <v>Yes</v>
      </c>
      <c r="L40" s="58">
        <f t="shared" si="3"/>
        <v>0</v>
      </c>
      <c r="M40" s="58">
        <f t="shared" si="4"/>
        <v>1837</v>
      </c>
      <c r="N40" s="225">
        <v>1721</v>
      </c>
      <c r="O40" s="58">
        <f t="shared" si="5"/>
        <v>1721</v>
      </c>
      <c r="P40" s="228" t="s">
        <v>487</v>
      </c>
      <c r="Q40" s="228" t="s">
        <v>488</v>
      </c>
      <c r="R40" s="19"/>
      <c r="S40" s="19"/>
      <c r="T40" s="173" t="s">
        <v>61</v>
      </c>
      <c r="U40" s="168" t="s">
        <v>318</v>
      </c>
      <c r="V40" s="229" t="s">
        <v>61</v>
      </c>
    </row>
    <row r="41" spans="1:22" customFormat="1" ht="15" customHeight="1" x14ac:dyDescent="0.25">
      <c r="A41" s="164"/>
      <c r="B41" s="164" t="s">
        <v>485</v>
      </c>
      <c r="C41" s="53">
        <v>2011</v>
      </c>
      <c r="D41" s="225">
        <v>59</v>
      </c>
      <c r="E41" s="225">
        <v>1728</v>
      </c>
      <c r="F41" s="225">
        <v>47</v>
      </c>
      <c r="G41" s="225">
        <v>12</v>
      </c>
      <c r="H41" s="165" t="str">
        <f t="shared" si="0"/>
        <v>Centralines</v>
      </c>
      <c r="I41" s="172" t="str">
        <f>VLOOKUP(H41,'LG2 Raw data'!$T$1:$U$30,2,FALSE)</f>
        <v>Y</v>
      </c>
      <c r="J41" s="165" t="str">
        <f t="shared" si="1"/>
        <v>Centralines</v>
      </c>
      <c r="K41" s="56" t="str">
        <f t="shared" si="2"/>
        <v>Yes</v>
      </c>
      <c r="L41" s="58">
        <f t="shared" si="3"/>
        <v>0</v>
      </c>
      <c r="M41" s="58">
        <f t="shared" si="4"/>
        <v>1728</v>
      </c>
      <c r="N41" s="225">
        <v>1728</v>
      </c>
      <c r="O41" s="58">
        <f t="shared" si="5"/>
        <v>1728</v>
      </c>
      <c r="P41" s="228" t="s">
        <v>487</v>
      </c>
      <c r="Q41" s="228" t="s">
        <v>488</v>
      </c>
      <c r="R41" s="19"/>
      <c r="S41" s="19"/>
      <c r="T41" s="173" t="s">
        <v>7</v>
      </c>
      <c r="U41" s="168" t="s">
        <v>325</v>
      </c>
      <c r="V41" s="229" t="s">
        <v>7</v>
      </c>
    </row>
    <row r="42" spans="1:22" customFormat="1" ht="15" customHeight="1" x14ac:dyDescent="0.25">
      <c r="A42" s="164" t="s">
        <v>489</v>
      </c>
      <c r="B42" s="164" t="s">
        <v>489</v>
      </c>
      <c r="C42" s="53">
        <v>2004</v>
      </c>
      <c r="D42" s="225"/>
      <c r="E42" s="225">
        <v>3246</v>
      </c>
      <c r="F42" s="225"/>
      <c r="G42" s="225"/>
      <c r="H42" s="165" t="str">
        <f t="shared" si="0"/>
        <v>Counties</v>
      </c>
      <c r="I42" s="172" t="str">
        <f>VLOOKUP(H42,'LG2 Raw data'!$T$1:$U$30,2,FALSE)</f>
        <v>N</v>
      </c>
      <c r="J42" s="165" t="str">
        <f t="shared" si="1"/>
        <v>Counties</v>
      </c>
      <c r="K42" s="56" t="str">
        <f t="shared" si="2"/>
        <v>No</v>
      </c>
      <c r="L42" s="58">
        <f t="shared" si="3"/>
        <v>0</v>
      </c>
      <c r="M42" s="58">
        <f t="shared" si="4"/>
        <v>3246</v>
      </c>
      <c r="N42" s="225"/>
      <c r="O42" s="58">
        <f t="shared" si="5"/>
        <v>3246</v>
      </c>
      <c r="P42" s="227"/>
      <c r="Q42" s="227"/>
      <c r="R42" s="19"/>
      <c r="S42" s="19"/>
      <c r="T42" s="173" t="s">
        <v>8</v>
      </c>
      <c r="U42" s="168" t="s">
        <v>325</v>
      </c>
      <c r="V42" s="229" t="s">
        <v>8</v>
      </c>
    </row>
    <row r="43" spans="1:22" customFormat="1" ht="15" customHeight="1" x14ac:dyDescent="0.25">
      <c r="A43" s="164"/>
      <c r="B43" s="164" t="s">
        <v>489</v>
      </c>
      <c r="C43" s="53">
        <v>2005</v>
      </c>
      <c r="D43" s="225"/>
      <c r="E43" s="225">
        <v>3233</v>
      </c>
      <c r="F43" s="225"/>
      <c r="G43" s="225"/>
      <c r="H43" s="165" t="str">
        <f t="shared" si="0"/>
        <v>Counties</v>
      </c>
      <c r="I43" s="172" t="str">
        <f>VLOOKUP(H43,'LG2 Raw data'!$T$1:$U$30,2,FALSE)</f>
        <v>N</v>
      </c>
      <c r="J43" s="165" t="str">
        <f t="shared" si="1"/>
        <v>Counties</v>
      </c>
      <c r="K43" s="56" t="str">
        <f t="shared" si="2"/>
        <v>No</v>
      </c>
      <c r="L43" s="58">
        <f t="shared" si="3"/>
        <v>0</v>
      </c>
      <c r="M43" s="58">
        <f t="shared" si="4"/>
        <v>3233</v>
      </c>
      <c r="N43" s="225"/>
      <c r="O43" s="58">
        <f t="shared" si="5"/>
        <v>3233</v>
      </c>
      <c r="P43" s="227"/>
      <c r="Q43" s="227"/>
      <c r="R43" s="19"/>
      <c r="S43" s="19"/>
      <c r="T43" s="173" t="s">
        <v>62</v>
      </c>
      <c r="U43" s="168" t="s">
        <v>325</v>
      </c>
      <c r="V43" s="229" t="s">
        <v>360</v>
      </c>
    </row>
    <row r="44" spans="1:22" customFormat="1" ht="15" customHeight="1" x14ac:dyDescent="0.25">
      <c r="A44" s="164"/>
      <c r="B44" s="164" t="s">
        <v>489</v>
      </c>
      <c r="C44" s="53">
        <v>2006</v>
      </c>
      <c r="D44" s="225"/>
      <c r="E44" s="225">
        <v>3260</v>
      </c>
      <c r="F44" s="225"/>
      <c r="G44" s="225"/>
      <c r="H44" s="165" t="str">
        <f t="shared" si="0"/>
        <v>Counties</v>
      </c>
      <c r="I44" s="172" t="str">
        <f>VLOOKUP(H44,'LG2 Raw data'!$T$1:$U$30,2,FALSE)</f>
        <v>N</v>
      </c>
      <c r="J44" s="165" t="str">
        <f t="shared" si="1"/>
        <v>Counties</v>
      </c>
      <c r="K44" s="56" t="str">
        <f t="shared" si="2"/>
        <v>No</v>
      </c>
      <c r="L44" s="58">
        <f t="shared" si="3"/>
        <v>0</v>
      </c>
      <c r="M44" s="58">
        <f t="shared" si="4"/>
        <v>3260</v>
      </c>
      <c r="N44" s="225"/>
      <c r="O44" s="58">
        <f t="shared" si="5"/>
        <v>3260</v>
      </c>
      <c r="P44" s="227"/>
      <c r="Q44" s="227"/>
      <c r="R44" s="19"/>
      <c r="S44" s="19"/>
      <c r="T44" s="173" t="s">
        <v>63</v>
      </c>
      <c r="U44" s="168" t="s">
        <v>318</v>
      </c>
      <c r="V44" s="229" t="s">
        <v>470</v>
      </c>
    </row>
    <row r="45" spans="1:22" customFormat="1" ht="15" customHeight="1" x14ac:dyDescent="0.25">
      <c r="A45" s="164"/>
      <c r="B45" s="164" t="s">
        <v>489</v>
      </c>
      <c r="C45" s="53">
        <v>2007</v>
      </c>
      <c r="D45" s="225"/>
      <c r="E45" s="225">
        <v>2963</v>
      </c>
      <c r="F45" s="225"/>
      <c r="G45" s="225"/>
      <c r="H45" s="165" t="str">
        <f t="shared" si="0"/>
        <v>Counties</v>
      </c>
      <c r="I45" s="172" t="str">
        <f>VLOOKUP(H45,'LG2 Raw data'!$T$1:$U$30,2,FALSE)</f>
        <v>N</v>
      </c>
      <c r="J45" s="165" t="str">
        <f t="shared" si="1"/>
        <v>Counties</v>
      </c>
      <c r="K45" s="56" t="str">
        <f t="shared" si="2"/>
        <v>No</v>
      </c>
      <c r="L45" s="58">
        <f t="shared" si="3"/>
        <v>0</v>
      </c>
      <c r="M45" s="58">
        <f t="shared" si="4"/>
        <v>2963</v>
      </c>
      <c r="N45" s="225"/>
      <c r="O45" s="58">
        <f t="shared" si="5"/>
        <v>2963</v>
      </c>
      <c r="P45" s="227"/>
      <c r="Q45" s="227"/>
      <c r="R45" s="19"/>
      <c r="S45" s="19"/>
      <c r="T45" s="173" t="s">
        <v>64</v>
      </c>
      <c r="U45" s="168" t="s">
        <v>318</v>
      </c>
      <c r="V45" s="229" t="s">
        <v>471</v>
      </c>
    </row>
    <row r="46" spans="1:22" customFormat="1" ht="15" customHeight="1" x14ac:dyDescent="0.25">
      <c r="A46" s="164"/>
      <c r="B46" s="164" t="s">
        <v>489</v>
      </c>
      <c r="C46" s="53">
        <v>2008</v>
      </c>
      <c r="D46" s="225">
        <v>2</v>
      </c>
      <c r="E46" s="225">
        <v>2975</v>
      </c>
      <c r="F46" s="225" t="s">
        <v>486</v>
      </c>
      <c r="G46" s="225">
        <v>2</v>
      </c>
      <c r="H46" s="165" t="str">
        <f t="shared" si="0"/>
        <v>Counties</v>
      </c>
      <c r="I46" s="172" t="str">
        <f>VLOOKUP(H46,'LG2 Raw data'!$T$1:$U$30,2,FALSE)</f>
        <v>N</v>
      </c>
      <c r="J46" s="165" t="str">
        <f t="shared" si="1"/>
        <v>Counties</v>
      </c>
      <c r="K46" s="56" t="str">
        <f t="shared" si="2"/>
        <v>Yes</v>
      </c>
      <c r="L46" s="58">
        <f t="shared" si="3"/>
        <v>0</v>
      </c>
      <c r="M46" s="58">
        <f t="shared" si="4"/>
        <v>2975</v>
      </c>
      <c r="N46" s="225"/>
      <c r="O46" s="58">
        <f t="shared" si="5"/>
        <v>2975</v>
      </c>
      <c r="P46" s="227"/>
      <c r="Q46" s="227"/>
      <c r="R46" s="19"/>
      <c r="S46" s="19"/>
      <c r="T46" s="173" t="s">
        <v>9</v>
      </c>
      <c r="U46" s="168" t="s">
        <v>325</v>
      </c>
      <c r="V46" s="229" t="s">
        <v>9</v>
      </c>
    </row>
    <row r="47" spans="1:22" customFormat="1" ht="15" customHeight="1" x14ac:dyDescent="0.25">
      <c r="A47" s="164"/>
      <c r="B47" s="164" t="s">
        <v>489</v>
      </c>
      <c r="C47" s="53">
        <v>2009</v>
      </c>
      <c r="D47" s="225">
        <v>3</v>
      </c>
      <c r="E47" s="225">
        <v>3009</v>
      </c>
      <c r="F47" s="225" t="s">
        <v>486</v>
      </c>
      <c r="G47" s="225">
        <v>3</v>
      </c>
      <c r="H47" s="165" t="str">
        <f t="shared" si="0"/>
        <v>Counties</v>
      </c>
      <c r="I47" s="172" t="str">
        <f>VLOOKUP(H47,'LG2 Raw data'!$T$1:$U$30,2,FALSE)</f>
        <v>N</v>
      </c>
      <c r="J47" s="165" t="str">
        <f t="shared" si="1"/>
        <v>Counties</v>
      </c>
      <c r="K47" s="56" t="str">
        <f t="shared" si="2"/>
        <v>Yes</v>
      </c>
      <c r="L47" s="58">
        <f t="shared" si="3"/>
        <v>0</v>
      </c>
      <c r="M47" s="58">
        <f t="shared" si="4"/>
        <v>3009</v>
      </c>
      <c r="N47" s="225"/>
      <c r="O47" s="58">
        <f t="shared" si="5"/>
        <v>3009</v>
      </c>
      <c r="P47" s="227"/>
      <c r="Q47" s="227"/>
      <c r="R47" s="19"/>
      <c r="S47" s="19"/>
      <c r="T47" s="173" t="s">
        <v>10</v>
      </c>
      <c r="U47" s="168" t="s">
        <v>325</v>
      </c>
      <c r="V47" s="229" t="s">
        <v>10</v>
      </c>
    </row>
    <row r="48" spans="1:22" customFormat="1" ht="15" customHeight="1" x14ac:dyDescent="0.25">
      <c r="A48" s="164"/>
      <c r="B48" s="164" t="s">
        <v>489</v>
      </c>
      <c r="C48" s="53">
        <v>2010</v>
      </c>
      <c r="D48" s="225">
        <v>4</v>
      </c>
      <c r="E48" s="225">
        <v>3022</v>
      </c>
      <c r="F48" s="225" t="s">
        <v>486</v>
      </c>
      <c r="G48" s="225">
        <v>4</v>
      </c>
      <c r="H48" s="165" t="str">
        <f t="shared" si="0"/>
        <v>Counties</v>
      </c>
      <c r="I48" s="172" t="str">
        <f>VLOOKUP(H48,'LG2 Raw data'!$T$1:$U$30,2,FALSE)</f>
        <v>N</v>
      </c>
      <c r="J48" s="165" t="str">
        <f t="shared" si="1"/>
        <v>Counties</v>
      </c>
      <c r="K48" s="56" t="str">
        <f t="shared" si="2"/>
        <v>Yes</v>
      </c>
      <c r="L48" s="58">
        <f t="shared" si="3"/>
        <v>0</v>
      </c>
      <c r="M48" s="58">
        <f t="shared" si="4"/>
        <v>3022</v>
      </c>
      <c r="N48" s="225"/>
      <c r="O48" s="58">
        <f t="shared" si="5"/>
        <v>3022</v>
      </c>
      <c r="P48" s="227"/>
      <c r="Q48" s="227"/>
      <c r="R48" s="19"/>
      <c r="S48" s="19"/>
      <c r="T48" s="173" t="s">
        <v>65</v>
      </c>
      <c r="U48" s="168" t="s">
        <v>318</v>
      </c>
      <c r="V48" s="229" t="s">
        <v>482</v>
      </c>
    </row>
    <row r="49" spans="1:22" customFormat="1" ht="15" customHeight="1" x14ac:dyDescent="0.25">
      <c r="A49" s="164"/>
      <c r="B49" s="164" t="s">
        <v>489</v>
      </c>
      <c r="C49" s="53">
        <v>2011</v>
      </c>
      <c r="D49" s="225">
        <v>5</v>
      </c>
      <c r="E49" s="225">
        <v>3033</v>
      </c>
      <c r="F49" s="225" t="s">
        <v>486</v>
      </c>
      <c r="G49" s="225">
        <v>5</v>
      </c>
      <c r="H49" s="165" t="str">
        <f t="shared" si="0"/>
        <v>Counties</v>
      </c>
      <c r="I49" s="172" t="str">
        <f>VLOOKUP(H49,'LG2 Raw data'!$T$1:$U$30,2,FALSE)</f>
        <v>N</v>
      </c>
      <c r="J49" s="165" t="str">
        <f t="shared" si="1"/>
        <v>Counties</v>
      </c>
      <c r="K49" s="56" t="str">
        <f t="shared" si="2"/>
        <v>Yes</v>
      </c>
      <c r="L49" s="58">
        <f t="shared" si="3"/>
        <v>0</v>
      </c>
      <c r="M49" s="58">
        <f t="shared" si="4"/>
        <v>3033</v>
      </c>
      <c r="N49" s="225"/>
      <c r="O49" s="58">
        <f t="shared" si="5"/>
        <v>3033</v>
      </c>
      <c r="P49" s="227"/>
      <c r="Q49" s="227"/>
      <c r="R49" s="19"/>
      <c r="S49" s="19"/>
      <c r="T49" s="173" t="s">
        <v>66</v>
      </c>
      <c r="U49" s="168" t="s">
        <v>318</v>
      </c>
      <c r="V49" s="229" t="s">
        <v>66</v>
      </c>
    </row>
    <row r="50" spans="1:22" customFormat="1" ht="15" customHeight="1" x14ac:dyDescent="0.25">
      <c r="A50" s="164" t="s">
        <v>490</v>
      </c>
      <c r="B50" s="164" t="s">
        <v>490</v>
      </c>
      <c r="C50" s="53">
        <v>2004</v>
      </c>
      <c r="D50" s="225"/>
      <c r="E50" s="225">
        <v>3629</v>
      </c>
      <c r="F50" s="225"/>
      <c r="G50" s="225"/>
      <c r="H50" s="165" t="str">
        <f t="shared" si="0"/>
        <v>Eastland</v>
      </c>
      <c r="I50" s="172" t="str">
        <f>VLOOKUP(H50,'LG2 Raw data'!$T$1:$U$30,2,FALSE)</f>
        <v>Y</v>
      </c>
      <c r="J50" s="165" t="str">
        <f t="shared" si="1"/>
        <v>Eastland Network</v>
      </c>
      <c r="K50" s="56" t="str">
        <f t="shared" si="2"/>
        <v>No</v>
      </c>
      <c r="L50" s="58">
        <f t="shared" si="3"/>
        <v>0</v>
      </c>
      <c r="M50" s="58">
        <f t="shared" si="4"/>
        <v>3629</v>
      </c>
      <c r="N50" s="225"/>
      <c r="O50" s="58">
        <f t="shared" si="5"/>
        <v>3629</v>
      </c>
      <c r="P50" s="227"/>
      <c r="Q50" s="227"/>
      <c r="R50" s="19"/>
      <c r="S50" s="19"/>
      <c r="T50" s="173" t="s">
        <v>67</v>
      </c>
      <c r="U50" s="168" t="s">
        <v>318</v>
      </c>
      <c r="V50" s="229" t="s">
        <v>335</v>
      </c>
    </row>
    <row r="51" spans="1:22" customFormat="1" ht="15" customHeight="1" x14ac:dyDescent="0.25">
      <c r="A51" s="164"/>
      <c r="B51" s="164" t="s">
        <v>490</v>
      </c>
      <c r="C51" s="53">
        <v>2005</v>
      </c>
      <c r="D51" s="225"/>
      <c r="E51" s="225">
        <v>3672</v>
      </c>
      <c r="F51" s="225"/>
      <c r="G51" s="225"/>
      <c r="H51" s="165" t="str">
        <f t="shared" si="0"/>
        <v>Eastland</v>
      </c>
      <c r="I51" s="172" t="str">
        <f>VLOOKUP(H51,'LG2 Raw data'!$T$1:$U$30,2,FALSE)</f>
        <v>Y</v>
      </c>
      <c r="J51" s="165" t="str">
        <f t="shared" si="1"/>
        <v>Eastland Network</v>
      </c>
      <c r="K51" s="56" t="str">
        <f t="shared" si="2"/>
        <v>No</v>
      </c>
      <c r="L51" s="58">
        <f t="shared" si="3"/>
        <v>0</v>
      </c>
      <c r="M51" s="58">
        <f t="shared" si="4"/>
        <v>3672</v>
      </c>
      <c r="N51" s="225"/>
      <c r="O51" s="58">
        <f t="shared" si="5"/>
        <v>3672</v>
      </c>
      <c r="P51" s="227"/>
      <c r="Q51" s="227"/>
      <c r="R51" s="19"/>
      <c r="S51" s="19"/>
      <c r="T51" s="173" t="s">
        <v>68</v>
      </c>
      <c r="U51" s="168" t="s">
        <v>325</v>
      </c>
      <c r="V51" s="229" t="s">
        <v>473</v>
      </c>
    </row>
    <row r="52" spans="1:22" customFormat="1" ht="15" customHeight="1" x14ac:dyDescent="0.25">
      <c r="A52" s="164"/>
      <c r="B52" s="164" t="s">
        <v>490</v>
      </c>
      <c r="C52" s="53">
        <v>2006</v>
      </c>
      <c r="D52" s="225"/>
      <c r="E52" s="225">
        <v>3667</v>
      </c>
      <c r="F52" s="225"/>
      <c r="G52" s="225"/>
      <c r="H52" s="165" t="str">
        <f t="shared" si="0"/>
        <v>Eastland</v>
      </c>
      <c r="I52" s="172" t="str">
        <f>VLOOKUP(H52,'LG2 Raw data'!$T$1:$U$30,2,FALSE)</f>
        <v>Y</v>
      </c>
      <c r="J52" s="165" t="str">
        <f t="shared" si="1"/>
        <v>Eastland Network</v>
      </c>
      <c r="K52" s="56" t="str">
        <f t="shared" si="2"/>
        <v>No</v>
      </c>
      <c r="L52" s="58">
        <f t="shared" si="3"/>
        <v>0</v>
      </c>
      <c r="M52" s="58">
        <f t="shared" si="4"/>
        <v>3667</v>
      </c>
      <c r="N52" s="225"/>
      <c r="O52" s="58">
        <f t="shared" si="5"/>
        <v>3667</v>
      </c>
      <c r="P52" s="227"/>
      <c r="Q52" s="227"/>
      <c r="R52" s="19"/>
      <c r="S52" s="19"/>
      <c r="T52" s="173" t="s">
        <v>11</v>
      </c>
      <c r="U52" s="168" t="s">
        <v>325</v>
      </c>
      <c r="V52" s="229" t="s">
        <v>11</v>
      </c>
    </row>
    <row r="53" spans="1:22" customFormat="1" ht="15" customHeight="1" x14ac:dyDescent="0.25">
      <c r="A53" s="164"/>
      <c r="B53" s="164" t="s">
        <v>490</v>
      </c>
      <c r="C53" s="53">
        <v>2007</v>
      </c>
      <c r="D53" s="225"/>
      <c r="E53" s="225">
        <v>3647</v>
      </c>
      <c r="F53" s="225"/>
      <c r="G53" s="225"/>
      <c r="H53" s="165" t="str">
        <f t="shared" si="0"/>
        <v>Eastland</v>
      </c>
      <c r="I53" s="172" t="str">
        <f>VLOOKUP(H53,'LG2 Raw data'!$T$1:$U$30,2,FALSE)</f>
        <v>Y</v>
      </c>
      <c r="J53" s="165" t="str">
        <f t="shared" si="1"/>
        <v>Eastland Network</v>
      </c>
      <c r="K53" s="56" t="str">
        <f t="shared" si="2"/>
        <v>No</v>
      </c>
      <c r="L53" s="58">
        <f t="shared" si="3"/>
        <v>0</v>
      </c>
      <c r="M53" s="58">
        <f t="shared" si="4"/>
        <v>3647</v>
      </c>
      <c r="N53" s="225"/>
      <c r="O53" s="58">
        <f t="shared" si="5"/>
        <v>3647</v>
      </c>
      <c r="P53" s="227"/>
      <c r="Q53" s="227"/>
      <c r="R53" s="19"/>
      <c r="S53" s="19"/>
      <c r="T53" s="173" t="s">
        <v>69</v>
      </c>
      <c r="U53" s="168" t="s">
        <v>318</v>
      </c>
      <c r="V53" s="229" t="s">
        <v>69</v>
      </c>
    </row>
    <row r="54" spans="1:22" customFormat="1" ht="15" customHeight="1" x14ac:dyDescent="0.25">
      <c r="A54" s="164"/>
      <c r="B54" s="164" t="s">
        <v>490</v>
      </c>
      <c r="C54" s="53">
        <v>2008</v>
      </c>
      <c r="D54" s="225">
        <v>9</v>
      </c>
      <c r="E54" s="225">
        <v>3653</v>
      </c>
      <c r="F54" s="225" t="s">
        <v>486</v>
      </c>
      <c r="G54" s="225">
        <v>9</v>
      </c>
      <c r="H54" s="165" t="str">
        <f t="shared" si="0"/>
        <v>Eastland</v>
      </c>
      <c r="I54" s="172" t="str">
        <f>VLOOKUP(H54,'LG2 Raw data'!$T$1:$U$30,2,FALSE)</f>
        <v>Y</v>
      </c>
      <c r="J54" s="165" t="str">
        <f t="shared" si="1"/>
        <v>Eastland Network</v>
      </c>
      <c r="K54" s="56" t="str">
        <f t="shared" si="2"/>
        <v>Yes</v>
      </c>
      <c r="L54" s="58">
        <f t="shared" si="3"/>
        <v>0</v>
      </c>
      <c r="M54" s="58">
        <f t="shared" si="4"/>
        <v>3653</v>
      </c>
      <c r="N54" s="225"/>
      <c r="O54" s="58">
        <f t="shared" si="5"/>
        <v>3653</v>
      </c>
      <c r="P54" s="227"/>
      <c r="Q54" s="227"/>
      <c r="R54" s="19"/>
      <c r="S54" s="19"/>
      <c r="T54" s="173" t="s">
        <v>12</v>
      </c>
      <c r="U54" s="168" t="s">
        <v>325</v>
      </c>
      <c r="V54" s="229" t="s">
        <v>12</v>
      </c>
    </row>
    <row r="55" spans="1:22" customFormat="1" ht="15" customHeight="1" x14ac:dyDescent="0.25">
      <c r="A55" s="164"/>
      <c r="B55" s="164" t="s">
        <v>490</v>
      </c>
      <c r="C55" s="53">
        <v>2009</v>
      </c>
      <c r="D55" s="225">
        <v>11</v>
      </c>
      <c r="E55" s="225">
        <v>3664</v>
      </c>
      <c r="F55" s="225">
        <v>1</v>
      </c>
      <c r="G55" s="225">
        <v>10</v>
      </c>
      <c r="H55" s="165" t="str">
        <f t="shared" si="0"/>
        <v>Eastland</v>
      </c>
      <c r="I55" s="172" t="str">
        <f>VLOOKUP(H55,'LG2 Raw data'!$T$1:$U$30,2,FALSE)</f>
        <v>Y</v>
      </c>
      <c r="J55" s="165" t="str">
        <f t="shared" si="1"/>
        <v>Eastland Network</v>
      </c>
      <c r="K55" s="56" t="str">
        <f t="shared" si="2"/>
        <v>Yes</v>
      </c>
      <c r="L55" s="58">
        <f t="shared" si="3"/>
        <v>0</v>
      </c>
      <c r="M55" s="58">
        <f t="shared" si="4"/>
        <v>3664</v>
      </c>
      <c r="N55" s="225"/>
      <c r="O55" s="58">
        <f t="shared" si="5"/>
        <v>3664</v>
      </c>
      <c r="P55" s="227"/>
      <c r="Q55" s="227"/>
      <c r="R55" s="19"/>
      <c r="S55" s="19"/>
      <c r="T55" s="173" t="s">
        <v>70</v>
      </c>
      <c r="U55" s="168" t="s">
        <v>318</v>
      </c>
      <c r="V55" s="229" t="s">
        <v>479</v>
      </c>
    </row>
    <row r="56" spans="1:22" customFormat="1" ht="15" customHeight="1" x14ac:dyDescent="0.25">
      <c r="A56" s="164" t="s">
        <v>491</v>
      </c>
      <c r="B56" s="164" t="s">
        <v>491</v>
      </c>
      <c r="C56" s="53">
        <v>2010</v>
      </c>
      <c r="D56" s="225">
        <v>21</v>
      </c>
      <c r="E56" s="225">
        <v>3662</v>
      </c>
      <c r="F56" s="225">
        <v>13</v>
      </c>
      <c r="G56" s="225">
        <v>8</v>
      </c>
      <c r="H56" s="165" t="str">
        <f t="shared" si="0"/>
        <v>Eastland</v>
      </c>
      <c r="I56" s="172" t="str">
        <f>VLOOKUP(H56,'LG2 Raw data'!$T$1:$U$30,2,FALSE)</f>
        <v>Y</v>
      </c>
      <c r="J56" s="165" t="str">
        <f t="shared" si="1"/>
        <v>Eastland Network</v>
      </c>
      <c r="K56" s="56" t="str">
        <f t="shared" si="2"/>
        <v>Yes</v>
      </c>
      <c r="L56" s="58">
        <f t="shared" si="3"/>
        <v>0</v>
      </c>
      <c r="M56" s="58">
        <f t="shared" si="4"/>
        <v>3662</v>
      </c>
      <c r="N56" s="225"/>
      <c r="O56" s="58">
        <f t="shared" si="5"/>
        <v>3662</v>
      </c>
      <c r="P56" s="227"/>
      <c r="Q56" s="227"/>
      <c r="R56" s="19"/>
      <c r="S56" s="19"/>
      <c r="T56" s="173" t="s">
        <v>13</v>
      </c>
      <c r="U56" s="168" t="s">
        <v>325</v>
      </c>
      <c r="V56" s="229" t="s">
        <v>13</v>
      </c>
    </row>
    <row r="57" spans="1:22" customFormat="1" ht="15" customHeight="1" x14ac:dyDescent="0.25">
      <c r="A57" s="164"/>
      <c r="B57" s="164" t="s">
        <v>491</v>
      </c>
      <c r="C57" s="53">
        <v>2011</v>
      </c>
      <c r="D57" s="225">
        <v>20</v>
      </c>
      <c r="E57" s="225">
        <v>3654</v>
      </c>
      <c r="F57" s="225">
        <v>13</v>
      </c>
      <c r="G57" s="225">
        <v>7</v>
      </c>
      <c r="H57" s="165" t="str">
        <f t="shared" si="0"/>
        <v>Eastland</v>
      </c>
      <c r="I57" s="172" t="str">
        <f>VLOOKUP(H57,'LG2 Raw data'!$T$1:$U$30,2,FALSE)</f>
        <v>Y</v>
      </c>
      <c r="J57" s="165" t="str">
        <f t="shared" si="1"/>
        <v>Eastland Network</v>
      </c>
      <c r="K57" s="56" t="str">
        <f t="shared" si="2"/>
        <v>Yes</v>
      </c>
      <c r="L57" s="58">
        <f t="shared" si="3"/>
        <v>0</v>
      </c>
      <c r="M57" s="58">
        <f t="shared" si="4"/>
        <v>3654</v>
      </c>
      <c r="N57" s="225"/>
      <c r="O57" s="58">
        <f t="shared" si="5"/>
        <v>3654</v>
      </c>
      <c r="P57" s="227"/>
      <c r="Q57" s="227"/>
      <c r="R57" s="19"/>
      <c r="S57" s="19"/>
      <c r="T57" s="173" t="s">
        <v>71</v>
      </c>
      <c r="U57" s="168" t="s">
        <v>325</v>
      </c>
      <c r="V57" s="229" t="s">
        <v>348</v>
      </c>
    </row>
    <row r="58" spans="1:22" customFormat="1" ht="15" customHeight="1" x14ac:dyDescent="0.25">
      <c r="A58" s="164" t="s">
        <v>492</v>
      </c>
      <c r="B58" s="164" t="s">
        <v>492</v>
      </c>
      <c r="C58" s="53">
        <v>2004</v>
      </c>
      <c r="D58" s="225"/>
      <c r="E58" s="225">
        <v>2148</v>
      </c>
      <c r="F58" s="225"/>
      <c r="G58" s="225"/>
      <c r="H58" s="165" t="str">
        <f t="shared" si="0"/>
        <v>Electra</v>
      </c>
      <c r="I58" s="172" t="str">
        <f>VLOOKUP(H58,'LG2 Raw data'!$T$1:$U$30,2,FALSE)</f>
        <v>N</v>
      </c>
      <c r="J58" s="165" t="str">
        <f t="shared" si="1"/>
        <v>Electra</v>
      </c>
      <c r="K58" s="56" t="str">
        <f t="shared" si="2"/>
        <v>No</v>
      </c>
      <c r="L58" s="58">
        <f t="shared" si="3"/>
        <v>0</v>
      </c>
      <c r="M58" s="58">
        <f t="shared" si="4"/>
        <v>2148</v>
      </c>
      <c r="N58" s="225"/>
      <c r="O58" s="58">
        <f t="shared" si="5"/>
        <v>2148</v>
      </c>
      <c r="P58" s="227"/>
      <c r="Q58" s="227"/>
      <c r="R58" s="19"/>
      <c r="S58" s="19"/>
      <c r="T58" s="173" t="s">
        <v>72</v>
      </c>
      <c r="U58" s="168" t="s">
        <v>325</v>
      </c>
      <c r="V58" s="229" t="s">
        <v>321</v>
      </c>
    </row>
    <row r="59" spans="1:22" customFormat="1" ht="15" customHeight="1" x14ac:dyDescent="0.25">
      <c r="A59" s="164"/>
      <c r="B59" s="164" t="s">
        <v>492</v>
      </c>
      <c r="C59" s="53">
        <v>2005</v>
      </c>
      <c r="D59" s="225"/>
      <c r="E59" s="225">
        <v>2165</v>
      </c>
      <c r="F59" s="225"/>
      <c r="G59" s="225"/>
      <c r="H59" s="165" t="str">
        <f t="shared" si="0"/>
        <v>Electra</v>
      </c>
      <c r="I59" s="172" t="str">
        <f>VLOOKUP(H59,'LG2 Raw data'!$T$1:$U$30,2,FALSE)</f>
        <v>N</v>
      </c>
      <c r="J59" s="165" t="str">
        <f t="shared" si="1"/>
        <v>Electra</v>
      </c>
      <c r="K59" s="56" t="str">
        <f t="shared" si="2"/>
        <v>No</v>
      </c>
      <c r="L59" s="58">
        <f t="shared" si="3"/>
        <v>0</v>
      </c>
      <c r="M59" s="58">
        <f t="shared" si="4"/>
        <v>2165</v>
      </c>
      <c r="N59" s="225"/>
      <c r="O59" s="58">
        <f t="shared" si="5"/>
        <v>2165</v>
      </c>
      <c r="P59" s="227"/>
      <c r="Q59" s="227"/>
      <c r="R59" s="19"/>
      <c r="S59" s="19"/>
      <c r="T59" s="173" t="s">
        <v>73</v>
      </c>
      <c r="U59" s="168" t="s">
        <v>318</v>
      </c>
      <c r="V59" s="229" t="s">
        <v>481</v>
      </c>
    </row>
    <row r="60" spans="1:22" customFormat="1" ht="15" customHeight="1" x14ac:dyDescent="0.25">
      <c r="A60" s="164"/>
      <c r="B60" s="164" t="s">
        <v>492</v>
      </c>
      <c r="C60" s="53">
        <v>2006</v>
      </c>
      <c r="D60" s="225"/>
      <c r="E60" s="225">
        <v>2179</v>
      </c>
      <c r="F60" s="225"/>
      <c r="G60" s="225"/>
      <c r="H60" s="165" t="str">
        <f t="shared" si="0"/>
        <v>Electra</v>
      </c>
      <c r="I60" s="172" t="str">
        <f>VLOOKUP(H60,'LG2 Raw data'!$T$1:$U$30,2,FALSE)</f>
        <v>N</v>
      </c>
      <c r="J60" s="165" t="str">
        <f t="shared" si="1"/>
        <v>Electra</v>
      </c>
      <c r="K60" s="56" t="str">
        <f t="shared" si="2"/>
        <v>No</v>
      </c>
      <c r="L60" s="58">
        <f t="shared" si="3"/>
        <v>0</v>
      </c>
      <c r="M60" s="58">
        <f t="shared" si="4"/>
        <v>2179</v>
      </c>
      <c r="N60" s="225"/>
      <c r="O60" s="58">
        <f t="shared" si="5"/>
        <v>2179</v>
      </c>
      <c r="P60" s="227"/>
      <c r="Q60" s="227"/>
      <c r="R60" s="19"/>
      <c r="S60" s="19"/>
      <c r="T60" s="173" t="s">
        <v>74</v>
      </c>
      <c r="U60" s="168" t="s">
        <v>318</v>
      </c>
      <c r="V60" s="229" t="s">
        <v>483</v>
      </c>
    </row>
    <row r="61" spans="1:22" customFormat="1" ht="15" customHeight="1" x14ac:dyDescent="0.25">
      <c r="A61" s="164"/>
      <c r="B61" s="164" t="s">
        <v>492</v>
      </c>
      <c r="C61" s="53">
        <v>2007</v>
      </c>
      <c r="D61" s="225"/>
      <c r="E61" s="225">
        <v>2188</v>
      </c>
      <c r="F61" s="225"/>
      <c r="G61" s="225"/>
      <c r="H61" s="165" t="str">
        <f t="shared" si="0"/>
        <v>Electra</v>
      </c>
      <c r="I61" s="172" t="str">
        <f>VLOOKUP(H61,'LG2 Raw data'!$T$1:$U$30,2,FALSE)</f>
        <v>N</v>
      </c>
      <c r="J61" s="165" t="str">
        <f t="shared" si="1"/>
        <v>Electra</v>
      </c>
      <c r="K61" s="56" t="str">
        <f t="shared" si="2"/>
        <v>No</v>
      </c>
      <c r="L61" s="58">
        <f t="shared" si="3"/>
        <v>0</v>
      </c>
      <c r="M61" s="58">
        <f t="shared" si="4"/>
        <v>2188</v>
      </c>
      <c r="N61" s="225"/>
      <c r="O61" s="58">
        <f t="shared" si="5"/>
        <v>2188</v>
      </c>
      <c r="P61" s="227"/>
      <c r="Q61" s="227"/>
      <c r="R61" s="19"/>
      <c r="S61" s="19"/>
      <c r="T61" s="173" t="s">
        <v>14</v>
      </c>
      <c r="U61" s="168" t="s">
        <v>325</v>
      </c>
      <c r="V61" s="229" t="s">
        <v>14</v>
      </c>
    </row>
    <row r="62" spans="1:22" customFormat="1" ht="15" customHeight="1" x14ac:dyDescent="0.25">
      <c r="A62" s="164"/>
      <c r="B62" s="164" t="s">
        <v>492</v>
      </c>
      <c r="C62" s="53">
        <v>2008</v>
      </c>
      <c r="D62" s="225">
        <v>448</v>
      </c>
      <c r="E62" s="225">
        <v>2558</v>
      </c>
      <c r="F62" s="225">
        <v>151</v>
      </c>
      <c r="G62" s="225">
        <v>297</v>
      </c>
      <c r="H62" s="165" t="str">
        <f t="shared" si="0"/>
        <v>Electra</v>
      </c>
      <c r="I62" s="172" t="str">
        <f>VLOOKUP(H62,'LG2 Raw data'!$T$1:$U$30,2,FALSE)</f>
        <v>N</v>
      </c>
      <c r="J62" s="165" t="str">
        <f t="shared" si="1"/>
        <v>Electra</v>
      </c>
      <c r="K62" s="56" t="str">
        <f t="shared" si="2"/>
        <v>Yes</v>
      </c>
      <c r="L62" s="58">
        <f t="shared" si="3"/>
        <v>0</v>
      </c>
      <c r="M62" s="58">
        <f t="shared" si="4"/>
        <v>2558</v>
      </c>
      <c r="N62" s="225"/>
      <c r="O62" s="58">
        <f t="shared" si="5"/>
        <v>2558</v>
      </c>
      <c r="P62" s="227"/>
      <c r="Q62" s="227"/>
      <c r="R62" s="19"/>
      <c r="S62" s="19"/>
      <c r="T62" s="173" t="s">
        <v>75</v>
      </c>
      <c r="U62" s="168" t="s">
        <v>318</v>
      </c>
      <c r="V62" s="229" t="s">
        <v>75</v>
      </c>
    </row>
    <row r="63" spans="1:22" customFormat="1" ht="15" customHeight="1" x14ac:dyDescent="0.25">
      <c r="A63" s="164"/>
      <c r="B63" s="164" t="s">
        <v>492</v>
      </c>
      <c r="C63" s="53">
        <v>2009</v>
      </c>
      <c r="D63" s="225">
        <v>521</v>
      </c>
      <c r="E63" s="225">
        <v>2561</v>
      </c>
      <c r="F63" s="225">
        <v>217</v>
      </c>
      <c r="G63" s="225">
        <v>305</v>
      </c>
      <c r="H63" s="165" t="str">
        <f t="shared" si="0"/>
        <v>Electra</v>
      </c>
      <c r="I63" s="172" t="str">
        <f>VLOOKUP(H63,'LG2 Raw data'!$T$1:$U$30,2,FALSE)</f>
        <v>N</v>
      </c>
      <c r="J63" s="165" t="str">
        <f t="shared" si="1"/>
        <v>Electra</v>
      </c>
      <c r="K63" s="56" t="str">
        <f t="shared" si="2"/>
        <v>Yes</v>
      </c>
      <c r="L63" s="58">
        <f t="shared" si="3"/>
        <v>-1</v>
      </c>
      <c r="M63" s="58">
        <f t="shared" si="4"/>
        <v>2561</v>
      </c>
      <c r="N63" s="225"/>
      <c r="O63" s="58">
        <f t="shared" si="5"/>
        <v>2561</v>
      </c>
      <c r="P63" s="227"/>
      <c r="Q63" s="227"/>
      <c r="R63" s="19"/>
      <c r="S63" s="19"/>
      <c r="T63" s="19"/>
      <c r="U63" s="150"/>
      <c r="V63" s="19"/>
    </row>
    <row r="64" spans="1:22" customFormat="1" ht="15" customHeight="1" x14ac:dyDescent="0.25">
      <c r="A64" s="164"/>
      <c r="B64" s="164" t="s">
        <v>492</v>
      </c>
      <c r="C64" s="53">
        <v>2010</v>
      </c>
      <c r="D64" s="225">
        <v>534</v>
      </c>
      <c r="E64" s="225">
        <v>2577</v>
      </c>
      <c r="F64" s="225">
        <v>216</v>
      </c>
      <c r="G64" s="225">
        <v>318</v>
      </c>
      <c r="H64" s="165" t="str">
        <f t="shared" si="0"/>
        <v>Electra</v>
      </c>
      <c r="I64" s="172" t="str">
        <f>VLOOKUP(H64,'LG2 Raw data'!$T$1:$U$30,2,FALSE)</f>
        <v>N</v>
      </c>
      <c r="J64" s="165" t="str">
        <f t="shared" si="1"/>
        <v>Electra</v>
      </c>
      <c r="K64" s="56" t="str">
        <f t="shared" si="2"/>
        <v>Yes</v>
      </c>
      <c r="L64" s="58">
        <f t="shared" si="3"/>
        <v>0</v>
      </c>
      <c r="M64" s="58">
        <f t="shared" si="4"/>
        <v>2577</v>
      </c>
      <c r="N64" s="225"/>
      <c r="O64" s="58">
        <f t="shared" si="5"/>
        <v>2577</v>
      </c>
      <c r="P64" s="227"/>
      <c r="Q64" s="227"/>
      <c r="R64" s="19"/>
      <c r="S64" s="19"/>
      <c r="T64" s="19"/>
      <c r="U64" s="150"/>
      <c r="V64" s="19"/>
    </row>
    <row r="65" spans="1:22" customFormat="1" x14ac:dyDescent="0.25">
      <c r="A65" s="164"/>
      <c r="B65" s="164" t="s">
        <v>492</v>
      </c>
      <c r="C65" s="53">
        <v>2011</v>
      </c>
      <c r="D65" s="225">
        <v>534</v>
      </c>
      <c r="E65" s="225">
        <v>2580</v>
      </c>
      <c r="F65" s="225">
        <v>216</v>
      </c>
      <c r="G65" s="225">
        <v>318</v>
      </c>
      <c r="H65" s="165" t="str">
        <f t="shared" si="0"/>
        <v>Electra</v>
      </c>
      <c r="I65" s="172" t="str">
        <f>VLOOKUP(H65,'LG2 Raw data'!$T$1:$U$30,2,FALSE)</f>
        <v>N</v>
      </c>
      <c r="J65" s="165" t="str">
        <f t="shared" si="1"/>
        <v>Electra</v>
      </c>
      <c r="K65" s="56" t="str">
        <f t="shared" si="2"/>
        <v>Yes</v>
      </c>
      <c r="L65" s="58">
        <f t="shared" si="3"/>
        <v>0</v>
      </c>
      <c r="M65" s="58">
        <f t="shared" si="4"/>
        <v>2580</v>
      </c>
      <c r="N65" s="225"/>
      <c r="O65" s="58">
        <f t="shared" si="5"/>
        <v>2580</v>
      </c>
      <c r="P65" s="227"/>
      <c r="Q65" s="227"/>
      <c r="R65" s="19"/>
      <c r="S65" s="19"/>
      <c r="T65" s="19"/>
      <c r="U65" s="19"/>
      <c r="V65" s="19"/>
    </row>
    <row r="66" spans="1:22" customFormat="1" x14ac:dyDescent="0.25">
      <c r="A66" s="164" t="s">
        <v>493</v>
      </c>
      <c r="B66" s="164" t="s">
        <v>493</v>
      </c>
      <c r="C66" s="53">
        <v>2004</v>
      </c>
      <c r="D66" s="225"/>
      <c r="E66" s="225">
        <v>2404</v>
      </c>
      <c r="F66" s="225"/>
      <c r="G66" s="225"/>
      <c r="H66" s="165" t="str">
        <f t="shared" si="0"/>
        <v>Horizon</v>
      </c>
      <c r="I66" s="172" t="str">
        <f>VLOOKUP(H66,'LG2 Raw data'!$T$1:$U$30,2,FALSE)</f>
        <v>Y</v>
      </c>
      <c r="J66" s="165" t="str">
        <f t="shared" si="1"/>
        <v xml:space="preserve">Horizon Energy </v>
      </c>
      <c r="K66" s="56" t="str">
        <f t="shared" si="2"/>
        <v>No</v>
      </c>
      <c r="L66" s="58">
        <f t="shared" si="3"/>
        <v>0</v>
      </c>
      <c r="M66" s="58">
        <f t="shared" si="4"/>
        <v>2404</v>
      </c>
      <c r="N66" s="225">
        <v>2355</v>
      </c>
      <c r="O66" s="58">
        <f t="shared" si="5"/>
        <v>2355</v>
      </c>
      <c r="P66" s="228" t="s">
        <v>494</v>
      </c>
      <c r="Q66" s="228" t="s">
        <v>495</v>
      </c>
      <c r="R66" s="19"/>
      <c r="S66" s="19"/>
      <c r="T66" s="19"/>
      <c r="U66" s="19"/>
      <c r="V66" s="19"/>
    </row>
    <row r="67" spans="1:22" customFormat="1" x14ac:dyDescent="0.25">
      <c r="A67" s="164"/>
      <c r="B67" s="164" t="s">
        <v>493</v>
      </c>
      <c r="C67" s="53">
        <v>2005</v>
      </c>
      <c r="D67" s="225"/>
      <c r="E67" s="225">
        <v>2393</v>
      </c>
      <c r="F67" s="225"/>
      <c r="G67" s="225"/>
      <c r="H67" s="165" t="str">
        <f t="shared" ref="H67:H130" si="9">+IF(A67="",H66,TRIM(A67))</f>
        <v>Horizon</v>
      </c>
      <c r="I67" s="172" t="str">
        <f>VLOOKUP(H67,'LG2 Raw data'!$T$1:$U$30,2,FALSE)</f>
        <v>Y</v>
      </c>
      <c r="J67" s="165" t="str">
        <f t="shared" ref="J67:J130" si="10">VLOOKUP(H67,$T$1:$V$30,3,FALSE)</f>
        <v xml:space="preserve">Horizon Energy </v>
      </c>
      <c r="K67" s="56" t="str">
        <f t="shared" ref="K67:K130" si="11">+IF(D67="","No","Yes")</f>
        <v>No</v>
      </c>
      <c r="L67" s="58">
        <f t="shared" ref="L67:L130" si="12">+D67-SUM(F67:G67)</f>
        <v>0</v>
      </c>
      <c r="M67" s="58">
        <f t="shared" ref="M67:M130" si="13">+E67</f>
        <v>2393</v>
      </c>
      <c r="N67" s="225">
        <v>2344</v>
      </c>
      <c r="O67" s="58">
        <f t="shared" ref="O67:O130" si="14">+IF(N67="",M67,N67)</f>
        <v>2344</v>
      </c>
      <c r="P67" s="228" t="s">
        <v>494</v>
      </c>
      <c r="Q67" s="228" t="s">
        <v>495</v>
      </c>
      <c r="R67" s="19"/>
      <c r="S67" s="19"/>
      <c r="T67" s="19"/>
      <c r="U67" s="19"/>
      <c r="V67" s="19"/>
    </row>
    <row r="68" spans="1:22" customFormat="1" x14ac:dyDescent="0.25">
      <c r="A68" s="164"/>
      <c r="B68" s="164" t="s">
        <v>493</v>
      </c>
      <c r="C68" s="53">
        <v>2006</v>
      </c>
      <c r="D68" s="225"/>
      <c r="E68" s="225">
        <v>2404</v>
      </c>
      <c r="F68" s="225"/>
      <c r="G68" s="225"/>
      <c r="H68" s="165" t="str">
        <f t="shared" si="9"/>
        <v>Horizon</v>
      </c>
      <c r="I68" s="172" t="str">
        <f>VLOOKUP(H68,'LG2 Raw data'!$T$1:$U$30,2,FALSE)</f>
        <v>Y</v>
      </c>
      <c r="J68" s="165" t="str">
        <f t="shared" si="10"/>
        <v xml:space="preserve">Horizon Energy </v>
      </c>
      <c r="K68" s="56" t="str">
        <f t="shared" si="11"/>
        <v>No</v>
      </c>
      <c r="L68" s="58">
        <f t="shared" si="12"/>
        <v>0</v>
      </c>
      <c r="M68" s="58">
        <f t="shared" si="13"/>
        <v>2404</v>
      </c>
      <c r="N68" s="225">
        <v>2355</v>
      </c>
      <c r="O68" s="58">
        <f t="shared" si="14"/>
        <v>2355</v>
      </c>
      <c r="P68" s="228" t="s">
        <v>494</v>
      </c>
      <c r="Q68" s="228" t="s">
        <v>495</v>
      </c>
      <c r="R68" s="19"/>
      <c r="S68" s="19"/>
      <c r="T68" s="19"/>
      <c r="U68" s="19"/>
      <c r="V68" s="19"/>
    </row>
    <row r="69" spans="1:22" customFormat="1" x14ac:dyDescent="0.25">
      <c r="A69" s="164"/>
      <c r="B69" s="164" t="s">
        <v>493</v>
      </c>
      <c r="C69" s="53">
        <v>2007</v>
      </c>
      <c r="D69" s="225"/>
      <c r="E69" s="225">
        <v>2408</v>
      </c>
      <c r="F69" s="225"/>
      <c r="G69" s="225"/>
      <c r="H69" s="165" t="str">
        <f t="shared" si="9"/>
        <v>Horizon</v>
      </c>
      <c r="I69" s="172" t="str">
        <f>VLOOKUP(H69,'LG2 Raw data'!$T$1:$U$30,2,FALSE)</f>
        <v>Y</v>
      </c>
      <c r="J69" s="165" t="str">
        <f t="shared" si="10"/>
        <v xml:space="preserve">Horizon Energy </v>
      </c>
      <c r="K69" s="56" t="str">
        <f t="shared" si="11"/>
        <v>No</v>
      </c>
      <c r="L69" s="58">
        <f t="shared" si="12"/>
        <v>0</v>
      </c>
      <c r="M69" s="58">
        <f t="shared" si="13"/>
        <v>2408</v>
      </c>
      <c r="N69" s="225">
        <v>2359</v>
      </c>
      <c r="O69" s="58">
        <f t="shared" si="14"/>
        <v>2359</v>
      </c>
      <c r="P69" s="228" t="s">
        <v>494</v>
      </c>
      <c r="Q69" s="228" t="s">
        <v>495</v>
      </c>
      <c r="R69" s="19"/>
      <c r="S69" s="19"/>
      <c r="T69" s="19"/>
      <c r="U69" s="19"/>
      <c r="V69" s="19"/>
    </row>
    <row r="70" spans="1:22" customFormat="1" x14ac:dyDescent="0.25">
      <c r="A70" s="164"/>
      <c r="B70" s="164" t="s">
        <v>493</v>
      </c>
      <c r="C70" s="53">
        <v>2008</v>
      </c>
      <c r="D70" s="225">
        <v>18</v>
      </c>
      <c r="E70" s="225">
        <v>2342</v>
      </c>
      <c r="F70" s="225">
        <v>0</v>
      </c>
      <c r="G70" s="225">
        <v>0</v>
      </c>
      <c r="H70" s="165" t="str">
        <f t="shared" si="9"/>
        <v>Horizon</v>
      </c>
      <c r="I70" s="172" t="str">
        <f>VLOOKUP(H70,'LG2 Raw data'!$T$1:$U$30,2,FALSE)</f>
        <v>Y</v>
      </c>
      <c r="J70" s="165" t="str">
        <f t="shared" si="10"/>
        <v xml:space="preserve">Horizon Energy </v>
      </c>
      <c r="K70" s="56" t="str">
        <f t="shared" si="11"/>
        <v>Yes</v>
      </c>
      <c r="L70" s="58">
        <f t="shared" si="12"/>
        <v>18</v>
      </c>
      <c r="M70" s="58">
        <f t="shared" si="13"/>
        <v>2342</v>
      </c>
      <c r="N70" s="225"/>
      <c r="O70" s="58">
        <f t="shared" si="14"/>
        <v>2342</v>
      </c>
      <c r="P70" s="228" t="s">
        <v>496</v>
      </c>
      <c r="Q70" s="228" t="s">
        <v>495</v>
      </c>
      <c r="R70" s="19"/>
      <c r="S70" s="19"/>
      <c r="T70" s="19"/>
      <c r="U70" s="19"/>
      <c r="V70" s="19"/>
    </row>
    <row r="71" spans="1:22" customFormat="1" x14ac:dyDescent="0.25">
      <c r="A71" s="164"/>
      <c r="B71" s="164" t="s">
        <v>493</v>
      </c>
      <c r="C71" s="53">
        <v>2009</v>
      </c>
      <c r="D71" s="225">
        <v>18</v>
      </c>
      <c r="E71" s="225">
        <v>2341</v>
      </c>
      <c r="F71" s="225">
        <v>0</v>
      </c>
      <c r="G71" s="225">
        <v>0</v>
      </c>
      <c r="H71" s="165" t="str">
        <f t="shared" si="9"/>
        <v>Horizon</v>
      </c>
      <c r="I71" s="172" t="str">
        <f>VLOOKUP(H71,'LG2 Raw data'!$T$1:$U$30,2,FALSE)</f>
        <v>Y</v>
      </c>
      <c r="J71" s="165" t="str">
        <f t="shared" si="10"/>
        <v xml:space="preserve">Horizon Energy </v>
      </c>
      <c r="K71" s="56" t="str">
        <f t="shared" si="11"/>
        <v>Yes</v>
      </c>
      <c r="L71" s="58">
        <f t="shared" si="12"/>
        <v>18</v>
      </c>
      <c r="M71" s="58">
        <f t="shared" si="13"/>
        <v>2341</v>
      </c>
      <c r="N71" s="225"/>
      <c r="O71" s="58">
        <f t="shared" si="14"/>
        <v>2341</v>
      </c>
      <c r="P71" s="228" t="s">
        <v>496</v>
      </c>
      <c r="Q71" s="228" t="s">
        <v>495</v>
      </c>
      <c r="R71" s="19"/>
      <c r="S71" s="19"/>
      <c r="T71" s="19"/>
      <c r="U71" s="19"/>
      <c r="V71" s="19"/>
    </row>
    <row r="72" spans="1:22" customFormat="1" x14ac:dyDescent="0.25">
      <c r="A72" s="164"/>
      <c r="B72" s="164" t="s">
        <v>493</v>
      </c>
      <c r="C72" s="53">
        <v>2010</v>
      </c>
      <c r="D72" s="225">
        <v>18</v>
      </c>
      <c r="E72" s="225">
        <v>2359</v>
      </c>
      <c r="F72" s="225">
        <v>0</v>
      </c>
      <c r="G72" s="225">
        <v>0</v>
      </c>
      <c r="H72" s="165" t="str">
        <f t="shared" si="9"/>
        <v>Horizon</v>
      </c>
      <c r="I72" s="172" t="str">
        <f>VLOOKUP(H72,'LG2 Raw data'!$T$1:$U$30,2,FALSE)</f>
        <v>Y</v>
      </c>
      <c r="J72" s="165" t="str">
        <f t="shared" si="10"/>
        <v xml:space="preserve">Horizon Energy </v>
      </c>
      <c r="K72" s="56" t="str">
        <f t="shared" si="11"/>
        <v>Yes</v>
      </c>
      <c r="L72" s="58">
        <f t="shared" si="12"/>
        <v>18</v>
      </c>
      <c r="M72" s="58">
        <f t="shared" si="13"/>
        <v>2359</v>
      </c>
      <c r="N72" s="225"/>
      <c r="O72" s="58">
        <f t="shared" si="14"/>
        <v>2359</v>
      </c>
      <c r="P72" s="228" t="s">
        <v>496</v>
      </c>
      <c r="Q72" s="228" t="s">
        <v>495</v>
      </c>
      <c r="R72" s="19"/>
      <c r="S72" s="19"/>
      <c r="T72" s="19"/>
      <c r="U72" s="19"/>
      <c r="V72" s="19"/>
    </row>
    <row r="73" spans="1:22" customFormat="1" x14ac:dyDescent="0.25">
      <c r="A73" s="164"/>
      <c r="B73" s="164" t="s">
        <v>493</v>
      </c>
      <c r="C73" s="53">
        <v>2011</v>
      </c>
      <c r="D73" s="225">
        <v>18</v>
      </c>
      <c r="E73" s="225">
        <v>2364</v>
      </c>
      <c r="F73" s="225">
        <v>0</v>
      </c>
      <c r="G73" s="225">
        <v>0</v>
      </c>
      <c r="H73" s="165" t="str">
        <f t="shared" si="9"/>
        <v>Horizon</v>
      </c>
      <c r="I73" s="172" t="str">
        <f>VLOOKUP(H73,'LG2 Raw data'!$T$1:$U$30,2,FALSE)</f>
        <v>Y</v>
      </c>
      <c r="J73" s="165" t="str">
        <f t="shared" si="10"/>
        <v xml:space="preserve">Horizon Energy </v>
      </c>
      <c r="K73" s="56" t="str">
        <f t="shared" si="11"/>
        <v>Yes</v>
      </c>
      <c r="L73" s="58">
        <f t="shared" si="12"/>
        <v>18</v>
      </c>
      <c r="M73" s="58">
        <f t="shared" si="13"/>
        <v>2364</v>
      </c>
      <c r="N73" s="225"/>
      <c r="O73" s="58">
        <f t="shared" si="14"/>
        <v>2364</v>
      </c>
      <c r="P73" s="228" t="s">
        <v>496</v>
      </c>
      <c r="Q73" s="228" t="s">
        <v>495</v>
      </c>
      <c r="R73" s="19"/>
      <c r="S73" s="19"/>
      <c r="T73" s="19"/>
      <c r="U73" s="19"/>
      <c r="V73" s="19"/>
    </row>
    <row r="74" spans="1:22" customFormat="1" x14ac:dyDescent="0.25">
      <c r="A74" s="164" t="s">
        <v>497</v>
      </c>
      <c r="B74" s="164" t="s">
        <v>497</v>
      </c>
      <c r="C74" s="53">
        <v>2004</v>
      </c>
      <c r="D74" s="225"/>
      <c r="E74" s="225">
        <v>676</v>
      </c>
      <c r="F74" s="225"/>
      <c r="G74" s="225"/>
      <c r="H74" s="165" t="str">
        <f t="shared" si="9"/>
        <v>Invercargill</v>
      </c>
      <c r="I74" s="172" t="str">
        <f>VLOOKUP(H74,'LG2 Raw data'!$T$1:$U$30,2,FALSE)</f>
        <v>Y</v>
      </c>
      <c r="J74" s="165" t="str">
        <f t="shared" si="10"/>
        <v>Electricity Invercargill</v>
      </c>
      <c r="K74" s="56" t="str">
        <f t="shared" si="11"/>
        <v>No</v>
      </c>
      <c r="L74" s="58">
        <f t="shared" si="12"/>
        <v>0</v>
      </c>
      <c r="M74" s="58">
        <f t="shared" si="13"/>
        <v>676</v>
      </c>
      <c r="N74" s="225"/>
      <c r="O74" s="58">
        <f t="shared" si="14"/>
        <v>676</v>
      </c>
      <c r="P74" s="227"/>
      <c r="Q74" s="227"/>
      <c r="R74" s="19"/>
      <c r="S74" s="19"/>
      <c r="T74" s="19"/>
      <c r="U74" s="19"/>
      <c r="V74" s="19"/>
    </row>
    <row r="75" spans="1:22" customFormat="1" x14ac:dyDescent="0.25">
      <c r="A75" s="164"/>
      <c r="B75" s="164" t="s">
        <v>497</v>
      </c>
      <c r="C75" s="53">
        <v>2005</v>
      </c>
      <c r="D75" s="225"/>
      <c r="E75" s="225">
        <v>679</v>
      </c>
      <c r="F75" s="225"/>
      <c r="G75" s="225"/>
      <c r="H75" s="165" t="str">
        <f t="shared" si="9"/>
        <v>Invercargill</v>
      </c>
      <c r="I75" s="172" t="str">
        <f>VLOOKUP(H75,'LG2 Raw data'!$T$1:$U$30,2,FALSE)</f>
        <v>Y</v>
      </c>
      <c r="J75" s="165" t="str">
        <f t="shared" si="10"/>
        <v>Electricity Invercargill</v>
      </c>
      <c r="K75" s="56" t="str">
        <f t="shared" si="11"/>
        <v>No</v>
      </c>
      <c r="L75" s="58">
        <f t="shared" si="12"/>
        <v>0</v>
      </c>
      <c r="M75" s="58">
        <f t="shared" si="13"/>
        <v>679</v>
      </c>
      <c r="N75" s="225"/>
      <c r="O75" s="58">
        <f t="shared" si="14"/>
        <v>679</v>
      </c>
      <c r="P75" s="227"/>
      <c r="Q75" s="227"/>
      <c r="R75" s="19"/>
      <c r="S75" s="19"/>
      <c r="T75" s="19"/>
      <c r="U75" s="19"/>
      <c r="V75" s="19"/>
    </row>
    <row r="76" spans="1:22" customFormat="1" x14ac:dyDescent="0.25">
      <c r="A76" s="164"/>
      <c r="B76" s="164" t="s">
        <v>497</v>
      </c>
      <c r="C76" s="53">
        <v>2006</v>
      </c>
      <c r="D76" s="225"/>
      <c r="E76" s="225">
        <v>681</v>
      </c>
      <c r="F76" s="225"/>
      <c r="G76" s="225"/>
      <c r="H76" s="165" t="str">
        <f t="shared" si="9"/>
        <v>Invercargill</v>
      </c>
      <c r="I76" s="172" t="str">
        <f>VLOOKUP(H76,'LG2 Raw data'!$T$1:$U$30,2,FALSE)</f>
        <v>Y</v>
      </c>
      <c r="J76" s="165" t="str">
        <f t="shared" si="10"/>
        <v>Electricity Invercargill</v>
      </c>
      <c r="K76" s="56" t="str">
        <f t="shared" si="11"/>
        <v>No</v>
      </c>
      <c r="L76" s="58">
        <f t="shared" si="12"/>
        <v>0</v>
      </c>
      <c r="M76" s="58">
        <f t="shared" si="13"/>
        <v>681</v>
      </c>
      <c r="N76" s="225"/>
      <c r="O76" s="58">
        <f t="shared" si="14"/>
        <v>681</v>
      </c>
      <c r="P76" s="227"/>
      <c r="Q76" s="227"/>
      <c r="R76" s="19"/>
      <c r="S76" s="19"/>
      <c r="T76" s="19"/>
      <c r="U76" s="19"/>
      <c r="V76" s="19"/>
    </row>
    <row r="77" spans="1:22" customFormat="1" x14ac:dyDescent="0.25">
      <c r="A77" s="164"/>
      <c r="B77" s="164" t="s">
        <v>497</v>
      </c>
      <c r="C77" s="53">
        <v>2007</v>
      </c>
      <c r="D77" s="225"/>
      <c r="E77" s="225">
        <v>679</v>
      </c>
      <c r="F77" s="225"/>
      <c r="G77" s="225"/>
      <c r="H77" s="165" t="str">
        <f t="shared" si="9"/>
        <v>Invercargill</v>
      </c>
      <c r="I77" s="172" t="str">
        <f>VLOOKUP(H77,'LG2 Raw data'!$T$1:$U$30,2,FALSE)</f>
        <v>Y</v>
      </c>
      <c r="J77" s="165" t="str">
        <f t="shared" si="10"/>
        <v>Electricity Invercargill</v>
      </c>
      <c r="K77" s="56" t="str">
        <f t="shared" si="11"/>
        <v>No</v>
      </c>
      <c r="L77" s="58">
        <f t="shared" si="12"/>
        <v>0</v>
      </c>
      <c r="M77" s="58">
        <f t="shared" si="13"/>
        <v>679</v>
      </c>
      <c r="N77" s="225"/>
      <c r="O77" s="58">
        <f t="shared" si="14"/>
        <v>679</v>
      </c>
      <c r="P77" s="227"/>
      <c r="Q77" s="227"/>
      <c r="R77" s="19"/>
      <c r="S77" s="19"/>
      <c r="T77" s="19"/>
      <c r="U77" s="19"/>
      <c r="V77" s="19"/>
    </row>
    <row r="78" spans="1:22" customFormat="1" x14ac:dyDescent="0.25">
      <c r="A78" s="164"/>
      <c r="B78" s="164" t="s">
        <v>497</v>
      </c>
      <c r="C78" s="53">
        <v>2008</v>
      </c>
      <c r="D78" s="225">
        <v>171</v>
      </c>
      <c r="E78" s="225">
        <v>642</v>
      </c>
      <c r="F78" s="225">
        <v>34</v>
      </c>
      <c r="G78" s="225">
        <v>137</v>
      </c>
      <c r="H78" s="165" t="str">
        <f t="shared" si="9"/>
        <v>Invercargill</v>
      </c>
      <c r="I78" s="172" t="str">
        <f>VLOOKUP(H78,'LG2 Raw data'!$T$1:$U$30,2,FALSE)</f>
        <v>Y</v>
      </c>
      <c r="J78" s="165" t="str">
        <f t="shared" si="10"/>
        <v>Electricity Invercargill</v>
      </c>
      <c r="K78" s="56" t="str">
        <f t="shared" si="11"/>
        <v>Yes</v>
      </c>
      <c r="L78" s="58">
        <f t="shared" si="12"/>
        <v>0</v>
      </c>
      <c r="M78" s="58">
        <f t="shared" si="13"/>
        <v>642</v>
      </c>
      <c r="N78" s="225"/>
      <c r="O78" s="58">
        <f t="shared" si="14"/>
        <v>642</v>
      </c>
      <c r="P78" s="227"/>
      <c r="Q78" s="227"/>
      <c r="R78" s="19"/>
      <c r="S78" s="19"/>
      <c r="T78" s="19"/>
      <c r="U78" s="19"/>
      <c r="V78" s="19"/>
    </row>
    <row r="79" spans="1:22" customFormat="1" x14ac:dyDescent="0.25">
      <c r="A79" s="164"/>
      <c r="B79" s="164" t="s">
        <v>497</v>
      </c>
      <c r="C79" s="53">
        <v>2009</v>
      </c>
      <c r="D79" s="225">
        <v>171</v>
      </c>
      <c r="E79" s="225">
        <v>651</v>
      </c>
      <c r="F79" s="225">
        <v>34</v>
      </c>
      <c r="G79" s="225">
        <v>137</v>
      </c>
      <c r="H79" s="165" t="str">
        <f t="shared" si="9"/>
        <v>Invercargill</v>
      </c>
      <c r="I79" s="172" t="str">
        <f>VLOOKUP(H79,'LG2 Raw data'!$T$1:$U$30,2,FALSE)</f>
        <v>Y</v>
      </c>
      <c r="J79" s="165" t="str">
        <f t="shared" si="10"/>
        <v>Electricity Invercargill</v>
      </c>
      <c r="K79" s="56" t="str">
        <f t="shared" si="11"/>
        <v>Yes</v>
      </c>
      <c r="L79" s="58">
        <f t="shared" si="12"/>
        <v>0</v>
      </c>
      <c r="M79" s="58">
        <f t="shared" si="13"/>
        <v>651</v>
      </c>
      <c r="N79" s="225"/>
      <c r="O79" s="58">
        <f t="shared" si="14"/>
        <v>651</v>
      </c>
      <c r="P79" s="227"/>
      <c r="Q79" s="227"/>
      <c r="R79" s="19"/>
      <c r="S79" s="19"/>
      <c r="T79" s="19"/>
      <c r="U79" s="19"/>
      <c r="V79" s="19"/>
    </row>
    <row r="80" spans="1:22" customFormat="1" x14ac:dyDescent="0.25">
      <c r="A80" s="164"/>
      <c r="B80" s="164" t="s">
        <v>497</v>
      </c>
      <c r="C80" s="53">
        <v>2010</v>
      </c>
      <c r="D80" s="225">
        <v>168</v>
      </c>
      <c r="E80" s="225">
        <v>653</v>
      </c>
      <c r="F80" s="225">
        <v>31</v>
      </c>
      <c r="G80" s="225">
        <v>138</v>
      </c>
      <c r="H80" s="165" t="str">
        <f t="shared" si="9"/>
        <v>Invercargill</v>
      </c>
      <c r="I80" s="172" t="str">
        <f>VLOOKUP(H80,'LG2 Raw data'!$T$1:$U$30,2,FALSE)</f>
        <v>Y</v>
      </c>
      <c r="J80" s="165" t="str">
        <f t="shared" si="10"/>
        <v>Electricity Invercargill</v>
      </c>
      <c r="K80" s="56" t="str">
        <f t="shared" si="11"/>
        <v>Yes</v>
      </c>
      <c r="L80" s="58">
        <f t="shared" si="12"/>
        <v>-1</v>
      </c>
      <c r="M80" s="58">
        <f t="shared" si="13"/>
        <v>653</v>
      </c>
      <c r="N80" s="225"/>
      <c r="O80" s="58">
        <f t="shared" si="14"/>
        <v>653</v>
      </c>
      <c r="P80" s="227"/>
      <c r="Q80" s="227"/>
      <c r="R80" s="19"/>
      <c r="S80" s="19"/>
      <c r="T80" s="19"/>
      <c r="U80" s="19"/>
      <c r="V80" s="19"/>
    </row>
    <row r="81" spans="1:22" customFormat="1" x14ac:dyDescent="0.25">
      <c r="A81" s="164"/>
      <c r="B81" s="164" t="s">
        <v>497</v>
      </c>
      <c r="C81" s="53">
        <v>2011</v>
      </c>
      <c r="D81" s="225">
        <v>168</v>
      </c>
      <c r="E81" s="225">
        <v>654</v>
      </c>
      <c r="F81" s="225">
        <v>28</v>
      </c>
      <c r="G81" s="225">
        <v>140</v>
      </c>
      <c r="H81" s="165" t="str">
        <f t="shared" si="9"/>
        <v>Invercargill</v>
      </c>
      <c r="I81" s="172" t="str">
        <f>VLOOKUP(H81,'LG2 Raw data'!$T$1:$U$30,2,FALSE)</f>
        <v>Y</v>
      </c>
      <c r="J81" s="165" t="str">
        <f t="shared" si="10"/>
        <v>Electricity Invercargill</v>
      </c>
      <c r="K81" s="56" t="str">
        <f t="shared" si="11"/>
        <v>Yes</v>
      </c>
      <c r="L81" s="58">
        <f t="shared" si="12"/>
        <v>0</v>
      </c>
      <c r="M81" s="58">
        <f t="shared" si="13"/>
        <v>654</v>
      </c>
      <c r="N81" s="225"/>
      <c r="O81" s="58">
        <f t="shared" si="14"/>
        <v>654</v>
      </c>
      <c r="P81" s="227"/>
      <c r="Q81" s="227"/>
      <c r="R81" s="19"/>
      <c r="S81" s="19"/>
      <c r="T81" s="19"/>
      <c r="U81" s="19"/>
      <c r="V81" s="19"/>
    </row>
    <row r="82" spans="1:22" customFormat="1" x14ac:dyDescent="0.25">
      <c r="A82" s="164" t="s">
        <v>498</v>
      </c>
      <c r="B82" s="164" t="s">
        <v>498</v>
      </c>
      <c r="C82" s="53">
        <v>2004</v>
      </c>
      <c r="D82" s="225"/>
      <c r="E82" s="225">
        <v>4180</v>
      </c>
      <c r="F82" s="225"/>
      <c r="G82" s="225"/>
      <c r="H82" s="165" t="str">
        <f t="shared" si="9"/>
        <v>Mainpower</v>
      </c>
      <c r="I82" s="172" t="str">
        <f>VLOOKUP(H82,'LG2 Raw data'!$T$1:$U$30,2,FALSE)</f>
        <v>N</v>
      </c>
      <c r="J82" s="165" t="str">
        <f t="shared" si="10"/>
        <v>Mainpower</v>
      </c>
      <c r="K82" s="56" t="str">
        <f t="shared" si="11"/>
        <v>No</v>
      </c>
      <c r="L82" s="58">
        <f t="shared" si="12"/>
        <v>0</v>
      </c>
      <c r="M82" s="58">
        <f t="shared" si="13"/>
        <v>4180</v>
      </c>
      <c r="N82" s="225"/>
      <c r="O82" s="58">
        <f t="shared" si="14"/>
        <v>4180</v>
      </c>
      <c r="P82" s="227"/>
      <c r="Q82" s="227"/>
      <c r="R82" s="19"/>
      <c r="S82" s="19"/>
      <c r="T82" s="19"/>
      <c r="U82" s="19"/>
      <c r="V82" s="19"/>
    </row>
    <row r="83" spans="1:22" customFormat="1" x14ac:dyDescent="0.25">
      <c r="A83" s="164"/>
      <c r="B83" s="164" t="s">
        <v>498</v>
      </c>
      <c r="C83" s="53">
        <v>2005</v>
      </c>
      <c r="D83" s="225"/>
      <c r="E83" s="225">
        <v>4178</v>
      </c>
      <c r="F83" s="225"/>
      <c r="G83" s="225"/>
      <c r="H83" s="165" t="str">
        <f t="shared" si="9"/>
        <v>Mainpower</v>
      </c>
      <c r="I83" s="172" t="str">
        <f>VLOOKUP(H83,'LG2 Raw data'!$T$1:$U$30,2,FALSE)</f>
        <v>N</v>
      </c>
      <c r="J83" s="165" t="str">
        <f t="shared" si="10"/>
        <v>Mainpower</v>
      </c>
      <c r="K83" s="56" t="str">
        <f t="shared" si="11"/>
        <v>No</v>
      </c>
      <c r="L83" s="58">
        <f t="shared" si="12"/>
        <v>0</v>
      </c>
      <c r="M83" s="58">
        <f t="shared" si="13"/>
        <v>4178</v>
      </c>
      <c r="N83" s="225"/>
      <c r="O83" s="58">
        <f t="shared" si="14"/>
        <v>4178</v>
      </c>
      <c r="P83" s="227"/>
      <c r="Q83" s="227"/>
      <c r="R83" s="19"/>
      <c r="S83" s="19"/>
      <c r="T83" s="19"/>
      <c r="U83" s="19"/>
      <c r="V83" s="19"/>
    </row>
    <row r="84" spans="1:22" customFormat="1" x14ac:dyDescent="0.25">
      <c r="A84" s="164"/>
      <c r="B84" s="164" t="s">
        <v>498</v>
      </c>
      <c r="C84" s="53">
        <v>2006</v>
      </c>
      <c r="D84" s="225"/>
      <c r="E84" s="225">
        <v>4420</v>
      </c>
      <c r="F84" s="225"/>
      <c r="G84" s="225"/>
      <c r="H84" s="165" t="str">
        <f t="shared" si="9"/>
        <v>Mainpower</v>
      </c>
      <c r="I84" s="172" t="str">
        <f>VLOOKUP(H84,'LG2 Raw data'!$T$1:$U$30,2,FALSE)</f>
        <v>N</v>
      </c>
      <c r="J84" s="165" t="str">
        <f t="shared" si="10"/>
        <v>Mainpower</v>
      </c>
      <c r="K84" s="56" t="str">
        <f t="shared" si="11"/>
        <v>No</v>
      </c>
      <c r="L84" s="58">
        <f t="shared" si="12"/>
        <v>0</v>
      </c>
      <c r="M84" s="58">
        <f t="shared" si="13"/>
        <v>4420</v>
      </c>
      <c r="N84" s="225"/>
      <c r="O84" s="58">
        <f t="shared" si="14"/>
        <v>4420</v>
      </c>
      <c r="P84" s="227"/>
      <c r="Q84" s="227"/>
      <c r="R84" s="19"/>
      <c r="S84" s="19"/>
      <c r="T84" s="19"/>
      <c r="U84" s="19"/>
      <c r="V84" s="19"/>
    </row>
    <row r="85" spans="1:22" customFormat="1" x14ac:dyDescent="0.25">
      <c r="A85" s="164"/>
      <c r="B85" s="164" t="s">
        <v>498</v>
      </c>
      <c r="C85" s="53">
        <v>2007</v>
      </c>
      <c r="D85" s="225"/>
      <c r="E85" s="225">
        <v>4477</v>
      </c>
      <c r="F85" s="225"/>
      <c r="G85" s="225"/>
      <c r="H85" s="165" t="str">
        <f t="shared" si="9"/>
        <v>Mainpower</v>
      </c>
      <c r="I85" s="172" t="str">
        <f>VLOOKUP(H85,'LG2 Raw data'!$T$1:$U$30,2,FALSE)</f>
        <v>N</v>
      </c>
      <c r="J85" s="165" t="str">
        <f t="shared" si="10"/>
        <v>Mainpower</v>
      </c>
      <c r="K85" s="56" t="str">
        <f t="shared" si="11"/>
        <v>No</v>
      </c>
      <c r="L85" s="58">
        <f t="shared" si="12"/>
        <v>0</v>
      </c>
      <c r="M85" s="58">
        <f t="shared" si="13"/>
        <v>4477</v>
      </c>
      <c r="N85" s="225"/>
      <c r="O85" s="58">
        <f t="shared" si="14"/>
        <v>4477</v>
      </c>
      <c r="P85" s="227"/>
      <c r="Q85" s="227"/>
      <c r="R85" s="19"/>
      <c r="S85" s="19"/>
      <c r="T85" s="19"/>
      <c r="U85" s="19"/>
      <c r="V85" s="19"/>
    </row>
    <row r="86" spans="1:22" customFormat="1" x14ac:dyDescent="0.25">
      <c r="A86" s="164"/>
      <c r="B86" s="164" t="s">
        <v>498</v>
      </c>
      <c r="C86" s="53">
        <v>2008</v>
      </c>
      <c r="D86" s="225">
        <v>223</v>
      </c>
      <c r="E86" s="225">
        <v>4326</v>
      </c>
      <c r="F86" s="225" t="s">
        <v>486</v>
      </c>
      <c r="G86" s="225">
        <v>223</v>
      </c>
      <c r="H86" s="165" t="str">
        <f t="shared" si="9"/>
        <v>Mainpower</v>
      </c>
      <c r="I86" s="172" t="str">
        <f>VLOOKUP(H86,'LG2 Raw data'!$T$1:$U$30,2,FALSE)</f>
        <v>N</v>
      </c>
      <c r="J86" s="165" t="str">
        <f t="shared" si="10"/>
        <v>Mainpower</v>
      </c>
      <c r="K86" s="56" t="str">
        <f t="shared" si="11"/>
        <v>Yes</v>
      </c>
      <c r="L86" s="58">
        <f t="shared" si="12"/>
        <v>0</v>
      </c>
      <c r="M86" s="58">
        <f t="shared" si="13"/>
        <v>4326</v>
      </c>
      <c r="N86" s="225"/>
      <c r="O86" s="58">
        <f t="shared" si="14"/>
        <v>4326</v>
      </c>
      <c r="P86" s="227"/>
      <c r="Q86" s="227"/>
      <c r="R86" s="19"/>
      <c r="S86" s="19"/>
      <c r="T86" s="19"/>
      <c r="U86" s="19"/>
      <c r="V86" s="19"/>
    </row>
    <row r="87" spans="1:22" customFormat="1" x14ac:dyDescent="0.25">
      <c r="A87" s="164"/>
      <c r="B87" s="164" t="s">
        <v>498</v>
      </c>
      <c r="C87" s="53">
        <v>2009</v>
      </c>
      <c r="D87" s="225">
        <v>223</v>
      </c>
      <c r="E87" s="225">
        <v>4403</v>
      </c>
      <c r="F87" s="225" t="s">
        <v>486</v>
      </c>
      <c r="G87" s="225">
        <v>223</v>
      </c>
      <c r="H87" s="165" t="str">
        <f t="shared" si="9"/>
        <v>Mainpower</v>
      </c>
      <c r="I87" s="172" t="str">
        <f>VLOOKUP(H87,'LG2 Raw data'!$T$1:$U$30,2,FALSE)</f>
        <v>N</v>
      </c>
      <c r="J87" s="165" t="str">
        <f t="shared" si="10"/>
        <v>Mainpower</v>
      </c>
      <c r="K87" s="56" t="str">
        <f t="shared" si="11"/>
        <v>Yes</v>
      </c>
      <c r="L87" s="58">
        <f t="shared" si="12"/>
        <v>0</v>
      </c>
      <c r="M87" s="58">
        <f t="shared" si="13"/>
        <v>4403</v>
      </c>
      <c r="N87" s="225"/>
      <c r="O87" s="58">
        <f t="shared" si="14"/>
        <v>4403</v>
      </c>
      <c r="P87" s="227"/>
      <c r="Q87" s="227"/>
      <c r="R87" s="19"/>
      <c r="S87" s="19"/>
      <c r="T87" s="19"/>
      <c r="U87" s="19"/>
      <c r="V87" s="19"/>
    </row>
    <row r="88" spans="1:22" customFormat="1" x14ac:dyDescent="0.25">
      <c r="A88" s="164"/>
      <c r="B88" s="164" t="s">
        <v>498</v>
      </c>
      <c r="C88" s="53">
        <v>2010</v>
      </c>
      <c r="D88" s="225">
        <v>223</v>
      </c>
      <c r="E88" s="225">
        <v>4518</v>
      </c>
      <c r="F88" s="225" t="s">
        <v>486</v>
      </c>
      <c r="G88" s="225">
        <v>223</v>
      </c>
      <c r="H88" s="165" t="str">
        <f t="shared" si="9"/>
        <v>Mainpower</v>
      </c>
      <c r="I88" s="172" t="str">
        <f>VLOOKUP(H88,'LG2 Raw data'!$T$1:$U$30,2,FALSE)</f>
        <v>N</v>
      </c>
      <c r="J88" s="165" t="str">
        <f t="shared" si="10"/>
        <v>Mainpower</v>
      </c>
      <c r="K88" s="56" t="str">
        <f t="shared" si="11"/>
        <v>Yes</v>
      </c>
      <c r="L88" s="58">
        <f t="shared" si="12"/>
        <v>0</v>
      </c>
      <c r="M88" s="58">
        <f t="shared" si="13"/>
        <v>4518</v>
      </c>
      <c r="N88" s="225"/>
      <c r="O88" s="58">
        <f t="shared" si="14"/>
        <v>4518</v>
      </c>
      <c r="P88" s="227"/>
      <c r="Q88" s="227"/>
      <c r="R88" s="19"/>
      <c r="S88" s="19"/>
      <c r="T88" s="19"/>
      <c r="U88" s="19"/>
      <c r="V88" s="19"/>
    </row>
    <row r="89" spans="1:22" customFormat="1" x14ac:dyDescent="0.25">
      <c r="A89" s="164"/>
      <c r="B89" s="164" t="s">
        <v>498</v>
      </c>
      <c r="C89" s="53">
        <v>2011</v>
      </c>
      <c r="D89" s="225">
        <v>322</v>
      </c>
      <c r="E89" s="225">
        <v>4583</v>
      </c>
      <c r="F89" s="225" t="s">
        <v>486</v>
      </c>
      <c r="G89" s="225">
        <v>322</v>
      </c>
      <c r="H89" s="165" t="str">
        <f t="shared" si="9"/>
        <v>Mainpower</v>
      </c>
      <c r="I89" s="172" t="str">
        <f>VLOOKUP(H89,'LG2 Raw data'!$T$1:$U$30,2,FALSE)</f>
        <v>N</v>
      </c>
      <c r="J89" s="165" t="str">
        <f t="shared" si="10"/>
        <v>Mainpower</v>
      </c>
      <c r="K89" s="56" t="str">
        <f t="shared" si="11"/>
        <v>Yes</v>
      </c>
      <c r="L89" s="58">
        <f t="shared" si="12"/>
        <v>0</v>
      </c>
      <c r="M89" s="58">
        <f t="shared" si="13"/>
        <v>4583</v>
      </c>
      <c r="N89" s="225"/>
      <c r="O89" s="58">
        <f t="shared" si="14"/>
        <v>4583</v>
      </c>
      <c r="P89" s="227"/>
      <c r="Q89" s="227"/>
      <c r="R89" s="19"/>
      <c r="S89" s="19"/>
      <c r="T89" s="19"/>
      <c r="U89" s="19"/>
      <c r="V89" s="19"/>
    </row>
    <row r="90" spans="1:22" customFormat="1" x14ac:dyDescent="0.25">
      <c r="A90" s="164" t="s">
        <v>499</v>
      </c>
      <c r="B90" s="164" t="s">
        <v>499</v>
      </c>
      <c r="C90" s="53">
        <v>2004</v>
      </c>
      <c r="D90" s="225"/>
      <c r="E90" s="225">
        <v>3141</v>
      </c>
      <c r="F90" s="225"/>
      <c r="G90" s="225"/>
      <c r="H90" s="165" t="str">
        <f t="shared" si="9"/>
        <v>Marlborough</v>
      </c>
      <c r="I90" s="172" t="str">
        <f>VLOOKUP(H90,'LG2 Raw data'!$T$1:$U$30,2,FALSE)</f>
        <v>N</v>
      </c>
      <c r="J90" s="165" t="str">
        <f t="shared" si="10"/>
        <v>Marlborough</v>
      </c>
      <c r="K90" s="56" t="str">
        <f t="shared" si="11"/>
        <v>No</v>
      </c>
      <c r="L90" s="58">
        <f t="shared" si="12"/>
        <v>0</v>
      </c>
      <c r="M90" s="58">
        <f t="shared" si="13"/>
        <v>3141</v>
      </c>
      <c r="N90" s="225"/>
      <c r="O90" s="58">
        <f t="shared" si="14"/>
        <v>3141</v>
      </c>
      <c r="P90" s="227"/>
      <c r="Q90" s="227"/>
      <c r="R90" s="19"/>
      <c r="S90" s="19"/>
      <c r="T90" s="19"/>
      <c r="U90" s="19"/>
      <c r="V90" s="19"/>
    </row>
    <row r="91" spans="1:22" customFormat="1" x14ac:dyDescent="0.25">
      <c r="A91" s="164"/>
      <c r="B91" s="164" t="s">
        <v>499</v>
      </c>
      <c r="C91" s="53">
        <v>2005</v>
      </c>
      <c r="D91" s="225"/>
      <c r="E91" s="225">
        <v>3169</v>
      </c>
      <c r="F91" s="225"/>
      <c r="G91" s="225"/>
      <c r="H91" s="165" t="str">
        <f t="shared" si="9"/>
        <v>Marlborough</v>
      </c>
      <c r="I91" s="172" t="str">
        <f>VLOOKUP(H91,'LG2 Raw data'!$T$1:$U$30,2,FALSE)</f>
        <v>N</v>
      </c>
      <c r="J91" s="165" t="str">
        <f t="shared" si="10"/>
        <v>Marlborough</v>
      </c>
      <c r="K91" s="56" t="str">
        <f t="shared" si="11"/>
        <v>No</v>
      </c>
      <c r="L91" s="58">
        <f t="shared" si="12"/>
        <v>0</v>
      </c>
      <c r="M91" s="58">
        <f t="shared" si="13"/>
        <v>3169</v>
      </c>
      <c r="N91" s="225"/>
      <c r="O91" s="58">
        <f t="shared" si="14"/>
        <v>3169</v>
      </c>
      <c r="P91" s="227"/>
      <c r="Q91" s="227"/>
      <c r="R91" s="19"/>
      <c r="S91" s="19"/>
      <c r="T91" s="19"/>
      <c r="U91" s="19"/>
      <c r="V91" s="19"/>
    </row>
    <row r="92" spans="1:22" customFormat="1" x14ac:dyDescent="0.25">
      <c r="A92" s="164"/>
      <c r="B92" s="164" t="s">
        <v>499</v>
      </c>
      <c r="C92" s="53">
        <v>2006</v>
      </c>
      <c r="D92" s="225"/>
      <c r="E92" s="225">
        <v>3213</v>
      </c>
      <c r="F92" s="225"/>
      <c r="G92" s="225"/>
      <c r="H92" s="165" t="str">
        <f t="shared" si="9"/>
        <v>Marlborough</v>
      </c>
      <c r="I92" s="172" t="str">
        <f>VLOOKUP(H92,'LG2 Raw data'!$T$1:$U$30,2,FALSE)</f>
        <v>N</v>
      </c>
      <c r="J92" s="165" t="str">
        <f t="shared" si="10"/>
        <v>Marlborough</v>
      </c>
      <c r="K92" s="56" t="str">
        <f t="shared" si="11"/>
        <v>No</v>
      </c>
      <c r="L92" s="58">
        <f t="shared" si="12"/>
        <v>0</v>
      </c>
      <c r="M92" s="58">
        <f t="shared" si="13"/>
        <v>3213</v>
      </c>
      <c r="N92" s="225"/>
      <c r="O92" s="58">
        <f t="shared" si="14"/>
        <v>3213</v>
      </c>
      <c r="P92" s="227"/>
      <c r="Q92" s="227"/>
      <c r="R92" s="19"/>
      <c r="S92" s="19"/>
      <c r="T92" s="19"/>
      <c r="U92" s="19"/>
      <c r="V92" s="19"/>
    </row>
    <row r="93" spans="1:22" customFormat="1" x14ac:dyDescent="0.25">
      <c r="A93" s="164"/>
      <c r="B93" s="164" t="s">
        <v>499</v>
      </c>
      <c r="C93" s="53">
        <v>2007</v>
      </c>
      <c r="D93" s="225"/>
      <c r="E93" s="225">
        <v>3263</v>
      </c>
      <c r="F93" s="225"/>
      <c r="G93" s="225"/>
      <c r="H93" s="165" t="str">
        <f t="shared" si="9"/>
        <v>Marlborough</v>
      </c>
      <c r="I93" s="172" t="str">
        <f>VLOOKUP(H93,'LG2 Raw data'!$T$1:$U$30,2,FALSE)</f>
        <v>N</v>
      </c>
      <c r="J93" s="165" t="str">
        <f t="shared" si="10"/>
        <v>Marlborough</v>
      </c>
      <c r="K93" s="56" t="str">
        <f t="shared" si="11"/>
        <v>No</v>
      </c>
      <c r="L93" s="58">
        <f t="shared" si="12"/>
        <v>0</v>
      </c>
      <c r="M93" s="58">
        <f t="shared" si="13"/>
        <v>3263</v>
      </c>
      <c r="N93" s="225"/>
      <c r="O93" s="58">
        <f t="shared" si="14"/>
        <v>3263</v>
      </c>
      <c r="P93" s="227"/>
      <c r="Q93" s="227"/>
      <c r="R93" s="19"/>
      <c r="S93" s="19"/>
      <c r="T93" s="19"/>
      <c r="U93" s="19"/>
      <c r="V93" s="19"/>
    </row>
    <row r="94" spans="1:22" customFormat="1" x14ac:dyDescent="0.25">
      <c r="A94" s="164"/>
      <c r="B94" s="164" t="s">
        <v>499</v>
      </c>
      <c r="C94" s="53">
        <v>2008</v>
      </c>
      <c r="D94" s="225">
        <v>43</v>
      </c>
      <c r="E94" s="225">
        <v>3464</v>
      </c>
      <c r="F94" s="225" t="s">
        <v>486</v>
      </c>
      <c r="G94" s="225">
        <v>43</v>
      </c>
      <c r="H94" s="165" t="str">
        <f t="shared" si="9"/>
        <v>Marlborough</v>
      </c>
      <c r="I94" s="172" t="str">
        <f>VLOOKUP(H94,'LG2 Raw data'!$T$1:$U$30,2,FALSE)</f>
        <v>N</v>
      </c>
      <c r="J94" s="165" t="str">
        <f t="shared" si="10"/>
        <v>Marlborough</v>
      </c>
      <c r="K94" s="56" t="str">
        <f t="shared" si="11"/>
        <v>Yes</v>
      </c>
      <c r="L94" s="58">
        <f t="shared" si="12"/>
        <v>0</v>
      </c>
      <c r="M94" s="58">
        <f t="shared" si="13"/>
        <v>3464</v>
      </c>
      <c r="N94" s="225"/>
      <c r="O94" s="58">
        <f t="shared" si="14"/>
        <v>3464</v>
      </c>
      <c r="P94" s="227"/>
      <c r="Q94" s="227"/>
      <c r="R94" s="19"/>
      <c r="S94" s="19"/>
      <c r="T94" s="19"/>
      <c r="U94" s="19"/>
      <c r="V94" s="19"/>
    </row>
    <row r="95" spans="1:22" customFormat="1" x14ac:dyDescent="0.25">
      <c r="A95" s="164"/>
      <c r="B95" s="164" t="s">
        <v>499</v>
      </c>
      <c r="C95" s="53">
        <v>2009</v>
      </c>
      <c r="D95" s="225">
        <v>44</v>
      </c>
      <c r="E95" s="225">
        <v>3320</v>
      </c>
      <c r="F95" s="225" t="s">
        <v>486</v>
      </c>
      <c r="G95" s="225">
        <v>44</v>
      </c>
      <c r="H95" s="165" t="str">
        <f t="shared" si="9"/>
        <v>Marlborough</v>
      </c>
      <c r="I95" s="172" t="str">
        <f>VLOOKUP(H95,'LG2 Raw data'!$T$1:$U$30,2,FALSE)</f>
        <v>N</v>
      </c>
      <c r="J95" s="165" t="str">
        <f t="shared" si="10"/>
        <v>Marlborough</v>
      </c>
      <c r="K95" s="56" t="str">
        <f t="shared" si="11"/>
        <v>Yes</v>
      </c>
      <c r="L95" s="58">
        <f t="shared" si="12"/>
        <v>0</v>
      </c>
      <c r="M95" s="58">
        <f t="shared" si="13"/>
        <v>3320</v>
      </c>
      <c r="N95" s="225"/>
      <c r="O95" s="58">
        <f t="shared" si="14"/>
        <v>3320</v>
      </c>
      <c r="P95" s="227"/>
      <c r="Q95" s="227"/>
      <c r="R95" s="19"/>
      <c r="S95" s="19"/>
      <c r="T95" s="19"/>
      <c r="U95" s="19"/>
      <c r="V95" s="19"/>
    </row>
    <row r="96" spans="1:22" customFormat="1" x14ac:dyDescent="0.25">
      <c r="A96" s="164"/>
      <c r="B96" s="164" t="s">
        <v>499</v>
      </c>
      <c r="C96" s="53">
        <v>2010</v>
      </c>
      <c r="D96" s="225">
        <v>45</v>
      </c>
      <c r="E96" s="225">
        <v>3334</v>
      </c>
      <c r="F96" s="225" t="s">
        <v>486</v>
      </c>
      <c r="G96" s="225">
        <v>45</v>
      </c>
      <c r="H96" s="165" t="str">
        <f t="shared" si="9"/>
        <v>Marlborough</v>
      </c>
      <c r="I96" s="172" t="str">
        <f>VLOOKUP(H96,'LG2 Raw data'!$T$1:$U$30,2,FALSE)</f>
        <v>N</v>
      </c>
      <c r="J96" s="165" t="str">
        <f t="shared" si="10"/>
        <v>Marlborough</v>
      </c>
      <c r="K96" s="56" t="str">
        <f t="shared" si="11"/>
        <v>Yes</v>
      </c>
      <c r="L96" s="58">
        <f t="shared" si="12"/>
        <v>0</v>
      </c>
      <c r="M96" s="58">
        <f t="shared" si="13"/>
        <v>3334</v>
      </c>
      <c r="N96" s="225"/>
      <c r="O96" s="58">
        <f t="shared" si="14"/>
        <v>3334</v>
      </c>
      <c r="P96" s="227"/>
      <c r="Q96" s="227"/>
      <c r="R96" s="19"/>
      <c r="S96" s="19"/>
      <c r="T96" s="19"/>
      <c r="U96" s="19"/>
      <c r="V96" s="19"/>
    </row>
    <row r="97" spans="1:22" customFormat="1" x14ac:dyDescent="0.25">
      <c r="A97" s="164"/>
      <c r="B97" s="164" t="s">
        <v>499</v>
      </c>
      <c r="C97" s="53">
        <v>2011</v>
      </c>
      <c r="D97" s="225">
        <v>45</v>
      </c>
      <c r="E97" s="225">
        <v>3349</v>
      </c>
      <c r="F97" s="225" t="s">
        <v>486</v>
      </c>
      <c r="G97" s="225">
        <v>45</v>
      </c>
      <c r="H97" s="165" t="str">
        <f t="shared" si="9"/>
        <v>Marlborough</v>
      </c>
      <c r="I97" s="172" t="str">
        <f>VLOOKUP(H97,'LG2 Raw data'!$T$1:$U$30,2,FALSE)</f>
        <v>N</v>
      </c>
      <c r="J97" s="165" t="str">
        <f t="shared" si="10"/>
        <v>Marlborough</v>
      </c>
      <c r="K97" s="56" t="str">
        <f t="shared" si="11"/>
        <v>Yes</v>
      </c>
      <c r="L97" s="58">
        <f t="shared" si="12"/>
        <v>0</v>
      </c>
      <c r="M97" s="58">
        <f t="shared" si="13"/>
        <v>3349</v>
      </c>
      <c r="N97" s="225"/>
      <c r="O97" s="58">
        <f t="shared" si="14"/>
        <v>3349</v>
      </c>
      <c r="P97" s="227"/>
      <c r="Q97" s="227"/>
      <c r="R97" s="19"/>
      <c r="S97" s="19"/>
      <c r="T97" s="19"/>
      <c r="U97" s="19"/>
      <c r="V97" s="19"/>
    </row>
    <row r="98" spans="1:22" customFormat="1" x14ac:dyDescent="0.25">
      <c r="A98" s="164" t="s">
        <v>500</v>
      </c>
      <c r="B98" s="164" t="s">
        <v>500</v>
      </c>
      <c r="C98" s="53">
        <v>2004</v>
      </c>
      <c r="D98" s="225"/>
      <c r="E98" s="225">
        <v>240</v>
      </c>
      <c r="F98" s="225"/>
      <c r="G98" s="225"/>
      <c r="H98" s="165" t="str">
        <f t="shared" si="9"/>
        <v>Nelson</v>
      </c>
      <c r="I98" s="172" t="str">
        <f>VLOOKUP(H98,'LG2 Raw data'!$T$1:$U$30,2,FALSE)</f>
        <v>Y</v>
      </c>
      <c r="J98" s="165" t="str">
        <f t="shared" si="10"/>
        <v>Nelson Electricity</v>
      </c>
      <c r="K98" s="56" t="str">
        <f t="shared" si="11"/>
        <v>No</v>
      </c>
      <c r="L98" s="58">
        <f t="shared" si="12"/>
        <v>0</v>
      </c>
      <c r="M98" s="58">
        <f t="shared" si="13"/>
        <v>240</v>
      </c>
      <c r="N98" s="225"/>
      <c r="O98" s="58">
        <f t="shared" si="14"/>
        <v>240</v>
      </c>
      <c r="P98" s="227"/>
      <c r="Q98" s="227"/>
      <c r="R98" s="19"/>
      <c r="S98" s="19"/>
      <c r="T98" s="19"/>
      <c r="U98" s="19"/>
      <c r="V98" s="19"/>
    </row>
    <row r="99" spans="1:22" customFormat="1" x14ac:dyDescent="0.25">
      <c r="A99" s="164"/>
      <c r="B99" s="164" t="s">
        <v>500</v>
      </c>
      <c r="C99" s="53">
        <v>2005</v>
      </c>
      <c r="D99" s="225"/>
      <c r="E99" s="225">
        <v>242</v>
      </c>
      <c r="F99" s="225"/>
      <c r="G99" s="225"/>
      <c r="H99" s="165" t="str">
        <f t="shared" si="9"/>
        <v>Nelson</v>
      </c>
      <c r="I99" s="172" t="str">
        <f>VLOOKUP(H99,'LG2 Raw data'!$T$1:$U$30,2,FALSE)</f>
        <v>Y</v>
      </c>
      <c r="J99" s="165" t="str">
        <f t="shared" si="10"/>
        <v>Nelson Electricity</v>
      </c>
      <c r="K99" s="56" t="str">
        <f t="shared" si="11"/>
        <v>No</v>
      </c>
      <c r="L99" s="58">
        <f t="shared" si="12"/>
        <v>0</v>
      </c>
      <c r="M99" s="58">
        <f t="shared" si="13"/>
        <v>242</v>
      </c>
      <c r="N99" s="225"/>
      <c r="O99" s="58">
        <f t="shared" si="14"/>
        <v>242</v>
      </c>
      <c r="P99" s="227"/>
      <c r="Q99" s="227"/>
      <c r="R99" s="19"/>
      <c r="S99" s="19"/>
      <c r="T99" s="19"/>
      <c r="U99" s="19"/>
      <c r="V99" s="19"/>
    </row>
    <row r="100" spans="1:22" customFormat="1" x14ac:dyDescent="0.25">
      <c r="A100" s="164"/>
      <c r="B100" s="164" t="s">
        <v>500</v>
      </c>
      <c r="C100" s="53">
        <v>2006</v>
      </c>
      <c r="D100" s="225"/>
      <c r="E100" s="225">
        <v>244</v>
      </c>
      <c r="F100" s="225"/>
      <c r="G100" s="225"/>
      <c r="H100" s="165" t="str">
        <f t="shared" si="9"/>
        <v>Nelson</v>
      </c>
      <c r="I100" s="172" t="str">
        <f>VLOOKUP(H100,'LG2 Raw data'!$T$1:$U$30,2,FALSE)</f>
        <v>Y</v>
      </c>
      <c r="J100" s="165" t="str">
        <f t="shared" si="10"/>
        <v>Nelson Electricity</v>
      </c>
      <c r="K100" s="56" t="str">
        <f t="shared" si="11"/>
        <v>No</v>
      </c>
      <c r="L100" s="58">
        <f t="shared" si="12"/>
        <v>0</v>
      </c>
      <c r="M100" s="58">
        <f t="shared" si="13"/>
        <v>244</v>
      </c>
      <c r="N100" s="225"/>
      <c r="O100" s="58">
        <f t="shared" si="14"/>
        <v>244</v>
      </c>
      <c r="P100" s="227"/>
      <c r="Q100" s="227"/>
      <c r="R100" s="19"/>
      <c r="S100" s="19"/>
      <c r="T100" s="19"/>
      <c r="U100" s="19"/>
      <c r="V100" s="19"/>
    </row>
    <row r="101" spans="1:22" customFormat="1" x14ac:dyDescent="0.25">
      <c r="A101" s="164"/>
      <c r="B101" s="164" t="s">
        <v>500</v>
      </c>
      <c r="C101" s="53">
        <v>2007</v>
      </c>
      <c r="D101" s="225"/>
      <c r="E101" s="225">
        <v>245</v>
      </c>
      <c r="F101" s="225"/>
      <c r="G101" s="225"/>
      <c r="H101" s="165" t="str">
        <f t="shared" si="9"/>
        <v>Nelson</v>
      </c>
      <c r="I101" s="172" t="str">
        <f>VLOOKUP(H101,'LG2 Raw data'!$T$1:$U$30,2,FALSE)</f>
        <v>Y</v>
      </c>
      <c r="J101" s="165" t="str">
        <f t="shared" si="10"/>
        <v>Nelson Electricity</v>
      </c>
      <c r="K101" s="56" t="str">
        <f t="shared" si="11"/>
        <v>No</v>
      </c>
      <c r="L101" s="58">
        <f t="shared" si="12"/>
        <v>0</v>
      </c>
      <c r="M101" s="58">
        <f t="shared" si="13"/>
        <v>245</v>
      </c>
      <c r="N101" s="225"/>
      <c r="O101" s="58">
        <f t="shared" si="14"/>
        <v>245</v>
      </c>
      <c r="P101" s="227"/>
      <c r="Q101" s="227"/>
      <c r="R101" s="19"/>
      <c r="S101" s="19"/>
      <c r="T101" s="19"/>
      <c r="U101" s="19"/>
      <c r="V101" s="19"/>
    </row>
    <row r="102" spans="1:22" customFormat="1" x14ac:dyDescent="0.25">
      <c r="A102" s="164"/>
      <c r="B102" s="164" t="s">
        <v>500</v>
      </c>
      <c r="C102" s="53">
        <v>2008</v>
      </c>
      <c r="D102" s="225">
        <v>43</v>
      </c>
      <c r="E102" s="225">
        <v>246</v>
      </c>
      <c r="F102" s="225" t="s">
        <v>486</v>
      </c>
      <c r="G102" s="225">
        <v>43</v>
      </c>
      <c r="H102" s="165" t="str">
        <f t="shared" si="9"/>
        <v>Nelson</v>
      </c>
      <c r="I102" s="172" t="str">
        <f>VLOOKUP(H102,'LG2 Raw data'!$T$1:$U$30,2,FALSE)</f>
        <v>Y</v>
      </c>
      <c r="J102" s="165" t="str">
        <f t="shared" si="10"/>
        <v>Nelson Electricity</v>
      </c>
      <c r="K102" s="56" t="str">
        <f t="shared" si="11"/>
        <v>Yes</v>
      </c>
      <c r="L102" s="58">
        <f t="shared" si="12"/>
        <v>0</v>
      </c>
      <c r="M102" s="58">
        <f t="shared" si="13"/>
        <v>246</v>
      </c>
      <c r="N102" s="225"/>
      <c r="O102" s="58">
        <f t="shared" si="14"/>
        <v>246</v>
      </c>
      <c r="P102" s="227"/>
      <c r="Q102" s="227"/>
      <c r="R102" s="19"/>
      <c r="S102" s="19"/>
      <c r="T102" s="19"/>
      <c r="U102" s="19"/>
      <c r="V102" s="19"/>
    </row>
    <row r="103" spans="1:22" customFormat="1" x14ac:dyDescent="0.25">
      <c r="A103" s="164"/>
      <c r="B103" s="164" t="s">
        <v>500</v>
      </c>
      <c r="C103" s="53">
        <v>2009</v>
      </c>
      <c r="D103" s="225">
        <v>43</v>
      </c>
      <c r="E103" s="225">
        <v>247</v>
      </c>
      <c r="F103" s="225" t="s">
        <v>486</v>
      </c>
      <c r="G103" s="225">
        <v>43</v>
      </c>
      <c r="H103" s="165" t="str">
        <f t="shared" si="9"/>
        <v>Nelson</v>
      </c>
      <c r="I103" s="172" t="str">
        <f>VLOOKUP(H103,'LG2 Raw data'!$T$1:$U$30,2,FALSE)</f>
        <v>Y</v>
      </c>
      <c r="J103" s="165" t="str">
        <f t="shared" si="10"/>
        <v>Nelson Electricity</v>
      </c>
      <c r="K103" s="56" t="str">
        <f t="shared" si="11"/>
        <v>Yes</v>
      </c>
      <c r="L103" s="58">
        <f t="shared" si="12"/>
        <v>0</v>
      </c>
      <c r="M103" s="58">
        <f t="shared" si="13"/>
        <v>247</v>
      </c>
      <c r="N103" s="225"/>
      <c r="O103" s="58">
        <f t="shared" si="14"/>
        <v>247</v>
      </c>
      <c r="P103" s="227"/>
      <c r="Q103" s="227"/>
      <c r="R103" s="19"/>
      <c r="S103" s="19"/>
      <c r="T103" s="19"/>
      <c r="U103" s="19"/>
      <c r="V103" s="19"/>
    </row>
    <row r="104" spans="1:22" customFormat="1" x14ac:dyDescent="0.25">
      <c r="A104" s="164"/>
      <c r="B104" s="164" t="s">
        <v>500</v>
      </c>
      <c r="C104" s="53">
        <v>2010</v>
      </c>
      <c r="D104" s="225">
        <v>43</v>
      </c>
      <c r="E104" s="225">
        <v>248</v>
      </c>
      <c r="F104" s="225" t="s">
        <v>486</v>
      </c>
      <c r="G104" s="225">
        <v>43</v>
      </c>
      <c r="H104" s="165" t="str">
        <f t="shared" si="9"/>
        <v>Nelson</v>
      </c>
      <c r="I104" s="172" t="str">
        <f>VLOOKUP(H104,'LG2 Raw data'!$T$1:$U$30,2,FALSE)</f>
        <v>Y</v>
      </c>
      <c r="J104" s="165" t="str">
        <f t="shared" si="10"/>
        <v>Nelson Electricity</v>
      </c>
      <c r="K104" s="56" t="str">
        <f t="shared" si="11"/>
        <v>Yes</v>
      </c>
      <c r="L104" s="58">
        <f t="shared" si="12"/>
        <v>0</v>
      </c>
      <c r="M104" s="58">
        <f t="shared" si="13"/>
        <v>248</v>
      </c>
      <c r="N104" s="225"/>
      <c r="O104" s="58">
        <f t="shared" si="14"/>
        <v>248</v>
      </c>
      <c r="P104" s="227"/>
      <c r="Q104" s="227"/>
      <c r="R104" s="19"/>
      <c r="S104" s="19"/>
      <c r="T104" s="19"/>
      <c r="U104" s="19"/>
      <c r="V104" s="19"/>
    </row>
    <row r="105" spans="1:22" customFormat="1" x14ac:dyDescent="0.25">
      <c r="A105" s="164"/>
      <c r="B105" s="164" t="s">
        <v>500</v>
      </c>
      <c r="C105" s="53">
        <v>2011</v>
      </c>
      <c r="D105" s="225">
        <v>64</v>
      </c>
      <c r="E105" s="225">
        <v>255</v>
      </c>
      <c r="F105" s="225">
        <v>1</v>
      </c>
      <c r="G105" s="225">
        <v>63</v>
      </c>
      <c r="H105" s="165" t="str">
        <f t="shared" si="9"/>
        <v>Nelson</v>
      </c>
      <c r="I105" s="172" t="str">
        <f>VLOOKUP(H105,'LG2 Raw data'!$T$1:$U$30,2,FALSE)</f>
        <v>Y</v>
      </c>
      <c r="J105" s="165" t="str">
        <f t="shared" si="10"/>
        <v>Nelson Electricity</v>
      </c>
      <c r="K105" s="56" t="str">
        <f t="shared" si="11"/>
        <v>Yes</v>
      </c>
      <c r="L105" s="58">
        <f t="shared" si="12"/>
        <v>0</v>
      </c>
      <c r="M105" s="58">
        <f t="shared" si="13"/>
        <v>255</v>
      </c>
      <c r="N105" s="225"/>
      <c r="O105" s="58">
        <f t="shared" si="14"/>
        <v>255</v>
      </c>
      <c r="P105" s="227"/>
      <c r="Q105" s="227"/>
      <c r="R105" s="19"/>
      <c r="S105" s="19"/>
      <c r="T105" s="19"/>
      <c r="U105" s="19"/>
      <c r="V105" s="19"/>
    </row>
    <row r="106" spans="1:22" customFormat="1" x14ac:dyDescent="0.25">
      <c r="A106" s="164" t="s">
        <v>501</v>
      </c>
      <c r="B106" s="164" t="s">
        <v>501</v>
      </c>
      <c r="C106" s="53">
        <v>2004</v>
      </c>
      <c r="D106" s="225"/>
      <c r="E106" s="225">
        <v>5305</v>
      </c>
      <c r="F106" s="225"/>
      <c r="G106" s="225"/>
      <c r="H106" s="165" t="str">
        <f t="shared" si="9"/>
        <v>Northpower</v>
      </c>
      <c r="I106" s="172" t="str">
        <f>VLOOKUP(H106,'LG2 Raw data'!$T$1:$U$30,2,FALSE)</f>
        <v>N</v>
      </c>
      <c r="J106" s="165" t="str">
        <f t="shared" si="10"/>
        <v>Northpower</v>
      </c>
      <c r="K106" s="56" t="str">
        <f t="shared" si="11"/>
        <v>No</v>
      </c>
      <c r="L106" s="58">
        <f t="shared" si="12"/>
        <v>0</v>
      </c>
      <c r="M106" s="58">
        <f t="shared" si="13"/>
        <v>5305</v>
      </c>
      <c r="N106" s="225"/>
      <c r="O106" s="58">
        <f t="shared" si="14"/>
        <v>5305</v>
      </c>
      <c r="P106" s="227"/>
      <c r="Q106" s="227"/>
      <c r="R106" s="19"/>
      <c r="S106" s="19"/>
      <c r="T106" s="19"/>
      <c r="U106" s="19"/>
      <c r="V106" s="19"/>
    </row>
    <row r="107" spans="1:22" customFormat="1" x14ac:dyDescent="0.25">
      <c r="A107" s="164"/>
      <c r="B107" s="164" t="s">
        <v>501</v>
      </c>
      <c r="C107" s="53">
        <v>2005</v>
      </c>
      <c r="D107" s="225"/>
      <c r="E107" s="225">
        <v>5419</v>
      </c>
      <c r="F107" s="225"/>
      <c r="G107" s="225"/>
      <c r="H107" s="165" t="str">
        <f t="shared" si="9"/>
        <v>Northpower</v>
      </c>
      <c r="I107" s="172" t="str">
        <f>VLOOKUP(H107,'LG2 Raw data'!$T$1:$U$30,2,FALSE)</f>
        <v>N</v>
      </c>
      <c r="J107" s="165" t="str">
        <f t="shared" si="10"/>
        <v>Northpower</v>
      </c>
      <c r="K107" s="56" t="str">
        <f t="shared" si="11"/>
        <v>No</v>
      </c>
      <c r="L107" s="58">
        <f t="shared" si="12"/>
        <v>0</v>
      </c>
      <c r="M107" s="58">
        <f t="shared" si="13"/>
        <v>5419</v>
      </c>
      <c r="N107" s="225"/>
      <c r="O107" s="58">
        <f t="shared" si="14"/>
        <v>5419</v>
      </c>
      <c r="P107" s="227"/>
      <c r="Q107" s="227"/>
      <c r="R107" s="19"/>
      <c r="S107" s="19"/>
      <c r="T107" s="19"/>
      <c r="U107" s="19"/>
      <c r="V107" s="19"/>
    </row>
    <row r="108" spans="1:22" customFormat="1" x14ac:dyDescent="0.25">
      <c r="A108" s="164"/>
      <c r="B108" s="164" t="s">
        <v>501</v>
      </c>
      <c r="C108" s="53">
        <v>2006</v>
      </c>
      <c r="D108" s="225"/>
      <c r="E108" s="225">
        <v>5586</v>
      </c>
      <c r="F108" s="225"/>
      <c r="G108" s="225"/>
      <c r="H108" s="165" t="str">
        <f t="shared" si="9"/>
        <v>Northpower</v>
      </c>
      <c r="I108" s="172" t="str">
        <f>VLOOKUP(H108,'LG2 Raw data'!$T$1:$U$30,2,FALSE)</f>
        <v>N</v>
      </c>
      <c r="J108" s="165" t="str">
        <f t="shared" si="10"/>
        <v>Northpower</v>
      </c>
      <c r="K108" s="56" t="str">
        <f t="shared" si="11"/>
        <v>No</v>
      </c>
      <c r="L108" s="58">
        <f t="shared" si="12"/>
        <v>0</v>
      </c>
      <c r="M108" s="58">
        <f t="shared" si="13"/>
        <v>5586</v>
      </c>
      <c r="N108" s="225"/>
      <c r="O108" s="58">
        <f t="shared" si="14"/>
        <v>5586</v>
      </c>
      <c r="P108" s="227"/>
      <c r="Q108" s="227"/>
      <c r="R108" s="19"/>
      <c r="S108" s="19"/>
      <c r="T108" s="19"/>
      <c r="U108" s="19"/>
      <c r="V108" s="19"/>
    </row>
    <row r="109" spans="1:22" customFormat="1" x14ac:dyDescent="0.25">
      <c r="A109" s="164"/>
      <c r="B109" s="164" t="s">
        <v>501</v>
      </c>
      <c r="C109" s="53">
        <v>2007</v>
      </c>
      <c r="D109" s="225"/>
      <c r="E109" s="225">
        <v>5646</v>
      </c>
      <c r="F109" s="225"/>
      <c r="G109" s="225"/>
      <c r="H109" s="165" t="str">
        <f t="shared" si="9"/>
        <v>Northpower</v>
      </c>
      <c r="I109" s="172" t="str">
        <f>VLOOKUP(H109,'LG2 Raw data'!$T$1:$U$30,2,FALSE)</f>
        <v>N</v>
      </c>
      <c r="J109" s="165" t="str">
        <f t="shared" si="10"/>
        <v>Northpower</v>
      </c>
      <c r="K109" s="56" t="str">
        <f t="shared" si="11"/>
        <v>No</v>
      </c>
      <c r="L109" s="58">
        <f t="shared" si="12"/>
        <v>0</v>
      </c>
      <c r="M109" s="58">
        <f t="shared" si="13"/>
        <v>5646</v>
      </c>
      <c r="N109" s="225"/>
      <c r="O109" s="58">
        <f t="shared" si="14"/>
        <v>5646</v>
      </c>
      <c r="P109" s="227"/>
      <c r="Q109" s="227"/>
      <c r="R109" s="19"/>
      <c r="S109" s="19"/>
      <c r="T109" s="19"/>
      <c r="U109" s="19"/>
      <c r="V109" s="19"/>
    </row>
    <row r="110" spans="1:22" customFormat="1" x14ac:dyDescent="0.25">
      <c r="A110" s="164"/>
      <c r="B110" s="164" t="s">
        <v>501</v>
      </c>
      <c r="C110" s="53">
        <v>2008</v>
      </c>
      <c r="D110" s="225">
        <v>353</v>
      </c>
      <c r="E110" s="225">
        <v>5756</v>
      </c>
      <c r="F110" s="225">
        <v>175</v>
      </c>
      <c r="G110" s="225">
        <v>178</v>
      </c>
      <c r="H110" s="165" t="str">
        <f t="shared" si="9"/>
        <v>Northpower</v>
      </c>
      <c r="I110" s="172" t="str">
        <f>VLOOKUP(H110,'LG2 Raw data'!$T$1:$U$30,2,FALSE)</f>
        <v>N</v>
      </c>
      <c r="J110" s="165" t="str">
        <f t="shared" si="10"/>
        <v>Northpower</v>
      </c>
      <c r="K110" s="56" t="str">
        <f t="shared" si="11"/>
        <v>Yes</v>
      </c>
      <c r="L110" s="58">
        <f t="shared" si="12"/>
        <v>0</v>
      </c>
      <c r="M110" s="58">
        <f t="shared" si="13"/>
        <v>5756</v>
      </c>
      <c r="N110" s="225"/>
      <c r="O110" s="58">
        <f t="shared" si="14"/>
        <v>5756</v>
      </c>
      <c r="P110" s="227"/>
      <c r="Q110" s="227"/>
      <c r="R110" s="19"/>
      <c r="S110" s="19"/>
      <c r="T110" s="19"/>
      <c r="U110" s="19"/>
      <c r="V110" s="19"/>
    </row>
    <row r="111" spans="1:22" customFormat="1" x14ac:dyDescent="0.25">
      <c r="A111" s="164"/>
      <c r="B111" s="164" t="s">
        <v>501</v>
      </c>
      <c r="C111" s="53">
        <v>2009</v>
      </c>
      <c r="D111" s="225">
        <v>358</v>
      </c>
      <c r="E111" s="225">
        <v>5627</v>
      </c>
      <c r="F111" s="225">
        <v>176</v>
      </c>
      <c r="G111" s="225">
        <v>182</v>
      </c>
      <c r="H111" s="165" t="str">
        <f t="shared" si="9"/>
        <v>Northpower</v>
      </c>
      <c r="I111" s="172" t="str">
        <f>VLOOKUP(H111,'LG2 Raw data'!$T$1:$U$30,2,FALSE)</f>
        <v>N</v>
      </c>
      <c r="J111" s="165" t="str">
        <f t="shared" si="10"/>
        <v>Northpower</v>
      </c>
      <c r="K111" s="56" t="str">
        <f t="shared" si="11"/>
        <v>Yes</v>
      </c>
      <c r="L111" s="58">
        <f t="shared" si="12"/>
        <v>0</v>
      </c>
      <c r="M111" s="58">
        <f t="shared" si="13"/>
        <v>5627</v>
      </c>
      <c r="N111" s="225"/>
      <c r="O111" s="58">
        <f t="shared" si="14"/>
        <v>5627</v>
      </c>
      <c r="P111" s="227"/>
      <c r="Q111" s="227"/>
      <c r="R111" s="19"/>
      <c r="S111" s="19"/>
      <c r="T111" s="19"/>
      <c r="U111" s="19"/>
      <c r="V111" s="19"/>
    </row>
    <row r="112" spans="1:22" customFormat="1" x14ac:dyDescent="0.25">
      <c r="A112" s="164"/>
      <c r="B112" s="164" t="s">
        <v>501</v>
      </c>
      <c r="C112" s="53">
        <v>2010</v>
      </c>
      <c r="D112" s="225">
        <v>370</v>
      </c>
      <c r="E112" s="225">
        <v>5829</v>
      </c>
      <c r="F112" s="225">
        <v>179</v>
      </c>
      <c r="G112" s="225">
        <v>191</v>
      </c>
      <c r="H112" s="165" t="str">
        <f t="shared" si="9"/>
        <v>Northpower</v>
      </c>
      <c r="I112" s="172" t="str">
        <f>VLOOKUP(H112,'LG2 Raw data'!$T$1:$U$30,2,FALSE)</f>
        <v>N</v>
      </c>
      <c r="J112" s="165" t="str">
        <f t="shared" si="10"/>
        <v>Northpower</v>
      </c>
      <c r="K112" s="56" t="str">
        <f t="shared" si="11"/>
        <v>Yes</v>
      </c>
      <c r="L112" s="58">
        <f t="shared" si="12"/>
        <v>0</v>
      </c>
      <c r="M112" s="58">
        <f t="shared" si="13"/>
        <v>5829</v>
      </c>
      <c r="N112" s="225"/>
      <c r="O112" s="58">
        <f t="shared" si="14"/>
        <v>5829</v>
      </c>
      <c r="P112" s="227"/>
      <c r="Q112" s="227"/>
      <c r="R112" s="19"/>
      <c r="S112" s="19"/>
      <c r="T112" s="19"/>
      <c r="U112" s="19"/>
      <c r="V112" s="19"/>
    </row>
    <row r="113" spans="1:22" customFormat="1" x14ac:dyDescent="0.25">
      <c r="A113" s="164"/>
      <c r="B113" s="164" t="s">
        <v>501</v>
      </c>
      <c r="C113" s="53">
        <v>2011</v>
      </c>
      <c r="D113" s="225">
        <v>389</v>
      </c>
      <c r="E113" s="225">
        <v>5826</v>
      </c>
      <c r="F113" s="225">
        <v>175</v>
      </c>
      <c r="G113" s="225">
        <v>214</v>
      </c>
      <c r="H113" s="165" t="str">
        <f t="shared" si="9"/>
        <v>Northpower</v>
      </c>
      <c r="I113" s="172" t="str">
        <f>VLOOKUP(H113,'LG2 Raw data'!$T$1:$U$30,2,FALSE)</f>
        <v>N</v>
      </c>
      <c r="J113" s="165" t="str">
        <f t="shared" si="10"/>
        <v>Northpower</v>
      </c>
      <c r="K113" s="56" t="str">
        <f t="shared" si="11"/>
        <v>Yes</v>
      </c>
      <c r="L113" s="58">
        <f t="shared" si="12"/>
        <v>0</v>
      </c>
      <c r="M113" s="58">
        <f t="shared" si="13"/>
        <v>5826</v>
      </c>
      <c r="N113" s="225"/>
      <c r="O113" s="58">
        <f t="shared" si="14"/>
        <v>5826</v>
      </c>
      <c r="P113" s="227"/>
      <c r="Q113" s="227"/>
      <c r="R113" s="19"/>
      <c r="S113" s="19"/>
      <c r="T113" s="19"/>
      <c r="U113" s="19"/>
      <c r="V113" s="19"/>
    </row>
    <row r="114" spans="1:22" customFormat="1" x14ac:dyDescent="0.25">
      <c r="A114" s="164" t="s">
        <v>502</v>
      </c>
      <c r="B114" s="164" t="s">
        <v>502</v>
      </c>
      <c r="C114" s="53">
        <v>2004</v>
      </c>
      <c r="D114" s="225"/>
      <c r="E114" s="225">
        <v>13028</v>
      </c>
      <c r="F114" s="225"/>
      <c r="G114" s="225"/>
      <c r="H114" s="165" t="str">
        <f t="shared" si="9"/>
        <v>Orion</v>
      </c>
      <c r="I114" s="172" t="str">
        <f>VLOOKUP(H114,'LG2 Raw data'!$T$1:$U$30,2,FALSE)</f>
        <v>N</v>
      </c>
      <c r="J114" s="165" t="str">
        <f t="shared" si="10"/>
        <v>Orion</v>
      </c>
      <c r="K114" s="56" t="str">
        <f t="shared" si="11"/>
        <v>No</v>
      </c>
      <c r="L114" s="58">
        <f t="shared" si="12"/>
        <v>0</v>
      </c>
      <c r="M114" s="58">
        <f t="shared" si="13"/>
        <v>13028</v>
      </c>
      <c r="N114" s="225"/>
      <c r="O114" s="58">
        <f t="shared" si="14"/>
        <v>13028</v>
      </c>
      <c r="P114" s="227"/>
      <c r="Q114" s="227"/>
      <c r="R114" s="19"/>
      <c r="S114" s="19"/>
      <c r="T114" s="19"/>
      <c r="U114" s="19"/>
      <c r="V114" s="19"/>
    </row>
    <row r="115" spans="1:22" customFormat="1" x14ac:dyDescent="0.25">
      <c r="A115" s="164"/>
      <c r="B115" s="164" t="s">
        <v>502</v>
      </c>
      <c r="C115" s="53">
        <v>2005</v>
      </c>
      <c r="D115" s="225"/>
      <c r="E115" s="225">
        <v>13304</v>
      </c>
      <c r="F115" s="225"/>
      <c r="G115" s="225"/>
      <c r="H115" s="165" t="str">
        <f t="shared" si="9"/>
        <v>Orion</v>
      </c>
      <c r="I115" s="172" t="str">
        <f>VLOOKUP(H115,'LG2 Raw data'!$T$1:$U$30,2,FALSE)</f>
        <v>N</v>
      </c>
      <c r="J115" s="165" t="str">
        <f t="shared" si="10"/>
        <v>Orion</v>
      </c>
      <c r="K115" s="56" t="str">
        <f t="shared" si="11"/>
        <v>No</v>
      </c>
      <c r="L115" s="58">
        <f t="shared" si="12"/>
        <v>0</v>
      </c>
      <c r="M115" s="58">
        <f t="shared" si="13"/>
        <v>13304</v>
      </c>
      <c r="N115" s="225"/>
      <c r="O115" s="58">
        <f t="shared" si="14"/>
        <v>13304</v>
      </c>
      <c r="P115" s="227"/>
      <c r="Q115" s="227"/>
      <c r="R115" s="19"/>
      <c r="S115" s="19"/>
      <c r="T115" s="19"/>
      <c r="U115" s="19"/>
      <c r="V115" s="19"/>
    </row>
    <row r="116" spans="1:22" customFormat="1" x14ac:dyDescent="0.25">
      <c r="A116" s="164"/>
      <c r="B116" s="164" t="s">
        <v>502</v>
      </c>
      <c r="C116" s="53">
        <v>2006</v>
      </c>
      <c r="D116" s="225"/>
      <c r="E116" s="225">
        <v>13748</v>
      </c>
      <c r="F116" s="225"/>
      <c r="G116" s="225"/>
      <c r="H116" s="165" t="str">
        <f t="shared" si="9"/>
        <v>Orion</v>
      </c>
      <c r="I116" s="172" t="str">
        <f>VLOOKUP(H116,'LG2 Raw data'!$T$1:$U$30,2,FALSE)</f>
        <v>N</v>
      </c>
      <c r="J116" s="165" t="str">
        <f t="shared" si="10"/>
        <v>Orion</v>
      </c>
      <c r="K116" s="56" t="str">
        <f t="shared" si="11"/>
        <v>No</v>
      </c>
      <c r="L116" s="58">
        <f t="shared" si="12"/>
        <v>0</v>
      </c>
      <c r="M116" s="58">
        <f t="shared" si="13"/>
        <v>13748</v>
      </c>
      <c r="N116" s="225"/>
      <c r="O116" s="58">
        <f t="shared" si="14"/>
        <v>13748</v>
      </c>
      <c r="P116" s="227"/>
      <c r="Q116" s="227"/>
      <c r="R116" s="19"/>
      <c r="S116" s="19"/>
      <c r="T116" s="19"/>
      <c r="U116" s="19"/>
      <c r="V116" s="19"/>
    </row>
    <row r="117" spans="1:22" customFormat="1" x14ac:dyDescent="0.25">
      <c r="A117" s="164"/>
      <c r="B117" s="164" t="s">
        <v>502</v>
      </c>
      <c r="C117" s="53">
        <v>2007</v>
      </c>
      <c r="D117" s="225"/>
      <c r="E117" s="225">
        <v>14188</v>
      </c>
      <c r="F117" s="225"/>
      <c r="G117" s="225"/>
      <c r="H117" s="165" t="str">
        <f t="shared" si="9"/>
        <v>Orion</v>
      </c>
      <c r="I117" s="172" t="str">
        <f>VLOOKUP(H117,'LG2 Raw data'!$T$1:$U$30,2,FALSE)</f>
        <v>N</v>
      </c>
      <c r="J117" s="165" t="str">
        <f t="shared" si="10"/>
        <v>Orion</v>
      </c>
      <c r="K117" s="56" t="str">
        <f t="shared" si="11"/>
        <v>No</v>
      </c>
      <c r="L117" s="58">
        <f t="shared" si="12"/>
        <v>0</v>
      </c>
      <c r="M117" s="58">
        <f t="shared" si="13"/>
        <v>14188</v>
      </c>
      <c r="N117" s="225"/>
      <c r="O117" s="58">
        <f t="shared" si="14"/>
        <v>14188</v>
      </c>
      <c r="P117" s="227"/>
      <c r="Q117" s="227"/>
      <c r="R117" s="19"/>
      <c r="S117" s="19"/>
      <c r="T117" s="19"/>
      <c r="U117" s="19"/>
      <c r="V117" s="19"/>
    </row>
    <row r="118" spans="1:22" customFormat="1" x14ac:dyDescent="0.25">
      <c r="A118" s="164"/>
      <c r="B118" s="164" t="s">
        <v>502</v>
      </c>
      <c r="C118" s="53">
        <v>2008</v>
      </c>
      <c r="D118" s="225">
        <v>2817</v>
      </c>
      <c r="E118" s="225">
        <v>10544</v>
      </c>
      <c r="F118" s="225">
        <v>961</v>
      </c>
      <c r="G118" s="225">
        <v>1856</v>
      </c>
      <c r="H118" s="165" t="str">
        <f t="shared" si="9"/>
        <v>Orion</v>
      </c>
      <c r="I118" s="172" t="str">
        <f>VLOOKUP(H118,'LG2 Raw data'!$T$1:$U$30,2,FALSE)</f>
        <v>N</v>
      </c>
      <c r="J118" s="165" t="str">
        <f t="shared" si="10"/>
        <v>Orion</v>
      </c>
      <c r="K118" s="56" t="str">
        <f t="shared" si="11"/>
        <v>Yes</v>
      </c>
      <c r="L118" s="58">
        <f t="shared" si="12"/>
        <v>0</v>
      </c>
      <c r="M118" s="58">
        <f t="shared" si="13"/>
        <v>10544</v>
      </c>
      <c r="N118" s="225"/>
      <c r="O118" s="58">
        <f t="shared" si="14"/>
        <v>10544</v>
      </c>
      <c r="P118" s="227"/>
      <c r="Q118" s="227"/>
      <c r="R118" s="19"/>
      <c r="S118" s="19"/>
      <c r="T118" s="19"/>
      <c r="U118" s="19"/>
      <c r="V118" s="19"/>
    </row>
    <row r="119" spans="1:22" customFormat="1" x14ac:dyDescent="0.25">
      <c r="A119" s="164"/>
      <c r="B119" s="164" t="s">
        <v>502</v>
      </c>
      <c r="C119" s="53">
        <v>2009</v>
      </c>
      <c r="D119" s="225">
        <v>2844</v>
      </c>
      <c r="E119" s="225">
        <v>10633</v>
      </c>
      <c r="F119" s="225">
        <v>957</v>
      </c>
      <c r="G119" s="225">
        <v>1887</v>
      </c>
      <c r="H119" s="165" t="str">
        <f t="shared" si="9"/>
        <v>Orion</v>
      </c>
      <c r="I119" s="172" t="str">
        <f>VLOOKUP(H119,'LG2 Raw data'!$T$1:$U$30,2,FALSE)</f>
        <v>N</v>
      </c>
      <c r="J119" s="165" t="str">
        <f t="shared" si="10"/>
        <v>Orion</v>
      </c>
      <c r="K119" s="56" t="str">
        <f t="shared" si="11"/>
        <v>Yes</v>
      </c>
      <c r="L119" s="58">
        <f t="shared" si="12"/>
        <v>0</v>
      </c>
      <c r="M119" s="58">
        <f t="shared" si="13"/>
        <v>10633</v>
      </c>
      <c r="N119" s="225"/>
      <c r="O119" s="58">
        <f t="shared" si="14"/>
        <v>10633</v>
      </c>
      <c r="P119" s="227"/>
      <c r="Q119" s="227"/>
      <c r="R119" s="19"/>
      <c r="S119" s="19"/>
      <c r="T119" s="19"/>
      <c r="U119" s="19"/>
      <c r="V119" s="19"/>
    </row>
    <row r="120" spans="1:22" customFormat="1" x14ac:dyDescent="0.25">
      <c r="A120" s="164"/>
      <c r="B120" s="164" t="s">
        <v>502</v>
      </c>
      <c r="C120" s="53">
        <v>2010</v>
      </c>
      <c r="D120" s="225">
        <v>2883</v>
      </c>
      <c r="E120" s="225">
        <v>10708</v>
      </c>
      <c r="F120" s="225">
        <v>952</v>
      </c>
      <c r="G120" s="225">
        <v>1931</v>
      </c>
      <c r="H120" s="165" t="str">
        <f t="shared" si="9"/>
        <v>Orion</v>
      </c>
      <c r="I120" s="172" t="str">
        <f>VLOOKUP(H120,'LG2 Raw data'!$T$1:$U$30,2,FALSE)</f>
        <v>N</v>
      </c>
      <c r="J120" s="165" t="str">
        <f t="shared" si="10"/>
        <v>Orion</v>
      </c>
      <c r="K120" s="56" t="str">
        <f t="shared" si="11"/>
        <v>Yes</v>
      </c>
      <c r="L120" s="58">
        <f t="shared" si="12"/>
        <v>0</v>
      </c>
      <c r="M120" s="58">
        <f t="shared" si="13"/>
        <v>10708</v>
      </c>
      <c r="N120" s="225"/>
      <c r="O120" s="58">
        <f t="shared" si="14"/>
        <v>10708</v>
      </c>
      <c r="P120" s="227"/>
      <c r="Q120" s="227"/>
      <c r="R120" s="19"/>
      <c r="S120" s="19"/>
      <c r="T120" s="19"/>
      <c r="U120" s="19"/>
      <c r="V120" s="19"/>
    </row>
    <row r="121" spans="1:22" customFormat="1" x14ac:dyDescent="0.25">
      <c r="A121" s="164"/>
      <c r="B121" s="164" t="s">
        <v>502</v>
      </c>
      <c r="C121" s="53">
        <v>2011</v>
      </c>
      <c r="D121" s="225">
        <v>2883</v>
      </c>
      <c r="E121" s="225">
        <v>10708</v>
      </c>
      <c r="F121" s="225">
        <v>952</v>
      </c>
      <c r="G121" s="225">
        <v>1931</v>
      </c>
      <c r="H121" s="165" t="str">
        <f t="shared" si="9"/>
        <v>Orion</v>
      </c>
      <c r="I121" s="172" t="str">
        <f>VLOOKUP(H121,'LG2 Raw data'!$T$1:$U$30,2,FALSE)</f>
        <v>N</v>
      </c>
      <c r="J121" s="165" t="str">
        <f t="shared" si="10"/>
        <v>Orion</v>
      </c>
      <c r="K121" s="56" t="str">
        <f t="shared" si="11"/>
        <v>Yes</v>
      </c>
      <c r="L121" s="58">
        <f t="shared" si="12"/>
        <v>0</v>
      </c>
      <c r="M121" s="58">
        <f t="shared" si="13"/>
        <v>10708</v>
      </c>
      <c r="N121" s="225"/>
      <c r="O121" s="58">
        <f t="shared" si="14"/>
        <v>10708</v>
      </c>
      <c r="P121" s="227"/>
      <c r="Q121" s="227"/>
      <c r="R121" s="19"/>
      <c r="S121" s="19"/>
      <c r="T121" s="19"/>
      <c r="U121" s="19"/>
      <c r="V121" s="19"/>
    </row>
    <row r="122" spans="1:22" customFormat="1" x14ac:dyDescent="0.25">
      <c r="A122" s="164" t="s">
        <v>503</v>
      </c>
      <c r="B122" s="164" t="s">
        <v>503</v>
      </c>
      <c r="C122" s="53">
        <v>2004</v>
      </c>
      <c r="D122" s="225"/>
      <c r="E122" s="225">
        <v>4355</v>
      </c>
      <c r="F122" s="225"/>
      <c r="G122" s="225"/>
      <c r="H122" s="165" t="str">
        <f t="shared" si="9"/>
        <v>Otago</v>
      </c>
      <c r="I122" s="172" t="str">
        <f>VLOOKUP(H122,'LG2 Raw data'!$T$1:$U$30,2,FALSE)</f>
        <v>Y</v>
      </c>
      <c r="J122" s="165" t="str">
        <f t="shared" si="10"/>
        <v xml:space="preserve">OtagoNet </v>
      </c>
      <c r="K122" s="56" t="str">
        <f t="shared" si="11"/>
        <v>No</v>
      </c>
      <c r="L122" s="58">
        <f t="shared" si="12"/>
        <v>0</v>
      </c>
      <c r="M122" s="58">
        <f t="shared" si="13"/>
        <v>4355</v>
      </c>
      <c r="N122" s="225"/>
      <c r="O122" s="58">
        <f t="shared" si="14"/>
        <v>4355</v>
      </c>
      <c r="P122" s="227"/>
      <c r="Q122" s="227"/>
      <c r="R122" s="19"/>
      <c r="S122" s="19"/>
      <c r="T122" s="19"/>
      <c r="U122" s="19"/>
      <c r="V122" s="19"/>
    </row>
    <row r="123" spans="1:22" customFormat="1" x14ac:dyDescent="0.25">
      <c r="A123" s="164"/>
      <c r="B123" s="164" t="s">
        <v>503</v>
      </c>
      <c r="C123" s="53">
        <v>2005</v>
      </c>
      <c r="D123" s="225"/>
      <c r="E123" s="225">
        <v>4370</v>
      </c>
      <c r="F123" s="225"/>
      <c r="G123" s="225"/>
      <c r="H123" s="165" t="str">
        <f t="shared" si="9"/>
        <v>Otago</v>
      </c>
      <c r="I123" s="172" t="str">
        <f>VLOOKUP(H123,'LG2 Raw data'!$T$1:$U$30,2,FALSE)</f>
        <v>Y</v>
      </c>
      <c r="J123" s="165" t="str">
        <f t="shared" si="10"/>
        <v xml:space="preserve">OtagoNet </v>
      </c>
      <c r="K123" s="56" t="str">
        <f t="shared" si="11"/>
        <v>No</v>
      </c>
      <c r="L123" s="58">
        <f t="shared" si="12"/>
        <v>0</v>
      </c>
      <c r="M123" s="58">
        <f t="shared" si="13"/>
        <v>4370</v>
      </c>
      <c r="N123" s="225"/>
      <c r="O123" s="58">
        <f t="shared" si="14"/>
        <v>4370</v>
      </c>
      <c r="P123" s="227"/>
      <c r="Q123" s="227"/>
      <c r="R123" s="19"/>
      <c r="S123" s="19"/>
      <c r="T123" s="19"/>
      <c r="U123" s="19"/>
      <c r="V123" s="19"/>
    </row>
    <row r="124" spans="1:22" customFormat="1" x14ac:dyDescent="0.25">
      <c r="A124" s="164"/>
      <c r="B124" s="164" t="s">
        <v>503</v>
      </c>
      <c r="C124" s="53">
        <v>2006</v>
      </c>
      <c r="D124" s="225"/>
      <c r="E124" s="225">
        <v>4344</v>
      </c>
      <c r="F124" s="225"/>
      <c r="G124" s="225"/>
      <c r="H124" s="165" t="str">
        <f t="shared" si="9"/>
        <v>Otago</v>
      </c>
      <c r="I124" s="172" t="str">
        <f>VLOOKUP(H124,'LG2 Raw data'!$T$1:$U$30,2,FALSE)</f>
        <v>Y</v>
      </c>
      <c r="J124" s="165" t="str">
        <f t="shared" si="10"/>
        <v xml:space="preserve">OtagoNet </v>
      </c>
      <c r="K124" s="56" t="str">
        <f t="shared" si="11"/>
        <v>No</v>
      </c>
      <c r="L124" s="58">
        <f t="shared" si="12"/>
        <v>0</v>
      </c>
      <c r="M124" s="58">
        <f t="shared" si="13"/>
        <v>4344</v>
      </c>
      <c r="N124" s="225"/>
      <c r="O124" s="58">
        <f t="shared" si="14"/>
        <v>4344</v>
      </c>
      <c r="P124" s="227"/>
      <c r="Q124" s="227"/>
      <c r="R124" s="19"/>
      <c r="S124" s="19"/>
      <c r="T124" s="19"/>
      <c r="U124" s="19"/>
      <c r="V124" s="19"/>
    </row>
    <row r="125" spans="1:22" customFormat="1" x14ac:dyDescent="0.25">
      <c r="A125" s="164"/>
      <c r="B125" s="164" t="s">
        <v>503</v>
      </c>
      <c r="C125" s="53">
        <v>2007</v>
      </c>
      <c r="D125" s="225"/>
      <c r="E125" s="225">
        <v>4380</v>
      </c>
      <c r="F125" s="225"/>
      <c r="G125" s="225"/>
      <c r="H125" s="165" t="str">
        <f t="shared" si="9"/>
        <v>Otago</v>
      </c>
      <c r="I125" s="172" t="str">
        <f>VLOOKUP(H125,'LG2 Raw data'!$T$1:$U$30,2,FALSE)</f>
        <v>Y</v>
      </c>
      <c r="J125" s="165" t="str">
        <f t="shared" si="10"/>
        <v xml:space="preserve">OtagoNet </v>
      </c>
      <c r="K125" s="56" t="str">
        <f t="shared" si="11"/>
        <v>No</v>
      </c>
      <c r="L125" s="58">
        <f t="shared" si="12"/>
        <v>0</v>
      </c>
      <c r="M125" s="58">
        <f t="shared" si="13"/>
        <v>4380</v>
      </c>
      <c r="N125" s="225"/>
      <c r="O125" s="58">
        <f t="shared" si="14"/>
        <v>4380</v>
      </c>
      <c r="P125" s="227"/>
      <c r="Q125" s="227"/>
      <c r="R125" s="19"/>
      <c r="S125" s="19"/>
      <c r="T125" s="19"/>
      <c r="U125" s="19"/>
      <c r="V125" s="19"/>
    </row>
    <row r="126" spans="1:22" customFormat="1" x14ac:dyDescent="0.25">
      <c r="A126" s="164"/>
      <c r="B126" s="164" t="s">
        <v>503</v>
      </c>
      <c r="C126" s="53">
        <v>2008</v>
      </c>
      <c r="D126" s="225">
        <v>1</v>
      </c>
      <c r="E126" s="225">
        <v>4358</v>
      </c>
      <c r="F126" s="225">
        <v>0</v>
      </c>
      <c r="G126" s="225">
        <v>0</v>
      </c>
      <c r="H126" s="165" t="str">
        <f t="shared" si="9"/>
        <v>Otago</v>
      </c>
      <c r="I126" s="172" t="str">
        <f>VLOOKUP(H126,'LG2 Raw data'!$T$1:$U$30,2,FALSE)</f>
        <v>Y</v>
      </c>
      <c r="J126" s="165" t="str">
        <f t="shared" si="10"/>
        <v xml:space="preserve">OtagoNet </v>
      </c>
      <c r="K126" s="56" t="str">
        <f t="shared" si="11"/>
        <v>Yes</v>
      </c>
      <c r="L126" s="58">
        <f t="shared" si="12"/>
        <v>1</v>
      </c>
      <c r="M126" s="58">
        <f t="shared" si="13"/>
        <v>4358</v>
      </c>
      <c r="N126" s="225"/>
      <c r="O126" s="58">
        <f t="shared" si="14"/>
        <v>4358</v>
      </c>
      <c r="P126" s="227"/>
      <c r="Q126" s="227"/>
      <c r="R126" s="19"/>
      <c r="S126" s="19"/>
      <c r="T126" s="19"/>
      <c r="U126" s="19"/>
      <c r="V126" s="19"/>
    </row>
    <row r="127" spans="1:22" customFormat="1" x14ac:dyDescent="0.25">
      <c r="A127" s="164"/>
      <c r="B127" s="164" t="s">
        <v>503</v>
      </c>
      <c r="C127" s="53">
        <v>2009</v>
      </c>
      <c r="D127" s="225">
        <v>1</v>
      </c>
      <c r="E127" s="225">
        <v>4368</v>
      </c>
      <c r="F127" s="225">
        <v>1</v>
      </c>
      <c r="G127" s="225">
        <v>0</v>
      </c>
      <c r="H127" s="165" t="str">
        <f t="shared" si="9"/>
        <v>Otago</v>
      </c>
      <c r="I127" s="172" t="str">
        <f>VLOOKUP(H127,'LG2 Raw data'!$T$1:$U$30,2,FALSE)</f>
        <v>Y</v>
      </c>
      <c r="J127" s="165" t="str">
        <f t="shared" si="10"/>
        <v xml:space="preserve">OtagoNet </v>
      </c>
      <c r="K127" s="56" t="str">
        <f t="shared" si="11"/>
        <v>Yes</v>
      </c>
      <c r="L127" s="58">
        <f t="shared" si="12"/>
        <v>0</v>
      </c>
      <c r="M127" s="58">
        <f t="shared" si="13"/>
        <v>4368</v>
      </c>
      <c r="N127" s="225"/>
      <c r="O127" s="58">
        <f t="shared" si="14"/>
        <v>4368</v>
      </c>
      <c r="P127" s="227"/>
      <c r="Q127" s="227"/>
      <c r="R127" s="19"/>
      <c r="S127" s="19"/>
      <c r="T127" s="19"/>
      <c r="U127" s="19"/>
      <c r="V127" s="19"/>
    </row>
    <row r="128" spans="1:22" customFormat="1" x14ac:dyDescent="0.25">
      <c r="A128" s="164"/>
      <c r="B128" s="164" t="s">
        <v>503</v>
      </c>
      <c r="C128" s="53">
        <v>2010</v>
      </c>
      <c r="D128" s="225">
        <v>1</v>
      </c>
      <c r="E128" s="225">
        <v>4387</v>
      </c>
      <c r="F128" s="225">
        <v>1</v>
      </c>
      <c r="G128" s="225">
        <v>0</v>
      </c>
      <c r="H128" s="165" t="str">
        <f t="shared" si="9"/>
        <v>Otago</v>
      </c>
      <c r="I128" s="172" t="str">
        <f>VLOOKUP(H128,'LG2 Raw data'!$T$1:$U$30,2,FALSE)</f>
        <v>Y</v>
      </c>
      <c r="J128" s="165" t="str">
        <f t="shared" si="10"/>
        <v xml:space="preserve">OtagoNet </v>
      </c>
      <c r="K128" s="56" t="str">
        <f t="shared" si="11"/>
        <v>Yes</v>
      </c>
      <c r="L128" s="58">
        <f t="shared" si="12"/>
        <v>0</v>
      </c>
      <c r="M128" s="58">
        <f t="shared" si="13"/>
        <v>4387</v>
      </c>
      <c r="N128" s="225"/>
      <c r="O128" s="58">
        <f t="shared" si="14"/>
        <v>4387</v>
      </c>
      <c r="P128" s="227"/>
      <c r="Q128" s="227"/>
      <c r="R128" s="19"/>
      <c r="S128" s="19"/>
      <c r="T128" s="19"/>
      <c r="U128" s="19"/>
      <c r="V128" s="19"/>
    </row>
    <row r="129" spans="1:22" customFormat="1" x14ac:dyDescent="0.25">
      <c r="A129" s="164"/>
      <c r="B129" s="164" t="s">
        <v>503</v>
      </c>
      <c r="C129" s="53">
        <v>2011</v>
      </c>
      <c r="D129" s="225">
        <v>2</v>
      </c>
      <c r="E129" s="225">
        <v>4392</v>
      </c>
      <c r="F129" s="225">
        <v>1</v>
      </c>
      <c r="G129" s="225">
        <v>0</v>
      </c>
      <c r="H129" s="165" t="str">
        <f t="shared" si="9"/>
        <v>Otago</v>
      </c>
      <c r="I129" s="172" t="str">
        <f>VLOOKUP(H129,'LG2 Raw data'!$T$1:$U$30,2,FALSE)</f>
        <v>Y</v>
      </c>
      <c r="J129" s="165" t="str">
        <f t="shared" si="10"/>
        <v xml:space="preserve">OtagoNet </v>
      </c>
      <c r="K129" s="56" t="str">
        <f t="shared" si="11"/>
        <v>Yes</v>
      </c>
      <c r="L129" s="58">
        <f t="shared" si="12"/>
        <v>1</v>
      </c>
      <c r="M129" s="58">
        <f t="shared" si="13"/>
        <v>4392</v>
      </c>
      <c r="N129" s="225"/>
      <c r="O129" s="58">
        <f t="shared" si="14"/>
        <v>4392</v>
      </c>
      <c r="P129" s="227"/>
      <c r="Q129" s="227"/>
      <c r="R129" s="19"/>
      <c r="S129" s="19"/>
      <c r="T129" s="19"/>
      <c r="U129" s="19"/>
      <c r="V129" s="19"/>
    </row>
    <row r="130" spans="1:22" customFormat="1" x14ac:dyDescent="0.25">
      <c r="A130" s="164" t="s">
        <v>504</v>
      </c>
      <c r="B130" s="164" t="s">
        <v>504</v>
      </c>
      <c r="C130" s="53">
        <v>2004</v>
      </c>
      <c r="D130" s="225"/>
      <c r="E130" s="225">
        <v>24940</v>
      </c>
      <c r="F130" s="225"/>
      <c r="G130" s="225"/>
      <c r="H130" s="165" t="str">
        <f t="shared" si="9"/>
        <v>Powerco</v>
      </c>
      <c r="I130" s="172" t="str">
        <f>VLOOKUP(H130,'LG2 Raw data'!$T$1:$U$30,2,FALSE)</f>
        <v>Y</v>
      </c>
      <c r="J130" s="165" t="str">
        <f t="shared" si="10"/>
        <v>Powerco</v>
      </c>
      <c r="K130" s="56" t="str">
        <f t="shared" si="11"/>
        <v>No</v>
      </c>
      <c r="L130" s="58">
        <f t="shared" si="12"/>
        <v>0</v>
      </c>
      <c r="M130" s="58">
        <f t="shared" si="13"/>
        <v>24940</v>
      </c>
      <c r="N130" s="225">
        <f>+N131</f>
        <v>28348</v>
      </c>
      <c r="O130" s="58">
        <f t="shared" si="14"/>
        <v>28348</v>
      </c>
      <c r="P130" s="228" t="s">
        <v>505</v>
      </c>
      <c r="Q130" s="228" t="s">
        <v>506</v>
      </c>
      <c r="R130" s="19"/>
      <c r="S130" s="19"/>
      <c r="T130" s="19"/>
      <c r="U130" s="19"/>
      <c r="V130" s="19"/>
    </row>
    <row r="131" spans="1:22" customFormat="1" x14ac:dyDescent="0.25">
      <c r="A131" s="164"/>
      <c r="B131" s="164" t="s">
        <v>504</v>
      </c>
      <c r="C131" s="53">
        <v>2005</v>
      </c>
      <c r="D131" s="225"/>
      <c r="E131" s="225">
        <v>26812</v>
      </c>
      <c r="F131" s="225"/>
      <c r="G131" s="225"/>
      <c r="H131" s="165" t="str">
        <f t="shared" ref="H131:H194" si="15">+IF(A131="",H130,TRIM(A131))</f>
        <v>Powerco</v>
      </c>
      <c r="I131" s="172" t="str">
        <f>VLOOKUP(H131,'LG2 Raw data'!$T$1:$U$30,2,FALSE)</f>
        <v>Y</v>
      </c>
      <c r="J131" s="165" t="str">
        <f t="shared" ref="J131:J194" si="16">VLOOKUP(H131,$T$1:$V$30,3,FALSE)</f>
        <v>Powerco</v>
      </c>
      <c r="K131" s="56" t="str">
        <f t="shared" ref="K131:K194" si="17">+IF(D131="","No","Yes")</f>
        <v>No</v>
      </c>
      <c r="L131" s="58">
        <f t="shared" ref="L131:L194" si="18">+D131-SUM(F131:G131)</f>
        <v>0</v>
      </c>
      <c r="M131" s="58">
        <f t="shared" ref="M131:M194" si="19">+E131</f>
        <v>26812</v>
      </c>
      <c r="N131" s="225">
        <v>28348</v>
      </c>
      <c r="O131" s="58">
        <f t="shared" ref="O131:O194" si="20">+IF(N131="",M131,N131)</f>
        <v>28348</v>
      </c>
      <c r="P131" s="228" t="s">
        <v>507</v>
      </c>
      <c r="Q131" s="228" t="s">
        <v>506</v>
      </c>
      <c r="R131" s="19"/>
      <c r="S131" s="19"/>
      <c r="T131" s="19"/>
      <c r="U131" s="19"/>
      <c r="V131" s="19"/>
    </row>
    <row r="132" spans="1:22" customFormat="1" x14ac:dyDescent="0.25">
      <c r="A132" s="164"/>
      <c r="B132" s="164" t="s">
        <v>504</v>
      </c>
      <c r="C132" s="53">
        <v>2006</v>
      </c>
      <c r="D132" s="225"/>
      <c r="E132" s="225">
        <v>27089</v>
      </c>
      <c r="F132" s="225"/>
      <c r="G132" s="225"/>
      <c r="H132" s="165" t="str">
        <f t="shared" si="15"/>
        <v>Powerco</v>
      </c>
      <c r="I132" s="172" t="str">
        <f>VLOOKUP(H132,'LG2 Raw data'!$T$1:$U$30,2,FALSE)</f>
        <v>Y</v>
      </c>
      <c r="J132" s="165" t="str">
        <f t="shared" si="16"/>
        <v>Powerco</v>
      </c>
      <c r="K132" s="56" t="str">
        <f t="shared" si="17"/>
        <v>No</v>
      </c>
      <c r="L132" s="58">
        <f t="shared" si="18"/>
        <v>0</v>
      </c>
      <c r="M132" s="58">
        <f t="shared" si="19"/>
        <v>27089</v>
      </c>
      <c r="N132" s="225">
        <v>28630</v>
      </c>
      <c r="O132" s="58">
        <f t="shared" si="20"/>
        <v>28630</v>
      </c>
      <c r="P132" s="228" t="s">
        <v>507</v>
      </c>
      <c r="Q132" s="228" t="s">
        <v>506</v>
      </c>
      <c r="R132" s="19"/>
      <c r="S132" s="19"/>
      <c r="T132" s="19"/>
      <c r="U132" s="19"/>
      <c r="V132" s="19"/>
    </row>
    <row r="133" spans="1:22" customFormat="1" x14ac:dyDescent="0.25">
      <c r="A133" s="164"/>
      <c r="B133" s="164" t="s">
        <v>504</v>
      </c>
      <c r="C133" s="53">
        <v>2007</v>
      </c>
      <c r="D133" s="225"/>
      <c r="E133" s="225">
        <v>27089</v>
      </c>
      <c r="F133" s="225"/>
      <c r="G133" s="225"/>
      <c r="H133" s="165" t="str">
        <f t="shared" si="15"/>
        <v>Powerco</v>
      </c>
      <c r="I133" s="172" t="str">
        <f>VLOOKUP(H133,'LG2 Raw data'!$T$1:$U$30,2,FALSE)</f>
        <v>Y</v>
      </c>
      <c r="J133" s="165" t="str">
        <f t="shared" si="16"/>
        <v>Powerco</v>
      </c>
      <c r="K133" s="56" t="str">
        <f t="shared" si="17"/>
        <v>No</v>
      </c>
      <c r="L133" s="58">
        <f t="shared" si="18"/>
        <v>0</v>
      </c>
      <c r="M133" s="58">
        <f t="shared" si="19"/>
        <v>27089</v>
      </c>
      <c r="N133" s="225">
        <v>28939</v>
      </c>
      <c r="O133" s="58">
        <f t="shared" si="20"/>
        <v>28939</v>
      </c>
      <c r="P133" s="228" t="s">
        <v>507</v>
      </c>
      <c r="Q133" s="228" t="s">
        <v>506</v>
      </c>
      <c r="R133" s="19"/>
      <c r="S133" s="19"/>
      <c r="T133" s="19"/>
      <c r="U133" s="19"/>
      <c r="V133" s="19"/>
    </row>
    <row r="134" spans="1:22" customFormat="1" x14ac:dyDescent="0.25">
      <c r="A134" s="164"/>
      <c r="B134" s="164" t="s">
        <v>504</v>
      </c>
      <c r="C134" s="53">
        <v>2008</v>
      </c>
      <c r="D134" s="225">
        <v>0</v>
      </c>
      <c r="E134" s="225">
        <v>27361</v>
      </c>
      <c r="F134" s="225">
        <v>1088</v>
      </c>
      <c r="G134" s="225">
        <v>1311</v>
      </c>
      <c r="H134" s="165" t="str">
        <f t="shared" si="15"/>
        <v>Powerco</v>
      </c>
      <c r="I134" s="172" t="str">
        <f>VLOOKUP(H134,'LG2 Raw data'!$T$1:$U$30,2,FALSE)</f>
        <v>Y</v>
      </c>
      <c r="J134" s="165" t="str">
        <f t="shared" si="16"/>
        <v>Powerco</v>
      </c>
      <c r="K134" s="56" t="str">
        <f t="shared" si="17"/>
        <v>Yes</v>
      </c>
      <c r="L134" s="58">
        <f t="shared" si="18"/>
        <v>-2399</v>
      </c>
      <c r="M134" s="58">
        <f t="shared" si="19"/>
        <v>27361</v>
      </c>
      <c r="N134" s="225">
        <v>29217</v>
      </c>
      <c r="O134" s="58">
        <f t="shared" si="20"/>
        <v>29217</v>
      </c>
      <c r="P134" s="228" t="s">
        <v>508</v>
      </c>
      <c r="Q134" s="228" t="s">
        <v>506</v>
      </c>
      <c r="R134" s="19"/>
      <c r="S134" s="19"/>
      <c r="T134" s="19"/>
      <c r="U134" s="19"/>
      <c r="V134" s="19"/>
    </row>
    <row r="135" spans="1:22" customFormat="1" x14ac:dyDescent="0.25">
      <c r="A135" s="164"/>
      <c r="B135" s="164" t="s">
        <v>504</v>
      </c>
      <c r="C135" s="53">
        <v>2009</v>
      </c>
      <c r="D135" s="225">
        <v>0</v>
      </c>
      <c r="E135" s="225">
        <v>29274</v>
      </c>
      <c r="F135" s="225">
        <v>1098</v>
      </c>
      <c r="G135" s="225">
        <v>1427</v>
      </c>
      <c r="H135" s="165" t="str">
        <f t="shared" si="15"/>
        <v>Powerco</v>
      </c>
      <c r="I135" s="172" t="str">
        <f>VLOOKUP(H135,'LG2 Raw data'!$T$1:$U$30,2,FALSE)</f>
        <v>Y</v>
      </c>
      <c r="J135" s="165" t="str">
        <f t="shared" si="16"/>
        <v>Powerco</v>
      </c>
      <c r="K135" s="56" t="str">
        <f t="shared" si="17"/>
        <v>Yes</v>
      </c>
      <c r="L135" s="58">
        <f t="shared" si="18"/>
        <v>-2525</v>
      </c>
      <c r="M135" s="58">
        <f t="shared" si="19"/>
        <v>29274</v>
      </c>
      <c r="N135" s="225">
        <v>29497</v>
      </c>
      <c r="O135" s="58">
        <f t="shared" si="20"/>
        <v>29497</v>
      </c>
      <c r="P135" s="228" t="s">
        <v>508</v>
      </c>
      <c r="Q135" s="228" t="s">
        <v>506</v>
      </c>
      <c r="R135" s="19"/>
      <c r="S135" s="19"/>
      <c r="T135" s="19"/>
      <c r="U135" s="19"/>
      <c r="V135" s="19"/>
    </row>
    <row r="136" spans="1:22" customFormat="1" x14ac:dyDescent="0.25">
      <c r="A136" s="164" t="s">
        <v>509</v>
      </c>
      <c r="B136" s="164" t="s">
        <v>509</v>
      </c>
      <c r="C136" s="53">
        <v>2010</v>
      </c>
      <c r="D136" s="225">
        <v>0</v>
      </c>
      <c r="E136" s="225">
        <v>30035</v>
      </c>
      <c r="F136" s="225">
        <v>1084</v>
      </c>
      <c r="G136" s="225">
        <v>1483</v>
      </c>
      <c r="H136" s="165" t="str">
        <f t="shared" si="15"/>
        <v>Powerco</v>
      </c>
      <c r="I136" s="172" t="str">
        <f>VLOOKUP(H136,'LG2 Raw data'!$T$1:$U$30,2,FALSE)</f>
        <v>Y</v>
      </c>
      <c r="J136" s="165" t="str">
        <f t="shared" si="16"/>
        <v>Powerco</v>
      </c>
      <c r="K136" s="56" t="str">
        <f t="shared" si="17"/>
        <v>Yes</v>
      </c>
      <c r="L136" s="58">
        <f t="shared" si="18"/>
        <v>-2567</v>
      </c>
      <c r="M136" s="58">
        <f t="shared" si="19"/>
        <v>30035</v>
      </c>
      <c r="N136" s="225">
        <v>29713</v>
      </c>
      <c r="O136" s="58">
        <f t="shared" si="20"/>
        <v>29713</v>
      </c>
      <c r="P136" s="228" t="s">
        <v>508</v>
      </c>
      <c r="Q136" s="228" t="s">
        <v>506</v>
      </c>
      <c r="R136" s="19"/>
      <c r="S136" s="19"/>
      <c r="T136" s="19"/>
      <c r="U136" s="19"/>
      <c r="V136" s="19"/>
    </row>
    <row r="137" spans="1:22" customFormat="1" x14ac:dyDescent="0.25">
      <c r="A137" s="164"/>
      <c r="B137" s="164" t="s">
        <v>509</v>
      </c>
      <c r="C137" s="53">
        <v>2011</v>
      </c>
      <c r="D137" s="225">
        <v>0</v>
      </c>
      <c r="E137" s="225">
        <v>29920</v>
      </c>
      <c r="F137" s="225">
        <v>1081</v>
      </c>
      <c r="G137" s="225">
        <v>1509</v>
      </c>
      <c r="H137" s="165" t="str">
        <f t="shared" si="15"/>
        <v>Powerco</v>
      </c>
      <c r="I137" s="172" t="str">
        <f>VLOOKUP(H137,'LG2 Raw data'!$T$1:$U$30,2,FALSE)</f>
        <v>Y</v>
      </c>
      <c r="J137" s="165" t="str">
        <f t="shared" si="16"/>
        <v>Powerco</v>
      </c>
      <c r="K137" s="56" t="str">
        <f t="shared" si="17"/>
        <v>Yes</v>
      </c>
      <c r="L137" s="58">
        <f t="shared" si="18"/>
        <v>-2590</v>
      </c>
      <c r="M137" s="58">
        <f t="shared" si="19"/>
        <v>29920</v>
      </c>
      <c r="N137" s="225">
        <v>29920</v>
      </c>
      <c r="O137" s="58">
        <f t="shared" si="20"/>
        <v>29920</v>
      </c>
      <c r="P137" s="228" t="s">
        <v>508</v>
      </c>
      <c r="Q137" s="228" t="s">
        <v>506</v>
      </c>
      <c r="R137" s="19"/>
      <c r="S137" s="19"/>
      <c r="T137" s="19"/>
      <c r="U137" s="19"/>
      <c r="V137" s="19"/>
    </row>
    <row r="138" spans="1:22" customFormat="1" x14ac:dyDescent="0.25">
      <c r="A138" s="164" t="s">
        <v>510</v>
      </c>
      <c r="B138" s="164" t="s">
        <v>510</v>
      </c>
      <c r="C138" s="53">
        <v>2004</v>
      </c>
      <c r="D138" s="225"/>
      <c r="E138" s="225">
        <v>861</v>
      </c>
      <c r="F138" s="225"/>
      <c r="G138" s="225"/>
      <c r="H138" s="165" t="str">
        <f t="shared" si="15"/>
        <v>Scanpower</v>
      </c>
      <c r="I138" s="172" t="str">
        <f>VLOOKUP(H138,'LG2 Raw data'!$T$1:$U$30,2,FALSE)</f>
        <v>N</v>
      </c>
      <c r="J138" s="165" t="str">
        <f t="shared" si="16"/>
        <v>Scanpower</v>
      </c>
      <c r="K138" s="56" t="str">
        <f t="shared" si="17"/>
        <v>No</v>
      </c>
      <c r="L138" s="58">
        <f t="shared" si="18"/>
        <v>0</v>
      </c>
      <c r="M138" s="58">
        <f t="shared" si="19"/>
        <v>861</v>
      </c>
      <c r="N138" s="225"/>
      <c r="O138" s="58">
        <f t="shared" si="20"/>
        <v>861</v>
      </c>
      <c r="P138" s="228"/>
      <c r="Q138" s="228"/>
      <c r="R138" s="19"/>
      <c r="S138" s="19"/>
      <c r="T138" s="19"/>
      <c r="U138" s="19"/>
      <c r="V138" s="19"/>
    </row>
    <row r="139" spans="1:22" customFormat="1" x14ac:dyDescent="0.25">
      <c r="A139" s="164"/>
      <c r="B139" s="164" t="s">
        <v>510</v>
      </c>
      <c r="C139" s="53">
        <v>2005</v>
      </c>
      <c r="D139" s="225"/>
      <c r="E139" s="225">
        <v>861</v>
      </c>
      <c r="F139" s="225"/>
      <c r="G139" s="225"/>
      <c r="H139" s="165" t="str">
        <f t="shared" si="15"/>
        <v>Scanpower</v>
      </c>
      <c r="I139" s="172" t="str">
        <f>VLOOKUP(H139,'LG2 Raw data'!$T$1:$U$30,2,FALSE)</f>
        <v>N</v>
      </c>
      <c r="J139" s="165" t="str">
        <f t="shared" si="16"/>
        <v>Scanpower</v>
      </c>
      <c r="K139" s="56" t="str">
        <f t="shared" si="17"/>
        <v>No</v>
      </c>
      <c r="L139" s="58">
        <f t="shared" si="18"/>
        <v>0</v>
      </c>
      <c r="M139" s="58">
        <f t="shared" si="19"/>
        <v>861</v>
      </c>
      <c r="N139" s="225"/>
      <c r="O139" s="58">
        <f t="shared" si="20"/>
        <v>861</v>
      </c>
      <c r="P139" s="228"/>
      <c r="Q139" s="228"/>
      <c r="R139" s="19"/>
      <c r="S139" s="19"/>
      <c r="T139" s="19"/>
      <c r="U139" s="19"/>
      <c r="V139" s="19"/>
    </row>
    <row r="140" spans="1:22" customFormat="1" x14ac:dyDescent="0.25">
      <c r="A140" s="164"/>
      <c r="B140" s="164" t="s">
        <v>510</v>
      </c>
      <c r="C140" s="53">
        <v>2006</v>
      </c>
      <c r="D140" s="225"/>
      <c r="E140" s="225">
        <v>865</v>
      </c>
      <c r="F140" s="225"/>
      <c r="G140" s="225"/>
      <c r="H140" s="165" t="str">
        <f t="shared" si="15"/>
        <v>Scanpower</v>
      </c>
      <c r="I140" s="172" t="str">
        <f>VLOOKUP(H140,'LG2 Raw data'!$T$1:$U$30,2,FALSE)</f>
        <v>N</v>
      </c>
      <c r="J140" s="165" t="str">
        <f t="shared" si="16"/>
        <v>Scanpower</v>
      </c>
      <c r="K140" s="56" t="str">
        <f t="shared" si="17"/>
        <v>No</v>
      </c>
      <c r="L140" s="58">
        <f t="shared" si="18"/>
        <v>0</v>
      </c>
      <c r="M140" s="58">
        <f t="shared" si="19"/>
        <v>865</v>
      </c>
      <c r="N140" s="225"/>
      <c r="O140" s="58">
        <f t="shared" si="20"/>
        <v>865</v>
      </c>
      <c r="P140" s="228"/>
      <c r="Q140" s="228"/>
      <c r="R140" s="19"/>
      <c r="S140" s="19"/>
      <c r="T140" s="19"/>
      <c r="U140" s="19"/>
      <c r="V140" s="19"/>
    </row>
    <row r="141" spans="1:22" customFormat="1" x14ac:dyDescent="0.25">
      <c r="A141" s="164"/>
      <c r="B141" s="164" t="s">
        <v>510</v>
      </c>
      <c r="C141" s="53">
        <v>2007</v>
      </c>
      <c r="D141" s="225"/>
      <c r="E141" s="225">
        <v>871</v>
      </c>
      <c r="F141" s="225"/>
      <c r="G141" s="225"/>
      <c r="H141" s="165" t="str">
        <f t="shared" si="15"/>
        <v>Scanpower</v>
      </c>
      <c r="I141" s="172" t="str">
        <f>VLOOKUP(H141,'LG2 Raw data'!$T$1:$U$30,2,FALSE)</f>
        <v>N</v>
      </c>
      <c r="J141" s="165" t="str">
        <f t="shared" si="16"/>
        <v>Scanpower</v>
      </c>
      <c r="K141" s="56" t="str">
        <f t="shared" si="17"/>
        <v>No</v>
      </c>
      <c r="L141" s="58">
        <f t="shared" si="18"/>
        <v>0</v>
      </c>
      <c r="M141" s="58">
        <f t="shared" si="19"/>
        <v>871</v>
      </c>
      <c r="N141" s="225"/>
      <c r="O141" s="58">
        <f t="shared" si="20"/>
        <v>871</v>
      </c>
      <c r="P141" s="228"/>
      <c r="Q141" s="228"/>
      <c r="R141" s="19"/>
      <c r="S141" s="19"/>
      <c r="T141" s="19"/>
      <c r="U141" s="19"/>
      <c r="V141" s="19"/>
    </row>
    <row r="142" spans="1:22" customFormat="1" x14ac:dyDescent="0.25">
      <c r="A142" s="164"/>
      <c r="B142" s="164" t="s">
        <v>510</v>
      </c>
      <c r="C142" s="53">
        <v>2008</v>
      </c>
      <c r="D142" s="225">
        <v>0</v>
      </c>
      <c r="E142" s="225">
        <v>883</v>
      </c>
      <c r="F142" s="225">
        <v>0</v>
      </c>
      <c r="G142" s="225">
        <v>0</v>
      </c>
      <c r="H142" s="165" t="str">
        <f t="shared" si="15"/>
        <v>Scanpower</v>
      </c>
      <c r="I142" s="172" t="str">
        <f>VLOOKUP(H142,'LG2 Raw data'!$T$1:$U$30,2,FALSE)</f>
        <v>N</v>
      </c>
      <c r="J142" s="165" t="str">
        <f t="shared" si="16"/>
        <v>Scanpower</v>
      </c>
      <c r="K142" s="56" t="str">
        <f t="shared" si="17"/>
        <v>Yes</v>
      </c>
      <c r="L142" s="58">
        <f t="shared" si="18"/>
        <v>0</v>
      </c>
      <c r="M142" s="58">
        <f t="shared" si="19"/>
        <v>883</v>
      </c>
      <c r="N142" s="225"/>
      <c r="O142" s="58">
        <f t="shared" si="20"/>
        <v>883</v>
      </c>
      <c r="P142" s="228"/>
      <c r="Q142" s="228"/>
      <c r="R142" s="19"/>
      <c r="S142" s="19"/>
      <c r="T142" s="19"/>
      <c r="U142" s="19"/>
      <c r="V142" s="19"/>
    </row>
    <row r="143" spans="1:22" customFormat="1" x14ac:dyDescent="0.25">
      <c r="A143" s="164"/>
      <c r="B143" s="164" t="s">
        <v>510</v>
      </c>
      <c r="C143" s="53">
        <v>2009</v>
      </c>
      <c r="D143" s="225">
        <v>0</v>
      </c>
      <c r="E143" s="225">
        <v>894</v>
      </c>
      <c r="F143" s="225">
        <v>0</v>
      </c>
      <c r="G143" s="225">
        <v>0</v>
      </c>
      <c r="H143" s="165" t="str">
        <f t="shared" si="15"/>
        <v>Scanpower</v>
      </c>
      <c r="I143" s="172" t="str">
        <f>VLOOKUP(H143,'LG2 Raw data'!$T$1:$U$30,2,FALSE)</f>
        <v>N</v>
      </c>
      <c r="J143" s="165" t="str">
        <f t="shared" si="16"/>
        <v>Scanpower</v>
      </c>
      <c r="K143" s="56" t="str">
        <f t="shared" si="17"/>
        <v>Yes</v>
      </c>
      <c r="L143" s="58">
        <f t="shared" si="18"/>
        <v>0</v>
      </c>
      <c r="M143" s="58">
        <f t="shared" si="19"/>
        <v>894</v>
      </c>
      <c r="N143" s="225"/>
      <c r="O143" s="58">
        <f t="shared" si="20"/>
        <v>894</v>
      </c>
      <c r="P143" s="228"/>
      <c r="Q143" s="228"/>
      <c r="R143" s="19"/>
      <c r="S143" s="19"/>
      <c r="T143" s="19"/>
      <c r="U143" s="19"/>
      <c r="V143" s="19"/>
    </row>
    <row r="144" spans="1:22" customFormat="1" x14ac:dyDescent="0.25">
      <c r="A144" s="164"/>
      <c r="B144" s="164" t="s">
        <v>510</v>
      </c>
      <c r="C144" s="53">
        <v>2010</v>
      </c>
      <c r="D144" s="225">
        <v>0</v>
      </c>
      <c r="E144" s="225">
        <v>905</v>
      </c>
      <c r="F144" s="225">
        <v>0</v>
      </c>
      <c r="G144" s="225">
        <v>0</v>
      </c>
      <c r="H144" s="165" t="str">
        <f t="shared" si="15"/>
        <v>Scanpower</v>
      </c>
      <c r="I144" s="172" t="str">
        <f>VLOOKUP(H144,'LG2 Raw data'!$T$1:$U$30,2,FALSE)</f>
        <v>N</v>
      </c>
      <c r="J144" s="165" t="str">
        <f t="shared" si="16"/>
        <v>Scanpower</v>
      </c>
      <c r="K144" s="56" t="str">
        <f t="shared" si="17"/>
        <v>Yes</v>
      </c>
      <c r="L144" s="58">
        <f t="shared" si="18"/>
        <v>0</v>
      </c>
      <c r="M144" s="58">
        <f t="shared" si="19"/>
        <v>905</v>
      </c>
      <c r="N144" s="225"/>
      <c r="O144" s="58">
        <f t="shared" si="20"/>
        <v>905</v>
      </c>
      <c r="P144" s="228"/>
      <c r="Q144" s="228"/>
      <c r="R144" s="19"/>
      <c r="S144" s="19"/>
      <c r="T144" s="19"/>
      <c r="U144" s="19"/>
      <c r="V144" s="19"/>
    </row>
    <row r="145" spans="1:22" customFormat="1" x14ac:dyDescent="0.25">
      <c r="A145" s="164"/>
      <c r="B145" s="164" t="s">
        <v>510</v>
      </c>
      <c r="C145" s="53">
        <v>2011</v>
      </c>
      <c r="D145" s="225">
        <v>0</v>
      </c>
      <c r="E145" s="225">
        <v>1039</v>
      </c>
      <c r="F145" s="225">
        <v>0</v>
      </c>
      <c r="G145" s="225">
        <v>0</v>
      </c>
      <c r="H145" s="165" t="str">
        <f t="shared" si="15"/>
        <v>Scanpower</v>
      </c>
      <c r="I145" s="172" t="str">
        <f>VLOOKUP(H145,'LG2 Raw data'!$T$1:$U$30,2,FALSE)</f>
        <v>N</v>
      </c>
      <c r="J145" s="165" t="str">
        <f t="shared" si="16"/>
        <v>Scanpower</v>
      </c>
      <c r="K145" s="56" t="str">
        <f t="shared" si="17"/>
        <v>Yes</v>
      </c>
      <c r="L145" s="58">
        <f t="shared" si="18"/>
        <v>0</v>
      </c>
      <c r="M145" s="58">
        <f t="shared" si="19"/>
        <v>1039</v>
      </c>
      <c r="N145" s="225"/>
      <c r="O145" s="58">
        <f t="shared" si="20"/>
        <v>1039</v>
      </c>
      <c r="P145" s="228"/>
      <c r="Q145" s="228"/>
      <c r="R145" s="19"/>
      <c r="S145" s="19"/>
      <c r="T145" s="19"/>
      <c r="U145" s="19"/>
      <c r="V145" s="19"/>
    </row>
    <row r="146" spans="1:22" customFormat="1" x14ac:dyDescent="0.25">
      <c r="A146" s="164" t="s">
        <v>511</v>
      </c>
      <c r="B146" s="164" t="s">
        <v>511</v>
      </c>
      <c r="C146" s="53">
        <v>2004</v>
      </c>
      <c r="D146" s="225"/>
      <c r="E146" s="225">
        <v>3244</v>
      </c>
      <c r="F146" s="225"/>
      <c r="G146" s="225"/>
      <c r="H146" s="165" t="str">
        <f t="shared" si="15"/>
        <v>Tasman</v>
      </c>
      <c r="I146" s="172" t="str">
        <f>VLOOKUP(H146,'LG2 Raw data'!$T$1:$U$30,2,FALSE)</f>
        <v>Y</v>
      </c>
      <c r="J146" s="165" t="str">
        <f t="shared" si="16"/>
        <v>Network Tasman</v>
      </c>
      <c r="K146" s="56" t="str">
        <f t="shared" si="17"/>
        <v>No</v>
      </c>
      <c r="L146" s="58">
        <f t="shared" si="18"/>
        <v>0</v>
      </c>
      <c r="M146" s="58">
        <f t="shared" si="19"/>
        <v>3244</v>
      </c>
      <c r="N146" s="225"/>
      <c r="O146" s="58">
        <f t="shared" si="20"/>
        <v>3244</v>
      </c>
      <c r="P146" s="228"/>
      <c r="Q146" s="228"/>
      <c r="R146" s="19"/>
      <c r="S146" s="19"/>
      <c r="T146" s="19"/>
      <c r="U146" s="19"/>
      <c r="V146" s="19"/>
    </row>
    <row r="147" spans="1:22" customFormat="1" x14ac:dyDescent="0.25">
      <c r="A147" s="164"/>
      <c r="B147" s="164" t="s">
        <v>511</v>
      </c>
      <c r="C147" s="53">
        <v>2005</v>
      </c>
      <c r="D147" s="225"/>
      <c r="E147" s="225">
        <v>3247</v>
      </c>
      <c r="F147" s="225"/>
      <c r="G147" s="225"/>
      <c r="H147" s="165" t="str">
        <f t="shared" si="15"/>
        <v>Tasman</v>
      </c>
      <c r="I147" s="172" t="str">
        <f>VLOOKUP(H147,'LG2 Raw data'!$T$1:$U$30,2,FALSE)</f>
        <v>Y</v>
      </c>
      <c r="J147" s="165" t="str">
        <f t="shared" si="16"/>
        <v>Network Tasman</v>
      </c>
      <c r="K147" s="56" t="str">
        <f t="shared" si="17"/>
        <v>No</v>
      </c>
      <c r="L147" s="58">
        <f t="shared" si="18"/>
        <v>0</v>
      </c>
      <c r="M147" s="58">
        <f t="shared" si="19"/>
        <v>3247</v>
      </c>
      <c r="N147" s="225"/>
      <c r="O147" s="58">
        <f t="shared" si="20"/>
        <v>3247</v>
      </c>
      <c r="P147" s="228"/>
      <c r="Q147" s="228"/>
      <c r="R147" s="19"/>
      <c r="S147" s="19"/>
      <c r="T147" s="19"/>
      <c r="U147" s="19"/>
      <c r="V147" s="19"/>
    </row>
    <row r="148" spans="1:22" customFormat="1" x14ac:dyDescent="0.25">
      <c r="A148" s="164"/>
      <c r="B148" s="164" t="s">
        <v>511</v>
      </c>
      <c r="C148" s="53">
        <v>2006</v>
      </c>
      <c r="D148" s="225"/>
      <c r="E148" s="225">
        <v>3265</v>
      </c>
      <c r="F148" s="225"/>
      <c r="G148" s="225"/>
      <c r="H148" s="165" t="str">
        <f t="shared" si="15"/>
        <v>Tasman</v>
      </c>
      <c r="I148" s="172" t="str">
        <f>VLOOKUP(H148,'LG2 Raw data'!$T$1:$U$30,2,FALSE)</f>
        <v>Y</v>
      </c>
      <c r="J148" s="165" t="str">
        <f t="shared" si="16"/>
        <v>Network Tasman</v>
      </c>
      <c r="K148" s="56" t="str">
        <f t="shared" si="17"/>
        <v>No</v>
      </c>
      <c r="L148" s="58">
        <f t="shared" si="18"/>
        <v>0</v>
      </c>
      <c r="M148" s="58">
        <f t="shared" si="19"/>
        <v>3265</v>
      </c>
      <c r="N148" s="225"/>
      <c r="O148" s="58">
        <f t="shared" si="20"/>
        <v>3265</v>
      </c>
      <c r="P148" s="228"/>
      <c r="Q148" s="228"/>
      <c r="R148" s="19"/>
      <c r="S148" s="19"/>
      <c r="T148" s="19"/>
      <c r="U148" s="19"/>
      <c r="V148" s="19"/>
    </row>
    <row r="149" spans="1:22" customFormat="1" x14ac:dyDescent="0.25">
      <c r="A149" s="164"/>
      <c r="B149" s="164" t="s">
        <v>511</v>
      </c>
      <c r="C149" s="53">
        <v>2007</v>
      </c>
      <c r="D149" s="225"/>
      <c r="E149" s="225">
        <v>3299</v>
      </c>
      <c r="F149" s="225"/>
      <c r="G149" s="225"/>
      <c r="H149" s="165" t="str">
        <f t="shared" si="15"/>
        <v>Tasman</v>
      </c>
      <c r="I149" s="172" t="str">
        <f>VLOOKUP(H149,'LG2 Raw data'!$T$1:$U$30,2,FALSE)</f>
        <v>Y</v>
      </c>
      <c r="J149" s="165" t="str">
        <f t="shared" si="16"/>
        <v>Network Tasman</v>
      </c>
      <c r="K149" s="56" t="str">
        <f t="shared" si="17"/>
        <v>No</v>
      </c>
      <c r="L149" s="58">
        <f t="shared" si="18"/>
        <v>0</v>
      </c>
      <c r="M149" s="58">
        <f t="shared" si="19"/>
        <v>3299</v>
      </c>
      <c r="N149" s="225"/>
      <c r="O149" s="58">
        <f t="shared" si="20"/>
        <v>3299</v>
      </c>
      <c r="P149" s="228"/>
      <c r="Q149" s="228"/>
      <c r="R149" s="19"/>
      <c r="S149" s="19"/>
      <c r="T149" s="19"/>
      <c r="U149" s="19"/>
      <c r="V149" s="19"/>
    </row>
    <row r="150" spans="1:22" customFormat="1" x14ac:dyDescent="0.25">
      <c r="A150" s="164"/>
      <c r="B150" s="164" t="s">
        <v>511</v>
      </c>
      <c r="C150" s="53">
        <v>2008</v>
      </c>
      <c r="D150" s="225">
        <v>0</v>
      </c>
      <c r="E150" s="225">
        <v>3312</v>
      </c>
      <c r="F150" s="225">
        <v>0</v>
      </c>
      <c r="G150" s="225">
        <v>0</v>
      </c>
      <c r="H150" s="165" t="str">
        <f t="shared" si="15"/>
        <v>Tasman</v>
      </c>
      <c r="I150" s="172" t="str">
        <f>VLOOKUP(H150,'LG2 Raw data'!$T$1:$U$30,2,FALSE)</f>
        <v>Y</v>
      </c>
      <c r="J150" s="165" t="str">
        <f t="shared" si="16"/>
        <v>Network Tasman</v>
      </c>
      <c r="K150" s="56" t="str">
        <f t="shared" si="17"/>
        <v>Yes</v>
      </c>
      <c r="L150" s="58">
        <f t="shared" si="18"/>
        <v>0</v>
      </c>
      <c r="M150" s="58">
        <f t="shared" si="19"/>
        <v>3312</v>
      </c>
      <c r="N150" s="225"/>
      <c r="O150" s="58">
        <f t="shared" si="20"/>
        <v>3312</v>
      </c>
      <c r="P150" s="228"/>
      <c r="Q150" s="228"/>
      <c r="R150" s="19"/>
      <c r="S150" s="19"/>
      <c r="T150" s="19"/>
      <c r="U150" s="19"/>
      <c r="V150" s="19"/>
    </row>
    <row r="151" spans="1:22" customFormat="1" x14ac:dyDescent="0.25">
      <c r="A151" s="164"/>
      <c r="B151" s="164" t="s">
        <v>511</v>
      </c>
      <c r="C151" s="53">
        <v>2009</v>
      </c>
      <c r="D151" s="225">
        <v>0</v>
      </c>
      <c r="E151" s="225">
        <v>3330</v>
      </c>
      <c r="F151" s="225">
        <v>0</v>
      </c>
      <c r="G151" s="225">
        <v>0</v>
      </c>
      <c r="H151" s="165" t="str">
        <f t="shared" si="15"/>
        <v>Tasman</v>
      </c>
      <c r="I151" s="172" t="str">
        <f>VLOOKUP(H151,'LG2 Raw data'!$T$1:$U$30,2,FALSE)</f>
        <v>Y</v>
      </c>
      <c r="J151" s="165" t="str">
        <f t="shared" si="16"/>
        <v>Network Tasman</v>
      </c>
      <c r="K151" s="56" t="str">
        <f t="shared" si="17"/>
        <v>Yes</v>
      </c>
      <c r="L151" s="58">
        <f t="shared" si="18"/>
        <v>0</v>
      </c>
      <c r="M151" s="58">
        <f t="shared" si="19"/>
        <v>3330</v>
      </c>
      <c r="N151" s="225"/>
      <c r="O151" s="58">
        <f t="shared" si="20"/>
        <v>3330</v>
      </c>
      <c r="P151" s="228"/>
      <c r="Q151" s="228"/>
      <c r="R151" s="19"/>
      <c r="S151" s="19"/>
      <c r="T151" s="19"/>
      <c r="U151" s="19"/>
      <c r="V151" s="19"/>
    </row>
    <row r="152" spans="1:22" customFormat="1" x14ac:dyDescent="0.25">
      <c r="A152" s="164"/>
      <c r="B152" s="164" t="s">
        <v>511</v>
      </c>
      <c r="C152" s="53">
        <v>2010</v>
      </c>
      <c r="D152" s="225">
        <v>0</v>
      </c>
      <c r="E152" s="225">
        <v>3348</v>
      </c>
      <c r="F152" s="225">
        <v>0</v>
      </c>
      <c r="G152" s="225">
        <v>0</v>
      </c>
      <c r="H152" s="165" t="str">
        <f t="shared" si="15"/>
        <v>Tasman</v>
      </c>
      <c r="I152" s="172" t="str">
        <f>VLOOKUP(H152,'LG2 Raw data'!$T$1:$U$30,2,FALSE)</f>
        <v>Y</v>
      </c>
      <c r="J152" s="165" t="str">
        <f t="shared" si="16"/>
        <v>Network Tasman</v>
      </c>
      <c r="K152" s="56" t="str">
        <f t="shared" si="17"/>
        <v>Yes</v>
      </c>
      <c r="L152" s="58">
        <f t="shared" si="18"/>
        <v>0</v>
      </c>
      <c r="M152" s="58">
        <f t="shared" si="19"/>
        <v>3348</v>
      </c>
      <c r="N152" s="225"/>
      <c r="O152" s="58">
        <f t="shared" si="20"/>
        <v>3348</v>
      </c>
      <c r="P152" s="228"/>
      <c r="Q152" s="228"/>
      <c r="R152" s="19"/>
      <c r="S152" s="19"/>
      <c r="T152" s="19"/>
      <c r="U152" s="19"/>
      <c r="V152" s="19"/>
    </row>
    <row r="153" spans="1:22" customFormat="1" x14ac:dyDescent="0.25">
      <c r="A153" s="164"/>
      <c r="B153" s="164" t="s">
        <v>511</v>
      </c>
      <c r="C153" s="53">
        <v>2011</v>
      </c>
      <c r="D153" s="225">
        <v>0</v>
      </c>
      <c r="E153" s="225">
        <v>3356</v>
      </c>
      <c r="F153" s="225">
        <v>0</v>
      </c>
      <c r="G153" s="225">
        <v>0</v>
      </c>
      <c r="H153" s="165" t="str">
        <f t="shared" si="15"/>
        <v>Tasman</v>
      </c>
      <c r="I153" s="172" t="str">
        <f>VLOOKUP(H153,'LG2 Raw data'!$T$1:$U$30,2,FALSE)</f>
        <v>Y</v>
      </c>
      <c r="J153" s="165" t="str">
        <f t="shared" si="16"/>
        <v>Network Tasman</v>
      </c>
      <c r="K153" s="56" t="str">
        <f t="shared" si="17"/>
        <v>Yes</v>
      </c>
      <c r="L153" s="58">
        <f t="shared" si="18"/>
        <v>0</v>
      </c>
      <c r="M153" s="58">
        <f t="shared" si="19"/>
        <v>3356</v>
      </c>
      <c r="N153" s="225"/>
      <c r="O153" s="58">
        <f t="shared" si="20"/>
        <v>3356</v>
      </c>
      <c r="P153" s="228"/>
      <c r="Q153" s="228"/>
      <c r="R153" s="19"/>
      <c r="S153" s="19"/>
      <c r="T153" s="19"/>
      <c r="U153" s="19"/>
      <c r="V153" s="19"/>
    </row>
    <row r="154" spans="1:22" customFormat="1" x14ac:dyDescent="0.25">
      <c r="A154" s="164" t="s">
        <v>512</v>
      </c>
      <c r="B154" s="164" t="s">
        <v>512</v>
      </c>
      <c r="C154" s="53">
        <v>2004</v>
      </c>
      <c r="D154" s="225"/>
      <c r="E154" s="225">
        <v>3828</v>
      </c>
      <c r="F154" s="225"/>
      <c r="G154" s="225"/>
      <c r="H154" s="165" t="str">
        <f t="shared" si="15"/>
        <v>TEL</v>
      </c>
      <c r="I154" s="172" t="str">
        <f>VLOOKUP(H154,'LG2 Raw data'!$T$1:$U$30,2,FALSE)</f>
        <v>Y</v>
      </c>
      <c r="J154" s="165" t="str">
        <f t="shared" si="16"/>
        <v>Top Energy</v>
      </c>
      <c r="K154" s="56" t="str">
        <f t="shared" si="17"/>
        <v>No</v>
      </c>
      <c r="L154" s="58">
        <f t="shared" si="18"/>
        <v>0</v>
      </c>
      <c r="M154" s="58">
        <f t="shared" si="19"/>
        <v>3828</v>
      </c>
      <c r="N154" s="225"/>
      <c r="O154" s="58">
        <f t="shared" si="20"/>
        <v>3828</v>
      </c>
      <c r="P154" s="228"/>
      <c r="Q154" s="228"/>
      <c r="R154" s="19"/>
      <c r="S154" s="19"/>
      <c r="T154" s="19"/>
      <c r="U154" s="19"/>
      <c r="V154" s="19"/>
    </row>
    <row r="155" spans="1:22" customFormat="1" x14ac:dyDescent="0.25">
      <c r="A155" s="164"/>
      <c r="B155" s="164" t="s">
        <v>512</v>
      </c>
      <c r="C155" s="53">
        <v>2005</v>
      </c>
      <c r="D155" s="225"/>
      <c r="E155" s="225">
        <v>3870</v>
      </c>
      <c r="F155" s="225"/>
      <c r="G155" s="225"/>
      <c r="H155" s="165" t="str">
        <f t="shared" si="15"/>
        <v>TEL</v>
      </c>
      <c r="I155" s="172" t="str">
        <f>VLOOKUP(H155,'LG2 Raw data'!$T$1:$U$30,2,FALSE)</f>
        <v>Y</v>
      </c>
      <c r="J155" s="165" t="str">
        <f t="shared" si="16"/>
        <v>Top Energy</v>
      </c>
      <c r="K155" s="56" t="str">
        <f t="shared" si="17"/>
        <v>No</v>
      </c>
      <c r="L155" s="58">
        <f t="shared" si="18"/>
        <v>0</v>
      </c>
      <c r="M155" s="58">
        <f t="shared" si="19"/>
        <v>3870</v>
      </c>
      <c r="N155" s="225"/>
      <c r="O155" s="58">
        <f t="shared" si="20"/>
        <v>3870</v>
      </c>
      <c r="P155" s="228"/>
      <c r="Q155" s="228"/>
      <c r="R155" s="19"/>
      <c r="S155" s="19"/>
      <c r="T155" s="19"/>
      <c r="U155" s="19"/>
      <c r="V155" s="19"/>
    </row>
    <row r="156" spans="1:22" customFormat="1" x14ac:dyDescent="0.25">
      <c r="A156" s="164"/>
      <c r="B156" s="164" t="s">
        <v>512</v>
      </c>
      <c r="C156" s="53">
        <v>2006</v>
      </c>
      <c r="D156" s="225"/>
      <c r="E156" s="225">
        <v>3267</v>
      </c>
      <c r="F156" s="225"/>
      <c r="G156" s="225"/>
      <c r="H156" s="165" t="str">
        <f t="shared" si="15"/>
        <v>TEL</v>
      </c>
      <c r="I156" s="172" t="str">
        <f>VLOOKUP(H156,'LG2 Raw data'!$T$1:$U$30,2,FALSE)</f>
        <v>Y</v>
      </c>
      <c r="J156" s="165" t="str">
        <f t="shared" si="16"/>
        <v>Top Energy</v>
      </c>
      <c r="K156" s="56" t="str">
        <f t="shared" si="17"/>
        <v>No</v>
      </c>
      <c r="L156" s="58">
        <f t="shared" si="18"/>
        <v>0</v>
      </c>
      <c r="M156" s="58">
        <f t="shared" si="19"/>
        <v>3267</v>
      </c>
      <c r="N156" s="225"/>
      <c r="O156" s="58">
        <f t="shared" si="20"/>
        <v>3267</v>
      </c>
      <c r="P156" s="228"/>
      <c r="Q156" s="228"/>
      <c r="R156" s="19"/>
      <c r="S156" s="19"/>
      <c r="T156" s="19"/>
      <c r="U156" s="19"/>
      <c r="V156" s="19"/>
    </row>
    <row r="157" spans="1:22" customFormat="1" x14ac:dyDescent="0.25">
      <c r="A157" s="164"/>
      <c r="B157" s="164" t="s">
        <v>512</v>
      </c>
      <c r="C157" s="53">
        <v>2007</v>
      </c>
      <c r="D157" s="225"/>
      <c r="E157" s="225">
        <v>3798</v>
      </c>
      <c r="F157" s="225"/>
      <c r="G157" s="225"/>
      <c r="H157" s="165" t="str">
        <f t="shared" si="15"/>
        <v>TEL</v>
      </c>
      <c r="I157" s="172" t="str">
        <f>VLOOKUP(H157,'LG2 Raw data'!$T$1:$U$30,2,FALSE)</f>
        <v>Y</v>
      </c>
      <c r="J157" s="165" t="str">
        <f t="shared" si="16"/>
        <v>Top Energy</v>
      </c>
      <c r="K157" s="56" t="str">
        <f t="shared" si="17"/>
        <v>No</v>
      </c>
      <c r="L157" s="58">
        <f t="shared" si="18"/>
        <v>0</v>
      </c>
      <c r="M157" s="58">
        <f t="shared" si="19"/>
        <v>3798</v>
      </c>
      <c r="N157" s="225"/>
      <c r="O157" s="58">
        <f t="shared" si="20"/>
        <v>3798</v>
      </c>
      <c r="P157" s="228"/>
      <c r="Q157" s="228"/>
      <c r="R157" s="19"/>
      <c r="S157" s="19"/>
      <c r="T157" s="19"/>
      <c r="U157" s="19"/>
      <c r="V157" s="19"/>
    </row>
    <row r="158" spans="1:22" customFormat="1" x14ac:dyDescent="0.25">
      <c r="A158" s="164"/>
      <c r="B158" s="164" t="s">
        <v>512</v>
      </c>
      <c r="C158" s="53">
        <v>2008</v>
      </c>
      <c r="D158" s="225">
        <v>320</v>
      </c>
      <c r="E158" s="225">
        <v>4096</v>
      </c>
      <c r="F158" s="225">
        <v>10</v>
      </c>
      <c r="G158" s="225">
        <v>310</v>
      </c>
      <c r="H158" s="165" t="str">
        <f t="shared" si="15"/>
        <v>TEL</v>
      </c>
      <c r="I158" s="172" t="str">
        <f>VLOOKUP(H158,'LG2 Raw data'!$T$1:$U$30,2,FALSE)</f>
        <v>Y</v>
      </c>
      <c r="J158" s="165" t="str">
        <f t="shared" si="16"/>
        <v>Top Energy</v>
      </c>
      <c r="K158" s="56" t="str">
        <f t="shared" si="17"/>
        <v>Yes</v>
      </c>
      <c r="L158" s="58">
        <f t="shared" si="18"/>
        <v>0</v>
      </c>
      <c r="M158" s="58">
        <f t="shared" si="19"/>
        <v>4096</v>
      </c>
      <c r="N158" s="225"/>
      <c r="O158" s="58">
        <f t="shared" si="20"/>
        <v>4096</v>
      </c>
      <c r="P158" s="228"/>
      <c r="Q158" s="228"/>
      <c r="R158" s="19"/>
      <c r="S158" s="19"/>
      <c r="T158" s="19"/>
      <c r="U158" s="19"/>
      <c r="V158" s="19"/>
    </row>
    <row r="159" spans="1:22" customFormat="1" x14ac:dyDescent="0.25">
      <c r="A159" s="164"/>
      <c r="B159" s="164" t="s">
        <v>512</v>
      </c>
      <c r="C159" s="53">
        <v>2009</v>
      </c>
      <c r="D159" s="225">
        <v>330</v>
      </c>
      <c r="E159" s="225">
        <v>3837</v>
      </c>
      <c r="F159" s="225">
        <v>10</v>
      </c>
      <c r="G159" s="225">
        <v>320</v>
      </c>
      <c r="H159" s="165" t="str">
        <f t="shared" si="15"/>
        <v>TEL</v>
      </c>
      <c r="I159" s="172" t="str">
        <f>VLOOKUP(H159,'LG2 Raw data'!$T$1:$U$30,2,FALSE)</f>
        <v>Y</v>
      </c>
      <c r="J159" s="165" t="str">
        <f t="shared" si="16"/>
        <v>Top Energy</v>
      </c>
      <c r="K159" s="56" t="str">
        <f t="shared" si="17"/>
        <v>Yes</v>
      </c>
      <c r="L159" s="58">
        <f t="shared" si="18"/>
        <v>0</v>
      </c>
      <c r="M159" s="58">
        <f t="shared" si="19"/>
        <v>3837</v>
      </c>
      <c r="N159" s="225"/>
      <c r="O159" s="58">
        <f t="shared" si="20"/>
        <v>3837</v>
      </c>
      <c r="P159" s="228"/>
      <c r="Q159" s="228"/>
      <c r="R159" s="19"/>
      <c r="S159" s="19"/>
      <c r="T159" s="19"/>
      <c r="U159" s="19"/>
      <c r="V159" s="19"/>
    </row>
    <row r="160" spans="1:22" customFormat="1" x14ac:dyDescent="0.25">
      <c r="A160" s="164"/>
      <c r="B160" s="164" t="s">
        <v>512</v>
      </c>
      <c r="C160" s="53">
        <v>2010</v>
      </c>
      <c r="D160" s="225">
        <v>329</v>
      </c>
      <c r="E160" s="225">
        <v>3846</v>
      </c>
      <c r="F160" s="225">
        <v>10</v>
      </c>
      <c r="G160" s="225">
        <v>319</v>
      </c>
      <c r="H160" s="165" t="str">
        <f t="shared" si="15"/>
        <v>TEL</v>
      </c>
      <c r="I160" s="172" t="str">
        <f>VLOOKUP(H160,'LG2 Raw data'!$T$1:$U$30,2,FALSE)</f>
        <v>Y</v>
      </c>
      <c r="J160" s="165" t="str">
        <f t="shared" si="16"/>
        <v>Top Energy</v>
      </c>
      <c r="K160" s="56" t="str">
        <f t="shared" si="17"/>
        <v>Yes</v>
      </c>
      <c r="L160" s="58">
        <f t="shared" si="18"/>
        <v>0</v>
      </c>
      <c r="M160" s="58">
        <f t="shared" si="19"/>
        <v>3846</v>
      </c>
      <c r="N160" s="225"/>
      <c r="O160" s="58">
        <f t="shared" si="20"/>
        <v>3846</v>
      </c>
      <c r="P160" s="228"/>
      <c r="Q160" s="228"/>
      <c r="R160" s="19"/>
      <c r="S160" s="19"/>
      <c r="T160" s="19"/>
      <c r="U160" s="19"/>
      <c r="V160" s="19"/>
    </row>
    <row r="161" spans="1:22" customFormat="1" x14ac:dyDescent="0.25">
      <c r="A161" s="164"/>
      <c r="B161" s="164" t="s">
        <v>512</v>
      </c>
      <c r="C161" s="53">
        <v>2011</v>
      </c>
      <c r="D161" s="225">
        <v>336</v>
      </c>
      <c r="E161" s="225">
        <v>3849</v>
      </c>
      <c r="F161" s="225">
        <v>10</v>
      </c>
      <c r="G161" s="225">
        <v>326</v>
      </c>
      <c r="H161" s="165" t="str">
        <f t="shared" si="15"/>
        <v>TEL</v>
      </c>
      <c r="I161" s="172" t="str">
        <f>VLOOKUP(H161,'LG2 Raw data'!$T$1:$U$30,2,FALSE)</f>
        <v>Y</v>
      </c>
      <c r="J161" s="165" t="str">
        <f t="shared" si="16"/>
        <v>Top Energy</v>
      </c>
      <c r="K161" s="56" t="str">
        <f t="shared" si="17"/>
        <v>Yes</v>
      </c>
      <c r="L161" s="58">
        <f t="shared" si="18"/>
        <v>0</v>
      </c>
      <c r="M161" s="58">
        <f t="shared" si="19"/>
        <v>3849</v>
      </c>
      <c r="N161" s="225"/>
      <c r="O161" s="58">
        <f t="shared" si="20"/>
        <v>3849</v>
      </c>
      <c r="P161" s="228"/>
      <c r="Q161" s="228"/>
      <c r="R161" s="19"/>
      <c r="S161" s="19"/>
      <c r="T161" s="19"/>
      <c r="U161" s="19"/>
      <c r="V161" s="19"/>
    </row>
    <row r="162" spans="1:22" customFormat="1" x14ac:dyDescent="0.25">
      <c r="A162" s="164" t="s">
        <v>513</v>
      </c>
      <c r="B162" s="164" t="s">
        <v>513</v>
      </c>
      <c r="C162" s="53">
        <v>2004</v>
      </c>
      <c r="D162" s="225"/>
      <c r="E162" s="225">
        <v>4768</v>
      </c>
      <c r="F162" s="225"/>
      <c r="G162" s="225"/>
      <c r="H162" s="165" t="str">
        <f t="shared" si="15"/>
        <v>TLC</v>
      </c>
      <c r="I162" s="172" t="str">
        <f>VLOOKUP(H162,'LG2 Raw data'!$T$1:$U$30,2,FALSE)</f>
        <v>Y</v>
      </c>
      <c r="J162" s="165" t="str">
        <f t="shared" si="16"/>
        <v>The Lines Company</v>
      </c>
      <c r="K162" s="56" t="str">
        <f t="shared" si="17"/>
        <v>No</v>
      </c>
      <c r="L162" s="58">
        <f t="shared" si="18"/>
        <v>0</v>
      </c>
      <c r="M162" s="58">
        <f t="shared" si="19"/>
        <v>4768</v>
      </c>
      <c r="N162" s="225"/>
      <c r="O162" s="58">
        <f t="shared" si="20"/>
        <v>4768</v>
      </c>
      <c r="P162" s="228"/>
      <c r="Q162" s="228"/>
      <c r="R162" s="19"/>
      <c r="S162" s="19"/>
      <c r="T162" s="19"/>
      <c r="U162" s="19"/>
      <c r="V162" s="19"/>
    </row>
    <row r="163" spans="1:22" customFormat="1" x14ac:dyDescent="0.25">
      <c r="A163" s="164"/>
      <c r="B163" s="164" t="s">
        <v>513</v>
      </c>
      <c r="C163" s="53">
        <v>2005</v>
      </c>
      <c r="D163" s="225"/>
      <c r="E163" s="225">
        <v>4376</v>
      </c>
      <c r="F163" s="225"/>
      <c r="G163" s="225"/>
      <c r="H163" s="165" t="str">
        <f t="shared" si="15"/>
        <v>TLC</v>
      </c>
      <c r="I163" s="172" t="str">
        <f>VLOOKUP(H163,'LG2 Raw data'!$T$1:$U$30,2,FALSE)</f>
        <v>Y</v>
      </c>
      <c r="J163" s="165" t="str">
        <f t="shared" si="16"/>
        <v>The Lines Company</v>
      </c>
      <c r="K163" s="56" t="str">
        <f t="shared" si="17"/>
        <v>No</v>
      </c>
      <c r="L163" s="58">
        <f t="shared" si="18"/>
        <v>0</v>
      </c>
      <c r="M163" s="58">
        <f t="shared" si="19"/>
        <v>4376</v>
      </c>
      <c r="N163" s="225"/>
      <c r="O163" s="58">
        <f t="shared" si="20"/>
        <v>4376</v>
      </c>
      <c r="P163" s="228"/>
      <c r="Q163" s="228"/>
      <c r="R163" s="19"/>
      <c r="S163" s="19"/>
      <c r="T163" s="19"/>
      <c r="U163" s="19"/>
      <c r="V163" s="19"/>
    </row>
    <row r="164" spans="1:22" customFormat="1" x14ac:dyDescent="0.25">
      <c r="A164" s="164"/>
      <c r="B164" s="164" t="s">
        <v>513</v>
      </c>
      <c r="C164" s="53">
        <v>2006</v>
      </c>
      <c r="D164" s="225"/>
      <c r="E164" s="225">
        <v>4409</v>
      </c>
      <c r="F164" s="225"/>
      <c r="G164" s="225"/>
      <c r="H164" s="165" t="str">
        <f t="shared" si="15"/>
        <v>TLC</v>
      </c>
      <c r="I164" s="172" t="str">
        <f>VLOOKUP(H164,'LG2 Raw data'!$T$1:$U$30,2,FALSE)</f>
        <v>Y</v>
      </c>
      <c r="J164" s="165" t="str">
        <f t="shared" si="16"/>
        <v>The Lines Company</v>
      </c>
      <c r="K164" s="56" t="str">
        <f t="shared" si="17"/>
        <v>No</v>
      </c>
      <c r="L164" s="58">
        <f t="shared" si="18"/>
        <v>0</v>
      </c>
      <c r="M164" s="58">
        <f t="shared" si="19"/>
        <v>4409</v>
      </c>
      <c r="N164" s="225"/>
      <c r="O164" s="58">
        <f t="shared" si="20"/>
        <v>4409</v>
      </c>
      <c r="P164" s="228"/>
      <c r="Q164" s="228"/>
      <c r="R164" s="19"/>
      <c r="S164" s="19"/>
      <c r="T164" s="19"/>
      <c r="U164" s="19"/>
      <c r="V164" s="19"/>
    </row>
    <row r="165" spans="1:22" customFormat="1" x14ac:dyDescent="0.25">
      <c r="A165" s="164"/>
      <c r="B165" s="164" t="s">
        <v>513</v>
      </c>
      <c r="C165" s="53">
        <v>2007</v>
      </c>
      <c r="D165" s="225"/>
      <c r="E165" s="225">
        <v>4381</v>
      </c>
      <c r="F165" s="225"/>
      <c r="G165" s="225"/>
      <c r="H165" s="165" t="str">
        <f t="shared" si="15"/>
        <v>TLC</v>
      </c>
      <c r="I165" s="172" t="str">
        <f>VLOOKUP(H165,'LG2 Raw data'!$T$1:$U$30,2,FALSE)</f>
        <v>Y</v>
      </c>
      <c r="J165" s="165" t="str">
        <f t="shared" si="16"/>
        <v>The Lines Company</v>
      </c>
      <c r="K165" s="56" t="str">
        <f t="shared" si="17"/>
        <v>No</v>
      </c>
      <c r="L165" s="58">
        <f t="shared" si="18"/>
        <v>0</v>
      </c>
      <c r="M165" s="58">
        <f t="shared" si="19"/>
        <v>4381</v>
      </c>
      <c r="N165" s="225"/>
      <c r="O165" s="58">
        <f t="shared" si="20"/>
        <v>4381</v>
      </c>
      <c r="P165" s="228"/>
      <c r="Q165" s="228"/>
      <c r="R165" s="19"/>
      <c r="S165" s="19"/>
      <c r="T165" s="19"/>
      <c r="U165" s="19"/>
      <c r="V165" s="19"/>
    </row>
    <row r="166" spans="1:22" customFormat="1" x14ac:dyDescent="0.25">
      <c r="A166" s="164"/>
      <c r="B166" s="164" t="s">
        <v>513</v>
      </c>
      <c r="C166" s="53">
        <v>2008</v>
      </c>
      <c r="D166" s="225">
        <v>44</v>
      </c>
      <c r="E166" s="225">
        <v>4360</v>
      </c>
      <c r="F166" s="225" t="s">
        <v>486</v>
      </c>
      <c r="G166" s="225">
        <v>44</v>
      </c>
      <c r="H166" s="165" t="str">
        <f t="shared" si="15"/>
        <v>TLC</v>
      </c>
      <c r="I166" s="172" t="str">
        <f>VLOOKUP(H166,'LG2 Raw data'!$T$1:$U$30,2,FALSE)</f>
        <v>Y</v>
      </c>
      <c r="J166" s="165" t="str">
        <f t="shared" si="16"/>
        <v>The Lines Company</v>
      </c>
      <c r="K166" s="56" t="str">
        <f t="shared" si="17"/>
        <v>Yes</v>
      </c>
      <c r="L166" s="58">
        <f t="shared" si="18"/>
        <v>0</v>
      </c>
      <c r="M166" s="58">
        <f t="shared" si="19"/>
        <v>4360</v>
      </c>
      <c r="N166" s="225"/>
      <c r="O166" s="58">
        <f t="shared" si="20"/>
        <v>4360</v>
      </c>
      <c r="P166" s="228"/>
      <c r="Q166" s="228"/>
      <c r="R166" s="19"/>
      <c r="S166" s="19"/>
      <c r="T166" s="19"/>
      <c r="U166" s="19"/>
      <c r="V166" s="19"/>
    </row>
    <row r="167" spans="1:22" customFormat="1" x14ac:dyDescent="0.25">
      <c r="A167" s="164"/>
      <c r="B167" s="164" t="s">
        <v>513</v>
      </c>
      <c r="C167" s="53">
        <v>2009</v>
      </c>
      <c r="D167" s="225">
        <v>44</v>
      </c>
      <c r="E167" s="225">
        <v>4417</v>
      </c>
      <c r="F167" s="225" t="s">
        <v>486</v>
      </c>
      <c r="G167" s="225">
        <v>44</v>
      </c>
      <c r="H167" s="165" t="str">
        <f t="shared" si="15"/>
        <v>TLC</v>
      </c>
      <c r="I167" s="172" t="str">
        <f>VLOOKUP(H167,'LG2 Raw data'!$T$1:$U$30,2,FALSE)</f>
        <v>Y</v>
      </c>
      <c r="J167" s="165" t="str">
        <f t="shared" si="16"/>
        <v>The Lines Company</v>
      </c>
      <c r="K167" s="56" t="str">
        <f t="shared" si="17"/>
        <v>Yes</v>
      </c>
      <c r="L167" s="58">
        <f t="shared" si="18"/>
        <v>0</v>
      </c>
      <c r="M167" s="58">
        <f t="shared" si="19"/>
        <v>4417</v>
      </c>
      <c r="N167" s="225"/>
      <c r="O167" s="58">
        <f t="shared" si="20"/>
        <v>4417</v>
      </c>
      <c r="P167" s="228"/>
      <c r="Q167" s="228"/>
      <c r="R167" s="19"/>
      <c r="S167" s="19"/>
      <c r="T167" s="19"/>
      <c r="U167" s="19"/>
      <c r="V167" s="19"/>
    </row>
    <row r="168" spans="1:22" customFormat="1" x14ac:dyDescent="0.25">
      <c r="A168" s="164"/>
      <c r="B168" s="164" t="s">
        <v>513</v>
      </c>
      <c r="C168" s="53">
        <v>2010</v>
      </c>
      <c r="D168" s="225">
        <v>44</v>
      </c>
      <c r="E168" s="225">
        <v>4491</v>
      </c>
      <c r="F168" s="225" t="s">
        <v>486</v>
      </c>
      <c r="G168" s="225">
        <v>44</v>
      </c>
      <c r="H168" s="165" t="str">
        <f t="shared" si="15"/>
        <v>TLC</v>
      </c>
      <c r="I168" s="172" t="str">
        <f>VLOOKUP(H168,'LG2 Raw data'!$T$1:$U$30,2,FALSE)</f>
        <v>Y</v>
      </c>
      <c r="J168" s="165" t="str">
        <f t="shared" si="16"/>
        <v>The Lines Company</v>
      </c>
      <c r="K168" s="56" t="str">
        <f t="shared" si="17"/>
        <v>Yes</v>
      </c>
      <c r="L168" s="58">
        <f t="shared" si="18"/>
        <v>0</v>
      </c>
      <c r="M168" s="58">
        <f t="shared" si="19"/>
        <v>4491</v>
      </c>
      <c r="N168" s="225"/>
      <c r="O168" s="58">
        <f t="shared" si="20"/>
        <v>4491</v>
      </c>
      <c r="P168" s="228"/>
      <c r="Q168" s="228"/>
      <c r="R168" s="19"/>
      <c r="S168" s="19"/>
      <c r="T168" s="19"/>
      <c r="U168" s="19"/>
      <c r="V168" s="19"/>
    </row>
    <row r="169" spans="1:22" customFormat="1" x14ac:dyDescent="0.25">
      <c r="A169" s="164"/>
      <c r="B169" s="164" t="s">
        <v>513</v>
      </c>
      <c r="C169" s="53">
        <v>2011</v>
      </c>
      <c r="D169" s="225">
        <v>0</v>
      </c>
      <c r="E169" s="225">
        <v>5001</v>
      </c>
      <c r="F169" s="225">
        <v>0</v>
      </c>
      <c r="G169" s="225">
        <v>0</v>
      </c>
      <c r="H169" s="165" t="str">
        <f t="shared" si="15"/>
        <v>TLC</v>
      </c>
      <c r="I169" s="172" t="str">
        <f>VLOOKUP(H169,'LG2 Raw data'!$T$1:$U$30,2,FALSE)</f>
        <v>Y</v>
      </c>
      <c r="J169" s="165" t="str">
        <f t="shared" si="16"/>
        <v>The Lines Company</v>
      </c>
      <c r="K169" s="56" t="str">
        <f t="shared" si="17"/>
        <v>Yes</v>
      </c>
      <c r="L169" s="58">
        <f t="shared" si="18"/>
        <v>0</v>
      </c>
      <c r="M169" s="58">
        <f t="shared" si="19"/>
        <v>5001</v>
      </c>
      <c r="N169" s="225"/>
      <c r="O169" s="58">
        <f t="shared" si="20"/>
        <v>5001</v>
      </c>
      <c r="P169" s="228"/>
      <c r="Q169" s="228"/>
      <c r="R169" s="19"/>
      <c r="S169" s="19"/>
      <c r="T169" s="19"/>
      <c r="U169" s="19"/>
      <c r="V169" s="19"/>
    </row>
    <row r="170" spans="1:22" customFormat="1" x14ac:dyDescent="0.25">
      <c r="A170" s="164" t="s">
        <v>514</v>
      </c>
      <c r="B170" s="164" t="s">
        <v>514</v>
      </c>
      <c r="C170" s="53">
        <v>2004</v>
      </c>
      <c r="D170" s="225"/>
      <c r="E170" s="225">
        <v>8472</v>
      </c>
      <c r="F170" s="225"/>
      <c r="G170" s="225"/>
      <c r="H170" s="165" t="str">
        <f t="shared" si="15"/>
        <v>TPCL</v>
      </c>
      <c r="I170" s="172" t="str">
        <f>VLOOKUP(H170,'LG2 Raw data'!$T$1:$U$30,2,FALSE)</f>
        <v>N</v>
      </c>
      <c r="J170" s="165" t="str">
        <f t="shared" si="16"/>
        <v>TPCL</v>
      </c>
      <c r="K170" s="56" t="str">
        <f t="shared" si="17"/>
        <v>No</v>
      </c>
      <c r="L170" s="58">
        <f t="shared" si="18"/>
        <v>0</v>
      </c>
      <c r="M170" s="58">
        <f t="shared" si="19"/>
        <v>8472</v>
      </c>
      <c r="N170" s="225"/>
      <c r="O170" s="58">
        <f t="shared" si="20"/>
        <v>8472</v>
      </c>
      <c r="P170" s="228"/>
      <c r="Q170" s="228"/>
      <c r="R170" s="19"/>
      <c r="S170" s="19"/>
      <c r="T170" s="19"/>
      <c r="U170" s="19"/>
      <c r="V170" s="19"/>
    </row>
    <row r="171" spans="1:22" customFormat="1" x14ac:dyDescent="0.25">
      <c r="A171" s="164"/>
      <c r="B171" s="164" t="s">
        <v>514</v>
      </c>
      <c r="C171" s="53">
        <v>2005</v>
      </c>
      <c r="D171" s="225"/>
      <c r="E171" s="225">
        <v>8498</v>
      </c>
      <c r="F171" s="225"/>
      <c r="G171" s="225"/>
      <c r="H171" s="165" t="str">
        <f t="shared" si="15"/>
        <v>TPCL</v>
      </c>
      <c r="I171" s="172" t="str">
        <f>VLOOKUP(H171,'LG2 Raw data'!$T$1:$U$30,2,FALSE)</f>
        <v>N</v>
      </c>
      <c r="J171" s="165" t="str">
        <f t="shared" si="16"/>
        <v>TPCL</v>
      </c>
      <c r="K171" s="56" t="str">
        <f t="shared" si="17"/>
        <v>No</v>
      </c>
      <c r="L171" s="58">
        <f t="shared" si="18"/>
        <v>0</v>
      </c>
      <c r="M171" s="58">
        <f t="shared" si="19"/>
        <v>8498</v>
      </c>
      <c r="N171" s="225"/>
      <c r="O171" s="58">
        <f t="shared" si="20"/>
        <v>8498</v>
      </c>
      <c r="P171" s="228"/>
      <c r="Q171" s="228"/>
      <c r="R171" s="19"/>
      <c r="S171" s="19"/>
      <c r="T171" s="19"/>
      <c r="U171" s="19"/>
      <c r="V171" s="19"/>
    </row>
    <row r="172" spans="1:22" customFormat="1" x14ac:dyDescent="0.25">
      <c r="A172" s="164"/>
      <c r="B172" s="164" t="s">
        <v>514</v>
      </c>
      <c r="C172" s="53">
        <v>2006</v>
      </c>
      <c r="D172" s="225"/>
      <c r="E172" s="225">
        <v>8540</v>
      </c>
      <c r="F172" s="225"/>
      <c r="G172" s="225"/>
      <c r="H172" s="165" t="str">
        <f t="shared" si="15"/>
        <v>TPCL</v>
      </c>
      <c r="I172" s="172" t="str">
        <f>VLOOKUP(H172,'LG2 Raw data'!$T$1:$U$30,2,FALSE)</f>
        <v>N</v>
      </c>
      <c r="J172" s="165" t="str">
        <f t="shared" si="16"/>
        <v>TPCL</v>
      </c>
      <c r="K172" s="56" t="str">
        <f t="shared" si="17"/>
        <v>No</v>
      </c>
      <c r="L172" s="58">
        <f t="shared" si="18"/>
        <v>0</v>
      </c>
      <c r="M172" s="58">
        <f t="shared" si="19"/>
        <v>8540</v>
      </c>
      <c r="N172" s="225"/>
      <c r="O172" s="58">
        <f t="shared" si="20"/>
        <v>8540</v>
      </c>
      <c r="P172" s="228"/>
      <c r="Q172" s="228"/>
      <c r="R172" s="19"/>
      <c r="S172" s="19"/>
      <c r="T172" s="19"/>
      <c r="U172" s="19"/>
      <c r="V172" s="19"/>
    </row>
    <row r="173" spans="1:22" customFormat="1" x14ac:dyDescent="0.25">
      <c r="A173" s="164"/>
      <c r="B173" s="164" t="s">
        <v>514</v>
      </c>
      <c r="C173" s="53">
        <v>2007</v>
      </c>
      <c r="D173" s="225"/>
      <c r="E173" s="225">
        <v>8545</v>
      </c>
      <c r="F173" s="225"/>
      <c r="G173" s="225"/>
      <c r="H173" s="165" t="str">
        <f t="shared" si="15"/>
        <v>TPCL</v>
      </c>
      <c r="I173" s="172" t="str">
        <f>VLOOKUP(H173,'LG2 Raw data'!$T$1:$U$30,2,FALSE)</f>
        <v>N</v>
      </c>
      <c r="J173" s="165" t="str">
        <f t="shared" si="16"/>
        <v>TPCL</v>
      </c>
      <c r="K173" s="56" t="str">
        <f t="shared" si="17"/>
        <v>No</v>
      </c>
      <c r="L173" s="58">
        <f t="shared" si="18"/>
        <v>0</v>
      </c>
      <c r="M173" s="58">
        <f t="shared" si="19"/>
        <v>8545</v>
      </c>
      <c r="N173" s="225"/>
      <c r="O173" s="58">
        <f t="shared" si="20"/>
        <v>8545</v>
      </c>
      <c r="P173" s="228"/>
      <c r="Q173" s="228"/>
      <c r="R173" s="19"/>
      <c r="S173" s="19"/>
      <c r="T173" s="19"/>
      <c r="U173" s="19"/>
      <c r="V173" s="19"/>
    </row>
    <row r="174" spans="1:22" customFormat="1" x14ac:dyDescent="0.25">
      <c r="A174" s="164"/>
      <c r="B174" s="164" t="s">
        <v>514</v>
      </c>
      <c r="C174" s="53">
        <v>2008</v>
      </c>
      <c r="D174" s="225">
        <v>341</v>
      </c>
      <c r="E174" s="225">
        <v>8529</v>
      </c>
      <c r="F174" s="225">
        <v>271</v>
      </c>
      <c r="G174" s="225">
        <v>70</v>
      </c>
      <c r="H174" s="165" t="str">
        <f t="shared" si="15"/>
        <v>TPCL</v>
      </c>
      <c r="I174" s="172" t="str">
        <f>VLOOKUP(H174,'LG2 Raw data'!$T$1:$U$30,2,FALSE)</f>
        <v>N</v>
      </c>
      <c r="J174" s="165" t="str">
        <f t="shared" si="16"/>
        <v>TPCL</v>
      </c>
      <c r="K174" s="56" t="str">
        <f t="shared" si="17"/>
        <v>Yes</v>
      </c>
      <c r="L174" s="58">
        <f t="shared" si="18"/>
        <v>0</v>
      </c>
      <c r="M174" s="58">
        <f t="shared" si="19"/>
        <v>8529</v>
      </c>
      <c r="N174" s="225"/>
      <c r="O174" s="58">
        <f t="shared" si="20"/>
        <v>8529</v>
      </c>
      <c r="P174" s="228"/>
      <c r="Q174" s="228"/>
      <c r="R174" s="19"/>
      <c r="S174" s="19"/>
      <c r="T174" s="19"/>
      <c r="U174" s="19"/>
      <c r="V174" s="19"/>
    </row>
    <row r="175" spans="1:22" customFormat="1" x14ac:dyDescent="0.25">
      <c r="A175" s="164"/>
      <c r="B175" s="164" t="s">
        <v>514</v>
      </c>
      <c r="C175" s="53">
        <v>2009</v>
      </c>
      <c r="D175" s="225">
        <v>344</v>
      </c>
      <c r="E175" s="225">
        <v>8580</v>
      </c>
      <c r="F175" s="225">
        <v>271</v>
      </c>
      <c r="G175" s="225">
        <v>73</v>
      </c>
      <c r="H175" s="165" t="str">
        <f t="shared" si="15"/>
        <v>TPCL</v>
      </c>
      <c r="I175" s="172" t="str">
        <f>VLOOKUP(H175,'LG2 Raw data'!$T$1:$U$30,2,FALSE)</f>
        <v>N</v>
      </c>
      <c r="J175" s="165" t="str">
        <f t="shared" si="16"/>
        <v>TPCL</v>
      </c>
      <c r="K175" s="56" t="str">
        <f t="shared" si="17"/>
        <v>Yes</v>
      </c>
      <c r="L175" s="58">
        <f t="shared" si="18"/>
        <v>0</v>
      </c>
      <c r="M175" s="58">
        <f t="shared" si="19"/>
        <v>8580</v>
      </c>
      <c r="N175" s="225"/>
      <c r="O175" s="58">
        <f t="shared" si="20"/>
        <v>8580</v>
      </c>
      <c r="P175" s="228"/>
      <c r="Q175" s="228"/>
      <c r="R175" s="19"/>
      <c r="S175" s="19"/>
      <c r="T175" s="19"/>
      <c r="U175" s="19"/>
      <c r="V175" s="19"/>
    </row>
    <row r="176" spans="1:22" customFormat="1" x14ac:dyDescent="0.25">
      <c r="A176" s="164"/>
      <c r="B176" s="164" t="s">
        <v>514</v>
      </c>
      <c r="C176" s="53">
        <v>2010</v>
      </c>
      <c r="D176" s="225">
        <v>345</v>
      </c>
      <c r="E176" s="225">
        <v>8603</v>
      </c>
      <c r="F176" s="225">
        <v>271</v>
      </c>
      <c r="G176" s="225">
        <v>74</v>
      </c>
      <c r="H176" s="165" t="str">
        <f t="shared" si="15"/>
        <v>TPCL</v>
      </c>
      <c r="I176" s="172" t="str">
        <f>VLOOKUP(H176,'LG2 Raw data'!$T$1:$U$30,2,FALSE)</f>
        <v>N</v>
      </c>
      <c r="J176" s="165" t="str">
        <f t="shared" si="16"/>
        <v>TPCL</v>
      </c>
      <c r="K176" s="56" t="str">
        <f t="shared" si="17"/>
        <v>Yes</v>
      </c>
      <c r="L176" s="58">
        <f t="shared" si="18"/>
        <v>0</v>
      </c>
      <c r="M176" s="58">
        <f t="shared" si="19"/>
        <v>8603</v>
      </c>
      <c r="N176" s="225"/>
      <c r="O176" s="58">
        <f t="shared" si="20"/>
        <v>8603</v>
      </c>
      <c r="P176" s="228"/>
      <c r="Q176" s="228"/>
      <c r="R176" s="19"/>
      <c r="S176" s="19"/>
      <c r="T176" s="19"/>
      <c r="U176" s="19"/>
      <c r="V176" s="19"/>
    </row>
    <row r="177" spans="1:22" customFormat="1" x14ac:dyDescent="0.25">
      <c r="A177" s="164"/>
      <c r="B177" s="164" t="s">
        <v>514</v>
      </c>
      <c r="C177" s="53">
        <v>2011</v>
      </c>
      <c r="D177" s="225">
        <v>346</v>
      </c>
      <c r="E177" s="225">
        <v>8630</v>
      </c>
      <c r="F177" s="225">
        <v>271</v>
      </c>
      <c r="G177" s="225">
        <v>74</v>
      </c>
      <c r="H177" s="165" t="str">
        <f t="shared" si="15"/>
        <v>TPCL</v>
      </c>
      <c r="I177" s="172" t="str">
        <f>VLOOKUP(H177,'LG2 Raw data'!$T$1:$U$30,2,FALSE)</f>
        <v>N</v>
      </c>
      <c r="J177" s="165" t="str">
        <f t="shared" si="16"/>
        <v>TPCL</v>
      </c>
      <c r="K177" s="56" t="str">
        <f t="shared" si="17"/>
        <v>Yes</v>
      </c>
      <c r="L177" s="58">
        <f t="shared" si="18"/>
        <v>1</v>
      </c>
      <c r="M177" s="58">
        <f t="shared" si="19"/>
        <v>8630</v>
      </c>
      <c r="N177" s="225"/>
      <c r="O177" s="58">
        <f t="shared" si="20"/>
        <v>8630</v>
      </c>
      <c r="P177" s="228"/>
      <c r="Q177" s="228"/>
      <c r="R177" s="19"/>
      <c r="S177" s="19"/>
      <c r="T177" s="19"/>
      <c r="U177" s="19"/>
      <c r="V177" s="19"/>
    </row>
    <row r="178" spans="1:22" customFormat="1" x14ac:dyDescent="0.25">
      <c r="A178" s="164" t="s">
        <v>515</v>
      </c>
      <c r="B178" s="164" t="s">
        <v>515</v>
      </c>
      <c r="C178" s="53">
        <v>2004</v>
      </c>
      <c r="D178" s="226">
        <v>1523</v>
      </c>
      <c r="E178" s="225">
        <v>9173</v>
      </c>
      <c r="F178" s="225"/>
      <c r="G178" s="225"/>
      <c r="H178" s="165" t="str">
        <f t="shared" si="15"/>
        <v>Unison</v>
      </c>
      <c r="I178" s="172" t="str">
        <f>VLOOKUP(H178,'LG2 Raw data'!$T$1:$U$30,2,FALSE)</f>
        <v>Y</v>
      </c>
      <c r="J178" s="165" t="str">
        <f t="shared" si="16"/>
        <v>Unison</v>
      </c>
      <c r="K178" s="56" t="str">
        <f t="shared" si="17"/>
        <v>Yes</v>
      </c>
      <c r="L178" s="58">
        <f t="shared" si="18"/>
        <v>1523</v>
      </c>
      <c r="M178" s="58">
        <f t="shared" si="19"/>
        <v>9173</v>
      </c>
      <c r="N178" s="225">
        <v>7650</v>
      </c>
      <c r="O178" s="58">
        <f t="shared" si="20"/>
        <v>7650</v>
      </c>
      <c r="P178" s="228" t="s">
        <v>496</v>
      </c>
      <c r="Q178" s="228" t="s">
        <v>516</v>
      </c>
      <c r="R178" s="19"/>
      <c r="S178" s="19"/>
      <c r="T178" s="19"/>
      <c r="U178" s="19"/>
      <c r="V178" s="19"/>
    </row>
    <row r="179" spans="1:22" customFormat="1" x14ac:dyDescent="0.25">
      <c r="A179" s="164"/>
      <c r="B179" s="164" t="s">
        <v>515</v>
      </c>
      <c r="C179" s="53">
        <v>2005</v>
      </c>
      <c r="D179" s="226">
        <v>1527</v>
      </c>
      <c r="E179" s="225">
        <v>9264</v>
      </c>
      <c r="F179" s="225"/>
      <c r="G179" s="225"/>
      <c r="H179" s="165" t="str">
        <f t="shared" si="15"/>
        <v>Unison</v>
      </c>
      <c r="I179" s="172" t="str">
        <f>VLOOKUP(H179,'LG2 Raw data'!$T$1:$U$30,2,FALSE)</f>
        <v>Y</v>
      </c>
      <c r="J179" s="165" t="str">
        <f t="shared" si="16"/>
        <v>Unison</v>
      </c>
      <c r="K179" s="56" t="str">
        <f t="shared" si="17"/>
        <v>Yes</v>
      </c>
      <c r="L179" s="58">
        <f t="shared" si="18"/>
        <v>1527</v>
      </c>
      <c r="M179" s="58">
        <f t="shared" si="19"/>
        <v>9264</v>
      </c>
      <c r="N179" s="225">
        <v>7737</v>
      </c>
      <c r="O179" s="58">
        <f t="shared" si="20"/>
        <v>7737</v>
      </c>
      <c r="P179" s="228" t="s">
        <v>496</v>
      </c>
      <c r="Q179" s="228" t="s">
        <v>516</v>
      </c>
      <c r="R179" s="19"/>
      <c r="S179" s="19"/>
      <c r="T179" s="19"/>
      <c r="U179" s="19"/>
      <c r="V179" s="19"/>
    </row>
    <row r="180" spans="1:22" customFormat="1" x14ac:dyDescent="0.25">
      <c r="A180" s="164"/>
      <c r="B180" s="164" t="s">
        <v>515</v>
      </c>
      <c r="C180" s="53">
        <v>2006</v>
      </c>
      <c r="D180" s="226">
        <v>1553</v>
      </c>
      <c r="E180" s="225">
        <v>9317</v>
      </c>
      <c r="F180" s="225"/>
      <c r="G180" s="225"/>
      <c r="H180" s="165" t="str">
        <f t="shared" si="15"/>
        <v>Unison</v>
      </c>
      <c r="I180" s="172" t="str">
        <f>VLOOKUP(H180,'LG2 Raw data'!$T$1:$U$30,2,FALSE)</f>
        <v>Y</v>
      </c>
      <c r="J180" s="165" t="str">
        <f t="shared" si="16"/>
        <v>Unison</v>
      </c>
      <c r="K180" s="56" t="str">
        <f t="shared" si="17"/>
        <v>Yes</v>
      </c>
      <c r="L180" s="58">
        <f t="shared" si="18"/>
        <v>1553</v>
      </c>
      <c r="M180" s="58">
        <f t="shared" si="19"/>
        <v>9317</v>
      </c>
      <c r="N180" s="225">
        <v>7764</v>
      </c>
      <c r="O180" s="58">
        <f t="shared" si="20"/>
        <v>7764</v>
      </c>
      <c r="P180" s="228" t="s">
        <v>496</v>
      </c>
      <c r="Q180" s="228" t="s">
        <v>516</v>
      </c>
      <c r="R180" s="19"/>
      <c r="S180" s="19"/>
      <c r="T180" s="19"/>
      <c r="U180" s="19"/>
      <c r="V180" s="19"/>
    </row>
    <row r="181" spans="1:22" customFormat="1" x14ac:dyDescent="0.25">
      <c r="A181" s="164"/>
      <c r="B181" s="164" t="s">
        <v>515</v>
      </c>
      <c r="C181" s="53">
        <v>2007</v>
      </c>
      <c r="D181" s="226">
        <v>1573</v>
      </c>
      <c r="E181" s="225">
        <v>9376</v>
      </c>
      <c r="F181" s="225"/>
      <c r="G181" s="225"/>
      <c r="H181" s="165" t="str">
        <f t="shared" si="15"/>
        <v>Unison</v>
      </c>
      <c r="I181" s="172" t="str">
        <f>VLOOKUP(H181,'LG2 Raw data'!$T$1:$U$30,2,FALSE)</f>
        <v>Y</v>
      </c>
      <c r="J181" s="165" t="str">
        <f t="shared" si="16"/>
        <v>Unison</v>
      </c>
      <c r="K181" s="56" t="str">
        <f t="shared" si="17"/>
        <v>Yes</v>
      </c>
      <c r="L181" s="58">
        <f t="shared" si="18"/>
        <v>1573</v>
      </c>
      <c r="M181" s="58">
        <f t="shared" si="19"/>
        <v>9376</v>
      </c>
      <c r="N181" s="225">
        <v>7803</v>
      </c>
      <c r="O181" s="58">
        <f t="shared" si="20"/>
        <v>7803</v>
      </c>
      <c r="P181" s="228" t="s">
        <v>496</v>
      </c>
      <c r="Q181" s="228" t="s">
        <v>516</v>
      </c>
      <c r="R181" s="19"/>
      <c r="S181" s="19"/>
      <c r="T181" s="19"/>
      <c r="U181" s="19"/>
      <c r="V181" s="19"/>
    </row>
    <row r="182" spans="1:22" customFormat="1" x14ac:dyDescent="0.25">
      <c r="A182" s="164"/>
      <c r="B182" s="164" t="s">
        <v>515</v>
      </c>
      <c r="C182" s="53">
        <v>2008</v>
      </c>
      <c r="D182" s="225">
        <v>1598</v>
      </c>
      <c r="E182" s="225">
        <v>8939</v>
      </c>
      <c r="F182" s="225">
        <v>383</v>
      </c>
      <c r="G182" s="225">
        <v>1214</v>
      </c>
      <c r="H182" s="165" t="str">
        <f t="shared" si="15"/>
        <v>Unison</v>
      </c>
      <c r="I182" s="172" t="str">
        <f>VLOOKUP(H182,'LG2 Raw data'!$T$1:$U$30,2,FALSE)</f>
        <v>Y</v>
      </c>
      <c r="J182" s="165" t="str">
        <f t="shared" si="16"/>
        <v>Unison</v>
      </c>
      <c r="K182" s="56" t="str">
        <f t="shared" si="17"/>
        <v>Yes</v>
      </c>
      <c r="L182" s="58">
        <f t="shared" si="18"/>
        <v>1</v>
      </c>
      <c r="M182" s="58">
        <v>7854</v>
      </c>
      <c r="N182" s="226">
        <f>M182-1598</f>
        <v>6256</v>
      </c>
      <c r="O182" s="58">
        <f t="shared" si="20"/>
        <v>6256</v>
      </c>
      <c r="P182" s="228" t="s">
        <v>487</v>
      </c>
      <c r="Q182" s="228" t="s">
        <v>516</v>
      </c>
      <c r="R182" s="19"/>
      <c r="S182" s="19"/>
      <c r="T182" s="19"/>
      <c r="U182" s="19"/>
      <c r="V182" s="19"/>
    </row>
    <row r="183" spans="1:22" customFormat="1" x14ac:dyDescent="0.25">
      <c r="A183" s="164"/>
      <c r="B183" s="164" t="s">
        <v>515</v>
      </c>
      <c r="C183" s="53">
        <v>2009</v>
      </c>
      <c r="D183" s="225">
        <v>1615</v>
      </c>
      <c r="E183" s="225">
        <v>9510</v>
      </c>
      <c r="F183" s="225">
        <v>382</v>
      </c>
      <c r="G183" s="225">
        <v>1233</v>
      </c>
      <c r="H183" s="165" t="str">
        <f t="shared" si="15"/>
        <v>Unison</v>
      </c>
      <c r="I183" s="172" t="str">
        <f>VLOOKUP(H183,'LG2 Raw data'!$T$1:$U$30,2,FALSE)</f>
        <v>Y</v>
      </c>
      <c r="J183" s="165" t="str">
        <f t="shared" si="16"/>
        <v>Unison</v>
      </c>
      <c r="K183" s="56" t="str">
        <f t="shared" si="17"/>
        <v>Yes</v>
      </c>
      <c r="L183" s="58">
        <f t="shared" si="18"/>
        <v>0</v>
      </c>
      <c r="M183" s="58">
        <v>7895</v>
      </c>
      <c r="N183" s="226">
        <f>M183-1615</f>
        <v>6280</v>
      </c>
      <c r="O183" s="58">
        <f t="shared" si="20"/>
        <v>6280</v>
      </c>
      <c r="P183" s="228" t="s">
        <v>487</v>
      </c>
      <c r="Q183" s="228" t="s">
        <v>516</v>
      </c>
      <c r="R183" s="19"/>
      <c r="S183" s="19"/>
      <c r="T183" s="19"/>
      <c r="U183" s="19"/>
      <c r="V183" s="19"/>
    </row>
    <row r="184" spans="1:22" customFormat="1" x14ac:dyDescent="0.25">
      <c r="A184" s="164"/>
      <c r="B184" s="164" t="s">
        <v>515</v>
      </c>
      <c r="C184" s="53">
        <v>2010</v>
      </c>
      <c r="D184" s="225">
        <v>1622</v>
      </c>
      <c r="E184" s="225">
        <v>9571</v>
      </c>
      <c r="F184" s="225">
        <v>379</v>
      </c>
      <c r="G184" s="225">
        <v>1242</v>
      </c>
      <c r="H184" s="165" t="str">
        <f t="shared" si="15"/>
        <v>Unison</v>
      </c>
      <c r="I184" s="172" t="str">
        <f>VLOOKUP(H184,'LG2 Raw data'!$T$1:$U$30,2,FALSE)</f>
        <v>Y</v>
      </c>
      <c r="J184" s="165" t="str">
        <f t="shared" si="16"/>
        <v>Unison</v>
      </c>
      <c r="K184" s="56" t="str">
        <f t="shared" si="17"/>
        <v>Yes</v>
      </c>
      <c r="L184" s="58">
        <f t="shared" si="18"/>
        <v>1</v>
      </c>
      <c r="M184" s="58">
        <v>7949</v>
      </c>
      <c r="N184" s="226">
        <f>M184-1622</f>
        <v>6327</v>
      </c>
      <c r="O184" s="58">
        <f t="shared" si="20"/>
        <v>6327</v>
      </c>
      <c r="P184" s="228" t="s">
        <v>487</v>
      </c>
      <c r="Q184" s="228" t="s">
        <v>516</v>
      </c>
      <c r="R184" s="19"/>
      <c r="S184" s="19"/>
      <c r="T184" s="19"/>
      <c r="U184" s="19"/>
      <c r="V184" s="19"/>
    </row>
    <row r="185" spans="1:22" customFormat="1" x14ac:dyDescent="0.25">
      <c r="A185" s="164" t="s">
        <v>517</v>
      </c>
      <c r="B185" s="164" t="s">
        <v>517</v>
      </c>
      <c r="C185" s="53">
        <v>2011</v>
      </c>
      <c r="D185" s="225">
        <v>1628</v>
      </c>
      <c r="E185" s="225">
        <v>7982</v>
      </c>
      <c r="F185" s="225">
        <v>377</v>
      </c>
      <c r="G185" s="225">
        <v>1251</v>
      </c>
      <c r="H185" s="165" t="str">
        <f t="shared" si="15"/>
        <v>Unison</v>
      </c>
      <c r="I185" s="172" t="str">
        <f>VLOOKUP(H185,'LG2 Raw data'!$T$1:$U$30,2,FALSE)</f>
        <v>Y</v>
      </c>
      <c r="J185" s="165" t="str">
        <f t="shared" si="16"/>
        <v>Unison</v>
      </c>
      <c r="K185" s="56" t="str">
        <f t="shared" si="17"/>
        <v>Yes</v>
      </c>
      <c r="L185" s="58">
        <f t="shared" si="18"/>
        <v>0</v>
      </c>
      <c r="M185" s="58">
        <f t="shared" si="19"/>
        <v>7982</v>
      </c>
      <c r="N185" s="226">
        <f>M185-1628</f>
        <v>6354</v>
      </c>
      <c r="O185" s="58">
        <f t="shared" si="20"/>
        <v>6354</v>
      </c>
      <c r="P185" s="228" t="s">
        <v>487</v>
      </c>
      <c r="Q185" s="228" t="s">
        <v>516</v>
      </c>
      <c r="R185" s="19"/>
      <c r="S185" s="19"/>
      <c r="T185" s="19"/>
      <c r="U185" s="19"/>
      <c r="V185" s="19"/>
    </row>
    <row r="186" spans="1:22" customFormat="1" x14ac:dyDescent="0.25">
      <c r="A186" s="164" t="s">
        <v>518</v>
      </c>
      <c r="B186" s="164" t="s">
        <v>518</v>
      </c>
      <c r="C186" s="53">
        <v>2004</v>
      </c>
      <c r="D186" s="225"/>
      <c r="E186" s="225">
        <v>28017</v>
      </c>
      <c r="F186" s="225"/>
      <c r="G186" s="225"/>
      <c r="H186" s="165" t="str">
        <f t="shared" si="15"/>
        <v>Vector</v>
      </c>
      <c r="I186" s="172" t="str">
        <f>VLOOKUP(H186,'LG2 Raw data'!$T$1:$U$30,2,FALSE)</f>
        <v>Y</v>
      </c>
      <c r="J186" s="165" t="str">
        <f t="shared" si="16"/>
        <v>Vector</v>
      </c>
      <c r="K186" s="56" t="str">
        <f t="shared" si="17"/>
        <v>No</v>
      </c>
      <c r="L186" s="58">
        <f t="shared" si="18"/>
        <v>0</v>
      </c>
      <c r="M186" s="58">
        <f t="shared" si="19"/>
        <v>28017</v>
      </c>
      <c r="N186" s="225"/>
      <c r="O186" s="58">
        <f t="shared" si="20"/>
        <v>28017</v>
      </c>
      <c r="P186" s="228"/>
      <c r="Q186" s="228"/>
      <c r="R186" s="19"/>
      <c r="S186" s="19"/>
      <c r="T186" s="19"/>
      <c r="U186" s="19"/>
      <c r="V186" s="19"/>
    </row>
    <row r="187" spans="1:22" customFormat="1" x14ac:dyDescent="0.25">
      <c r="A187" s="164"/>
      <c r="B187" s="164" t="s">
        <v>518</v>
      </c>
      <c r="C187" s="53">
        <v>2005</v>
      </c>
      <c r="D187" s="225"/>
      <c r="E187" s="225">
        <v>27732</v>
      </c>
      <c r="F187" s="225"/>
      <c r="G187" s="225"/>
      <c r="H187" s="165" t="str">
        <f t="shared" si="15"/>
        <v>Vector</v>
      </c>
      <c r="I187" s="172" t="str">
        <f>VLOOKUP(H187,'LG2 Raw data'!$T$1:$U$30,2,FALSE)</f>
        <v>Y</v>
      </c>
      <c r="J187" s="165" t="str">
        <f t="shared" si="16"/>
        <v>Vector</v>
      </c>
      <c r="K187" s="56" t="str">
        <f t="shared" si="17"/>
        <v>No</v>
      </c>
      <c r="L187" s="58">
        <f t="shared" si="18"/>
        <v>0</v>
      </c>
      <c r="M187" s="58">
        <f t="shared" si="19"/>
        <v>27732</v>
      </c>
      <c r="N187" s="225"/>
      <c r="O187" s="58">
        <f t="shared" si="20"/>
        <v>27732</v>
      </c>
      <c r="P187" s="228"/>
      <c r="Q187" s="228"/>
      <c r="R187" s="19"/>
      <c r="S187" s="19"/>
      <c r="T187" s="19"/>
      <c r="U187" s="19"/>
      <c r="V187" s="19"/>
    </row>
    <row r="188" spans="1:22" customFormat="1" x14ac:dyDescent="0.25">
      <c r="A188" s="164"/>
      <c r="B188" s="164" t="s">
        <v>518</v>
      </c>
      <c r="C188" s="53">
        <v>2006</v>
      </c>
      <c r="D188" s="225"/>
      <c r="E188" s="225">
        <v>27926</v>
      </c>
      <c r="F188" s="225"/>
      <c r="G188" s="225"/>
      <c r="H188" s="165" t="str">
        <f t="shared" si="15"/>
        <v>Vector</v>
      </c>
      <c r="I188" s="172" t="str">
        <f>VLOOKUP(H188,'LG2 Raw data'!$T$1:$U$30,2,FALSE)</f>
        <v>Y</v>
      </c>
      <c r="J188" s="165" t="str">
        <f t="shared" si="16"/>
        <v>Vector</v>
      </c>
      <c r="K188" s="56" t="str">
        <f t="shared" si="17"/>
        <v>No</v>
      </c>
      <c r="L188" s="58">
        <f t="shared" si="18"/>
        <v>0</v>
      </c>
      <c r="M188" s="58">
        <f t="shared" si="19"/>
        <v>27926</v>
      </c>
      <c r="N188" s="225"/>
      <c r="O188" s="58">
        <f t="shared" si="20"/>
        <v>27926</v>
      </c>
      <c r="P188" s="228"/>
      <c r="Q188" s="228"/>
      <c r="R188" s="19"/>
      <c r="S188" s="19"/>
      <c r="T188" s="19"/>
      <c r="U188" s="19"/>
      <c r="V188" s="19"/>
    </row>
    <row r="189" spans="1:22" customFormat="1" x14ac:dyDescent="0.25">
      <c r="A189" s="164"/>
      <c r="B189" s="164" t="s">
        <v>518</v>
      </c>
      <c r="C189" s="53">
        <v>2007</v>
      </c>
      <c r="D189" s="225"/>
      <c r="E189" s="225">
        <v>21744</v>
      </c>
      <c r="F189" s="225"/>
      <c r="G189" s="225"/>
      <c r="H189" s="165" t="str">
        <f t="shared" si="15"/>
        <v>Vector</v>
      </c>
      <c r="I189" s="172" t="str">
        <f>VLOOKUP(H189,'LG2 Raw data'!$T$1:$U$30,2,FALSE)</f>
        <v>Y</v>
      </c>
      <c r="J189" s="165" t="str">
        <f t="shared" si="16"/>
        <v>Vector</v>
      </c>
      <c r="K189" s="56" t="str">
        <f t="shared" si="17"/>
        <v>No</v>
      </c>
      <c r="L189" s="58">
        <f t="shared" si="18"/>
        <v>0</v>
      </c>
      <c r="M189" s="58">
        <f t="shared" si="19"/>
        <v>21744</v>
      </c>
      <c r="N189" s="225"/>
      <c r="O189" s="58">
        <f t="shared" si="20"/>
        <v>21744</v>
      </c>
      <c r="P189" s="228"/>
      <c r="Q189" s="228"/>
      <c r="R189" s="19"/>
      <c r="S189" s="19"/>
      <c r="T189" s="19"/>
      <c r="U189" s="19"/>
      <c r="V189" s="19"/>
    </row>
    <row r="190" spans="1:22" customFormat="1" x14ac:dyDescent="0.25">
      <c r="A190" s="164"/>
      <c r="B190" s="164" t="s">
        <v>518</v>
      </c>
      <c r="C190" s="53">
        <v>2008</v>
      </c>
      <c r="D190" s="225">
        <v>625</v>
      </c>
      <c r="E190" s="225">
        <v>22010</v>
      </c>
      <c r="F190" s="225">
        <v>80</v>
      </c>
      <c r="G190" s="225">
        <v>545</v>
      </c>
      <c r="H190" s="165" t="str">
        <f t="shared" si="15"/>
        <v>Vector</v>
      </c>
      <c r="I190" s="172" t="str">
        <f>VLOOKUP(H190,'LG2 Raw data'!$T$1:$U$30,2,FALSE)</f>
        <v>Y</v>
      </c>
      <c r="J190" s="165" t="str">
        <f t="shared" si="16"/>
        <v>Vector</v>
      </c>
      <c r="K190" s="56" t="str">
        <f t="shared" si="17"/>
        <v>Yes</v>
      </c>
      <c r="L190" s="58">
        <f t="shared" si="18"/>
        <v>0</v>
      </c>
      <c r="M190" s="58">
        <f t="shared" si="19"/>
        <v>22010</v>
      </c>
      <c r="N190" s="225"/>
      <c r="O190" s="58">
        <f t="shared" si="20"/>
        <v>22010</v>
      </c>
      <c r="P190" s="228"/>
      <c r="Q190" s="228"/>
      <c r="R190" s="19"/>
      <c r="S190" s="19"/>
      <c r="T190" s="19"/>
      <c r="U190" s="19"/>
      <c r="V190" s="19"/>
    </row>
    <row r="191" spans="1:22" customFormat="1" x14ac:dyDescent="0.25">
      <c r="A191" s="164"/>
      <c r="B191" s="164" t="s">
        <v>518</v>
      </c>
      <c r="C191" s="53">
        <v>2009</v>
      </c>
      <c r="D191" s="225">
        <v>326</v>
      </c>
      <c r="E191" s="225">
        <v>17537</v>
      </c>
      <c r="F191" s="225">
        <v>17</v>
      </c>
      <c r="G191" s="225">
        <v>309</v>
      </c>
      <c r="H191" s="165" t="str">
        <f t="shared" si="15"/>
        <v>Vector</v>
      </c>
      <c r="I191" s="172" t="str">
        <f>VLOOKUP(H191,'LG2 Raw data'!$T$1:$U$30,2,FALSE)</f>
        <v>Y</v>
      </c>
      <c r="J191" s="165" t="str">
        <f t="shared" si="16"/>
        <v>Vector</v>
      </c>
      <c r="K191" s="56" t="str">
        <f t="shared" si="17"/>
        <v>Yes</v>
      </c>
      <c r="L191" s="58">
        <f t="shared" si="18"/>
        <v>0</v>
      </c>
      <c r="M191" s="58">
        <f t="shared" si="19"/>
        <v>17537</v>
      </c>
      <c r="N191" s="225"/>
      <c r="O191" s="58">
        <f t="shared" si="20"/>
        <v>17537</v>
      </c>
      <c r="P191" s="228"/>
      <c r="Q191" s="228"/>
      <c r="R191" s="19"/>
      <c r="S191" s="19"/>
      <c r="T191" s="19"/>
      <c r="U191" s="19"/>
      <c r="V191" s="19"/>
    </row>
    <row r="192" spans="1:22" customFormat="1" x14ac:dyDescent="0.25">
      <c r="A192" s="164" t="s">
        <v>519</v>
      </c>
      <c r="B192" s="164" t="s">
        <v>519</v>
      </c>
      <c r="C192" s="53">
        <v>2010</v>
      </c>
      <c r="D192" s="225">
        <v>334</v>
      </c>
      <c r="E192" s="225">
        <v>17631</v>
      </c>
      <c r="F192" s="225">
        <v>17</v>
      </c>
      <c r="G192" s="225">
        <v>316</v>
      </c>
      <c r="H192" s="165" t="str">
        <f t="shared" si="15"/>
        <v>Vector</v>
      </c>
      <c r="I192" s="172" t="str">
        <f>VLOOKUP(H192,'LG2 Raw data'!$T$1:$U$30,2,FALSE)</f>
        <v>Y</v>
      </c>
      <c r="J192" s="165" t="str">
        <f t="shared" si="16"/>
        <v>Vector</v>
      </c>
      <c r="K192" s="56" t="str">
        <f t="shared" si="17"/>
        <v>Yes</v>
      </c>
      <c r="L192" s="58">
        <f t="shared" si="18"/>
        <v>1</v>
      </c>
      <c r="M192" s="58">
        <f t="shared" si="19"/>
        <v>17631</v>
      </c>
      <c r="N192" s="225"/>
      <c r="O192" s="58">
        <f t="shared" si="20"/>
        <v>17631</v>
      </c>
      <c r="P192" s="228"/>
      <c r="Q192" s="228"/>
      <c r="R192" s="19"/>
      <c r="S192" s="19"/>
      <c r="T192" s="19"/>
      <c r="U192" s="19"/>
      <c r="V192" s="19"/>
    </row>
    <row r="193" spans="1:22" customFormat="1" x14ac:dyDescent="0.25">
      <c r="A193" s="164"/>
      <c r="B193" s="164" t="s">
        <v>519</v>
      </c>
      <c r="C193" s="53">
        <v>2011</v>
      </c>
      <c r="D193" s="225">
        <v>352</v>
      </c>
      <c r="E193" s="225">
        <v>17720</v>
      </c>
      <c r="F193" s="225">
        <v>17</v>
      </c>
      <c r="G193" s="225">
        <v>335</v>
      </c>
      <c r="H193" s="165" t="str">
        <f t="shared" si="15"/>
        <v>Vector</v>
      </c>
      <c r="I193" s="172" t="str">
        <f>VLOOKUP(H193,'LG2 Raw data'!$T$1:$U$30,2,FALSE)</f>
        <v>Y</v>
      </c>
      <c r="J193" s="165" t="str">
        <f t="shared" si="16"/>
        <v>Vector</v>
      </c>
      <c r="K193" s="56" t="str">
        <f t="shared" si="17"/>
        <v>Yes</v>
      </c>
      <c r="L193" s="58">
        <f t="shared" si="18"/>
        <v>0</v>
      </c>
      <c r="M193" s="58">
        <f t="shared" si="19"/>
        <v>17720</v>
      </c>
      <c r="N193" s="225"/>
      <c r="O193" s="58">
        <f t="shared" si="20"/>
        <v>17720</v>
      </c>
      <c r="P193" s="228"/>
      <c r="Q193" s="228"/>
      <c r="R193" s="19"/>
      <c r="S193" s="19"/>
      <c r="T193" s="19"/>
      <c r="U193" s="19"/>
      <c r="V193" s="19"/>
    </row>
    <row r="194" spans="1:22" customFormat="1" x14ac:dyDescent="0.25">
      <c r="A194" s="164" t="s">
        <v>520</v>
      </c>
      <c r="B194" s="164" t="s">
        <v>520</v>
      </c>
      <c r="C194" s="53">
        <v>2004</v>
      </c>
      <c r="D194" s="225"/>
      <c r="E194" s="225">
        <v>1902</v>
      </c>
      <c r="F194" s="225"/>
      <c r="G194" s="225"/>
      <c r="H194" s="165" t="str">
        <f t="shared" si="15"/>
        <v>Waipa</v>
      </c>
      <c r="I194" s="172" t="str">
        <f>VLOOKUP(H194,'LG2 Raw data'!$T$1:$U$30,2,FALSE)</f>
        <v>N</v>
      </c>
      <c r="J194" s="165" t="str">
        <f t="shared" si="16"/>
        <v>Waipa</v>
      </c>
      <c r="K194" s="56" t="str">
        <f t="shared" si="17"/>
        <v>No</v>
      </c>
      <c r="L194" s="58">
        <f t="shared" si="18"/>
        <v>0</v>
      </c>
      <c r="M194" s="58">
        <f t="shared" si="19"/>
        <v>1902</v>
      </c>
      <c r="N194" s="225"/>
      <c r="O194" s="58">
        <f t="shared" si="20"/>
        <v>1902</v>
      </c>
      <c r="P194" s="228"/>
      <c r="Q194" s="228"/>
      <c r="R194" s="19"/>
      <c r="S194" s="19"/>
      <c r="T194" s="19"/>
      <c r="U194" s="19"/>
      <c r="V194" s="19"/>
    </row>
    <row r="195" spans="1:22" customFormat="1" x14ac:dyDescent="0.25">
      <c r="A195" s="164"/>
      <c r="B195" s="164" t="s">
        <v>520</v>
      </c>
      <c r="C195" s="53">
        <v>2005</v>
      </c>
      <c r="D195" s="225"/>
      <c r="E195" s="225">
        <v>2015</v>
      </c>
      <c r="F195" s="225"/>
      <c r="G195" s="225"/>
      <c r="H195" s="165" t="str">
        <f t="shared" ref="H195:H233" si="21">+IF(A195="",H194,TRIM(A195))</f>
        <v>Waipa</v>
      </c>
      <c r="I195" s="172" t="str">
        <f>VLOOKUP(H195,'LG2 Raw data'!$T$1:$U$30,2,FALSE)</f>
        <v>N</v>
      </c>
      <c r="J195" s="165" t="str">
        <f t="shared" ref="J195:J233" si="22">VLOOKUP(H195,$T$1:$V$30,3,FALSE)</f>
        <v>Waipa</v>
      </c>
      <c r="K195" s="56" t="str">
        <f t="shared" ref="K195:K233" si="23">+IF(D195="","No","Yes")</f>
        <v>No</v>
      </c>
      <c r="L195" s="58">
        <f t="shared" ref="L195:L233" si="24">+D195-SUM(F195:G195)</f>
        <v>0</v>
      </c>
      <c r="M195" s="58">
        <f t="shared" ref="M195:M233" si="25">+E195</f>
        <v>2015</v>
      </c>
      <c r="N195" s="225"/>
      <c r="O195" s="58">
        <f t="shared" ref="O195:O258" si="26">+IF(N195="",M195,N195)</f>
        <v>2015</v>
      </c>
      <c r="P195" s="228"/>
      <c r="Q195" s="228"/>
      <c r="R195" s="19"/>
      <c r="S195" s="19"/>
      <c r="T195" s="19"/>
      <c r="U195" s="19"/>
      <c r="V195" s="19"/>
    </row>
    <row r="196" spans="1:22" customFormat="1" x14ac:dyDescent="0.25">
      <c r="A196" s="164"/>
      <c r="B196" s="164" t="s">
        <v>520</v>
      </c>
      <c r="C196" s="53">
        <v>2006</v>
      </c>
      <c r="D196" s="225"/>
      <c r="E196" s="225">
        <v>1955</v>
      </c>
      <c r="F196" s="225"/>
      <c r="G196" s="225"/>
      <c r="H196" s="165" t="str">
        <f t="shared" si="21"/>
        <v>Waipa</v>
      </c>
      <c r="I196" s="172" t="str">
        <f>VLOOKUP(H196,'LG2 Raw data'!$T$1:$U$30,2,FALSE)</f>
        <v>N</v>
      </c>
      <c r="J196" s="165" t="str">
        <f t="shared" si="22"/>
        <v>Waipa</v>
      </c>
      <c r="K196" s="56" t="str">
        <f t="shared" si="23"/>
        <v>No</v>
      </c>
      <c r="L196" s="58">
        <f t="shared" si="24"/>
        <v>0</v>
      </c>
      <c r="M196" s="58">
        <f t="shared" si="25"/>
        <v>1955</v>
      </c>
      <c r="N196" s="225"/>
      <c r="O196" s="58">
        <f t="shared" si="26"/>
        <v>1955</v>
      </c>
      <c r="P196" s="228"/>
      <c r="Q196" s="228"/>
      <c r="R196" s="19"/>
      <c r="S196" s="19"/>
      <c r="T196" s="19"/>
      <c r="U196" s="19"/>
      <c r="V196" s="19"/>
    </row>
    <row r="197" spans="1:22" customFormat="1" x14ac:dyDescent="0.25">
      <c r="A197" s="164"/>
      <c r="B197" s="164" t="s">
        <v>520</v>
      </c>
      <c r="C197" s="53">
        <v>2007</v>
      </c>
      <c r="D197" s="225"/>
      <c r="E197" s="225">
        <v>1981</v>
      </c>
      <c r="F197" s="225"/>
      <c r="G197" s="225"/>
      <c r="H197" s="165" t="str">
        <f t="shared" si="21"/>
        <v>Waipa</v>
      </c>
      <c r="I197" s="172" t="str">
        <f>VLOOKUP(H197,'LG2 Raw data'!$T$1:$U$30,2,FALSE)</f>
        <v>N</v>
      </c>
      <c r="J197" s="165" t="str">
        <f t="shared" si="22"/>
        <v>Waipa</v>
      </c>
      <c r="K197" s="56" t="str">
        <f t="shared" si="23"/>
        <v>No</v>
      </c>
      <c r="L197" s="58">
        <f t="shared" si="24"/>
        <v>0</v>
      </c>
      <c r="M197" s="58">
        <f t="shared" si="25"/>
        <v>1981</v>
      </c>
      <c r="N197" s="225"/>
      <c r="O197" s="58">
        <f t="shared" si="26"/>
        <v>1981</v>
      </c>
      <c r="P197" s="228"/>
      <c r="Q197" s="228"/>
      <c r="R197" s="19"/>
      <c r="S197" s="19"/>
      <c r="T197" s="19"/>
      <c r="U197" s="19"/>
      <c r="V197" s="19"/>
    </row>
    <row r="198" spans="1:22" customFormat="1" x14ac:dyDescent="0.25">
      <c r="A198" s="164"/>
      <c r="B198" s="164" t="s">
        <v>520</v>
      </c>
      <c r="C198" s="53">
        <v>2008</v>
      </c>
      <c r="D198" s="225">
        <v>113</v>
      </c>
      <c r="E198" s="225">
        <v>2009</v>
      </c>
      <c r="F198" s="225">
        <v>68</v>
      </c>
      <c r="G198" s="225">
        <v>45</v>
      </c>
      <c r="H198" s="165" t="str">
        <f t="shared" si="21"/>
        <v>Waipa</v>
      </c>
      <c r="I198" s="172" t="str">
        <f>VLOOKUP(H198,'LG2 Raw data'!$T$1:$U$30,2,FALSE)</f>
        <v>N</v>
      </c>
      <c r="J198" s="165" t="str">
        <f t="shared" si="22"/>
        <v>Waipa</v>
      </c>
      <c r="K198" s="56" t="str">
        <f t="shared" si="23"/>
        <v>Yes</v>
      </c>
      <c r="L198" s="58">
        <f t="shared" si="24"/>
        <v>0</v>
      </c>
      <c r="M198" s="58">
        <f t="shared" si="25"/>
        <v>2009</v>
      </c>
      <c r="N198" s="225"/>
      <c r="O198" s="58">
        <f t="shared" si="26"/>
        <v>2009</v>
      </c>
      <c r="P198" s="228"/>
      <c r="Q198" s="228"/>
      <c r="R198" s="19"/>
      <c r="S198" s="19"/>
      <c r="T198" s="19"/>
      <c r="U198" s="19"/>
      <c r="V198" s="19"/>
    </row>
    <row r="199" spans="1:22" customFormat="1" x14ac:dyDescent="0.25">
      <c r="A199" s="164"/>
      <c r="B199" s="164" t="s">
        <v>520</v>
      </c>
      <c r="C199" s="53">
        <v>2009</v>
      </c>
      <c r="D199" s="225">
        <v>125</v>
      </c>
      <c r="E199" s="225">
        <v>2058</v>
      </c>
      <c r="F199" s="225">
        <v>73</v>
      </c>
      <c r="G199" s="225">
        <v>53</v>
      </c>
      <c r="H199" s="165" t="str">
        <f t="shared" si="21"/>
        <v>Waipa</v>
      </c>
      <c r="I199" s="172" t="str">
        <f>VLOOKUP(H199,'LG2 Raw data'!$T$1:$U$30,2,FALSE)</f>
        <v>N</v>
      </c>
      <c r="J199" s="165" t="str">
        <f t="shared" si="22"/>
        <v>Waipa</v>
      </c>
      <c r="K199" s="56" t="str">
        <f t="shared" si="23"/>
        <v>Yes</v>
      </c>
      <c r="L199" s="58">
        <f t="shared" si="24"/>
        <v>-1</v>
      </c>
      <c r="M199" s="58">
        <f t="shared" si="25"/>
        <v>2058</v>
      </c>
      <c r="N199" s="225"/>
      <c r="O199" s="58">
        <f t="shared" si="26"/>
        <v>2058</v>
      </c>
      <c r="P199" s="228"/>
      <c r="Q199" s="228"/>
      <c r="R199" s="19"/>
      <c r="S199" s="19"/>
      <c r="T199" s="19"/>
      <c r="U199" s="19"/>
      <c r="V199" s="19"/>
    </row>
    <row r="200" spans="1:22" customFormat="1" x14ac:dyDescent="0.25">
      <c r="A200" s="164"/>
      <c r="B200" s="164" t="s">
        <v>520</v>
      </c>
      <c r="C200" s="53">
        <v>2010</v>
      </c>
      <c r="D200" s="225">
        <v>124</v>
      </c>
      <c r="E200" s="225">
        <v>2072</v>
      </c>
      <c r="F200" s="225">
        <v>68</v>
      </c>
      <c r="G200" s="225">
        <v>55</v>
      </c>
      <c r="H200" s="165" t="str">
        <f t="shared" si="21"/>
        <v>Waipa</v>
      </c>
      <c r="I200" s="172" t="str">
        <f>VLOOKUP(H200,'LG2 Raw data'!$T$1:$U$30,2,FALSE)</f>
        <v>N</v>
      </c>
      <c r="J200" s="165" t="str">
        <f t="shared" si="22"/>
        <v>Waipa</v>
      </c>
      <c r="K200" s="56" t="str">
        <f t="shared" si="23"/>
        <v>Yes</v>
      </c>
      <c r="L200" s="58">
        <f t="shared" si="24"/>
        <v>1</v>
      </c>
      <c r="M200" s="58">
        <f t="shared" si="25"/>
        <v>2072</v>
      </c>
      <c r="N200" s="225"/>
      <c r="O200" s="58">
        <f t="shared" si="26"/>
        <v>2072</v>
      </c>
      <c r="P200" s="228"/>
      <c r="Q200" s="228"/>
      <c r="R200" s="19"/>
      <c r="S200" s="19"/>
      <c r="T200" s="19"/>
      <c r="U200" s="19"/>
      <c r="V200" s="19"/>
    </row>
    <row r="201" spans="1:22" customFormat="1" x14ac:dyDescent="0.25">
      <c r="A201" s="164"/>
      <c r="B201" s="164" t="s">
        <v>520</v>
      </c>
      <c r="C201" s="53">
        <v>2011</v>
      </c>
      <c r="D201" s="225">
        <v>127</v>
      </c>
      <c r="E201" s="225">
        <v>2084</v>
      </c>
      <c r="F201" s="225">
        <v>68</v>
      </c>
      <c r="G201" s="225">
        <v>59</v>
      </c>
      <c r="H201" s="165" t="str">
        <f t="shared" si="21"/>
        <v>Waipa</v>
      </c>
      <c r="I201" s="172" t="str">
        <f>VLOOKUP(H201,'LG2 Raw data'!$T$1:$U$30,2,FALSE)</f>
        <v>N</v>
      </c>
      <c r="J201" s="165" t="str">
        <f t="shared" si="22"/>
        <v>Waipa</v>
      </c>
      <c r="K201" s="56" t="str">
        <f t="shared" si="23"/>
        <v>Yes</v>
      </c>
      <c r="L201" s="58">
        <f t="shared" si="24"/>
        <v>0</v>
      </c>
      <c r="M201" s="58">
        <f t="shared" si="25"/>
        <v>2084</v>
      </c>
      <c r="N201" s="225"/>
      <c r="O201" s="58">
        <f t="shared" si="26"/>
        <v>2084</v>
      </c>
      <c r="P201" s="228"/>
      <c r="Q201" s="228"/>
      <c r="R201" s="19"/>
      <c r="S201" s="19"/>
      <c r="T201" s="19"/>
      <c r="U201" s="19"/>
      <c r="V201" s="19"/>
    </row>
    <row r="202" spans="1:22" customFormat="1" x14ac:dyDescent="0.25">
      <c r="A202" s="164" t="s">
        <v>521</v>
      </c>
      <c r="B202" s="164" t="s">
        <v>521</v>
      </c>
      <c r="C202" s="53">
        <v>2004</v>
      </c>
      <c r="D202" s="225"/>
      <c r="E202" s="225">
        <v>1933</v>
      </c>
      <c r="F202" s="225"/>
      <c r="G202" s="225"/>
      <c r="H202" s="165" t="str">
        <f t="shared" si="21"/>
        <v>Waitaki</v>
      </c>
      <c r="I202" s="172" t="str">
        <f>VLOOKUP(H202,'LG2 Raw data'!$T$1:$U$30,2,FALSE)</f>
        <v>N</v>
      </c>
      <c r="J202" s="165" t="str">
        <f t="shared" si="22"/>
        <v>Waitaki</v>
      </c>
      <c r="K202" s="56" t="str">
        <f t="shared" si="23"/>
        <v>No</v>
      </c>
      <c r="L202" s="58">
        <f t="shared" si="24"/>
        <v>0</v>
      </c>
      <c r="M202" s="58">
        <f t="shared" si="25"/>
        <v>1933</v>
      </c>
      <c r="N202" s="225"/>
      <c r="O202" s="58">
        <f t="shared" si="26"/>
        <v>1933</v>
      </c>
      <c r="P202" s="228"/>
      <c r="Q202" s="228"/>
      <c r="R202" s="19"/>
      <c r="S202" s="19"/>
      <c r="T202" s="19"/>
      <c r="U202" s="19"/>
      <c r="V202" s="19"/>
    </row>
    <row r="203" spans="1:22" customFormat="1" x14ac:dyDescent="0.25">
      <c r="A203" s="164"/>
      <c r="B203" s="164" t="s">
        <v>521</v>
      </c>
      <c r="C203" s="53">
        <v>2005</v>
      </c>
      <c r="D203" s="225"/>
      <c r="E203" s="225">
        <v>1941</v>
      </c>
      <c r="F203" s="225"/>
      <c r="G203" s="225"/>
      <c r="H203" s="165" t="str">
        <f t="shared" si="21"/>
        <v>Waitaki</v>
      </c>
      <c r="I203" s="172" t="str">
        <f>VLOOKUP(H203,'LG2 Raw data'!$T$1:$U$30,2,FALSE)</f>
        <v>N</v>
      </c>
      <c r="J203" s="165" t="str">
        <f t="shared" si="22"/>
        <v>Waitaki</v>
      </c>
      <c r="K203" s="56" t="str">
        <f t="shared" si="23"/>
        <v>No</v>
      </c>
      <c r="L203" s="58">
        <f t="shared" si="24"/>
        <v>0</v>
      </c>
      <c r="M203" s="58">
        <f t="shared" si="25"/>
        <v>1941</v>
      </c>
      <c r="N203" s="225"/>
      <c r="O203" s="58">
        <f t="shared" si="26"/>
        <v>1941</v>
      </c>
      <c r="P203" s="228"/>
      <c r="Q203" s="228"/>
      <c r="R203" s="19"/>
      <c r="S203" s="19"/>
      <c r="T203" s="19"/>
      <c r="U203" s="19"/>
      <c r="V203" s="19"/>
    </row>
    <row r="204" spans="1:22" customFormat="1" x14ac:dyDescent="0.25">
      <c r="A204" s="164"/>
      <c r="B204" s="164" t="s">
        <v>521</v>
      </c>
      <c r="C204" s="53">
        <v>2006</v>
      </c>
      <c r="D204" s="225"/>
      <c r="E204" s="225">
        <v>1994</v>
      </c>
      <c r="F204" s="225"/>
      <c r="G204" s="225"/>
      <c r="H204" s="165" t="str">
        <f t="shared" si="21"/>
        <v>Waitaki</v>
      </c>
      <c r="I204" s="172" t="str">
        <f>VLOOKUP(H204,'LG2 Raw data'!$T$1:$U$30,2,FALSE)</f>
        <v>N</v>
      </c>
      <c r="J204" s="165" t="str">
        <f t="shared" si="22"/>
        <v>Waitaki</v>
      </c>
      <c r="K204" s="56" t="str">
        <f t="shared" si="23"/>
        <v>No</v>
      </c>
      <c r="L204" s="58">
        <f t="shared" si="24"/>
        <v>0</v>
      </c>
      <c r="M204" s="58">
        <f t="shared" si="25"/>
        <v>1994</v>
      </c>
      <c r="N204" s="225"/>
      <c r="O204" s="58">
        <f t="shared" si="26"/>
        <v>1994</v>
      </c>
      <c r="P204" s="228"/>
      <c r="Q204" s="228"/>
      <c r="R204" s="19"/>
      <c r="S204" s="19"/>
      <c r="T204" s="19"/>
      <c r="U204" s="19"/>
      <c r="V204" s="19"/>
    </row>
    <row r="205" spans="1:22" customFormat="1" x14ac:dyDescent="0.25">
      <c r="A205" s="164"/>
      <c r="B205" s="164" t="s">
        <v>521</v>
      </c>
      <c r="C205" s="53">
        <v>2007</v>
      </c>
      <c r="D205" s="225"/>
      <c r="E205" s="225">
        <v>2005</v>
      </c>
      <c r="F205" s="225"/>
      <c r="G205" s="225"/>
      <c r="H205" s="165" t="str">
        <f t="shared" si="21"/>
        <v>Waitaki</v>
      </c>
      <c r="I205" s="172" t="str">
        <f>VLOOKUP(H205,'LG2 Raw data'!$T$1:$U$30,2,FALSE)</f>
        <v>N</v>
      </c>
      <c r="J205" s="165" t="str">
        <f t="shared" si="22"/>
        <v>Waitaki</v>
      </c>
      <c r="K205" s="56" t="str">
        <f t="shared" si="23"/>
        <v>No</v>
      </c>
      <c r="L205" s="58">
        <f t="shared" si="24"/>
        <v>0</v>
      </c>
      <c r="M205" s="58">
        <f t="shared" si="25"/>
        <v>2005</v>
      </c>
      <c r="N205" s="225"/>
      <c r="O205" s="58">
        <f t="shared" si="26"/>
        <v>2005</v>
      </c>
      <c r="P205" s="228"/>
      <c r="Q205" s="228"/>
      <c r="R205" s="19"/>
      <c r="S205" s="19"/>
      <c r="T205" s="19"/>
      <c r="U205" s="19"/>
      <c r="V205" s="19"/>
    </row>
    <row r="206" spans="1:22" customFormat="1" x14ac:dyDescent="0.25">
      <c r="A206" s="164"/>
      <c r="B206" s="164" t="s">
        <v>521</v>
      </c>
      <c r="C206" s="53">
        <v>2008</v>
      </c>
      <c r="D206" s="225">
        <v>0</v>
      </c>
      <c r="E206" s="225">
        <v>1962</v>
      </c>
      <c r="F206" s="225">
        <v>0</v>
      </c>
      <c r="G206" s="225">
        <v>0</v>
      </c>
      <c r="H206" s="165" t="str">
        <f t="shared" si="21"/>
        <v>Waitaki</v>
      </c>
      <c r="I206" s="172" t="str">
        <f>VLOOKUP(H206,'LG2 Raw data'!$T$1:$U$30,2,FALSE)</f>
        <v>N</v>
      </c>
      <c r="J206" s="165" t="str">
        <f t="shared" si="22"/>
        <v>Waitaki</v>
      </c>
      <c r="K206" s="56" t="str">
        <f t="shared" si="23"/>
        <v>Yes</v>
      </c>
      <c r="L206" s="58">
        <f t="shared" si="24"/>
        <v>0</v>
      </c>
      <c r="M206" s="58">
        <f t="shared" si="25"/>
        <v>1962</v>
      </c>
      <c r="N206" s="225"/>
      <c r="O206" s="58">
        <f t="shared" si="26"/>
        <v>1962</v>
      </c>
      <c r="P206" s="228"/>
      <c r="Q206" s="228"/>
      <c r="R206" s="19"/>
      <c r="S206" s="19"/>
      <c r="T206" s="19"/>
      <c r="U206" s="19"/>
      <c r="V206" s="19"/>
    </row>
    <row r="207" spans="1:22" customFormat="1" x14ac:dyDescent="0.25">
      <c r="A207" s="164"/>
      <c r="B207" s="164" t="s">
        <v>521</v>
      </c>
      <c r="C207" s="53">
        <v>2009</v>
      </c>
      <c r="D207" s="225">
        <v>0</v>
      </c>
      <c r="E207" s="225">
        <v>1868</v>
      </c>
      <c r="F207" s="225">
        <v>0</v>
      </c>
      <c r="G207" s="225">
        <v>0</v>
      </c>
      <c r="H207" s="165" t="str">
        <f t="shared" si="21"/>
        <v>Waitaki</v>
      </c>
      <c r="I207" s="172" t="str">
        <f>VLOOKUP(H207,'LG2 Raw data'!$T$1:$U$30,2,FALSE)</f>
        <v>N</v>
      </c>
      <c r="J207" s="165" t="str">
        <f t="shared" si="22"/>
        <v>Waitaki</v>
      </c>
      <c r="K207" s="56" t="str">
        <f t="shared" si="23"/>
        <v>Yes</v>
      </c>
      <c r="L207" s="58">
        <f t="shared" si="24"/>
        <v>0</v>
      </c>
      <c r="M207" s="58">
        <f t="shared" si="25"/>
        <v>1868</v>
      </c>
      <c r="N207" s="225"/>
      <c r="O207" s="58">
        <f t="shared" si="26"/>
        <v>1868</v>
      </c>
      <c r="P207" s="228"/>
      <c r="Q207" s="228"/>
      <c r="R207" s="19"/>
      <c r="S207" s="19"/>
      <c r="T207" s="19"/>
      <c r="U207" s="19"/>
      <c r="V207" s="19"/>
    </row>
    <row r="208" spans="1:22" customFormat="1" x14ac:dyDescent="0.25">
      <c r="A208" s="164"/>
      <c r="B208" s="164" t="s">
        <v>521</v>
      </c>
      <c r="C208" s="53">
        <v>2010</v>
      </c>
      <c r="D208" s="225">
        <v>0</v>
      </c>
      <c r="E208" s="225">
        <v>1714</v>
      </c>
      <c r="F208" s="225">
        <v>0</v>
      </c>
      <c r="G208" s="225">
        <v>0</v>
      </c>
      <c r="H208" s="165" t="str">
        <f t="shared" si="21"/>
        <v>Waitaki</v>
      </c>
      <c r="I208" s="172" t="str">
        <f>VLOOKUP(H208,'LG2 Raw data'!$T$1:$U$30,2,FALSE)</f>
        <v>N</v>
      </c>
      <c r="J208" s="165" t="str">
        <f t="shared" si="22"/>
        <v>Waitaki</v>
      </c>
      <c r="K208" s="56" t="str">
        <f t="shared" si="23"/>
        <v>Yes</v>
      </c>
      <c r="L208" s="58">
        <f t="shared" si="24"/>
        <v>0</v>
      </c>
      <c r="M208" s="58">
        <f t="shared" si="25"/>
        <v>1714</v>
      </c>
      <c r="N208" s="225"/>
      <c r="O208" s="58">
        <f t="shared" si="26"/>
        <v>1714</v>
      </c>
      <c r="P208" s="228"/>
      <c r="Q208" s="228"/>
      <c r="R208" s="19"/>
      <c r="S208" s="19"/>
      <c r="T208" s="19"/>
      <c r="U208" s="19"/>
      <c r="V208" s="19"/>
    </row>
    <row r="209" spans="1:22" customFormat="1" x14ac:dyDescent="0.25">
      <c r="A209" s="164"/>
      <c r="B209" s="164" t="s">
        <v>521</v>
      </c>
      <c r="C209" s="53">
        <v>2011</v>
      </c>
      <c r="D209" s="225">
        <v>0</v>
      </c>
      <c r="E209" s="225">
        <v>1730</v>
      </c>
      <c r="F209" s="225">
        <v>0</v>
      </c>
      <c r="G209" s="225">
        <v>0</v>
      </c>
      <c r="H209" s="165" t="str">
        <f t="shared" si="21"/>
        <v>Waitaki</v>
      </c>
      <c r="I209" s="172" t="str">
        <f>VLOOKUP(H209,'LG2 Raw data'!$T$1:$U$30,2,FALSE)</f>
        <v>N</v>
      </c>
      <c r="J209" s="165" t="str">
        <f t="shared" si="22"/>
        <v>Waitaki</v>
      </c>
      <c r="K209" s="56" t="str">
        <f t="shared" si="23"/>
        <v>Yes</v>
      </c>
      <c r="L209" s="58">
        <f t="shared" si="24"/>
        <v>0</v>
      </c>
      <c r="M209" s="58">
        <f t="shared" si="25"/>
        <v>1730</v>
      </c>
      <c r="N209" s="225"/>
      <c r="O209" s="58">
        <f t="shared" si="26"/>
        <v>1730</v>
      </c>
      <c r="P209" s="228"/>
      <c r="Q209" s="228"/>
      <c r="R209" s="19"/>
      <c r="S209" s="19"/>
      <c r="T209" s="19"/>
      <c r="U209" s="19"/>
      <c r="V209" s="19"/>
    </row>
    <row r="210" spans="1:22" customFormat="1" x14ac:dyDescent="0.25">
      <c r="A210" s="164" t="s">
        <v>522</v>
      </c>
      <c r="B210" s="164" t="s">
        <v>522</v>
      </c>
      <c r="C210" s="53">
        <v>2004</v>
      </c>
      <c r="D210" s="225"/>
      <c r="E210" s="225">
        <v>4875</v>
      </c>
      <c r="F210" s="225"/>
      <c r="G210" s="225"/>
      <c r="H210" s="165" t="str">
        <f t="shared" si="21"/>
        <v>WEL</v>
      </c>
      <c r="I210" s="172" t="str">
        <f>VLOOKUP(H210,'LG2 Raw data'!$T$1:$U$30,2,FALSE)</f>
        <v>N</v>
      </c>
      <c r="J210" s="165" t="str">
        <f t="shared" si="22"/>
        <v>WEL</v>
      </c>
      <c r="K210" s="56" t="str">
        <f t="shared" si="23"/>
        <v>No</v>
      </c>
      <c r="L210" s="58">
        <f t="shared" si="24"/>
        <v>0</v>
      </c>
      <c r="M210" s="58">
        <f t="shared" si="25"/>
        <v>4875</v>
      </c>
      <c r="N210" s="225"/>
      <c r="O210" s="58">
        <f t="shared" si="26"/>
        <v>4875</v>
      </c>
      <c r="P210" s="228"/>
      <c r="Q210" s="228"/>
      <c r="R210" s="19"/>
      <c r="S210" s="19"/>
      <c r="T210" s="19"/>
      <c r="U210" s="19"/>
      <c r="V210" s="19"/>
    </row>
    <row r="211" spans="1:22" customFormat="1" x14ac:dyDescent="0.25">
      <c r="A211" s="164"/>
      <c r="B211" s="164" t="s">
        <v>522</v>
      </c>
      <c r="C211" s="53">
        <v>2005</v>
      </c>
      <c r="D211" s="225"/>
      <c r="E211" s="225">
        <v>4884</v>
      </c>
      <c r="F211" s="225"/>
      <c r="G211" s="225"/>
      <c r="H211" s="165" t="str">
        <f t="shared" si="21"/>
        <v>WEL</v>
      </c>
      <c r="I211" s="172" t="str">
        <f>VLOOKUP(H211,'LG2 Raw data'!$T$1:$U$30,2,FALSE)</f>
        <v>N</v>
      </c>
      <c r="J211" s="165" t="str">
        <f t="shared" si="22"/>
        <v>WEL</v>
      </c>
      <c r="K211" s="56" t="str">
        <f t="shared" si="23"/>
        <v>No</v>
      </c>
      <c r="L211" s="58">
        <f t="shared" si="24"/>
        <v>0</v>
      </c>
      <c r="M211" s="58">
        <f t="shared" si="25"/>
        <v>4884</v>
      </c>
      <c r="N211" s="225"/>
      <c r="O211" s="58">
        <f t="shared" si="26"/>
        <v>4884</v>
      </c>
      <c r="P211" s="228"/>
      <c r="Q211" s="228"/>
      <c r="R211" s="19"/>
      <c r="S211" s="19"/>
      <c r="T211" s="19"/>
      <c r="U211" s="19"/>
      <c r="V211" s="19"/>
    </row>
    <row r="212" spans="1:22" customFormat="1" x14ac:dyDescent="0.25">
      <c r="A212" s="164"/>
      <c r="B212" s="164" t="s">
        <v>522</v>
      </c>
      <c r="C212" s="53">
        <v>2006</v>
      </c>
      <c r="D212" s="225"/>
      <c r="E212" s="225">
        <v>4971</v>
      </c>
      <c r="F212" s="225"/>
      <c r="G212" s="225"/>
      <c r="H212" s="165" t="str">
        <f t="shared" si="21"/>
        <v>WEL</v>
      </c>
      <c r="I212" s="172" t="str">
        <f>VLOOKUP(H212,'LG2 Raw data'!$T$1:$U$30,2,FALSE)</f>
        <v>N</v>
      </c>
      <c r="J212" s="165" t="str">
        <f t="shared" si="22"/>
        <v>WEL</v>
      </c>
      <c r="K212" s="56" t="str">
        <f t="shared" si="23"/>
        <v>No</v>
      </c>
      <c r="L212" s="58">
        <f t="shared" si="24"/>
        <v>0</v>
      </c>
      <c r="M212" s="58">
        <f t="shared" si="25"/>
        <v>4971</v>
      </c>
      <c r="N212" s="225"/>
      <c r="O212" s="58">
        <f t="shared" si="26"/>
        <v>4971</v>
      </c>
      <c r="P212" s="228"/>
      <c r="Q212" s="228"/>
      <c r="R212" s="19"/>
      <c r="S212" s="19"/>
      <c r="T212" s="19"/>
      <c r="U212" s="19"/>
      <c r="V212" s="19"/>
    </row>
    <row r="213" spans="1:22" customFormat="1" x14ac:dyDescent="0.25">
      <c r="A213" s="164"/>
      <c r="B213" s="164" t="s">
        <v>522</v>
      </c>
      <c r="C213" s="53">
        <v>2007</v>
      </c>
      <c r="D213" s="225"/>
      <c r="E213" s="225">
        <v>4996</v>
      </c>
      <c r="F213" s="225"/>
      <c r="G213" s="225"/>
      <c r="H213" s="165" t="str">
        <f t="shared" si="21"/>
        <v>WEL</v>
      </c>
      <c r="I213" s="172" t="str">
        <f>VLOOKUP(H213,'LG2 Raw data'!$T$1:$U$30,2,FALSE)</f>
        <v>N</v>
      </c>
      <c r="J213" s="165" t="str">
        <f t="shared" si="22"/>
        <v>WEL</v>
      </c>
      <c r="K213" s="56" t="str">
        <f t="shared" si="23"/>
        <v>No</v>
      </c>
      <c r="L213" s="58">
        <f t="shared" si="24"/>
        <v>0</v>
      </c>
      <c r="M213" s="58">
        <f t="shared" si="25"/>
        <v>4996</v>
      </c>
      <c r="N213" s="225"/>
      <c r="O213" s="58">
        <f t="shared" si="26"/>
        <v>4996</v>
      </c>
      <c r="P213" s="228"/>
      <c r="Q213" s="228"/>
      <c r="R213" s="19"/>
      <c r="S213" s="19"/>
      <c r="T213" s="19"/>
      <c r="U213" s="19"/>
      <c r="V213" s="19"/>
    </row>
    <row r="214" spans="1:22" customFormat="1" x14ac:dyDescent="0.25">
      <c r="A214" s="164"/>
      <c r="B214" s="164" t="s">
        <v>522</v>
      </c>
      <c r="C214" s="53">
        <v>2008</v>
      </c>
      <c r="D214" s="225">
        <v>1147</v>
      </c>
      <c r="E214" s="225">
        <v>5052</v>
      </c>
      <c r="F214" s="225">
        <v>256</v>
      </c>
      <c r="G214" s="225">
        <v>891</v>
      </c>
      <c r="H214" s="165" t="str">
        <f t="shared" si="21"/>
        <v>WEL</v>
      </c>
      <c r="I214" s="172" t="str">
        <f>VLOOKUP(H214,'LG2 Raw data'!$T$1:$U$30,2,FALSE)</f>
        <v>N</v>
      </c>
      <c r="J214" s="165" t="str">
        <f t="shared" si="22"/>
        <v>WEL</v>
      </c>
      <c r="K214" s="56" t="str">
        <f t="shared" si="23"/>
        <v>Yes</v>
      </c>
      <c r="L214" s="58">
        <f t="shared" si="24"/>
        <v>0</v>
      </c>
      <c r="M214" s="58">
        <f t="shared" si="25"/>
        <v>5052</v>
      </c>
      <c r="N214" s="225"/>
      <c r="O214" s="58">
        <f t="shared" si="26"/>
        <v>5052</v>
      </c>
      <c r="P214" s="228"/>
      <c r="Q214" s="228"/>
      <c r="R214" s="19"/>
      <c r="S214" s="19"/>
      <c r="T214" s="19"/>
      <c r="U214" s="19"/>
      <c r="V214" s="19"/>
    </row>
    <row r="215" spans="1:22" customFormat="1" x14ac:dyDescent="0.25">
      <c r="A215" s="164"/>
      <c r="B215" s="164" t="s">
        <v>522</v>
      </c>
      <c r="C215" s="53">
        <v>2009</v>
      </c>
      <c r="D215" s="225">
        <v>1196</v>
      </c>
      <c r="E215" s="225">
        <v>5168</v>
      </c>
      <c r="F215" s="225">
        <v>259</v>
      </c>
      <c r="G215" s="225">
        <v>938</v>
      </c>
      <c r="H215" s="165" t="str">
        <f t="shared" si="21"/>
        <v>WEL</v>
      </c>
      <c r="I215" s="172" t="str">
        <f>VLOOKUP(H215,'LG2 Raw data'!$T$1:$U$30,2,FALSE)</f>
        <v>N</v>
      </c>
      <c r="J215" s="165" t="str">
        <f t="shared" si="22"/>
        <v>WEL</v>
      </c>
      <c r="K215" s="56" t="str">
        <f t="shared" si="23"/>
        <v>Yes</v>
      </c>
      <c r="L215" s="58">
        <f t="shared" si="24"/>
        <v>-1</v>
      </c>
      <c r="M215" s="58">
        <f t="shared" si="25"/>
        <v>5168</v>
      </c>
      <c r="N215" s="225"/>
      <c r="O215" s="58">
        <f t="shared" si="26"/>
        <v>5168</v>
      </c>
      <c r="P215" s="228"/>
      <c r="Q215" s="228"/>
      <c r="R215" s="19"/>
      <c r="S215" s="19"/>
      <c r="T215" s="19"/>
      <c r="U215" s="19"/>
      <c r="V215" s="19"/>
    </row>
    <row r="216" spans="1:22" customFormat="1" x14ac:dyDescent="0.25">
      <c r="A216" s="164"/>
      <c r="B216" s="164" t="s">
        <v>522</v>
      </c>
      <c r="C216" s="53">
        <v>2010</v>
      </c>
      <c r="D216" s="225">
        <v>1373</v>
      </c>
      <c r="E216" s="225">
        <v>5043</v>
      </c>
      <c r="F216" s="225">
        <v>260</v>
      </c>
      <c r="G216" s="225">
        <v>1113</v>
      </c>
      <c r="H216" s="165" t="str">
        <f t="shared" si="21"/>
        <v>WEL</v>
      </c>
      <c r="I216" s="172" t="str">
        <f>VLOOKUP(H216,'LG2 Raw data'!$T$1:$U$30,2,FALSE)</f>
        <v>N</v>
      </c>
      <c r="J216" s="165" t="str">
        <f t="shared" si="22"/>
        <v>WEL</v>
      </c>
      <c r="K216" s="56" t="str">
        <f t="shared" si="23"/>
        <v>Yes</v>
      </c>
      <c r="L216" s="58">
        <f t="shared" si="24"/>
        <v>0</v>
      </c>
      <c r="M216" s="58">
        <f t="shared" si="25"/>
        <v>5043</v>
      </c>
      <c r="N216" s="225"/>
      <c r="O216" s="58">
        <f t="shared" si="26"/>
        <v>5043</v>
      </c>
      <c r="P216" s="228"/>
      <c r="Q216" s="228"/>
      <c r="R216" s="19"/>
      <c r="S216" s="19"/>
      <c r="T216" s="19"/>
      <c r="U216" s="19"/>
      <c r="V216" s="19"/>
    </row>
    <row r="217" spans="1:22" customFormat="1" x14ac:dyDescent="0.25">
      <c r="A217" s="164"/>
      <c r="B217" s="164" t="s">
        <v>522</v>
      </c>
      <c r="C217" s="53">
        <v>2011</v>
      </c>
      <c r="D217" s="225">
        <v>1396</v>
      </c>
      <c r="E217" s="225">
        <v>5053</v>
      </c>
      <c r="F217" s="225">
        <v>263</v>
      </c>
      <c r="G217" s="225">
        <v>1133</v>
      </c>
      <c r="H217" s="165" t="str">
        <f t="shared" si="21"/>
        <v>WEL</v>
      </c>
      <c r="I217" s="172" t="str">
        <f>VLOOKUP(H217,'LG2 Raw data'!$T$1:$U$30,2,FALSE)</f>
        <v>N</v>
      </c>
      <c r="J217" s="165" t="str">
        <f t="shared" si="22"/>
        <v>WEL</v>
      </c>
      <c r="K217" s="56" t="str">
        <f t="shared" si="23"/>
        <v>Yes</v>
      </c>
      <c r="L217" s="58">
        <f t="shared" si="24"/>
        <v>0</v>
      </c>
      <c r="M217" s="58">
        <f t="shared" si="25"/>
        <v>5053</v>
      </c>
      <c r="N217" s="225"/>
      <c r="O217" s="58">
        <f t="shared" si="26"/>
        <v>5053</v>
      </c>
      <c r="P217" s="228"/>
      <c r="Q217" s="228"/>
      <c r="R217" s="19"/>
      <c r="S217" s="19"/>
      <c r="T217" s="19"/>
      <c r="U217" s="19"/>
      <c r="V217" s="19"/>
    </row>
    <row r="218" spans="1:22" customFormat="1" x14ac:dyDescent="0.25">
      <c r="A218" s="164" t="s">
        <v>523</v>
      </c>
      <c r="B218" s="164" t="s">
        <v>523</v>
      </c>
      <c r="C218" s="53">
        <v>2004</v>
      </c>
      <c r="D218" s="225"/>
      <c r="E218" s="225"/>
      <c r="F218" s="225"/>
      <c r="G218" s="225"/>
      <c r="H218" s="165" t="str">
        <f t="shared" si="21"/>
        <v>Wellington</v>
      </c>
      <c r="I218" s="172" t="str">
        <f>VLOOKUP(H218,'LG2 Raw data'!$T$1:$U$30,2,FALSE)</f>
        <v>Y</v>
      </c>
      <c r="J218" s="165" t="str">
        <f t="shared" si="22"/>
        <v>Wellington Electricity</v>
      </c>
      <c r="K218" s="56" t="str">
        <f t="shared" si="23"/>
        <v>No</v>
      </c>
      <c r="L218" s="58">
        <f t="shared" si="24"/>
        <v>0</v>
      </c>
      <c r="M218" s="58">
        <f t="shared" si="25"/>
        <v>0</v>
      </c>
      <c r="N218" s="225"/>
      <c r="O218" s="58">
        <f t="shared" si="26"/>
        <v>0</v>
      </c>
      <c r="P218" s="228"/>
      <c r="Q218" s="228"/>
      <c r="R218" s="19"/>
      <c r="S218" s="19"/>
      <c r="T218" s="19"/>
      <c r="U218" s="19"/>
      <c r="V218" s="19"/>
    </row>
    <row r="219" spans="1:22" customFormat="1" x14ac:dyDescent="0.25">
      <c r="A219" s="164"/>
      <c r="B219" s="164" t="s">
        <v>523</v>
      </c>
      <c r="C219" s="53">
        <v>2005</v>
      </c>
      <c r="D219" s="225"/>
      <c r="E219" s="225"/>
      <c r="F219" s="225"/>
      <c r="G219" s="225"/>
      <c r="H219" s="165" t="str">
        <f t="shared" si="21"/>
        <v>Wellington</v>
      </c>
      <c r="I219" s="172" t="str">
        <f>VLOOKUP(H219,'LG2 Raw data'!$T$1:$U$30,2,FALSE)</f>
        <v>Y</v>
      </c>
      <c r="J219" s="165" t="str">
        <f t="shared" si="22"/>
        <v>Wellington Electricity</v>
      </c>
      <c r="K219" s="56" t="str">
        <f t="shared" si="23"/>
        <v>No</v>
      </c>
      <c r="L219" s="58">
        <f t="shared" si="24"/>
        <v>0</v>
      </c>
      <c r="M219" s="58">
        <f t="shared" si="25"/>
        <v>0</v>
      </c>
      <c r="N219" s="225"/>
      <c r="O219" s="58">
        <f t="shared" si="26"/>
        <v>0</v>
      </c>
      <c r="P219" s="228"/>
      <c r="Q219" s="228"/>
      <c r="R219" s="19"/>
      <c r="S219" s="19"/>
      <c r="T219" s="19"/>
      <c r="U219" s="19"/>
      <c r="V219" s="19"/>
    </row>
    <row r="220" spans="1:22" customFormat="1" x14ac:dyDescent="0.25">
      <c r="A220" s="164"/>
      <c r="B220" s="164" t="s">
        <v>523</v>
      </c>
      <c r="C220" s="53">
        <v>2006</v>
      </c>
      <c r="D220" s="225"/>
      <c r="E220" s="225"/>
      <c r="F220" s="225"/>
      <c r="G220" s="225"/>
      <c r="H220" s="165" t="str">
        <f t="shared" si="21"/>
        <v>Wellington</v>
      </c>
      <c r="I220" s="172" t="str">
        <f>VLOOKUP(H220,'LG2 Raw data'!$T$1:$U$30,2,FALSE)</f>
        <v>Y</v>
      </c>
      <c r="J220" s="165" t="str">
        <f t="shared" si="22"/>
        <v>Wellington Electricity</v>
      </c>
      <c r="K220" s="56" t="str">
        <f t="shared" si="23"/>
        <v>No</v>
      </c>
      <c r="L220" s="58">
        <f t="shared" si="24"/>
        <v>0</v>
      </c>
      <c r="M220" s="58">
        <f t="shared" si="25"/>
        <v>0</v>
      </c>
      <c r="N220" s="225"/>
      <c r="O220" s="58">
        <f t="shared" si="26"/>
        <v>0</v>
      </c>
      <c r="P220" s="228"/>
      <c r="Q220" s="228"/>
      <c r="R220" s="19"/>
      <c r="S220" s="19"/>
      <c r="T220" s="19"/>
      <c r="U220" s="19"/>
      <c r="V220" s="19"/>
    </row>
    <row r="221" spans="1:22" customFormat="1" x14ac:dyDescent="0.25">
      <c r="A221" s="164"/>
      <c r="B221" s="164" t="s">
        <v>523</v>
      </c>
      <c r="C221" s="53">
        <v>2007</v>
      </c>
      <c r="D221" s="225"/>
      <c r="E221" s="225"/>
      <c r="F221" s="225"/>
      <c r="G221" s="225"/>
      <c r="H221" s="165" t="str">
        <f t="shared" si="21"/>
        <v>Wellington</v>
      </c>
      <c r="I221" s="172" t="str">
        <f>VLOOKUP(H221,'LG2 Raw data'!$T$1:$U$30,2,FALSE)</f>
        <v>Y</v>
      </c>
      <c r="J221" s="165" t="str">
        <f t="shared" si="22"/>
        <v>Wellington Electricity</v>
      </c>
      <c r="K221" s="56" t="str">
        <f t="shared" si="23"/>
        <v>No</v>
      </c>
      <c r="L221" s="58">
        <f t="shared" si="24"/>
        <v>0</v>
      </c>
      <c r="M221" s="58">
        <f t="shared" si="25"/>
        <v>0</v>
      </c>
      <c r="N221" s="225"/>
      <c r="O221" s="58">
        <f t="shared" si="26"/>
        <v>0</v>
      </c>
      <c r="P221" s="228"/>
      <c r="Q221" s="228"/>
      <c r="R221" s="19"/>
      <c r="S221" s="19"/>
      <c r="T221" s="19"/>
      <c r="U221" s="19"/>
      <c r="V221" s="19"/>
    </row>
    <row r="222" spans="1:22" customFormat="1" x14ac:dyDescent="0.25">
      <c r="A222" s="164"/>
      <c r="B222" s="164" t="s">
        <v>523</v>
      </c>
      <c r="C222" s="53">
        <v>2008</v>
      </c>
      <c r="D222" s="225">
        <v>0</v>
      </c>
      <c r="E222" s="225">
        <v>0</v>
      </c>
      <c r="F222" s="225">
        <v>0</v>
      </c>
      <c r="G222" s="225">
        <v>0</v>
      </c>
      <c r="H222" s="165" t="str">
        <f t="shared" si="21"/>
        <v>Wellington</v>
      </c>
      <c r="I222" s="172" t="str">
        <f>VLOOKUP(H222,'LG2 Raw data'!$T$1:$U$30,2,FALSE)</f>
        <v>Y</v>
      </c>
      <c r="J222" s="165" t="str">
        <f t="shared" si="22"/>
        <v>Wellington Electricity</v>
      </c>
      <c r="K222" s="56" t="str">
        <f t="shared" si="23"/>
        <v>Yes</v>
      </c>
      <c r="L222" s="58">
        <f t="shared" si="24"/>
        <v>0</v>
      </c>
      <c r="M222" s="58">
        <f t="shared" si="25"/>
        <v>0</v>
      </c>
      <c r="N222" s="225"/>
      <c r="O222" s="58">
        <f t="shared" si="26"/>
        <v>0</v>
      </c>
      <c r="P222" s="228"/>
      <c r="Q222" s="228"/>
      <c r="R222" s="19"/>
      <c r="S222" s="19"/>
      <c r="T222" s="19"/>
      <c r="U222" s="19"/>
      <c r="V222" s="19"/>
    </row>
    <row r="223" spans="1:22" customFormat="1" x14ac:dyDescent="0.25">
      <c r="A223" s="164"/>
      <c r="B223" s="164" t="s">
        <v>523</v>
      </c>
      <c r="C223" s="53">
        <v>2009</v>
      </c>
      <c r="D223" s="225">
        <v>383</v>
      </c>
      <c r="E223" s="225">
        <v>4590</v>
      </c>
      <c r="F223" s="225">
        <v>90</v>
      </c>
      <c r="G223" s="225">
        <v>293</v>
      </c>
      <c r="H223" s="165" t="str">
        <f t="shared" si="21"/>
        <v>Wellington</v>
      </c>
      <c r="I223" s="172" t="str">
        <f>VLOOKUP(H223,'LG2 Raw data'!$T$1:$U$30,2,FALSE)</f>
        <v>Y</v>
      </c>
      <c r="J223" s="165" t="str">
        <f t="shared" si="22"/>
        <v>Wellington Electricity</v>
      </c>
      <c r="K223" s="56" t="str">
        <f t="shared" si="23"/>
        <v>Yes</v>
      </c>
      <c r="L223" s="58">
        <f t="shared" si="24"/>
        <v>0</v>
      </c>
      <c r="M223" s="58">
        <f t="shared" si="25"/>
        <v>4590</v>
      </c>
      <c r="N223" s="225"/>
      <c r="O223" s="58">
        <f t="shared" si="26"/>
        <v>4590</v>
      </c>
      <c r="P223" s="228"/>
      <c r="Q223" s="228"/>
      <c r="R223" s="19"/>
      <c r="S223" s="19"/>
      <c r="T223" s="19"/>
      <c r="U223" s="19"/>
      <c r="V223" s="19"/>
    </row>
    <row r="224" spans="1:22" customFormat="1" x14ac:dyDescent="0.25">
      <c r="A224" s="164"/>
      <c r="B224" s="164" t="s">
        <v>523</v>
      </c>
      <c r="C224" s="53">
        <v>2010</v>
      </c>
      <c r="D224" s="225">
        <v>386</v>
      </c>
      <c r="E224" s="225">
        <v>4610</v>
      </c>
      <c r="F224" s="225">
        <v>90</v>
      </c>
      <c r="G224" s="225">
        <v>296</v>
      </c>
      <c r="H224" s="165" t="str">
        <f t="shared" si="21"/>
        <v>Wellington</v>
      </c>
      <c r="I224" s="172" t="str">
        <f>VLOOKUP(H224,'LG2 Raw data'!$T$1:$U$30,2,FALSE)</f>
        <v>Y</v>
      </c>
      <c r="J224" s="165" t="str">
        <f t="shared" si="22"/>
        <v>Wellington Electricity</v>
      </c>
      <c r="K224" s="56" t="str">
        <f t="shared" si="23"/>
        <v>Yes</v>
      </c>
      <c r="L224" s="58">
        <f t="shared" si="24"/>
        <v>0</v>
      </c>
      <c r="M224" s="58">
        <f t="shared" si="25"/>
        <v>4610</v>
      </c>
      <c r="N224" s="225"/>
      <c r="O224" s="58">
        <f t="shared" si="26"/>
        <v>4610</v>
      </c>
      <c r="P224" s="228"/>
      <c r="Q224" s="228"/>
      <c r="R224" s="19"/>
      <c r="S224" s="19"/>
      <c r="T224" s="19"/>
      <c r="U224" s="19"/>
      <c r="V224" s="19"/>
    </row>
    <row r="225" spans="1:22" customFormat="1" x14ac:dyDescent="0.25">
      <c r="A225" s="164"/>
      <c r="B225" s="164" t="s">
        <v>523</v>
      </c>
      <c r="C225" s="53">
        <v>2011</v>
      </c>
      <c r="D225" s="225">
        <v>386</v>
      </c>
      <c r="E225" s="225">
        <v>4604</v>
      </c>
      <c r="F225" s="225">
        <v>90</v>
      </c>
      <c r="G225" s="225">
        <v>296</v>
      </c>
      <c r="H225" s="165" t="str">
        <f t="shared" si="21"/>
        <v>Wellington</v>
      </c>
      <c r="I225" s="172" t="str">
        <f>VLOOKUP(H225,'LG2 Raw data'!$T$1:$U$30,2,FALSE)</f>
        <v>Y</v>
      </c>
      <c r="J225" s="165" t="str">
        <f t="shared" si="22"/>
        <v>Wellington Electricity</v>
      </c>
      <c r="K225" s="56" t="str">
        <f t="shared" si="23"/>
        <v>Yes</v>
      </c>
      <c r="L225" s="58">
        <f t="shared" si="24"/>
        <v>0</v>
      </c>
      <c r="M225" s="58">
        <f t="shared" si="25"/>
        <v>4604</v>
      </c>
      <c r="N225" s="225"/>
      <c r="O225" s="58">
        <f t="shared" si="26"/>
        <v>4604</v>
      </c>
      <c r="P225" s="228"/>
      <c r="Q225" s="228"/>
      <c r="R225" s="19"/>
      <c r="S225" s="19"/>
      <c r="T225" s="19"/>
      <c r="U225" s="150"/>
      <c r="V225" s="19"/>
    </row>
    <row r="226" spans="1:22" customFormat="1" x14ac:dyDescent="0.25">
      <c r="A226" s="164" t="s">
        <v>524</v>
      </c>
      <c r="B226" s="164" t="s">
        <v>524</v>
      </c>
      <c r="C226" s="53">
        <v>2004</v>
      </c>
      <c r="D226" s="225"/>
      <c r="E226" s="225">
        <v>1978</v>
      </c>
      <c r="F226" s="225"/>
      <c r="G226" s="225"/>
      <c r="H226" s="165" t="str">
        <f t="shared" si="21"/>
        <v>Westpower</v>
      </c>
      <c r="I226" s="172" t="str">
        <f>VLOOKUP(H226,'LG2 Raw data'!$T$1:$U$30,2,FALSE)</f>
        <v>N</v>
      </c>
      <c r="J226" s="165" t="str">
        <f t="shared" si="22"/>
        <v>Westpower</v>
      </c>
      <c r="K226" s="56" t="str">
        <f t="shared" si="23"/>
        <v>No</v>
      </c>
      <c r="L226" s="58">
        <f t="shared" si="24"/>
        <v>0</v>
      </c>
      <c r="M226" s="58">
        <f t="shared" si="25"/>
        <v>1978</v>
      </c>
      <c r="N226" s="225"/>
      <c r="O226" s="58">
        <f t="shared" si="26"/>
        <v>1978</v>
      </c>
      <c r="P226" s="228"/>
      <c r="Q226" s="228"/>
      <c r="R226" s="19"/>
      <c r="S226" s="19"/>
      <c r="T226" s="19"/>
      <c r="U226" s="150"/>
      <c r="V226" s="19"/>
    </row>
    <row r="227" spans="1:22" customFormat="1" x14ac:dyDescent="0.25">
      <c r="A227" s="164"/>
      <c r="B227" s="164" t="s">
        <v>524</v>
      </c>
      <c r="C227" s="53">
        <v>2005</v>
      </c>
      <c r="D227" s="225"/>
      <c r="E227" s="225">
        <v>2002</v>
      </c>
      <c r="F227" s="225"/>
      <c r="G227" s="225"/>
      <c r="H227" s="165" t="str">
        <f t="shared" si="21"/>
        <v>Westpower</v>
      </c>
      <c r="I227" s="172" t="str">
        <f>VLOOKUP(H227,'LG2 Raw data'!$T$1:$U$30,2,FALSE)</f>
        <v>N</v>
      </c>
      <c r="J227" s="165" t="str">
        <f t="shared" si="22"/>
        <v>Westpower</v>
      </c>
      <c r="K227" s="56" t="str">
        <f t="shared" si="23"/>
        <v>No</v>
      </c>
      <c r="L227" s="58">
        <f t="shared" si="24"/>
        <v>0</v>
      </c>
      <c r="M227" s="58">
        <f t="shared" si="25"/>
        <v>2002</v>
      </c>
      <c r="N227" s="225"/>
      <c r="O227" s="58">
        <f t="shared" si="26"/>
        <v>2002</v>
      </c>
      <c r="P227" s="228"/>
      <c r="Q227" s="228"/>
      <c r="R227" s="19"/>
      <c r="S227" s="19"/>
      <c r="T227" s="19"/>
      <c r="U227" s="150"/>
      <c r="V227" s="19"/>
    </row>
    <row r="228" spans="1:22" customFormat="1" x14ac:dyDescent="0.25">
      <c r="A228" s="164"/>
      <c r="B228" s="164" t="s">
        <v>524</v>
      </c>
      <c r="C228" s="53">
        <v>2006</v>
      </c>
      <c r="D228" s="225"/>
      <c r="E228" s="225">
        <v>2021</v>
      </c>
      <c r="F228" s="225"/>
      <c r="G228" s="225"/>
      <c r="H228" s="165" t="str">
        <f t="shared" si="21"/>
        <v>Westpower</v>
      </c>
      <c r="I228" s="172" t="str">
        <f>VLOOKUP(H228,'LG2 Raw data'!$T$1:$U$30,2,FALSE)</f>
        <v>N</v>
      </c>
      <c r="J228" s="165" t="str">
        <f t="shared" si="22"/>
        <v>Westpower</v>
      </c>
      <c r="K228" s="56" t="str">
        <f t="shared" si="23"/>
        <v>No</v>
      </c>
      <c r="L228" s="58">
        <f t="shared" si="24"/>
        <v>0</v>
      </c>
      <c r="M228" s="58">
        <f t="shared" si="25"/>
        <v>2021</v>
      </c>
      <c r="N228" s="225"/>
      <c r="O228" s="58">
        <f t="shared" si="26"/>
        <v>2021</v>
      </c>
      <c r="P228" s="228"/>
      <c r="Q228" s="228"/>
      <c r="R228" s="19"/>
      <c r="S228" s="19"/>
      <c r="T228" s="19"/>
      <c r="U228" s="150"/>
      <c r="V228" s="19"/>
    </row>
    <row r="229" spans="1:22" customFormat="1" x14ac:dyDescent="0.25">
      <c r="A229" s="164"/>
      <c r="B229" s="164" t="s">
        <v>524</v>
      </c>
      <c r="C229" s="53">
        <v>2007</v>
      </c>
      <c r="D229" s="225"/>
      <c r="E229" s="225">
        <v>2085</v>
      </c>
      <c r="F229" s="225"/>
      <c r="G229" s="225"/>
      <c r="H229" s="165" t="str">
        <f t="shared" si="21"/>
        <v>Westpower</v>
      </c>
      <c r="I229" s="172" t="str">
        <f>VLOOKUP(H229,'LG2 Raw data'!$T$1:$U$30,2,FALSE)</f>
        <v>N</v>
      </c>
      <c r="J229" s="165" t="str">
        <f t="shared" si="22"/>
        <v>Westpower</v>
      </c>
      <c r="K229" s="56" t="str">
        <f t="shared" si="23"/>
        <v>No</v>
      </c>
      <c r="L229" s="58">
        <f t="shared" si="24"/>
        <v>0</v>
      </c>
      <c r="M229" s="58">
        <f t="shared" si="25"/>
        <v>2085</v>
      </c>
      <c r="N229" s="225"/>
      <c r="O229" s="58">
        <f t="shared" si="26"/>
        <v>2085</v>
      </c>
      <c r="P229" s="228"/>
      <c r="Q229" s="228"/>
      <c r="R229" s="19"/>
      <c r="S229" s="19"/>
      <c r="T229" s="19"/>
      <c r="U229" s="150"/>
      <c r="V229" s="19"/>
    </row>
    <row r="230" spans="1:22" customFormat="1" x14ac:dyDescent="0.25">
      <c r="A230" s="164"/>
      <c r="B230" s="164" t="s">
        <v>524</v>
      </c>
      <c r="C230" s="53">
        <v>2008</v>
      </c>
      <c r="D230" s="225">
        <v>0</v>
      </c>
      <c r="E230" s="225">
        <v>2084</v>
      </c>
      <c r="F230" s="225">
        <v>0</v>
      </c>
      <c r="G230" s="225">
        <v>0</v>
      </c>
      <c r="H230" s="165" t="str">
        <f t="shared" si="21"/>
        <v>Westpower</v>
      </c>
      <c r="I230" s="172" t="str">
        <f>VLOOKUP(H230,'LG2 Raw data'!$T$1:$U$30,2,FALSE)</f>
        <v>N</v>
      </c>
      <c r="J230" s="165" t="str">
        <f t="shared" si="22"/>
        <v>Westpower</v>
      </c>
      <c r="K230" s="56" t="str">
        <f t="shared" si="23"/>
        <v>Yes</v>
      </c>
      <c r="L230" s="58">
        <f t="shared" si="24"/>
        <v>0</v>
      </c>
      <c r="M230" s="58">
        <f t="shared" si="25"/>
        <v>2084</v>
      </c>
      <c r="N230" s="225"/>
      <c r="O230" s="58">
        <f t="shared" si="26"/>
        <v>2084</v>
      </c>
      <c r="P230" s="228"/>
      <c r="Q230" s="228"/>
      <c r="R230" s="19"/>
      <c r="S230" s="19"/>
      <c r="T230" s="19"/>
      <c r="U230" s="150"/>
      <c r="V230" s="19"/>
    </row>
    <row r="231" spans="1:22" customFormat="1" x14ac:dyDescent="0.25">
      <c r="A231" s="164"/>
      <c r="B231" s="164" t="s">
        <v>524</v>
      </c>
      <c r="C231" s="53">
        <v>2009</v>
      </c>
      <c r="D231" s="225">
        <v>0</v>
      </c>
      <c r="E231" s="225">
        <v>2117</v>
      </c>
      <c r="F231" s="225">
        <v>0</v>
      </c>
      <c r="G231" s="225">
        <v>0</v>
      </c>
      <c r="H231" s="165" t="str">
        <f t="shared" si="21"/>
        <v>Westpower</v>
      </c>
      <c r="I231" s="172" t="str">
        <f>VLOOKUP(H231,'LG2 Raw data'!$T$1:$U$30,2,FALSE)</f>
        <v>N</v>
      </c>
      <c r="J231" s="165" t="str">
        <f t="shared" si="22"/>
        <v>Westpower</v>
      </c>
      <c r="K231" s="56" t="str">
        <f t="shared" si="23"/>
        <v>Yes</v>
      </c>
      <c r="L231" s="58">
        <f t="shared" si="24"/>
        <v>0</v>
      </c>
      <c r="M231" s="58">
        <f t="shared" si="25"/>
        <v>2117</v>
      </c>
      <c r="N231" s="225"/>
      <c r="O231" s="58">
        <f t="shared" si="26"/>
        <v>2117</v>
      </c>
      <c r="P231" s="228"/>
      <c r="Q231" s="228"/>
      <c r="R231" s="19"/>
      <c r="S231" s="19"/>
      <c r="T231" s="19"/>
      <c r="U231" s="150"/>
      <c r="V231" s="19"/>
    </row>
    <row r="232" spans="1:22" customFormat="1" x14ac:dyDescent="0.25">
      <c r="A232" s="164"/>
      <c r="B232" s="164" t="s">
        <v>524</v>
      </c>
      <c r="C232" s="53">
        <v>2010</v>
      </c>
      <c r="D232" s="225">
        <v>0</v>
      </c>
      <c r="E232" s="225">
        <v>2130</v>
      </c>
      <c r="F232" s="225">
        <v>0</v>
      </c>
      <c r="G232" s="225">
        <v>0</v>
      </c>
      <c r="H232" s="165" t="str">
        <f t="shared" si="21"/>
        <v>Westpower</v>
      </c>
      <c r="I232" s="172" t="str">
        <f>VLOOKUP(H232,'LG2 Raw data'!$T$1:$U$30,2,FALSE)</f>
        <v>N</v>
      </c>
      <c r="J232" s="165" t="str">
        <f t="shared" si="22"/>
        <v>Westpower</v>
      </c>
      <c r="K232" s="56" t="str">
        <f t="shared" si="23"/>
        <v>Yes</v>
      </c>
      <c r="L232" s="58">
        <f t="shared" si="24"/>
        <v>0</v>
      </c>
      <c r="M232" s="58">
        <f t="shared" si="25"/>
        <v>2130</v>
      </c>
      <c r="N232" s="225"/>
      <c r="O232" s="58">
        <f t="shared" si="26"/>
        <v>2130</v>
      </c>
      <c r="P232" s="228"/>
      <c r="Q232" s="228"/>
      <c r="R232" s="19"/>
      <c r="S232" s="19"/>
      <c r="T232" s="19"/>
      <c r="U232" s="150"/>
      <c r="V232" s="19"/>
    </row>
    <row r="233" spans="1:22" customFormat="1" x14ac:dyDescent="0.25">
      <c r="A233" s="164"/>
      <c r="B233" s="164" t="s">
        <v>524</v>
      </c>
      <c r="C233" s="53">
        <v>2011</v>
      </c>
      <c r="D233" s="225">
        <v>0</v>
      </c>
      <c r="E233" s="225">
        <v>2151</v>
      </c>
      <c r="F233" s="225">
        <v>0</v>
      </c>
      <c r="G233" s="225">
        <v>0</v>
      </c>
      <c r="H233" s="165" t="str">
        <f t="shared" si="21"/>
        <v>Westpower</v>
      </c>
      <c r="I233" s="172" t="str">
        <f>VLOOKUP(H233,'LG2 Raw data'!$T$1:$U$30,2,FALSE)</f>
        <v>N</v>
      </c>
      <c r="J233" s="165" t="str">
        <f t="shared" si="22"/>
        <v>Westpower</v>
      </c>
      <c r="K233" s="56" t="str">
        <f t="shared" si="23"/>
        <v>Yes</v>
      </c>
      <c r="L233" s="58">
        <f t="shared" si="24"/>
        <v>0</v>
      </c>
      <c r="M233" s="58">
        <f t="shared" si="25"/>
        <v>2151</v>
      </c>
      <c r="N233" s="225"/>
      <c r="O233" s="58">
        <f t="shared" si="26"/>
        <v>2151</v>
      </c>
      <c r="P233" s="228"/>
      <c r="Q233" s="228"/>
      <c r="R233" s="19"/>
      <c r="S233" s="19"/>
      <c r="T233" s="19"/>
      <c r="U233" s="150"/>
      <c r="V233" s="19"/>
    </row>
    <row r="234" spans="1:22" customFormat="1" x14ac:dyDescent="0.25">
      <c r="A234" s="188"/>
      <c r="B234" s="164" t="s">
        <v>3</v>
      </c>
      <c r="C234" s="53">
        <v>2012</v>
      </c>
      <c r="H234" s="165" t="s">
        <v>3</v>
      </c>
      <c r="I234" s="172" t="str">
        <f>VLOOKUP(H234,'LG2 Raw data'!$T:$U,2,FALSE)</f>
        <v>Y</v>
      </c>
      <c r="J234" s="165" t="s">
        <v>3</v>
      </c>
      <c r="K234" s="56"/>
      <c r="L234" s="58"/>
      <c r="M234" s="58">
        <v>4152</v>
      </c>
      <c r="N234" s="225"/>
      <c r="O234" s="58">
        <f t="shared" si="26"/>
        <v>4152</v>
      </c>
      <c r="P234" s="228"/>
      <c r="Q234" s="228"/>
      <c r="R234" s="154"/>
    </row>
    <row r="235" spans="1:22" customFormat="1" x14ac:dyDescent="0.25">
      <c r="A235" s="188"/>
      <c r="B235" s="164" t="s">
        <v>4</v>
      </c>
      <c r="C235" s="53">
        <v>2012</v>
      </c>
      <c r="H235" s="165" t="s">
        <v>4</v>
      </c>
      <c r="I235" s="172" t="str">
        <f>VLOOKUP(H235,'LG2 Raw data'!$T:$U,2,FALSE)</f>
        <v>Y</v>
      </c>
      <c r="J235" s="165" t="s">
        <v>4</v>
      </c>
      <c r="K235" s="56"/>
      <c r="L235" s="58"/>
      <c r="M235" s="58">
        <v>5677</v>
      </c>
      <c r="N235" s="225"/>
      <c r="O235" s="58">
        <f t="shared" si="26"/>
        <v>5677</v>
      </c>
      <c r="P235" s="228"/>
      <c r="Q235" s="228"/>
      <c r="R235" s="154"/>
    </row>
    <row r="236" spans="1:22" customFormat="1" x14ac:dyDescent="0.25">
      <c r="A236" s="188"/>
      <c r="B236" s="164" t="s">
        <v>59</v>
      </c>
      <c r="C236" s="53">
        <v>2012</v>
      </c>
      <c r="H236" s="165" t="s">
        <v>59</v>
      </c>
      <c r="I236" s="172" t="str">
        <f>VLOOKUP(H236,'LG2 Raw data'!$T:$U,2,FALSE)</f>
        <v>N</v>
      </c>
      <c r="J236" s="165" t="s">
        <v>464</v>
      </c>
      <c r="K236" s="56"/>
      <c r="L236" s="58"/>
      <c r="M236" s="58">
        <v>629.5</v>
      </c>
      <c r="N236" s="225"/>
      <c r="O236" s="58">
        <f t="shared" si="26"/>
        <v>629.5</v>
      </c>
      <c r="P236" s="228"/>
      <c r="Q236" s="228"/>
      <c r="R236" s="154"/>
    </row>
    <row r="237" spans="1:22" customFormat="1" x14ac:dyDescent="0.25">
      <c r="A237" s="188"/>
      <c r="B237" s="164" t="s">
        <v>5</v>
      </c>
      <c r="C237" s="53">
        <v>2012</v>
      </c>
      <c r="H237" s="165" t="s">
        <v>5</v>
      </c>
      <c r="I237" s="172" t="str">
        <f>VLOOKUP(H237,'LG2 Raw data'!$T:$U,2,FALSE)</f>
        <v>Y</v>
      </c>
      <c r="J237" s="165" t="s">
        <v>5</v>
      </c>
      <c r="K237" s="56"/>
      <c r="L237" s="58"/>
      <c r="M237" s="58">
        <v>1723</v>
      </c>
      <c r="N237" s="225"/>
      <c r="O237" s="58">
        <f t="shared" si="26"/>
        <v>1723</v>
      </c>
      <c r="P237" s="228"/>
      <c r="Q237" s="228"/>
      <c r="R237" s="154"/>
    </row>
    <row r="238" spans="1:22" customFormat="1" x14ac:dyDescent="0.25">
      <c r="A238" s="188"/>
      <c r="B238" s="164" t="s">
        <v>60</v>
      </c>
      <c r="C238" s="53">
        <v>2012</v>
      </c>
      <c r="H238" s="165" t="s">
        <v>60</v>
      </c>
      <c r="I238" s="172" t="str">
        <f>VLOOKUP(H238,'LG2 Raw data'!$T:$U,2,FALSE)</f>
        <v>N</v>
      </c>
      <c r="J238" s="165" t="s">
        <v>465</v>
      </c>
      <c r="K238" s="56"/>
      <c r="L238" s="58"/>
      <c r="M238" s="58">
        <v>3054.9488799999999</v>
      </c>
      <c r="N238" s="225"/>
      <c r="O238" s="58">
        <f t="shared" si="26"/>
        <v>3054.9488799999999</v>
      </c>
      <c r="P238" s="228"/>
      <c r="Q238" s="228"/>
      <c r="R238" s="154"/>
    </row>
    <row r="239" spans="1:22" customFormat="1" x14ac:dyDescent="0.25">
      <c r="A239" s="188"/>
      <c r="B239" s="164" t="s">
        <v>6</v>
      </c>
      <c r="C239" s="53">
        <v>2012</v>
      </c>
      <c r="H239" s="165" t="s">
        <v>6</v>
      </c>
      <c r="I239" s="172" t="str">
        <f>VLOOKUP(H239,'LG2 Raw data'!$T:$U,2,FALSE)</f>
        <v>Y</v>
      </c>
      <c r="J239" s="165" t="s">
        <v>6</v>
      </c>
      <c r="K239" s="56"/>
      <c r="L239" s="58"/>
      <c r="M239" s="58">
        <v>3645.8049999999998</v>
      </c>
      <c r="N239" s="225"/>
      <c r="O239" s="58">
        <f t="shared" si="26"/>
        <v>3645.8049999999998</v>
      </c>
      <c r="P239" s="228"/>
      <c r="Q239" s="228"/>
      <c r="R239" s="154"/>
    </row>
    <row r="240" spans="1:22" customFormat="1" x14ac:dyDescent="0.25">
      <c r="A240" s="188"/>
      <c r="B240" s="164" t="s">
        <v>61</v>
      </c>
      <c r="C240" s="53">
        <v>2012</v>
      </c>
      <c r="H240" s="165" t="s">
        <v>61</v>
      </c>
      <c r="I240" s="172" t="str">
        <f>VLOOKUP(H240,'LG2 Raw data'!$T:$U,2,FALSE)</f>
        <v>N</v>
      </c>
      <c r="J240" s="165" t="s">
        <v>61</v>
      </c>
      <c r="K240" s="56"/>
      <c r="L240" s="58"/>
      <c r="M240" s="58">
        <v>2583.46</v>
      </c>
      <c r="N240" s="225"/>
      <c r="O240" s="58">
        <f t="shared" si="26"/>
        <v>2583.46</v>
      </c>
      <c r="P240" s="228"/>
      <c r="Q240" s="228"/>
      <c r="R240" s="154"/>
    </row>
    <row r="241" spans="1:18" customFormat="1" x14ac:dyDescent="0.25">
      <c r="A241" s="188"/>
      <c r="B241" s="164" t="s">
        <v>7</v>
      </c>
      <c r="C241" s="53">
        <v>2012</v>
      </c>
      <c r="H241" s="165" t="s">
        <v>7</v>
      </c>
      <c r="I241" s="172" t="str">
        <f>VLOOKUP(H241,'LG2 Raw data'!$T:$U,2,FALSE)</f>
        <v>Y</v>
      </c>
      <c r="J241" s="165" t="s">
        <v>7</v>
      </c>
      <c r="K241" s="56"/>
      <c r="L241" s="58"/>
      <c r="M241" s="58">
        <v>2978.5</v>
      </c>
      <c r="N241" s="225"/>
      <c r="O241" s="58">
        <f t="shared" si="26"/>
        <v>2978.5</v>
      </c>
      <c r="P241" s="228"/>
      <c r="Q241" s="228"/>
      <c r="R241" s="154"/>
    </row>
    <row r="242" spans="1:18" customFormat="1" x14ac:dyDescent="0.25">
      <c r="A242" s="188"/>
      <c r="B242" s="164" t="s">
        <v>8</v>
      </c>
      <c r="C242" s="53">
        <v>2012</v>
      </c>
      <c r="H242" s="165" t="s">
        <v>8</v>
      </c>
      <c r="I242" s="172" t="str">
        <f>VLOOKUP(H242,'LG2 Raw data'!$T:$U,2,FALSE)</f>
        <v>Y</v>
      </c>
      <c r="J242" s="165" t="s">
        <v>8</v>
      </c>
      <c r="K242" s="56"/>
      <c r="L242" s="58"/>
      <c r="M242" s="58">
        <v>656.43291999999997</v>
      </c>
      <c r="N242" s="225"/>
      <c r="O242" s="58">
        <f t="shared" si="26"/>
        <v>656.43291999999997</v>
      </c>
      <c r="P242" s="228"/>
      <c r="Q242" s="228"/>
      <c r="R242" s="154"/>
    </row>
    <row r="243" spans="1:18" customFormat="1" x14ac:dyDescent="0.25">
      <c r="A243" s="188"/>
      <c r="B243" s="164" t="s">
        <v>62</v>
      </c>
      <c r="C243" s="53">
        <v>2012</v>
      </c>
      <c r="H243" s="165" t="s">
        <v>62</v>
      </c>
      <c r="I243" s="172" t="str">
        <f>VLOOKUP(H243,'LG2 Raw data'!$T:$U,2,FALSE)</f>
        <v>Y</v>
      </c>
      <c r="J243" s="165" t="s">
        <v>360</v>
      </c>
      <c r="K243" s="56"/>
      <c r="L243" s="58"/>
      <c r="M243" s="58">
        <v>2369.7049999999999</v>
      </c>
      <c r="N243" s="225">
        <v>2351.3049999999998</v>
      </c>
      <c r="O243" s="58">
        <f t="shared" si="26"/>
        <v>2351.3049999999998</v>
      </c>
      <c r="P243" s="228" t="s">
        <v>525</v>
      </c>
      <c r="Q243" s="228"/>
      <c r="R243" s="154"/>
    </row>
    <row r="244" spans="1:18" customFormat="1" x14ac:dyDescent="0.25">
      <c r="A244" s="188"/>
      <c r="B244" s="164" t="s">
        <v>63</v>
      </c>
      <c r="C244" s="53">
        <v>2012</v>
      </c>
      <c r="H244" s="165" t="s">
        <v>63</v>
      </c>
      <c r="I244" s="172" t="str">
        <f>VLOOKUP(H244,'LG2 Raw data'!$T:$U,2,FALSE)</f>
        <v>N</v>
      </c>
      <c r="J244" s="165" t="s">
        <v>470</v>
      </c>
      <c r="K244" s="56"/>
      <c r="L244" s="58"/>
      <c r="M244" s="58">
        <v>4660</v>
      </c>
      <c r="N244" s="225"/>
      <c r="O244" s="58">
        <f t="shared" si="26"/>
        <v>4660</v>
      </c>
      <c r="P244" s="228"/>
      <c r="Q244" s="228"/>
      <c r="R244" s="154"/>
    </row>
    <row r="245" spans="1:18" customFormat="1" x14ac:dyDescent="0.25">
      <c r="A245" s="188"/>
      <c r="B245" s="164" t="s">
        <v>64</v>
      </c>
      <c r="C245" s="53">
        <v>2012</v>
      </c>
      <c r="H245" s="165" t="s">
        <v>64</v>
      </c>
      <c r="I245" s="172" t="str">
        <f>VLOOKUP(H245,'LG2 Raw data'!$T:$U,2,FALSE)</f>
        <v>N</v>
      </c>
      <c r="J245" s="165" t="s">
        <v>471</v>
      </c>
      <c r="K245" s="56"/>
      <c r="L245" s="58"/>
      <c r="M245" s="58">
        <v>3369</v>
      </c>
      <c r="N245" s="225"/>
      <c r="O245" s="58">
        <f t="shared" si="26"/>
        <v>3369</v>
      </c>
      <c r="P245" s="228"/>
      <c r="Q245" s="228"/>
      <c r="R245" s="154"/>
    </row>
    <row r="246" spans="1:18" customFormat="1" x14ac:dyDescent="0.25">
      <c r="A246" s="188"/>
      <c r="B246" s="164" t="s">
        <v>9</v>
      </c>
      <c r="C246" s="53">
        <v>2012</v>
      </c>
      <c r="H246" s="165" t="s">
        <v>9</v>
      </c>
      <c r="I246" s="172" t="str">
        <f>VLOOKUP(H246,'LG2 Raw data'!$T:$U,2,FALSE)</f>
        <v>Y</v>
      </c>
      <c r="J246" s="165" t="s">
        <v>9</v>
      </c>
      <c r="K246" s="56"/>
      <c r="L246" s="58"/>
      <c r="M246" s="58">
        <v>254</v>
      </c>
      <c r="N246" s="225"/>
      <c r="O246" s="58">
        <f t="shared" si="26"/>
        <v>254</v>
      </c>
      <c r="P246" s="228"/>
      <c r="Q246" s="228"/>
      <c r="R246" s="154"/>
    </row>
    <row r="247" spans="1:18" customFormat="1" x14ac:dyDescent="0.25">
      <c r="A247" s="188"/>
      <c r="B247" s="164" t="s">
        <v>10</v>
      </c>
      <c r="C247" s="53">
        <v>2012</v>
      </c>
      <c r="H247" s="165" t="s">
        <v>10</v>
      </c>
      <c r="I247" s="172" t="str">
        <f>VLOOKUP(H247,'LG2 Raw data'!$T:$U,2,FALSE)</f>
        <v>Y</v>
      </c>
      <c r="J247" s="165" t="s">
        <v>10</v>
      </c>
      <c r="K247" s="56"/>
      <c r="L247" s="58"/>
      <c r="M247" s="58">
        <v>3367.2</v>
      </c>
      <c r="N247" s="225"/>
      <c r="O247" s="58">
        <f t="shared" si="26"/>
        <v>3367.2</v>
      </c>
      <c r="P247" s="228"/>
      <c r="Q247" s="228"/>
      <c r="R247" s="154"/>
    </row>
    <row r="248" spans="1:18" customFormat="1" x14ac:dyDescent="0.25">
      <c r="A248" s="188"/>
      <c r="B248" s="164" t="s">
        <v>65</v>
      </c>
      <c r="C248" s="53">
        <v>2012</v>
      </c>
      <c r="H248" s="165" t="s">
        <v>65</v>
      </c>
      <c r="I248" s="172" t="str">
        <f>VLOOKUP(H248,'LG2 Raw data'!$T:$U,2,FALSE)</f>
        <v>N</v>
      </c>
      <c r="J248" s="165" t="s">
        <v>482</v>
      </c>
      <c r="K248" s="56"/>
      <c r="L248" s="58"/>
      <c r="M248" s="58">
        <v>1732</v>
      </c>
      <c r="N248" s="225"/>
      <c r="O248" s="58">
        <f t="shared" si="26"/>
        <v>1732</v>
      </c>
      <c r="P248" s="228"/>
      <c r="Q248" s="228"/>
      <c r="R248" s="154"/>
    </row>
    <row r="249" spans="1:18" customFormat="1" x14ac:dyDescent="0.25">
      <c r="A249" s="188"/>
      <c r="B249" s="164" t="s">
        <v>66</v>
      </c>
      <c r="C249" s="53">
        <v>2012</v>
      </c>
      <c r="H249" s="165" t="s">
        <v>66</v>
      </c>
      <c r="I249" s="172" t="str">
        <f>VLOOKUP(H249,'LG2 Raw data'!$T:$U,2,FALSE)</f>
        <v>N</v>
      </c>
      <c r="J249" s="165" t="s">
        <v>66</v>
      </c>
      <c r="K249" s="56"/>
      <c r="L249" s="58"/>
      <c r="M249" s="58">
        <v>5778</v>
      </c>
      <c r="N249" s="225"/>
      <c r="O249" s="58">
        <f t="shared" si="26"/>
        <v>5778</v>
      </c>
      <c r="P249" s="228"/>
      <c r="Q249" s="228"/>
      <c r="R249" s="154"/>
    </row>
    <row r="250" spans="1:18" customFormat="1" x14ac:dyDescent="0.25">
      <c r="A250" s="188"/>
      <c r="B250" s="164" t="s">
        <v>67</v>
      </c>
      <c r="C250" s="53">
        <v>2012</v>
      </c>
      <c r="H250" s="165" t="s">
        <v>67</v>
      </c>
      <c r="I250" s="172" t="str">
        <f>VLOOKUP(H250,'LG2 Raw data'!$T:$U,2,FALSE)</f>
        <v>N</v>
      </c>
      <c r="J250" s="165" t="s">
        <v>335</v>
      </c>
      <c r="K250" s="56"/>
      <c r="L250" s="58"/>
      <c r="M250" s="58">
        <v>10889.343000000001</v>
      </c>
      <c r="N250" s="225"/>
      <c r="O250" s="58">
        <f t="shared" si="26"/>
        <v>10889.343000000001</v>
      </c>
      <c r="P250" s="228"/>
      <c r="Q250" s="228"/>
      <c r="R250" s="154"/>
    </row>
    <row r="251" spans="1:18" customFormat="1" x14ac:dyDescent="0.25">
      <c r="A251" s="188"/>
      <c r="B251" s="164" t="s">
        <v>68</v>
      </c>
      <c r="C251" s="53">
        <v>2012</v>
      </c>
      <c r="H251" s="165" t="s">
        <v>68</v>
      </c>
      <c r="I251" s="172" t="str">
        <f>VLOOKUP(H251,'LG2 Raw data'!$T:$U,2,FALSE)</f>
        <v>Y</v>
      </c>
      <c r="J251" s="165" t="s">
        <v>473</v>
      </c>
      <c r="K251" s="56"/>
      <c r="L251" s="58"/>
      <c r="M251" s="58">
        <v>4461.3801000000003</v>
      </c>
      <c r="N251" s="225"/>
      <c r="O251" s="58">
        <f t="shared" si="26"/>
        <v>4461.3801000000003</v>
      </c>
      <c r="P251" s="228"/>
      <c r="Q251" s="228"/>
      <c r="R251" s="154"/>
    </row>
    <row r="252" spans="1:18" customFormat="1" x14ac:dyDescent="0.25">
      <c r="A252" s="188"/>
      <c r="B252" s="164" t="s">
        <v>11</v>
      </c>
      <c r="C252" s="53">
        <v>2012</v>
      </c>
      <c r="H252" s="165" t="s">
        <v>11</v>
      </c>
      <c r="I252" s="172" t="str">
        <f>VLOOKUP(H252,'LG2 Raw data'!$T:$U,2,FALSE)</f>
        <v>Y</v>
      </c>
      <c r="J252" s="165" t="s">
        <v>11</v>
      </c>
      <c r="K252" s="56"/>
      <c r="L252" s="58"/>
      <c r="M252" s="58">
        <v>30841.2225764385</v>
      </c>
      <c r="N252" s="225"/>
      <c r="O252" s="58">
        <f t="shared" si="26"/>
        <v>30841.2225764385</v>
      </c>
      <c r="P252" s="228"/>
      <c r="Q252" s="228"/>
      <c r="R252" s="154"/>
    </row>
    <row r="253" spans="1:18" customFormat="1" x14ac:dyDescent="0.25">
      <c r="A253" s="188"/>
      <c r="B253" s="164" t="s">
        <v>69</v>
      </c>
      <c r="C253" s="53">
        <v>2012</v>
      </c>
      <c r="H253" s="165" t="s">
        <v>69</v>
      </c>
      <c r="I253" s="172" t="str">
        <f>VLOOKUP(H253,'LG2 Raw data'!$T:$U,2,FALSE)</f>
        <v>N</v>
      </c>
      <c r="J253" s="165" t="s">
        <v>69</v>
      </c>
      <c r="K253" s="56"/>
      <c r="L253" s="58"/>
      <c r="M253" s="58">
        <v>1040</v>
      </c>
      <c r="N253" s="225"/>
      <c r="O253" s="58">
        <f t="shared" si="26"/>
        <v>1040</v>
      </c>
      <c r="P253" s="228"/>
      <c r="Q253" s="228"/>
      <c r="R253" s="154"/>
    </row>
    <row r="254" spans="1:18" customFormat="1" x14ac:dyDescent="0.25">
      <c r="A254" s="188"/>
      <c r="B254" s="164" t="s">
        <v>12</v>
      </c>
      <c r="C254" s="53">
        <v>2012</v>
      </c>
      <c r="H254" s="165" t="s">
        <v>12</v>
      </c>
      <c r="I254" s="172" t="str">
        <f>VLOOKUP(H254,'LG2 Raw data'!$T:$U,2,FALSE)</f>
        <v>Y</v>
      </c>
      <c r="J254" s="165" t="s">
        <v>12</v>
      </c>
      <c r="K254" s="56"/>
      <c r="L254" s="58"/>
      <c r="M254" s="58">
        <v>4417.7</v>
      </c>
      <c r="N254" s="225"/>
      <c r="O254" s="58">
        <f t="shared" si="26"/>
        <v>4417.7</v>
      </c>
      <c r="P254" s="228"/>
      <c r="Q254" s="228"/>
      <c r="R254" s="154"/>
    </row>
    <row r="255" spans="1:18" customFormat="1" x14ac:dyDescent="0.25">
      <c r="A255" s="188"/>
      <c r="B255" s="164" t="s">
        <v>70</v>
      </c>
      <c r="C255" s="53">
        <v>2012</v>
      </c>
      <c r="H255" s="165" t="s">
        <v>70</v>
      </c>
      <c r="I255" s="172" t="str">
        <f>VLOOKUP(H255,'LG2 Raw data'!$T:$U,2,FALSE)</f>
        <v>N</v>
      </c>
      <c r="J255" s="165" t="s">
        <v>479</v>
      </c>
      <c r="K255" s="56"/>
      <c r="L255" s="58"/>
      <c r="M255" s="58">
        <v>8664.5160799999994</v>
      </c>
      <c r="N255" s="225"/>
      <c r="O255" s="58">
        <f t="shared" si="26"/>
        <v>8664.5160799999994</v>
      </c>
      <c r="P255" s="228"/>
      <c r="Q255" s="228"/>
      <c r="R255" s="154"/>
    </row>
    <row r="256" spans="1:18" customFormat="1" x14ac:dyDescent="0.25">
      <c r="A256" s="188"/>
      <c r="B256" s="164" t="s">
        <v>13</v>
      </c>
      <c r="C256" s="53">
        <v>2012</v>
      </c>
      <c r="H256" s="165" t="s">
        <v>13</v>
      </c>
      <c r="I256" s="172" t="str">
        <f>VLOOKUP(H256,'LG2 Raw data'!$T:$U,2,FALSE)</f>
        <v>Y</v>
      </c>
      <c r="J256" s="165" t="s">
        <v>13</v>
      </c>
      <c r="K256" s="56"/>
      <c r="L256" s="58"/>
      <c r="M256" s="58">
        <v>3857.9</v>
      </c>
      <c r="N256" s="225"/>
      <c r="O256" s="58">
        <f t="shared" si="26"/>
        <v>3857.9</v>
      </c>
      <c r="P256" s="228"/>
      <c r="Q256" s="228"/>
      <c r="R256" s="154"/>
    </row>
    <row r="257" spans="1:18" customFormat="1" x14ac:dyDescent="0.25">
      <c r="A257" s="188"/>
      <c r="B257" s="164" t="s">
        <v>71</v>
      </c>
      <c r="C257" s="53">
        <v>2012</v>
      </c>
      <c r="H257" s="165" t="s">
        <v>71</v>
      </c>
      <c r="I257" s="172" t="str">
        <f>VLOOKUP(H257,'LG2 Raw data'!$T:$U,2,FALSE)</f>
        <v>Y</v>
      </c>
      <c r="J257" s="165" t="s">
        <v>348</v>
      </c>
      <c r="K257" s="56"/>
      <c r="L257" s="58"/>
      <c r="M257" s="58">
        <v>8007.09</v>
      </c>
      <c r="N257" s="225">
        <v>6370.09</v>
      </c>
      <c r="O257" s="58">
        <f t="shared" si="26"/>
        <v>6370.09</v>
      </c>
      <c r="P257" s="228" t="s">
        <v>487</v>
      </c>
      <c r="Q257" s="228"/>
      <c r="R257" s="154"/>
    </row>
    <row r="258" spans="1:18" customFormat="1" x14ac:dyDescent="0.25">
      <c r="A258" s="188"/>
      <c r="B258" s="164" t="s">
        <v>72</v>
      </c>
      <c r="C258" s="53">
        <v>2012</v>
      </c>
      <c r="H258" s="165" t="s">
        <v>72</v>
      </c>
      <c r="I258" s="172" t="str">
        <f>VLOOKUP(H258,'LG2 Raw data'!$T:$U,2,FALSE)</f>
        <v>Y</v>
      </c>
      <c r="J258" s="165" t="s">
        <v>321</v>
      </c>
      <c r="K258" s="56"/>
      <c r="L258" s="58"/>
      <c r="M258" s="58">
        <v>17757.1310769999</v>
      </c>
      <c r="N258" s="225"/>
      <c r="O258" s="58">
        <f t="shared" si="26"/>
        <v>17757.1310769999</v>
      </c>
      <c r="P258" s="228"/>
      <c r="Q258" s="228"/>
      <c r="R258" s="154"/>
    </row>
    <row r="259" spans="1:18" customFormat="1" x14ac:dyDescent="0.25">
      <c r="A259" s="188"/>
      <c r="B259" s="164" t="s">
        <v>73</v>
      </c>
      <c r="C259" s="53">
        <v>2012</v>
      </c>
      <c r="H259" s="165" t="s">
        <v>73</v>
      </c>
      <c r="I259" s="172" t="str">
        <f>VLOOKUP(H259,'LG2 Raw data'!$T:$U,2,FALSE)</f>
        <v>N</v>
      </c>
      <c r="J259" s="165" t="s">
        <v>481</v>
      </c>
      <c r="K259" s="56"/>
      <c r="L259" s="58"/>
      <c r="M259" s="58">
        <v>2087.49197</v>
      </c>
      <c r="N259" s="225"/>
      <c r="O259" s="58">
        <f t="shared" ref="O259:O262" si="27">+IF(N259="",M259,N259)</f>
        <v>2087.49197</v>
      </c>
      <c r="P259" s="228"/>
      <c r="Q259" s="228"/>
      <c r="R259" s="154"/>
    </row>
    <row r="260" spans="1:18" customFormat="1" x14ac:dyDescent="0.25">
      <c r="A260" s="188"/>
      <c r="B260" s="164" t="s">
        <v>74</v>
      </c>
      <c r="C260" s="53">
        <v>2012</v>
      </c>
      <c r="H260" s="165" t="s">
        <v>74</v>
      </c>
      <c r="I260" s="172" t="str">
        <f>VLOOKUP(H260,'LG2 Raw data'!$T:$U,2,FALSE)</f>
        <v>N</v>
      </c>
      <c r="J260" s="165" t="s">
        <v>483</v>
      </c>
      <c r="K260" s="56"/>
      <c r="L260" s="58"/>
      <c r="M260" s="58">
        <v>5226</v>
      </c>
      <c r="N260" s="225"/>
      <c r="O260" s="58">
        <f t="shared" si="27"/>
        <v>5226</v>
      </c>
      <c r="P260" s="228"/>
      <c r="Q260" s="228"/>
      <c r="R260" s="154"/>
    </row>
    <row r="261" spans="1:18" customFormat="1" x14ac:dyDescent="0.25">
      <c r="A261" s="188"/>
      <c r="B261" s="164" t="s">
        <v>14</v>
      </c>
      <c r="C261" s="53">
        <v>2012</v>
      </c>
      <c r="H261" s="165" t="s">
        <v>14</v>
      </c>
      <c r="I261" s="172" t="str">
        <f>VLOOKUP(H261,'LG2 Raw data'!$T:$U,2,FALSE)</f>
        <v>Y</v>
      </c>
      <c r="J261" s="165" t="s">
        <v>14</v>
      </c>
      <c r="K261" s="56"/>
      <c r="L261" s="58"/>
      <c r="M261" s="58">
        <v>4625.0382088342703</v>
      </c>
      <c r="N261" s="225"/>
      <c r="O261" s="58">
        <f t="shared" si="27"/>
        <v>4625.0382088342703</v>
      </c>
      <c r="P261" s="228"/>
      <c r="Q261" s="228"/>
      <c r="R261" s="154"/>
    </row>
    <row r="262" spans="1:18" customFormat="1" x14ac:dyDescent="0.25">
      <c r="A262" s="188"/>
      <c r="B262" s="164" t="s">
        <v>75</v>
      </c>
      <c r="C262" s="53">
        <v>2012</v>
      </c>
      <c r="H262" s="165" t="s">
        <v>75</v>
      </c>
      <c r="I262" s="172" t="str">
        <f>VLOOKUP(H262,'LG2 Raw data'!$T:$U,2,FALSE)</f>
        <v>N</v>
      </c>
      <c r="J262" s="165" t="s">
        <v>75</v>
      </c>
      <c r="K262" s="56"/>
      <c r="L262" s="58"/>
      <c r="M262" s="58">
        <v>2193</v>
      </c>
      <c r="N262" s="225"/>
      <c r="O262" s="58">
        <f t="shared" si="27"/>
        <v>2193</v>
      </c>
      <c r="P262" s="228"/>
      <c r="Q262" s="228"/>
      <c r="R262" s="154"/>
    </row>
    <row r="263" spans="1:18" customFormat="1" x14ac:dyDescent="0.25"/>
  </sheetData>
  <pageMargins left="0.23622047244094491" right="0.23622047244094491" top="0.74803149606299213" bottom="0.74803149606299213" header="0.31496062992125984" footer="0.31496062992125984"/>
  <pageSetup paperSize="8" orientation="landscape" r:id="rId1"/>
  <headerFooter>
    <oddFooter>&amp;L&amp;F&amp;C&amp;A&amp;R&amp;P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1" tint="0.499984740745262"/>
    <pageSetUpPr fitToPage="1"/>
  </sheetPr>
  <dimension ref="A1:AT240"/>
  <sheetViews>
    <sheetView showGridLines="0" view="pageBreakPreview" zoomScaleNormal="100" zoomScaleSheetLayoutView="100" workbookViewId="0">
      <pane xSplit="2" ySplit="1" topLeftCell="C2" activePane="bottomRight" state="frozen"/>
      <selection activeCell="D86" sqref="D86"/>
      <selection pane="topRight" activeCell="D86" sqref="D86"/>
      <selection pane="bottomLeft" activeCell="D86" sqref="D86"/>
      <selection pane="bottomRight"/>
    </sheetView>
  </sheetViews>
  <sheetFormatPr defaultRowHeight="15" x14ac:dyDescent="0.25"/>
  <cols>
    <col min="1" max="1" width="22.28515625" bestFit="1" customWidth="1"/>
    <col min="3" max="3" width="11.42578125" style="170" customWidth="1"/>
    <col min="4" max="10" width="11.42578125" customWidth="1"/>
    <col min="11" max="18" width="13.140625" customWidth="1"/>
    <col min="19" max="45" width="11.42578125" customWidth="1"/>
    <col min="46" max="46" width="22" bestFit="1" customWidth="1"/>
  </cols>
  <sheetData>
    <row r="1" spans="1:46" s="153" customFormat="1" ht="111.75" customHeight="1" x14ac:dyDescent="0.25">
      <c r="A1" s="195" t="s">
        <v>399</v>
      </c>
      <c r="B1" s="163" t="s">
        <v>400</v>
      </c>
      <c r="C1" s="163" t="s">
        <v>401</v>
      </c>
      <c r="D1" s="163" t="s">
        <v>402</v>
      </c>
      <c r="E1" s="163" t="s">
        <v>403</v>
      </c>
      <c r="F1" s="163" t="s">
        <v>404</v>
      </c>
      <c r="G1" s="163" t="s">
        <v>405</v>
      </c>
      <c r="H1" s="163" t="s">
        <v>406</v>
      </c>
      <c r="I1" s="163" t="s">
        <v>407</v>
      </c>
      <c r="J1" s="163" t="s">
        <v>408</v>
      </c>
      <c r="K1" s="163" t="s">
        <v>409</v>
      </c>
      <c r="L1" s="163" t="s">
        <v>410</v>
      </c>
      <c r="M1" s="163" t="s">
        <v>411</v>
      </c>
      <c r="N1" s="163" t="s">
        <v>412</v>
      </c>
      <c r="O1" s="163" t="s">
        <v>413</v>
      </c>
      <c r="P1" s="163" t="s">
        <v>414</v>
      </c>
      <c r="Q1" s="163" t="s">
        <v>415</v>
      </c>
      <c r="R1" s="163" t="s">
        <v>416</v>
      </c>
      <c r="S1" s="163" t="s">
        <v>417</v>
      </c>
      <c r="T1" s="163" t="s">
        <v>418</v>
      </c>
      <c r="U1" s="163" t="s">
        <v>419</v>
      </c>
      <c r="V1" s="163" t="s">
        <v>420</v>
      </c>
      <c r="W1" s="163" t="s">
        <v>421</v>
      </c>
      <c r="X1" s="163" t="s">
        <v>422</v>
      </c>
      <c r="Y1" s="163" t="s">
        <v>423</v>
      </c>
      <c r="Z1" s="187" t="s">
        <v>424</v>
      </c>
      <c r="AA1" s="187" t="s">
        <v>425</v>
      </c>
      <c r="AB1" s="187" t="s">
        <v>426</v>
      </c>
      <c r="AC1" s="187" t="s">
        <v>427</v>
      </c>
      <c r="AD1" s="187" t="s">
        <v>428</v>
      </c>
      <c r="AE1" s="187" t="s">
        <v>429</v>
      </c>
      <c r="AF1" s="187" t="s">
        <v>430</v>
      </c>
      <c r="AG1" s="187" t="s">
        <v>431</v>
      </c>
      <c r="AH1" s="163" t="s">
        <v>432</v>
      </c>
      <c r="AI1" s="163" t="s">
        <v>433</v>
      </c>
      <c r="AJ1" s="163" t="s">
        <v>434</v>
      </c>
      <c r="AK1" s="163" t="s">
        <v>435</v>
      </c>
      <c r="AL1" s="163" t="s">
        <v>436</v>
      </c>
      <c r="AM1" s="163" t="s">
        <v>437</v>
      </c>
      <c r="AN1" s="163" t="s">
        <v>438</v>
      </c>
      <c r="AO1" s="163" t="s">
        <v>439</v>
      </c>
      <c r="AP1" s="163" t="s">
        <v>440</v>
      </c>
      <c r="AQ1" s="163" t="s">
        <v>441</v>
      </c>
      <c r="AR1" s="163" t="s">
        <v>442</v>
      </c>
      <c r="AS1" s="163" t="s">
        <v>443</v>
      </c>
      <c r="AT1" s="163" t="s">
        <v>444</v>
      </c>
    </row>
    <row r="2" spans="1:46" s="19" customFormat="1" x14ac:dyDescent="0.25">
      <c r="A2" s="165" t="s">
        <v>3</v>
      </c>
      <c r="B2" s="172">
        <v>2005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164" t="str">
        <f>VLOOKUP(A2,'LG2 Raw data'!$T$34:$V$62,3,FALSE)</f>
        <v>Alpine Energy</v>
      </c>
    </row>
    <row r="3" spans="1:46" s="19" customFormat="1" x14ac:dyDescent="0.25">
      <c r="A3" s="165" t="s">
        <v>3</v>
      </c>
      <c r="B3" s="172">
        <v>2006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164" t="str">
        <f>VLOOKUP(A3,'LG2 Raw data'!$T$34:$V$62,3,FALSE)</f>
        <v>Alpine Energy</v>
      </c>
    </row>
    <row r="4" spans="1:46" s="19" customFormat="1" x14ac:dyDescent="0.25">
      <c r="A4" s="165" t="s">
        <v>3</v>
      </c>
      <c r="B4" s="172">
        <v>2007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164" t="str">
        <f>VLOOKUP(A4,'LG2 Raw data'!$T$34:$V$62,3,FALSE)</f>
        <v>Alpine Energy</v>
      </c>
    </row>
    <row r="5" spans="1:46" s="19" customFormat="1" x14ac:dyDescent="0.25">
      <c r="A5" s="165" t="s">
        <v>3</v>
      </c>
      <c r="B5" s="172">
        <v>2008</v>
      </c>
      <c r="C5" s="44">
        <v>0</v>
      </c>
      <c r="D5" s="44">
        <v>0</v>
      </c>
      <c r="E5" s="44">
        <v>202.94399999999999</v>
      </c>
      <c r="F5" s="44">
        <v>0</v>
      </c>
      <c r="G5" s="44">
        <v>142.99799999999999</v>
      </c>
      <c r="H5" s="44">
        <v>2692.4479999999999</v>
      </c>
      <c r="I5" s="44">
        <v>385.32100000000003</v>
      </c>
      <c r="J5" s="44">
        <v>3423.7109999999998</v>
      </c>
      <c r="K5" s="44">
        <v>0</v>
      </c>
      <c r="L5" s="44">
        <v>0</v>
      </c>
      <c r="M5" s="44">
        <v>28.315000000000001</v>
      </c>
      <c r="N5" s="44">
        <v>0</v>
      </c>
      <c r="O5" s="44">
        <v>0.47299999999999998</v>
      </c>
      <c r="P5" s="44">
        <v>272.77</v>
      </c>
      <c r="Q5" s="44">
        <v>290.88099999999997</v>
      </c>
      <c r="R5" s="44">
        <v>592.43899999999996</v>
      </c>
      <c r="S5" s="44">
        <v>0</v>
      </c>
      <c r="T5" s="44">
        <v>0</v>
      </c>
      <c r="U5" s="44">
        <v>231.25899999999999</v>
      </c>
      <c r="V5" s="44">
        <v>0</v>
      </c>
      <c r="W5" s="44">
        <v>143.471</v>
      </c>
      <c r="X5" s="44">
        <v>2965.2179999999998</v>
      </c>
      <c r="Y5" s="44">
        <v>676.202</v>
      </c>
      <c r="Z5" s="44">
        <v>4016.15</v>
      </c>
      <c r="AA5" s="44">
        <v>0</v>
      </c>
      <c r="AB5" s="44">
        <v>0</v>
      </c>
      <c r="AC5" s="44">
        <v>0</v>
      </c>
      <c r="AD5" s="44">
        <v>315.51400000000001</v>
      </c>
      <c r="AE5" s="44">
        <v>3086.201</v>
      </c>
      <c r="AF5" s="44">
        <v>0</v>
      </c>
      <c r="AG5" s="44">
        <v>11.747999999999999</v>
      </c>
      <c r="AH5" s="44">
        <v>0</v>
      </c>
      <c r="AI5" s="44">
        <v>0</v>
      </c>
      <c r="AJ5" s="44">
        <v>10.247999999999999</v>
      </c>
      <c r="AK5" s="44">
        <v>3423.7109999999998</v>
      </c>
      <c r="AL5" s="44">
        <v>9.2155558690555403E-2</v>
      </c>
      <c r="AM5" s="44">
        <v>0.90141983362497602</v>
      </c>
      <c r="AN5" s="44">
        <v>0</v>
      </c>
      <c r="AO5" s="44">
        <v>3.4313643879405002E-3</v>
      </c>
      <c r="AP5" s="44">
        <v>0</v>
      </c>
      <c r="AQ5" s="44">
        <v>0</v>
      </c>
      <c r="AR5" s="44">
        <v>2.9932432965282E-3</v>
      </c>
      <c r="AS5" s="44">
        <v>1</v>
      </c>
      <c r="AT5" s="164" t="str">
        <f>VLOOKUP(A5,'LG2 Raw data'!$T$34:$V$62,3,FALSE)</f>
        <v>Alpine Energy</v>
      </c>
    </row>
    <row r="6" spans="1:46" s="19" customFormat="1" x14ac:dyDescent="0.25">
      <c r="A6" s="165" t="s">
        <v>3</v>
      </c>
      <c r="B6" s="172">
        <v>2009</v>
      </c>
      <c r="C6" s="44">
        <v>0</v>
      </c>
      <c r="D6" s="44">
        <v>0</v>
      </c>
      <c r="E6" s="44">
        <v>203</v>
      </c>
      <c r="F6" s="44">
        <v>0</v>
      </c>
      <c r="G6" s="44">
        <v>143</v>
      </c>
      <c r="H6" s="44">
        <v>2709</v>
      </c>
      <c r="I6" s="44">
        <v>387</v>
      </c>
      <c r="J6" s="44">
        <v>3442</v>
      </c>
      <c r="K6" s="44">
        <v>0</v>
      </c>
      <c r="L6" s="44">
        <v>0</v>
      </c>
      <c r="M6" s="44">
        <v>29</v>
      </c>
      <c r="N6" s="44">
        <v>0</v>
      </c>
      <c r="O6" s="44">
        <v>0</v>
      </c>
      <c r="P6" s="44">
        <v>291</v>
      </c>
      <c r="Q6" s="44">
        <v>298</v>
      </c>
      <c r="R6" s="44">
        <v>618</v>
      </c>
      <c r="S6" s="44">
        <v>0</v>
      </c>
      <c r="T6" s="44">
        <v>0</v>
      </c>
      <c r="U6" s="44">
        <v>232</v>
      </c>
      <c r="V6" s="44">
        <v>0</v>
      </c>
      <c r="W6" s="44">
        <v>143</v>
      </c>
      <c r="X6" s="44">
        <v>3000</v>
      </c>
      <c r="Y6" s="44">
        <v>685</v>
      </c>
      <c r="Z6" s="44">
        <v>4060</v>
      </c>
      <c r="AA6" s="44">
        <v>0</v>
      </c>
      <c r="AB6" s="44">
        <v>0</v>
      </c>
      <c r="AC6" s="44">
        <v>0</v>
      </c>
      <c r="AD6" s="44">
        <v>316</v>
      </c>
      <c r="AE6" s="44">
        <v>3114</v>
      </c>
      <c r="AF6" s="44">
        <v>0</v>
      </c>
      <c r="AG6" s="44">
        <v>12</v>
      </c>
      <c r="AH6" s="44">
        <v>0</v>
      </c>
      <c r="AI6" s="44">
        <v>0</v>
      </c>
      <c r="AJ6" s="44">
        <v>0</v>
      </c>
      <c r="AK6" s="44">
        <v>3442</v>
      </c>
      <c r="AL6" s="44">
        <v>9.1807088901801295E-2</v>
      </c>
      <c r="AM6" s="44">
        <v>0.90470656595002896</v>
      </c>
      <c r="AN6" s="44">
        <v>0</v>
      </c>
      <c r="AO6" s="44">
        <v>3.4863451481697001E-3</v>
      </c>
      <c r="AP6" s="44">
        <v>0</v>
      </c>
      <c r="AQ6" s="44">
        <v>0</v>
      </c>
      <c r="AR6" s="44">
        <v>0</v>
      </c>
      <c r="AS6" s="44">
        <v>1</v>
      </c>
      <c r="AT6" s="164" t="str">
        <f>VLOOKUP(A6,'LG2 Raw data'!$T$34:$V$62,3,FALSE)</f>
        <v>Alpine Energy</v>
      </c>
    </row>
    <row r="7" spans="1:46" s="19" customFormat="1" x14ac:dyDescent="0.25">
      <c r="A7" s="165" t="s">
        <v>3</v>
      </c>
      <c r="B7" s="172">
        <v>2010</v>
      </c>
      <c r="C7" s="44">
        <v>0</v>
      </c>
      <c r="D7" s="44">
        <v>0</v>
      </c>
      <c r="E7" s="44">
        <v>203</v>
      </c>
      <c r="F7" s="44">
        <v>0</v>
      </c>
      <c r="G7" s="44">
        <v>143</v>
      </c>
      <c r="H7" s="44">
        <v>2724</v>
      </c>
      <c r="I7" s="44">
        <v>385</v>
      </c>
      <c r="J7" s="44">
        <v>3455</v>
      </c>
      <c r="K7" s="44">
        <v>0</v>
      </c>
      <c r="L7" s="44">
        <v>0</v>
      </c>
      <c r="M7" s="44">
        <v>29</v>
      </c>
      <c r="N7" s="44">
        <v>0</v>
      </c>
      <c r="O7" s="44">
        <v>0</v>
      </c>
      <c r="P7" s="44">
        <v>310</v>
      </c>
      <c r="Q7" s="44">
        <v>312</v>
      </c>
      <c r="R7" s="44">
        <v>651</v>
      </c>
      <c r="S7" s="44">
        <v>0</v>
      </c>
      <c r="T7" s="44">
        <v>0</v>
      </c>
      <c r="U7" s="44">
        <v>232</v>
      </c>
      <c r="V7" s="44">
        <v>0</v>
      </c>
      <c r="W7" s="44">
        <v>143</v>
      </c>
      <c r="X7" s="44">
        <v>3034</v>
      </c>
      <c r="Y7" s="44">
        <v>697</v>
      </c>
      <c r="Z7" s="44">
        <v>4106</v>
      </c>
      <c r="AA7" s="44">
        <v>0</v>
      </c>
      <c r="AB7" s="44">
        <v>0</v>
      </c>
      <c r="AC7" s="44">
        <v>0</v>
      </c>
      <c r="AD7" s="44">
        <v>347</v>
      </c>
      <c r="AE7" s="44">
        <v>3097</v>
      </c>
      <c r="AF7" s="44">
        <v>0</v>
      </c>
      <c r="AG7" s="44">
        <v>11</v>
      </c>
      <c r="AH7" s="44">
        <v>0</v>
      </c>
      <c r="AI7" s="44">
        <v>0</v>
      </c>
      <c r="AJ7" s="44">
        <v>0</v>
      </c>
      <c r="AK7" s="44">
        <v>3455</v>
      </c>
      <c r="AL7" s="44">
        <v>0.100434153400868</v>
      </c>
      <c r="AM7" s="44">
        <v>0.89638205499276402</v>
      </c>
      <c r="AN7" s="44">
        <v>0</v>
      </c>
      <c r="AO7" s="44">
        <v>3.1837916063675998E-3</v>
      </c>
      <c r="AP7" s="44">
        <v>0</v>
      </c>
      <c r="AQ7" s="44">
        <v>0</v>
      </c>
      <c r="AR7" s="44">
        <v>0</v>
      </c>
      <c r="AS7" s="44">
        <v>1</v>
      </c>
      <c r="AT7" s="164" t="str">
        <f>VLOOKUP(A7,'LG2 Raw data'!$T$34:$V$62,3,FALSE)</f>
        <v>Alpine Energy</v>
      </c>
    </row>
    <row r="8" spans="1:46" s="19" customFormat="1" x14ac:dyDescent="0.25">
      <c r="A8" s="165" t="s">
        <v>3</v>
      </c>
      <c r="B8" s="172">
        <v>2011</v>
      </c>
      <c r="C8" s="44">
        <v>0</v>
      </c>
      <c r="D8" s="44">
        <v>0</v>
      </c>
      <c r="E8" s="44">
        <v>203</v>
      </c>
      <c r="F8" s="44">
        <v>0</v>
      </c>
      <c r="G8" s="44">
        <v>144</v>
      </c>
      <c r="H8" s="44">
        <v>2725</v>
      </c>
      <c r="I8" s="44">
        <v>382</v>
      </c>
      <c r="J8" s="44">
        <v>3454</v>
      </c>
      <c r="K8" s="44">
        <v>0</v>
      </c>
      <c r="L8" s="44">
        <v>0</v>
      </c>
      <c r="M8" s="44">
        <v>32</v>
      </c>
      <c r="N8" s="44">
        <v>0</v>
      </c>
      <c r="O8" s="44">
        <v>0</v>
      </c>
      <c r="P8" s="44">
        <v>314</v>
      </c>
      <c r="Q8" s="44">
        <v>320</v>
      </c>
      <c r="R8" s="44">
        <v>666</v>
      </c>
      <c r="S8" s="44">
        <v>0</v>
      </c>
      <c r="T8" s="44">
        <v>0</v>
      </c>
      <c r="U8" s="44">
        <v>235</v>
      </c>
      <c r="V8" s="44">
        <v>0</v>
      </c>
      <c r="W8" s="44">
        <v>144</v>
      </c>
      <c r="X8" s="44">
        <v>3039</v>
      </c>
      <c r="Y8" s="44">
        <v>702</v>
      </c>
      <c r="Z8" s="44">
        <v>4120</v>
      </c>
      <c r="AA8" s="44">
        <v>0</v>
      </c>
      <c r="AB8" s="44">
        <v>0</v>
      </c>
      <c r="AC8" s="44">
        <v>0</v>
      </c>
      <c r="AD8" s="44">
        <v>319</v>
      </c>
      <c r="AE8" s="44">
        <v>3041</v>
      </c>
      <c r="AF8" s="44">
        <v>0</v>
      </c>
      <c r="AG8" s="44">
        <v>94</v>
      </c>
      <c r="AH8" s="44">
        <v>0</v>
      </c>
      <c r="AI8" s="44">
        <v>0</v>
      </c>
      <c r="AJ8" s="44">
        <v>0</v>
      </c>
      <c r="AK8" s="44">
        <v>3454</v>
      </c>
      <c r="AL8" s="44">
        <v>9.2356687898089193E-2</v>
      </c>
      <c r="AM8" s="44">
        <v>0.88042848870874302</v>
      </c>
      <c r="AN8" s="44">
        <v>0</v>
      </c>
      <c r="AO8" s="44">
        <v>2.72148233931673E-2</v>
      </c>
      <c r="AP8" s="44">
        <v>0</v>
      </c>
      <c r="AQ8" s="44">
        <v>0</v>
      </c>
      <c r="AR8" s="44">
        <v>0</v>
      </c>
      <c r="AS8" s="44">
        <v>1</v>
      </c>
      <c r="AT8" s="164" t="str">
        <f>VLOOKUP(A8,'LG2 Raw data'!$T$34:$V$62,3,FALSE)</f>
        <v>Alpine Energy</v>
      </c>
    </row>
    <row r="9" spans="1:46" s="19" customFormat="1" x14ac:dyDescent="0.25">
      <c r="A9" s="165" t="s">
        <v>3</v>
      </c>
      <c r="B9" s="172">
        <v>2012</v>
      </c>
      <c r="C9" s="44">
        <v>0</v>
      </c>
      <c r="D9" s="44">
        <v>0</v>
      </c>
      <c r="E9" s="44">
        <v>203</v>
      </c>
      <c r="F9" s="44">
        <v>0</v>
      </c>
      <c r="G9" s="44">
        <v>144</v>
      </c>
      <c r="H9" s="44">
        <v>2734</v>
      </c>
      <c r="I9" s="44">
        <v>381</v>
      </c>
      <c r="J9" s="44">
        <v>3462</v>
      </c>
      <c r="K9" s="44">
        <v>0</v>
      </c>
      <c r="L9" s="44">
        <v>0</v>
      </c>
      <c r="M9" s="44">
        <v>40</v>
      </c>
      <c r="N9" s="44">
        <v>0</v>
      </c>
      <c r="O9" s="44">
        <v>1</v>
      </c>
      <c r="P9" s="44">
        <v>325</v>
      </c>
      <c r="Q9" s="44">
        <v>324</v>
      </c>
      <c r="R9" s="44">
        <v>690</v>
      </c>
      <c r="S9" s="44">
        <v>0</v>
      </c>
      <c r="T9" s="44">
        <v>0</v>
      </c>
      <c r="U9" s="44">
        <v>243</v>
      </c>
      <c r="V9" s="44">
        <v>0</v>
      </c>
      <c r="W9" s="44">
        <v>145</v>
      </c>
      <c r="X9" s="44">
        <v>3059</v>
      </c>
      <c r="Y9" s="44">
        <v>705</v>
      </c>
      <c r="Z9" s="44">
        <v>4152</v>
      </c>
      <c r="AA9" s="44">
        <v>0</v>
      </c>
      <c r="AB9" s="44">
        <v>0</v>
      </c>
      <c r="AC9" s="44">
        <v>0</v>
      </c>
      <c r="AD9" s="44">
        <v>318</v>
      </c>
      <c r="AE9" s="44">
        <v>3048</v>
      </c>
      <c r="AF9" s="44">
        <v>0</v>
      </c>
      <c r="AG9" s="44">
        <v>96</v>
      </c>
      <c r="AH9" s="44">
        <v>0</v>
      </c>
      <c r="AI9" s="44">
        <v>0</v>
      </c>
      <c r="AJ9" s="44">
        <v>0</v>
      </c>
      <c r="AK9" s="44">
        <v>3462</v>
      </c>
      <c r="AL9" s="44">
        <v>9.1854419410745194E-2</v>
      </c>
      <c r="AM9" s="44">
        <v>0.88041594454072802</v>
      </c>
      <c r="AN9" s="44">
        <v>0</v>
      </c>
      <c r="AO9" s="44">
        <v>2.77296360485269E-2</v>
      </c>
      <c r="AP9" s="44">
        <v>0</v>
      </c>
      <c r="AQ9" s="44">
        <v>0</v>
      </c>
      <c r="AR9" s="44">
        <v>0</v>
      </c>
      <c r="AS9" s="44">
        <v>1</v>
      </c>
      <c r="AT9" s="164" t="str">
        <f>VLOOKUP(A9,'LG2 Raw data'!$T$34:$V$62,3,FALSE)</f>
        <v>Alpine Energy</v>
      </c>
    </row>
    <row r="10" spans="1:46" s="19" customFormat="1" x14ac:dyDescent="0.25">
      <c r="A10" s="165" t="s">
        <v>4</v>
      </c>
      <c r="B10" s="172">
        <v>2005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164" t="str">
        <f>VLOOKUP(A10,'LG2 Raw data'!$T$34:$V$62,3,FALSE)</f>
        <v>Aurora Energy</v>
      </c>
    </row>
    <row r="11" spans="1:46" s="19" customFormat="1" x14ac:dyDescent="0.25">
      <c r="A11" s="165" t="s">
        <v>4</v>
      </c>
      <c r="B11" s="172">
        <v>2006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164" t="str">
        <f>VLOOKUP(A11,'LG2 Raw data'!$T$34:$V$62,3,FALSE)</f>
        <v>Aurora Energy</v>
      </c>
    </row>
    <row r="12" spans="1:46" s="19" customFormat="1" x14ac:dyDescent="0.25">
      <c r="A12" s="165" t="s">
        <v>4</v>
      </c>
      <c r="B12" s="172">
        <v>2007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164" t="str">
        <f>VLOOKUP(A12,'LG2 Raw data'!$T$34:$V$62,3,FALSE)</f>
        <v>Aurora Energy</v>
      </c>
    </row>
    <row r="13" spans="1:46" s="19" customFormat="1" x14ac:dyDescent="0.25">
      <c r="A13" s="165" t="s">
        <v>4</v>
      </c>
      <c r="B13" s="172">
        <v>2008</v>
      </c>
      <c r="C13" s="44">
        <v>0</v>
      </c>
      <c r="D13" s="44">
        <v>109</v>
      </c>
      <c r="E13" s="44">
        <v>388.7</v>
      </c>
      <c r="F13" s="44">
        <v>8.8000000000000007</v>
      </c>
      <c r="G13" s="44">
        <v>0</v>
      </c>
      <c r="H13" s="44">
        <v>2344.5</v>
      </c>
      <c r="I13" s="44">
        <v>1011.1</v>
      </c>
      <c r="J13" s="44">
        <v>3862.1</v>
      </c>
      <c r="K13" s="44">
        <v>0</v>
      </c>
      <c r="L13" s="44">
        <v>0.3</v>
      </c>
      <c r="M13" s="44">
        <v>93.3</v>
      </c>
      <c r="N13" s="44">
        <v>0</v>
      </c>
      <c r="O13" s="44">
        <v>0</v>
      </c>
      <c r="P13" s="44">
        <v>782.1</v>
      </c>
      <c r="Q13" s="44">
        <v>715.5</v>
      </c>
      <c r="R13" s="44">
        <v>1591.2</v>
      </c>
      <c r="S13" s="44">
        <v>0</v>
      </c>
      <c r="T13" s="44">
        <v>109.3</v>
      </c>
      <c r="U13" s="44">
        <v>482</v>
      </c>
      <c r="V13" s="44">
        <v>8.8000000000000007</v>
      </c>
      <c r="W13" s="44">
        <v>0</v>
      </c>
      <c r="X13" s="44">
        <v>3126.6</v>
      </c>
      <c r="Y13" s="44">
        <v>1726.6</v>
      </c>
      <c r="Z13" s="44">
        <v>5453.3</v>
      </c>
      <c r="AA13" s="44">
        <v>60</v>
      </c>
      <c r="AB13" s="44">
        <v>163</v>
      </c>
      <c r="AC13" s="44">
        <v>223</v>
      </c>
      <c r="AD13" s="44">
        <v>1138</v>
      </c>
      <c r="AE13" s="44">
        <v>2590</v>
      </c>
      <c r="AF13" s="44">
        <v>0</v>
      </c>
      <c r="AG13" s="44">
        <v>3.7</v>
      </c>
      <c r="AH13" s="44">
        <v>130.4</v>
      </c>
      <c r="AI13" s="44">
        <v>0</v>
      </c>
      <c r="AJ13" s="44">
        <v>0</v>
      </c>
      <c r="AK13" s="44">
        <v>3862.1</v>
      </c>
      <c r="AL13" s="44">
        <v>0.29465834649542999</v>
      </c>
      <c r="AM13" s="44">
        <v>0.67061961109241097</v>
      </c>
      <c r="AN13" s="44">
        <v>0</v>
      </c>
      <c r="AO13" s="44">
        <v>9.5802801584629995E-4</v>
      </c>
      <c r="AP13" s="44">
        <v>3.3764014396312901E-2</v>
      </c>
      <c r="AQ13" s="44">
        <v>0</v>
      </c>
      <c r="AR13" s="44">
        <v>0</v>
      </c>
      <c r="AS13" s="44">
        <v>1</v>
      </c>
      <c r="AT13" s="164" t="str">
        <f>VLOOKUP(A13,'LG2 Raw data'!$T$34:$V$62,3,FALSE)</f>
        <v>Aurora Energy</v>
      </c>
    </row>
    <row r="14" spans="1:46" s="19" customFormat="1" x14ac:dyDescent="0.25">
      <c r="A14" s="165" t="s">
        <v>4</v>
      </c>
      <c r="B14" s="172">
        <v>2009</v>
      </c>
      <c r="C14" s="44">
        <v>0</v>
      </c>
      <c r="D14" s="44">
        <v>109</v>
      </c>
      <c r="E14" s="44">
        <v>386.3</v>
      </c>
      <c r="F14" s="44">
        <v>8.8000000000000007</v>
      </c>
      <c r="G14" s="44">
        <v>0</v>
      </c>
      <c r="H14" s="44">
        <v>2340.8000000000002</v>
      </c>
      <c r="I14" s="44">
        <v>1055.8</v>
      </c>
      <c r="J14" s="44">
        <v>3900.7</v>
      </c>
      <c r="K14" s="44">
        <v>0</v>
      </c>
      <c r="L14" s="44">
        <v>0.3</v>
      </c>
      <c r="M14" s="44">
        <v>93</v>
      </c>
      <c r="N14" s="44">
        <v>0</v>
      </c>
      <c r="O14" s="44">
        <v>0</v>
      </c>
      <c r="P14" s="44">
        <v>805.2</v>
      </c>
      <c r="Q14" s="44">
        <v>745.2</v>
      </c>
      <c r="R14" s="44">
        <v>1643.7</v>
      </c>
      <c r="S14" s="44">
        <v>0</v>
      </c>
      <c r="T14" s="44">
        <v>109.3</v>
      </c>
      <c r="U14" s="44">
        <v>479.3</v>
      </c>
      <c r="V14" s="44">
        <v>8.8000000000000007</v>
      </c>
      <c r="W14" s="44">
        <v>0</v>
      </c>
      <c r="X14" s="44">
        <v>3146</v>
      </c>
      <c r="Y14" s="44">
        <v>1801</v>
      </c>
      <c r="Z14" s="44">
        <v>5544.4</v>
      </c>
      <c r="AA14" s="44">
        <v>51</v>
      </c>
      <c r="AB14" s="44">
        <v>149.6</v>
      </c>
      <c r="AC14" s="44">
        <v>200.6</v>
      </c>
      <c r="AD14" s="44">
        <v>1126.5</v>
      </c>
      <c r="AE14" s="44">
        <v>2640.1</v>
      </c>
      <c r="AF14" s="44">
        <v>0</v>
      </c>
      <c r="AG14" s="44">
        <v>1.3</v>
      </c>
      <c r="AH14" s="44">
        <v>132.80000000000001</v>
      </c>
      <c r="AI14" s="44">
        <v>0</v>
      </c>
      <c r="AJ14" s="44">
        <v>0</v>
      </c>
      <c r="AK14" s="44">
        <v>3900.7</v>
      </c>
      <c r="AL14" s="44">
        <v>0.28879431896838997</v>
      </c>
      <c r="AM14" s="44">
        <v>0.67682723613710305</v>
      </c>
      <c r="AN14" s="44">
        <v>0</v>
      </c>
      <c r="AO14" s="44">
        <v>3.3327351501009997E-4</v>
      </c>
      <c r="AP14" s="44">
        <v>3.4045171379496003E-2</v>
      </c>
      <c r="AQ14" s="44">
        <v>0</v>
      </c>
      <c r="AR14" s="44">
        <v>0</v>
      </c>
      <c r="AS14" s="44">
        <v>1</v>
      </c>
      <c r="AT14" s="164" t="str">
        <f>VLOOKUP(A14,'LG2 Raw data'!$T$34:$V$62,3,FALSE)</f>
        <v>Aurora Energy</v>
      </c>
    </row>
    <row r="15" spans="1:46" s="19" customFormat="1" x14ac:dyDescent="0.25">
      <c r="A15" s="165" t="s">
        <v>4</v>
      </c>
      <c r="B15" s="172">
        <v>2010</v>
      </c>
      <c r="C15" s="44">
        <v>0</v>
      </c>
      <c r="D15" s="44">
        <v>108.3</v>
      </c>
      <c r="E15" s="44">
        <v>386.4</v>
      </c>
      <c r="F15" s="44">
        <v>8.8000000000000007</v>
      </c>
      <c r="G15" s="44">
        <v>0</v>
      </c>
      <c r="H15" s="44">
        <v>2336.8000000000002</v>
      </c>
      <c r="I15" s="44">
        <v>1051.2</v>
      </c>
      <c r="J15" s="44">
        <v>3891.5</v>
      </c>
      <c r="K15" s="44">
        <v>0</v>
      </c>
      <c r="L15" s="44">
        <v>1.2</v>
      </c>
      <c r="M15" s="44">
        <v>94.9</v>
      </c>
      <c r="N15" s="44">
        <v>0</v>
      </c>
      <c r="O15" s="44">
        <v>0</v>
      </c>
      <c r="P15" s="44">
        <v>830.9</v>
      </c>
      <c r="Q15" s="44">
        <v>781.5</v>
      </c>
      <c r="R15" s="44">
        <v>1708.5</v>
      </c>
      <c r="S15" s="44">
        <v>0</v>
      </c>
      <c r="T15" s="44">
        <v>109.5</v>
      </c>
      <c r="U15" s="44">
        <v>481.3</v>
      </c>
      <c r="V15" s="44">
        <v>8.8000000000000007</v>
      </c>
      <c r="W15" s="44">
        <v>0</v>
      </c>
      <c r="X15" s="44">
        <v>3167.7</v>
      </c>
      <c r="Y15" s="44">
        <v>1832.7</v>
      </c>
      <c r="Z15" s="44">
        <v>5600</v>
      </c>
      <c r="AA15" s="44">
        <v>49.2</v>
      </c>
      <c r="AB15" s="44">
        <v>154.69999999999999</v>
      </c>
      <c r="AC15" s="44">
        <v>203.9</v>
      </c>
      <c r="AD15" s="44">
        <v>1077.5</v>
      </c>
      <c r="AE15" s="44">
        <v>2684</v>
      </c>
      <c r="AF15" s="44">
        <v>0</v>
      </c>
      <c r="AG15" s="44">
        <v>0</v>
      </c>
      <c r="AH15" s="44">
        <v>130</v>
      </c>
      <c r="AI15" s="44">
        <v>0</v>
      </c>
      <c r="AJ15" s="44">
        <v>0</v>
      </c>
      <c r="AK15" s="44">
        <v>3891.5</v>
      </c>
      <c r="AL15" s="44">
        <v>0.276885519722472</v>
      </c>
      <c r="AM15" s="44">
        <v>0.68970833868688197</v>
      </c>
      <c r="AN15" s="44">
        <v>0</v>
      </c>
      <c r="AO15" s="44">
        <v>0</v>
      </c>
      <c r="AP15" s="44">
        <v>3.3406141590646303E-2</v>
      </c>
      <c r="AQ15" s="44">
        <v>0</v>
      </c>
      <c r="AR15" s="44">
        <v>0</v>
      </c>
      <c r="AS15" s="44">
        <v>1</v>
      </c>
      <c r="AT15" s="164" t="str">
        <f>VLOOKUP(A15,'LG2 Raw data'!$T$34:$V$62,3,FALSE)</f>
        <v>Aurora Energy</v>
      </c>
    </row>
    <row r="16" spans="1:46" s="19" customFormat="1" x14ac:dyDescent="0.25">
      <c r="A16" s="165" t="s">
        <v>4</v>
      </c>
      <c r="B16" s="172">
        <v>2011</v>
      </c>
      <c r="C16" s="44">
        <v>0</v>
      </c>
      <c r="D16" s="44">
        <v>108.3</v>
      </c>
      <c r="E16" s="44">
        <v>404.5</v>
      </c>
      <c r="F16" s="44">
        <v>8.8000000000000007</v>
      </c>
      <c r="G16" s="44">
        <v>0</v>
      </c>
      <c r="H16" s="44">
        <v>2332.3000000000002</v>
      </c>
      <c r="I16" s="44">
        <v>1037.3</v>
      </c>
      <c r="J16" s="44">
        <v>3891.2</v>
      </c>
      <c r="K16" s="44">
        <v>0</v>
      </c>
      <c r="L16" s="44">
        <v>1.2</v>
      </c>
      <c r="M16" s="44">
        <v>93.7</v>
      </c>
      <c r="N16" s="44">
        <v>0</v>
      </c>
      <c r="O16" s="44">
        <v>0</v>
      </c>
      <c r="P16" s="44">
        <v>852.2</v>
      </c>
      <c r="Q16" s="44">
        <v>783</v>
      </c>
      <c r="R16" s="44">
        <v>1730.1</v>
      </c>
      <c r="S16" s="44">
        <v>0</v>
      </c>
      <c r="T16" s="44">
        <v>109.5</v>
      </c>
      <c r="U16" s="44">
        <v>498.2</v>
      </c>
      <c r="V16" s="44">
        <v>8.8000000000000007</v>
      </c>
      <c r="W16" s="44">
        <v>0</v>
      </c>
      <c r="X16" s="44">
        <v>3184.5</v>
      </c>
      <c r="Y16" s="44">
        <v>1820.3</v>
      </c>
      <c r="Z16" s="44">
        <v>5621.3</v>
      </c>
      <c r="AA16" s="44">
        <v>48.1</v>
      </c>
      <c r="AB16" s="44">
        <v>157.30000000000001</v>
      </c>
      <c r="AC16" s="44">
        <v>205.4</v>
      </c>
      <c r="AD16" s="44">
        <v>1097.0999999999999</v>
      </c>
      <c r="AE16" s="44">
        <v>2663.6</v>
      </c>
      <c r="AF16" s="44">
        <v>0</v>
      </c>
      <c r="AG16" s="44">
        <v>0</v>
      </c>
      <c r="AH16" s="44">
        <v>130.5</v>
      </c>
      <c r="AI16" s="44">
        <v>0</v>
      </c>
      <c r="AJ16" s="44">
        <v>0</v>
      </c>
      <c r="AK16" s="44">
        <v>3891.2</v>
      </c>
      <c r="AL16" s="44">
        <v>0.281943873355263</v>
      </c>
      <c r="AM16" s="44">
        <v>0.68451891447368396</v>
      </c>
      <c r="AN16" s="44">
        <v>0</v>
      </c>
      <c r="AO16" s="44">
        <v>0</v>
      </c>
      <c r="AP16" s="44">
        <v>3.3537212171052599E-2</v>
      </c>
      <c r="AQ16" s="44">
        <v>0</v>
      </c>
      <c r="AR16" s="44">
        <v>0</v>
      </c>
      <c r="AS16" s="44">
        <v>1</v>
      </c>
      <c r="AT16" s="164" t="str">
        <f>VLOOKUP(A16,'LG2 Raw data'!$T$34:$V$62,3,FALSE)</f>
        <v>Aurora Energy</v>
      </c>
    </row>
    <row r="17" spans="1:46" s="19" customFormat="1" x14ac:dyDescent="0.25">
      <c r="A17" s="165" t="s">
        <v>4</v>
      </c>
      <c r="B17" s="172">
        <v>2012</v>
      </c>
      <c r="C17" s="44">
        <v>0</v>
      </c>
      <c r="D17" s="44">
        <v>108</v>
      </c>
      <c r="E17" s="44">
        <v>404</v>
      </c>
      <c r="F17" s="44">
        <v>9</v>
      </c>
      <c r="G17" s="44">
        <v>0</v>
      </c>
      <c r="H17" s="44">
        <v>2329</v>
      </c>
      <c r="I17" s="44">
        <v>1049</v>
      </c>
      <c r="J17" s="44">
        <v>3899</v>
      </c>
      <c r="K17" s="44">
        <v>0</v>
      </c>
      <c r="L17" s="44">
        <v>1</v>
      </c>
      <c r="M17" s="44">
        <v>92</v>
      </c>
      <c r="N17" s="44">
        <v>0</v>
      </c>
      <c r="O17" s="44">
        <v>0</v>
      </c>
      <c r="P17" s="44">
        <v>871</v>
      </c>
      <c r="Q17" s="44">
        <v>814</v>
      </c>
      <c r="R17" s="44">
        <v>1778</v>
      </c>
      <c r="S17" s="44">
        <v>0</v>
      </c>
      <c r="T17" s="44">
        <v>109</v>
      </c>
      <c r="U17" s="44">
        <v>496</v>
      </c>
      <c r="V17" s="44">
        <v>9</v>
      </c>
      <c r="W17" s="44">
        <v>0</v>
      </c>
      <c r="X17" s="44">
        <v>3200</v>
      </c>
      <c r="Y17" s="44">
        <v>1863</v>
      </c>
      <c r="Z17" s="44">
        <v>5677</v>
      </c>
      <c r="AA17" s="44">
        <v>41</v>
      </c>
      <c r="AB17" s="44">
        <v>166</v>
      </c>
      <c r="AC17" s="44">
        <v>207</v>
      </c>
      <c r="AD17" s="44">
        <v>1456</v>
      </c>
      <c r="AE17" s="44">
        <v>2341</v>
      </c>
      <c r="AF17" s="44">
        <v>0</v>
      </c>
      <c r="AG17" s="44">
        <v>0</v>
      </c>
      <c r="AH17" s="44">
        <v>102</v>
      </c>
      <c r="AI17" s="44">
        <v>0</v>
      </c>
      <c r="AJ17" s="44">
        <v>0</v>
      </c>
      <c r="AK17" s="44">
        <v>3899</v>
      </c>
      <c r="AL17" s="44">
        <v>0.37342908438061001</v>
      </c>
      <c r="AM17" s="44">
        <v>0.600410361631187</v>
      </c>
      <c r="AN17" s="44">
        <v>0</v>
      </c>
      <c r="AO17" s="44">
        <v>0</v>
      </c>
      <c r="AP17" s="44">
        <v>2.61605539882021E-2</v>
      </c>
      <c r="AQ17" s="44">
        <v>0</v>
      </c>
      <c r="AR17" s="44">
        <v>0</v>
      </c>
      <c r="AS17" s="44">
        <v>1</v>
      </c>
      <c r="AT17" s="164" t="str">
        <f>VLOOKUP(A17,'LG2 Raw data'!$T$34:$V$62,3,FALSE)</f>
        <v>Aurora Energy</v>
      </c>
    </row>
    <row r="18" spans="1:46" s="19" customFormat="1" x14ac:dyDescent="0.25">
      <c r="A18" s="165" t="s">
        <v>59</v>
      </c>
      <c r="B18" s="172">
        <v>2005</v>
      </c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164" t="str">
        <f>VLOOKUP(A18,'LG2 Raw data'!$T$34:$V$62,3,FALSE)</f>
        <v>Buller</v>
      </c>
    </row>
    <row r="19" spans="1:46" s="19" customFormat="1" x14ac:dyDescent="0.25">
      <c r="A19" s="165" t="s">
        <v>59</v>
      </c>
      <c r="B19" s="172">
        <v>2006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164" t="str">
        <f>VLOOKUP(A19,'LG2 Raw data'!$T$34:$V$62,3,FALSE)</f>
        <v>Buller</v>
      </c>
    </row>
    <row r="20" spans="1:46" s="19" customFormat="1" x14ac:dyDescent="0.25">
      <c r="A20" s="165" t="s">
        <v>59</v>
      </c>
      <c r="B20" s="172">
        <v>2007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164" t="str">
        <f>VLOOKUP(A20,'LG2 Raw data'!$T$34:$V$62,3,FALSE)</f>
        <v>Buller</v>
      </c>
    </row>
    <row r="21" spans="1:46" s="19" customFormat="1" x14ac:dyDescent="0.25">
      <c r="A21" s="165" t="s">
        <v>59</v>
      </c>
      <c r="B21" s="172">
        <v>2008</v>
      </c>
      <c r="C21" s="44">
        <v>2</v>
      </c>
      <c r="D21" s="44">
        <v>0</v>
      </c>
      <c r="E21" s="44">
        <v>104</v>
      </c>
      <c r="F21" s="44">
        <v>0</v>
      </c>
      <c r="G21" s="44">
        <v>0</v>
      </c>
      <c r="H21" s="44">
        <v>350</v>
      </c>
      <c r="I21" s="44">
        <v>116</v>
      </c>
      <c r="J21" s="44">
        <v>572</v>
      </c>
      <c r="K21" s="44">
        <v>0</v>
      </c>
      <c r="L21" s="44">
        <v>0</v>
      </c>
      <c r="M21" s="44">
        <v>0.5</v>
      </c>
      <c r="N21" s="44">
        <v>0</v>
      </c>
      <c r="O21" s="44">
        <v>0</v>
      </c>
      <c r="P21" s="44">
        <v>11</v>
      </c>
      <c r="Q21" s="44">
        <v>16</v>
      </c>
      <c r="R21" s="44">
        <v>27.5</v>
      </c>
      <c r="S21" s="44">
        <v>2</v>
      </c>
      <c r="T21" s="44">
        <v>0</v>
      </c>
      <c r="U21" s="44">
        <v>104.5</v>
      </c>
      <c r="V21" s="44">
        <v>0</v>
      </c>
      <c r="W21" s="44">
        <v>0</v>
      </c>
      <c r="X21" s="44">
        <v>361</v>
      </c>
      <c r="Y21" s="44">
        <v>132</v>
      </c>
      <c r="Z21" s="44">
        <v>599.5</v>
      </c>
      <c r="AA21" s="44">
        <v>58</v>
      </c>
      <c r="AB21" s="44">
        <v>8</v>
      </c>
      <c r="AC21" s="44">
        <v>66</v>
      </c>
      <c r="AD21" s="44">
        <v>97</v>
      </c>
      <c r="AE21" s="44">
        <v>416</v>
      </c>
      <c r="AF21" s="44">
        <v>9</v>
      </c>
      <c r="AG21" s="44">
        <v>0</v>
      </c>
      <c r="AH21" s="44">
        <v>49</v>
      </c>
      <c r="AI21" s="44">
        <v>0</v>
      </c>
      <c r="AJ21" s="44">
        <v>1</v>
      </c>
      <c r="AK21" s="44">
        <v>572</v>
      </c>
      <c r="AL21" s="44">
        <v>0.16958041958042</v>
      </c>
      <c r="AM21" s="44">
        <v>0.72727272727272696</v>
      </c>
      <c r="AN21" s="44">
        <v>1.5734265734265701E-2</v>
      </c>
      <c r="AO21" s="44">
        <v>0</v>
      </c>
      <c r="AP21" s="44">
        <v>8.5664335664335706E-2</v>
      </c>
      <c r="AQ21" s="44">
        <v>0</v>
      </c>
      <c r="AR21" s="44">
        <v>1.7482517482516999E-3</v>
      </c>
      <c r="AS21" s="44">
        <v>1</v>
      </c>
      <c r="AT21" s="164" t="str">
        <f>VLOOKUP(A21,'LG2 Raw data'!$T$34:$V$62,3,FALSE)</f>
        <v>Buller</v>
      </c>
    </row>
    <row r="22" spans="1:46" s="19" customFormat="1" x14ac:dyDescent="0.25">
      <c r="A22" s="165" t="s">
        <v>59</v>
      </c>
      <c r="B22" s="172">
        <v>2009</v>
      </c>
      <c r="C22" s="44">
        <v>1.53</v>
      </c>
      <c r="D22" s="44">
        <v>0</v>
      </c>
      <c r="E22" s="44">
        <v>104.68</v>
      </c>
      <c r="F22" s="44">
        <v>0</v>
      </c>
      <c r="G22" s="44">
        <v>0</v>
      </c>
      <c r="H22" s="44">
        <v>349.42</v>
      </c>
      <c r="I22" s="44">
        <v>116.52</v>
      </c>
      <c r="J22" s="44">
        <v>572.15</v>
      </c>
      <c r="K22" s="44">
        <v>0</v>
      </c>
      <c r="L22" s="44">
        <v>0</v>
      </c>
      <c r="M22" s="44">
        <v>0.52</v>
      </c>
      <c r="N22" s="44">
        <v>0</v>
      </c>
      <c r="O22" s="44">
        <v>0</v>
      </c>
      <c r="P22" s="44">
        <v>12.08</v>
      </c>
      <c r="Q22" s="44">
        <v>17.53</v>
      </c>
      <c r="R22" s="44">
        <v>30.13</v>
      </c>
      <c r="S22" s="44">
        <v>1.53</v>
      </c>
      <c r="T22" s="44">
        <v>0</v>
      </c>
      <c r="U22" s="44">
        <v>105.2</v>
      </c>
      <c r="V22" s="44">
        <v>0</v>
      </c>
      <c r="W22" s="44">
        <v>0</v>
      </c>
      <c r="X22" s="44">
        <v>361.5</v>
      </c>
      <c r="Y22" s="44">
        <v>134.05000000000001</v>
      </c>
      <c r="Z22" s="44">
        <v>602.28</v>
      </c>
      <c r="AA22" s="44">
        <v>0</v>
      </c>
      <c r="AB22" s="44">
        <v>0</v>
      </c>
      <c r="AC22" s="44">
        <v>0</v>
      </c>
      <c r="AD22" s="44">
        <v>96.24</v>
      </c>
      <c r="AE22" s="44">
        <v>416.85</v>
      </c>
      <c r="AF22" s="44">
        <v>9.57</v>
      </c>
      <c r="AG22" s="44">
        <v>49.5</v>
      </c>
      <c r="AH22" s="44">
        <v>0</v>
      </c>
      <c r="AI22" s="44">
        <v>0</v>
      </c>
      <c r="AJ22" s="44">
        <v>0</v>
      </c>
      <c r="AK22" s="44">
        <v>572.16</v>
      </c>
      <c r="AL22" s="44">
        <v>0.168204697986577</v>
      </c>
      <c r="AM22" s="44">
        <v>0.72855494966442902</v>
      </c>
      <c r="AN22" s="44">
        <v>1.67260906040268E-2</v>
      </c>
      <c r="AO22" s="44">
        <v>8.6514261744966403E-2</v>
      </c>
      <c r="AP22" s="44">
        <v>0</v>
      </c>
      <c r="AQ22" s="44">
        <v>0</v>
      </c>
      <c r="AR22" s="44">
        <v>0</v>
      </c>
      <c r="AS22" s="44">
        <v>1</v>
      </c>
      <c r="AT22" s="164" t="str">
        <f>VLOOKUP(A22,'LG2 Raw data'!$T$34:$V$62,3,FALSE)</f>
        <v>Buller</v>
      </c>
    </row>
    <row r="23" spans="1:46" s="19" customFormat="1" x14ac:dyDescent="0.25">
      <c r="A23" s="165" t="s">
        <v>59</v>
      </c>
      <c r="B23" s="172">
        <v>2010</v>
      </c>
      <c r="C23" s="44">
        <v>1.1000000000000001</v>
      </c>
      <c r="D23" s="44">
        <v>0</v>
      </c>
      <c r="E23" s="44">
        <v>104.8</v>
      </c>
      <c r="F23" s="44">
        <v>0</v>
      </c>
      <c r="G23" s="44">
        <v>0</v>
      </c>
      <c r="H23" s="44">
        <v>363.2</v>
      </c>
      <c r="I23" s="44">
        <v>115.1</v>
      </c>
      <c r="J23" s="44">
        <v>584.20000000000005</v>
      </c>
      <c r="K23" s="44">
        <v>0</v>
      </c>
      <c r="L23" s="44">
        <v>0</v>
      </c>
      <c r="M23" s="44">
        <v>0.8</v>
      </c>
      <c r="N23" s="44">
        <v>0</v>
      </c>
      <c r="O23" s="44">
        <v>0</v>
      </c>
      <c r="P23" s="44">
        <v>12.6</v>
      </c>
      <c r="Q23" s="44">
        <v>19</v>
      </c>
      <c r="R23" s="44">
        <v>32.4</v>
      </c>
      <c r="S23" s="44">
        <v>1.1000000000000001</v>
      </c>
      <c r="T23" s="44">
        <v>0</v>
      </c>
      <c r="U23" s="44">
        <v>105.6</v>
      </c>
      <c r="V23" s="44">
        <v>0</v>
      </c>
      <c r="W23" s="44">
        <v>0</v>
      </c>
      <c r="X23" s="44">
        <v>375.8</v>
      </c>
      <c r="Y23" s="44">
        <v>134.1</v>
      </c>
      <c r="Z23" s="44">
        <v>616.6</v>
      </c>
      <c r="AA23" s="44">
        <v>58</v>
      </c>
      <c r="AB23" s="44">
        <v>7.6</v>
      </c>
      <c r="AC23" s="44">
        <v>65.599999999999994</v>
      </c>
      <c r="AD23" s="44">
        <v>98.47</v>
      </c>
      <c r="AE23" s="44">
        <v>426.2</v>
      </c>
      <c r="AF23" s="44">
        <v>0</v>
      </c>
      <c r="AG23" s="44">
        <v>49.58</v>
      </c>
      <c r="AH23" s="44">
        <v>0</v>
      </c>
      <c r="AI23" s="44">
        <v>9.82</v>
      </c>
      <c r="AJ23" s="44">
        <v>0</v>
      </c>
      <c r="AK23" s="44">
        <v>584.07000000000005</v>
      </c>
      <c r="AL23" s="44">
        <v>0.168592805656856</v>
      </c>
      <c r="AM23" s="44">
        <v>0.72970705566113603</v>
      </c>
      <c r="AN23" s="44">
        <v>0</v>
      </c>
      <c r="AO23" s="44">
        <v>8.4887085452086203E-2</v>
      </c>
      <c r="AP23" s="44">
        <v>0</v>
      </c>
      <c r="AQ23" s="44">
        <v>1.6813053229921101E-2</v>
      </c>
      <c r="AR23" s="44">
        <v>0</v>
      </c>
      <c r="AS23" s="44">
        <v>1</v>
      </c>
      <c r="AT23" s="164" t="str">
        <f>VLOOKUP(A23,'LG2 Raw data'!$T$34:$V$62,3,FALSE)</f>
        <v>Buller</v>
      </c>
    </row>
    <row r="24" spans="1:46" s="19" customFormat="1" x14ac:dyDescent="0.25">
      <c r="A24" s="165" t="s">
        <v>59</v>
      </c>
      <c r="B24" s="172">
        <v>2011</v>
      </c>
      <c r="C24" s="44">
        <v>1.1000000000000001</v>
      </c>
      <c r="D24" s="44">
        <v>0</v>
      </c>
      <c r="E24" s="44">
        <v>104.9</v>
      </c>
      <c r="F24" s="44">
        <v>0</v>
      </c>
      <c r="G24" s="44">
        <v>0</v>
      </c>
      <c r="H24" s="44">
        <v>366</v>
      </c>
      <c r="I24" s="44">
        <v>114.39</v>
      </c>
      <c r="J24" s="44">
        <v>586.39</v>
      </c>
      <c r="K24" s="44">
        <v>0</v>
      </c>
      <c r="L24" s="44">
        <v>0</v>
      </c>
      <c r="M24" s="44">
        <v>0.8</v>
      </c>
      <c r="N24" s="44">
        <v>0</v>
      </c>
      <c r="O24" s="44">
        <v>0</v>
      </c>
      <c r="P24" s="44">
        <v>13.9</v>
      </c>
      <c r="Q24" s="44">
        <v>22.1</v>
      </c>
      <c r="R24" s="44">
        <v>36.799999999999997</v>
      </c>
      <c r="S24" s="44">
        <v>1.1000000000000001</v>
      </c>
      <c r="T24" s="44">
        <v>0</v>
      </c>
      <c r="U24" s="44">
        <v>105.7</v>
      </c>
      <c r="V24" s="44">
        <v>0</v>
      </c>
      <c r="W24" s="44">
        <v>0</v>
      </c>
      <c r="X24" s="44">
        <v>379.9</v>
      </c>
      <c r="Y24" s="44">
        <v>136.49</v>
      </c>
      <c r="Z24" s="44">
        <v>623.19000000000005</v>
      </c>
      <c r="AA24" s="44">
        <v>58</v>
      </c>
      <c r="AB24" s="44">
        <v>7.6</v>
      </c>
      <c r="AC24" s="44">
        <v>65.599999999999994</v>
      </c>
      <c r="AD24" s="44">
        <v>98.09</v>
      </c>
      <c r="AE24" s="44">
        <v>428.49</v>
      </c>
      <c r="AF24" s="44">
        <v>0</v>
      </c>
      <c r="AG24" s="44">
        <v>49.5</v>
      </c>
      <c r="AH24" s="44">
        <v>0</v>
      </c>
      <c r="AI24" s="44">
        <v>10.31</v>
      </c>
      <c r="AJ24" s="44">
        <v>0</v>
      </c>
      <c r="AK24" s="44">
        <v>586.39</v>
      </c>
      <c r="AL24" s="44">
        <v>0.16727775030270001</v>
      </c>
      <c r="AM24" s="44">
        <v>0.73072528521973401</v>
      </c>
      <c r="AN24" s="44">
        <v>0</v>
      </c>
      <c r="AO24" s="44">
        <v>8.4414809256638093E-2</v>
      </c>
      <c r="AP24" s="44">
        <v>0</v>
      </c>
      <c r="AQ24" s="44">
        <v>1.7582155220928101E-2</v>
      </c>
      <c r="AR24" s="44">
        <v>0</v>
      </c>
      <c r="AS24" s="44">
        <v>1</v>
      </c>
      <c r="AT24" s="164" t="str">
        <f>VLOOKUP(A24,'LG2 Raw data'!$T$34:$V$62,3,FALSE)</f>
        <v>Buller</v>
      </c>
    </row>
    <row r="25" spans="1:46" s="19" customFormat="1" x14ac:dyDescent="0.25">
      <c r="A25" s="165" t="s">
        <v>59</v>
      </c>
      <c r="B25" s="172">
        <v>2012</v>
      </c>
      <c r="C25" s="44">
        <v>1.1000000000000001</v>
      </c>
      <c r="D25" s="44">
        <v>0</v>
      </c>
      <c r="E25" s="44">
        <v>104.8</v>
      </c>
      <c r="F25" s="44">
        <v>0</v>
      </c>
      <c r="G25" s="44">
        <v>0</v>
      </c>
      <c r="H25" s="44">
        <v>370.9</v>
      </c>
      <c r="I25" s="44">
        <v>113.8</v>
      </c>
      <c r="J25" s="44">
        <v>590.6</v>
      </c>
      <c r="K25" s="44">
        <v>0</v>
      </c>
      <c r="L25" s="44">
        <v>0</v>
      </c>
      <c r="M25" s="44">
        <v>0.8</v>
      </c>
      <c r="N25" s="44">
        <v>0</v>
      </c>
      <c r="O25" s="44">
        <v>0</v>
      </c>
      <c r="P25" s="44">
        <v>14.3</v>
      </c>
      <c r="Q25" s="44">
        <v>23.8</v>
      </c>
      <c r="R25" s="44">
        <v>38.9</v>
      </c>
      <c r="S25" s="44">
        <v>1.1000000000000001</v>
      </c>
      <c r="T25" s="44">
        <v>0</v>
      </c>
      <c r="U25" s="44">
        <v>105.6</v>
      </c>
      <c r="V25" s="44">
        <v>0</v>
      </c>
      <c r="W25" s="44">
        <v>0</v>
      </c>
      <c r="X25" s="44">
        <v>385.2</v>
      </c>
      <c r="Y25" s="44">
        <v>137.6</v>
      </c>
      <c r="Z25" s="44">
        <v>629.5</v>
      </c>
      <c r="AA25" s="44">
        <v>58</v>
      </c>
      <c r="AB25" s="44">
        <v>7.8</v>
      </c>
      <c r="AC25" s="44">
        <v>65.8</v>
      </c>
      <c r="AD25" s="44">
        <v>97.66</v>
      </c>
      <c r="AE25" s="44">
        <v>432.61</v>
      </c>
      <c r="AF25" s="44">
        <v>0</v>
      </c>
      <c r="AG25" s="44">
        <v>49.44</v>
      </c>
      <c r="AH25" s="44">
        <v>0</v>
      </c>
      <c r="AI25" s="44">
        <v>10.8</v>
      </c>
      <c r="AJ25" s="44">
        <v>8.9999999999918104E-2</v>
      </c>
      <c r="AK25" s="44">
        <v>590.6</v>
      </c>
      <c r="AL25" s="44">
        <v>0.16535726379952601</v>
      </c>
      <c r="AM25" s="44">
        <v>0.73249238062986799</v>
      </c>
      <c r="AN25" s="44">
        <v>0</v>
      </c>
      <c r="AO25" s="44">
        <v>8.3711479850998999E-2</v>
      </c>
      <c r="AP25" s="44">
        <v>0</v>
      </c>
      <c r="AQ25" s="44">
        <v>1.8286488316965801E-2</v>
      </c>
      <c r="AR25" s="44">
        <v>1.5238740264120001E-4</v>
      </c>
      <c r="AS25" s="44">
        <v>1</v>
      </c>
      <c r="AT25" s="164" t="str">
        <f>VLOOKUP(A25,'LG2 Raw data'!$T$34:$V$62,3,FALSE)</f>
        <v>Buller</v>
      </c>
    </row>
    <row r="26" spans="1:46" s="19" customFormat="1" x14ac:dyDescent="0.25">
      <c r="A26" s="165" t="s">
        <v>5</v>
      </c>
      <c r="B26" s="172">
        <v>2005</v>
      </c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164" t="str">
        <f>VLOOKUP(A26,'LG2 Raw data'!$T$34:$V$62,3,FALSE)</f>
        <v>Centralines</v>
      </c>
    </row>
    <row r="27" spans="1:46" s="19" customFormat="1" x14ac:dyDescent="0.25">
      <c r="A27" s="165" t="s">
        <v>5</v>
      </c>
      <c r="B27" s="172">
        <v>2006</v>
      </c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164" t="str">
        <f>VLOOKUP(A27,'LG2 Raw data'!$T$34:$V$62,3,FALSE)</f>
        <v>Centralines</v>
      </c>
    </row>
    <row r="28" spans="1:46" s="19" customFormat="1" x14ac:dyDescent="0.25">
      <c r="A28" s="165" t="s">
        <v>5</v>
      </c>
      <c r="B28" s="172">
        <v>2007</v>
      </c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164" t="str">
        <f>VLOOKUP(A28,'LG2 Raw data'!$T$34:$V$62,3,FALSE)</f>
        <v>Centralines</v>
      </c>
    </row>
    <row r="29" spans="1:46" s="19" customFormat="1" x14ac:dyDescent="0.25">
      <c r="A29" s="165" t="s">
        <v>5</v>
      </c>
      <c r="B29" s="172">
        <v>2008</v>
      </c>
      <c r="C29" s="44">
        <v>0</v>
      </c>
      <c r="D29" s="44">
        <v>0</v>
      </c>
      <c r="E29" s="44">
        <v>92.8</v>
      </c>
      <c r="F29" s="44">
        <v>0</v>
      </c>
      <c r="G29" s="44">
        <v>0</v>
      </c>
      <c r="H29" s="44">
        <v>1392</v>
      </c>
      <c r="I29" s="44">
        <v>157.1</v>
      </c>
      <c r="J29" s="44">
        <v>1641.9</v>
      </c>
      <c r="K29" s="44">
        <v>0</v>
      </c>
      <c r="L29" s="44">
        <v>0</v>
      </c>
      <c r="M29" s="44">
        <v>0.7</v>
      </c>
      <c r="N29" s="44">
        <v>0</v>
      </c>
      <c r="O29" s="44">
        <v>0</v>
      </c>
      <c r="P29" s="44">
        <v>23.8</v>
      </c>
      <c r="Q29" s="44">
        <v>45.8</v>
      </c>
      <c r="R29" s="44">
        <v>70.3</v>
      </c>
      <c r="S29" s="44">
        <v>0</v>
      </c>
      <c r="T29" s="44">
        <v>0</v>
      </c>
      <c r="U29" s="44">
        <v>93.5</v>
      </c>
      <c r="V29" s="44">
        <v>0</v>
      </c>
      <c r="W29" s="44">
        <v>0</v>
      </c>
      <c r="X29" s="44">
        <v>1415.8</v>
      </c>
      <c r="Y29" s="44">
        <v>202.9</v>
      </c>
      <c r="Z29" s="44">
        <v>1712.2</v>
      </c>
      <c r="AA29" s="44">
        <v>0</v>
      </c>
      <c r="AB29" s="44">
        <v>0</v>
      </c>
      <c r="AC29" s="44">
        <v>0</v>
      </c>
      <c r="AD29" s="44">
        <v>116.7</v>
      </c>
      <c r="AE29" s="44">
        <v>1156.4000000000001</v>
      </c>
      <c r="AF29" s="44">
        <v>0</v>
      </c>
      <c r="AG29" s="44">
        <v>368.8</v>
      </c>
      <c r="AH29" s="44">
        <v>0</v>
      </c>
      <c r="AI29" s="44">
        <v>0</v>
      </c>
      <c r="AJ29" s="44">
        <v>0</v>
      </c>
      <c r="AK29" s="44">
        <v>1641.9</v>
      </c>
      <c r="AL29" s="44">
        <v>7.1076192216334697E-2</v>
      </c>
      <c r="AM29" s="44">
        <v>0.70430598696631996</v>
      </c>
      <c r="AN29" s="44">
        <v>0</v>
      </c>
      <c r="AO29" s="44">
        <v>0.22461782081734599</v>
      </c>
      <c r="AP29" s="44">
        <v>0</v>
      </c>
      <c r="AQ29" s="44">
        <v>0</v>
      </c>
      <c r="AR29" s="44">
        <v>0</v>
      </c>
      <c r="AS29" s="44">
        <v>1</v>
      </c>
      <c r="AT29" s="164" t="str">
        <f>VLOOKUP(A29,'LG2 Raw data'!$T$34:$V$62,3,FALSE)</f>
        <v>Centralines</v>
      </c>
    </row>
    <row r="30" spans="1:46" s="19" customFormat="1" x14ac:dyDescent="0.25">
      <c r="A30" s="165" t="s">
        <v>5</v>
      </c>
      <c r="B30" s="172">
        <v>2009</v>
      </c>
      <c r="C30" s="44">
        <v>0</v>
      </c>
      <c r="D30" s="44">
        <v>0</v>
      </c>
      <c r="E30" s="44">
        <v>93</v>
      </c>
      <c r="F30" s="44">
        <v>0</v>
      </c>
      <c r="G30" s="44">
        <v>0</v>
      </c>
      <c r="H30" s="44">
        <v>1395</v>
      </c>
      <c r="I30" s="44">
        <v>205</v>
      </c>
      <c r="J30" s="44">
        <v>1693</v>
      </c>
      <c r="K30" s="44">
        <v>0</v>
      </c>
      <c r="L30" s="44">
        <v>0</v>
      </c>
      <c r="M30" s="44">
        <v>0.69699999999999995</v>
      </c>
      <c r="N30" s="44">
        <v>0</v>
      </c>
      <c r="O30" s="44">
        <v>0</v>
      </c>
      <c r="P30" s="44">
        <v>27.31</v>
      </c>
      <c r="Q30" s="44">
        <v>48</v>
      </c>
      <c r="R30" s="44">
        <v>76.007000000000005</v>
      </c>
      <c r="S30" s="44">
        <v>0</v>
      </c>
      <c r="T30" s="44">
        <v>0</v>
      </c>
      <c r="U30" s="44">
        <v>93.697000000000003</v>
      </c>
      <c r="V30" s="44">
        <v>0</v>
      </c>
      <c r="W30" s="44">
        <v>0</v>
      </c>
      <c r="X30" s="44">
        <v>1422.31</v>
      </c>
      <c r="Y30" s="44">
        <v>253</v>
      </c>
      <c r="Z30" s="44">
        <v>1769.0070000000001</v>
      </c>
      <c r="AA30" s="44">
        <v>47.9</v>
      </c>
      <c r="AB30" s="44">
        <v>0</v>
      </c>
      <c r="AC30" s="44">
        <v>47.9</v>
      </c>
      <c r="AD30" s="44">
        <v>162</v>
      </c>
      <c r="AE30" s="44">
        <v>1162</v>
      </c>
      <c r="AF30" s="44">
        <v>0</v>
      </c>
      <c r="AG30" s="44">
        <v>369</v>
      </c>
      <c r="AH30" s="44">
        <v>0</v>
      </c>
      <c r="AI30" s="44">
        <v>0</v>
      </c>
      <c r="AJ30" s="44">
        <v>0</v>
      </c>
      <c r="AK30" s="44">
        <v>1693</v>
      </c>
      <c r="AL30" s="44">
        <v>9.5688127584170099E-2</v>
      </c>
      <c r="AM30" s="44">
        <v>0.68635558180744205</v>
      </c>
      <c r="AN30" s="44">
        <v>0</v>
      </c>
      <c r="AO30" s="44">
        <v>0.217956290608388</v>
      </c>
      <c r="AP30" s="44">
        <v>0</v>
      </c>
      <c r="AQ30" s="44">
        <v>0</v>
      </c>
      <c r="AR30" s="44">
        <v>0</v>
      </c>
      <c r="AS30" s="44">
        <v>1</v>
      </c>
      <c r="AT30" s="164" t="str">
        <f>VLOOKUP(A30,'LG2 Raw data'!$T$34:$V$62,3,FALSE)</f>
        <v>Centralines</v>
      </c>
    </row>
    <row r="31" spans="1:46" s="19" customFormat="1" x14ac:dyDescent="0.25">
      <c r="A31" s="165" t="s">
        <v>5</v>
      </c>
      <c r="B31" s="172">
        <v>2010</v>
      </c>
      <c r="C31" s="44">
        <v>0</v>
      </c>
      <c r="D31" s="44">
        <v>0</v>
      </c>
      <c r="E31" s="44">
        <v>95</v>
      </c>
      <c r="F31" s="44">
        <v>0</v>
      </c>
      <c r="G31" s="44">
        <v>0</v>
      </c>
      <c r="H31" s="44">
        <v>1392</v>
      </c>
      <c r="I31" s="44">
        <v>254</v>
      </c>
      <c r="J31" s="44">
        <v>1741</v>
      </c>
      <c r="K31" s="44">
        <v>0</v>
      </c>
      <c r="L31" s="44">
        <v>0</v>
      </c>
      <c r="M31" s="44">
        <v>1.5029999999999999</v>
      </c>
      <c r="N31" s="44">
        <v>0</v>
      </c>
      <c r="O31" s="44">
        <v>0</v>
      </c>
      <c r="P31" s="44">
        <v>28.442</v>
      </c>
      <c r="Q31" s="44">
        <v>66.16</v>
      </c>
      <c r="R31" s="44">
        <v>96.105000000000004</v>
      </c>
      <c r="S31" s="44">
        <v>0</v>
      </c>
      <c r="T31" s="44">
        <v>0</v>
      </c>
      <c r="U31" s="44">
        <v>96.503</v>
      </c>
      <c r="V31" s="44">
        <v>0</v>
      </c>
      <c r="W31" s="44">
        <v>0</v>
      </c>
      <c r="X31" s="44">
        <v>1420.442</v>
      </c>
      <c r="Y31" s="44">
        <v>320.16000000000003</v>
      </c>
      <c r="Z31" s="44">
        <v>1837.105</v>
      </c>
      <c r="AA31" s="44">
        <v>46.47</v>
      </c>
      <c r="AB31" s="44">
        <v>11.57</v>
      </c>
      <c r="AC31" s="44">
        <v>58.04</v>
      </c>
      <c r="AD31" s="44">
        <v>221</v>
      </c>
      <c r="AE31" s="44">
        <v>1223</v>
      </c>
      <c r="AF31" s="44">
        <v>0</v>
      </c>
      <c r="AG31" s="44">
        <v>297</v>
      </c>
      <c r="AH31" s="44">
        <v>0</v>
      </c>
      <c r="AI31" s="44">
        <v>0</v>
      </c>
      <c r="AJ31" s="44">
        <v>0</v>
      </c>
      <c r="AK31" s="44">
        <v>1741</v>
      </c>
      <c r="AL31" s="44">
        <v>0.12693854106835201</v>
      </c>
      <c r="AM31" s="44">
        <v>0.70246984491671405</v>
      </c>
      <c r="AN31" s="44">
        <v>0</v>
      </c>
      <c r="AO31" s="44">
        <v>0.170591614014934</v>
      </c>
      <c r="AP31" s="44">
        <v>0</v>
      </c>
      <c r="AQ31" s="44">
        <v>0</v>
      </c>
      <c r="AR31" s="44">
        <v>0</v>
      </c>
      <c r="AS31" s="44">
        <v>1</v>
      </c>
      <c r="AT31" s="164" t="str">
        <f>VLOOKUP(A31,'LG2 Raw data'!$T$34:$V$62,3,FALSE)</f>
        <v>Centralines</v>
      </c>
    </row>
    <row r="32" spans="1:46" s="19" customFormat="1" x14ac:dyDescent="0.25">
      <c r="A32" s="165" t="s">
        <v>5</v>
      </c>
      <c r="B32" s="172">
        <v>2011</v>
      </c>
      <c r="C32" s="44">
        <v>0</v>
      </c>
      <c r="D32" s="44">
        <v>0</v>
      </c>
      <c r="E32" s="44">
        <v>94</v>
      </c>
      <c r="F32" s="44">
        <v>0</v>
      </c>
      <c r="G32" s="44">
        <v>0</v>
      </c>
      <c r="H32" s="44">
        <v>1397</v>
      </c>
      <c r="I32" s="44">
        <v>156</v>
      </c>
      <c r="J32" s="44">
        <v>1647</v>
      </c>
      <c r="K32" s="44">
        <v>0</v>
      </c>
      <c r="L32" s="44">
        <v>0</v>
      </c>
      <c r="M32" s="44">
        <v>1.5</v>
      </c>
      <c r="N32" s="44">
        <v>0</v>
      </c>
      <c r="O32" s="44">
        <v>0</v>
      </c>
      <c r="P32" s="44">
        <v>26</v>
      </c>
      <c r="Q32" s="44">
        <v>53</v>
      </c>
      <c r="R32" s="44">
        <v>80.5</v>
      </c>
      <c r="S32" s="44">
        <v>0</v>
      </c>
      <c r="T32" s="44">
        <v>0</v>
      </c>
      <c r="U32" s="44">
        <v>95.5</v>
      </c>
      <c r="V32" s="44">
        <v>0</v>
      </c>
      <c r="W32" s="44">
        <v>0</v>
      </c>
      <c r="X32" s="44">
        <v>1423</v>
      </c>
      <c r="Y32" s="44">
        <v>209</v>
      </c>
      <c r="Z32" s="44">
        <v>1727.5</v>
      </c>
      <c r="AA32" s="44">
        <v>47</v>
      </c>
      <c r="AB32" s="44">
        <v>12</v>
      </c>
      <c r="AC32" s="44">
        <v>59</v>
      </c>
      <c r="AD32" s="44">
        <v>115</v>
      </c>
      <c r="AE32" s="44">
        <v>1164</v>
      </c>
      <c r="AF32" s="44">
        <v>0</v>
      </c>
      <c r="AG32" s="44">
        <v>368</v>
      </c>
      <c r="AH32" s="44">
        <v>0</v>
      </c>
      <c r="AI32" s="44">
        <v>0</v>
      </c>
      <c r="AJ32" s="44">
        <v>0</v>
      </c>
      <c r="AK32" s="44">
        <v>1647</v>
      </c>
      <c r="AL32" s="44">
        <v>6.9823922282938697E-2</v>
      </c>
      <c r="AM32" s="44">
        <v>0.70673952641165805</v>
      </c>
      <c r="AN32" s="44">
        <v>0</v>
      </c>
      <c r="AO32" s="44">
        <v>0.22343655130540399</v>
      </c>
      <c r="AP32" s="44">
        <v>0</v>
      </c>
      <c r="AQ32" s="44">
        <v>0</v>
      </c>
      <c r="AR32" s="44">
        <v>0</v>
      </c>
      <c r="AS32" s="44">
        <v>1</v>
      </c>
      <c r="AT32" s="164" t="str">
        <f>VLOOKUP(A32,'LG2 Raw data'!$T$34:$V$62,3,FALSE)</f>
        <v>Centralines</v>
      </c>
    </row>
    <row r="33" spans="1:46" s="19" customFormat="1" x14ac:dyDescent="0.25">
      <c r="A33" s="165" t="s">
        <v>5</v>
      </c>
      <c r="B33" s="172">
        <v>2012</v>
      </c>
      <c r="C33" s="44">
        <v>0</v>
      </c>
      <c r="D33" s="44">
        <v>0</v>
      </c>
      <c r="E33" s="44">
        <v>94</v>
      </c>
      <c r="F33" s="44">
        <v>0</v>
      </c>
      <c r="G33" s="44">
        <v>0</v>
      </c>
      <c r="H33" s="44">
        <v>1391</v>
      </c>
      <c r="I33" s="44">
        <v>156</v>
      </c>
      <c r="J33" s="44">
        <v>1641</v>
      </c>
      <c r="K33" s="44">
        <v>0</v>
      </c>
      <c r="L33" s="44">
        <v>0</v>
      </c>
      <c r="M33" s="44">
        <v>2</v>
      </c>
      <c r="N33" s="44">
        <v>0</v>
      </c>
      <c r="O33" s="44">
        <v>0</v>
      </c>
      <c r="P33" s="44">
        <v>26</v>
      </c>
      <c r="Q33" s="44">
        <v>54</v>
      </c>
      <c r="R33" s="44">
        <v>82</v>
      </c>
      <c r="S33" s="44">
        <v>0</v>
      </c>
      <c r="T33" s="44">
        <v>0</v>
      </c>
      <c r="U33" s="44">
        <v>96</v>
      </c>
      <c r="V33" s="44">
        <v>0</v>
      </c>
      <c r="W33" s="44">
        <v>0</v>
      </c>
      <c r="X33" s="44">
        <v>1417</v>
      </c>
      <c r="Y33" s="44">
        <v>210</v>
      </c>
      <c r="Z33" s="44">
        <v>1723</v>
      </c>
      <c r="AA33" s="44">
        <v>47</v>
      </c>
      <c r="AB33" s="44">
        <v>13</v>
      </c>
      <c r="AC33" s="44">
        <v>60</v>
      </c>
      <c r="AD33" s="44">
        <v>112</v>
      </c>
      <c r="AE33" s="44">
        <v>1161</v>
      </c>
      <c r="AF33" s="44">
        <v>0</v>
      </c>
      <c r="AG33" s="44">
        <v>368</v>
      </c>
      <c r="AH33" s="44">
        <v>0</v>
      </c>
      <c r="AI33" s="44">
        <v>0</v>
      </c>
      <c r="AJ33" s="44">
        <v>0</v>
      </c>
      <c r="AK33" s="44">
        <v>1641</v>
      </c>
      <c r="AL33" s="44">
        <v>6.8251066422912898E-2</v>
      </c>
      <c r="AM33" s="44">
        <v>0.70749542961608802</v>
      </c>
      <c r="AN33" s="44">
        <v>0</v>
      </c>
      <c r="AO33" s="44">
        <v>0.224253503960999</v>
      </c>
      <c r="AP33" s="44">
        <v>0</v>
      </c>
      <c r="AQ33" s="44">
        <v>0</v>
      </c>
      <c r="AR33" s="44">
        <v>0</v>
      </c>
      <c r="AS33" s="44">
        <v>1</v>
      </c>
      <c r="AT33" s="164" t="str">
        <f>VLOOKUP(A33,'LG2 Raw data'!$T$34:$V$62,3,FALSE)</f>
        <v>Centralines</v>
      </c>
    </row>
    <row r="34" spans="1:46" s="19" customFormat="1" x14ac:dyDescent="0.25">
      <c r="A34" s="165" t="s">
        <v>60</v>
      </c>
      <c r="B34" s="172">
        <v>2005</v>
      </c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164" t="str">
        <f>VLOOKUP(A34,'LG2 Raw data'!$T$34:$V$62,3,FALSE)</f>
        <v>Counties</v>
      </c>
    </row>
    <row r="35" spans="1:46" s="19" customFormat="1" x14ac:dyDescent="0.25">
      <c r="A35" s="165" t="s">
        <v>60</v>
      </c>
      <c r="B35" s="172">
        <v>2006</v>
      </c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164" t="str">
        <f>VLOOKUP(A35,'LG2 Raw data'!$T$34:$V$62,3,FALSE)</f>
        <v>Counties</v>
      </c>
    </row>
    <row r="36" spans="1:46" s="19" customFormat="1" x14ac:dyDescent="0.25">
      <c r="A36" s="165" t="s">
        <v>60</v>
      </c>
      <c r="B36" s="172">
        <v>2007</v>
      </c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164" t="str">
        <f>VLOOKUP(A36,'LG2 Raw data'!$T$34:$V$62,3,FALSE)</f>
        <v>Counties</v>
      </c>
    </row>
    <row r="37" spans="1:46" s="19" customFormat="1" x14ac:dyDescent="0.25">
      <c r="A37" s="165" t="s">
        <v>60</v>
      </c>
      <c r="B37" s="172">
        <v>2008</v>
      </c>
      <c r="C37" s="44">
        <v>44.026292823665699</v>
      </c>
      <c r="D37" s="44">
        <v>0</v>
      </c>
      <c r="E37" s="44">
        <v>106.658610718403</v>
      </c>
      <c r="F37" s="44">
        <v>0</v>
      </c>
      <c r="G37" s="44">
        <v>239.66602091853301</v>
      </c>
      <c r="H37" s="44">
        <v>1209.0104318700901</v>
      </c>
      <c r="I37" s="44">
        <v>830.51889228626897</v>
      </c>
      <c r="J37" s="44">
        <v>2429.8802486169702</v>
      </c>
      <c r="K37" s="44">
        <v>0</v>
      </c>
      <c r="L37" s="44">
        <v>0</v>
      </c>
      <c r="M37" s="44">
        <v>1.6867128568833301</v>
      </c>
      <c r="N37" s="44">
        <v>0</v>
      </c>
      <c r="O37" s="44">
        <v>26.2423029345217</v>
      </c>
      <c r="P37" s="44">
        <v>94.797988091356501</v>
      </c>
      <c r="Q37" s="44">
        <v>422.472906044664</v>
      </c>
      <c r="R37" s="44">
        <v>545.19990992742498</v>
      </c>
      <c r="S37" s="44">
        <v>44.026292823665699</v>
      </c>
      <c r="T37" s="44">
        <v>0</v>
      </c>
      <c r="U37" s="44">
        <v>108.345323575287</v>
      </c>
      <c r="V37" s="44">
        <v>0</v>
      </c>
      <c r="W37" s="44">
        <v>265.90832385305498</v>
      </c>
      <c r="X37" s="44">
        <v>1303.80841996145</v>
      </c>
      <c r="Y37" s="44">
        <v>1252.9917983309299</v>
      </c>
      <c r="Z37" s="44">
        <v>2975.0801585443901</v>
      </c>
      <c r="AA37" s="44">
        <v>0</v>
      </c>
      <c r="AB37" s="44">
        <v>1.9311842162448201</v>
      </c>
      <c r="AC37" s="44">
        <v>1.9311842162448201</v>
      </c>
      <c r="AD37" s="44">
        <v>112.60720000000001</v>
      </c>
      <c r="AE37" s="44">
        <v>2300.2630486169701</v>
      </c>
      <c r="AF37" s="44">
        <v>0</v>
      </c>
      <c r="AG37" s="44">
        <v>17.010000000000002</v>
      </c>
      <c r="AH37" s="44">
        <v>0</v>
      </c>
      <c r="AI37" s="44">
        <v>0</v>
      </c>
      <c r="AJ37" s="44">
        <v>0</v>
      </c>
      <c r="AK37" s="44">
        <v>2429.8802486169702</v>
      </c>
      <c r="AL37" s="44">
        <v>4.6342695309406101E-2</v>
      </c>
      <c r="AM37" s="44">
        <v>0.94665695971076103</v>
      </c>
      <c r="AN37" s="44">
        <v>0</v>
      </c>
      <c r="AO37" s="44">
        <v>7.0003449798325002E-3</v>
      </c>
      <c r="AP37" s="44">
        <v>0</v>
      </c>
      <c r="AQ37" s="44">
        <v>0</v>
      </c>
      <c r="AR37" s="44">
        <v>0</v>
      </c>
      <c r="AS37" s="44">
        <v>1</v>
      </c>
      <c r="AT37" s="164" t="str">
        <f>VLOOKUP(A37,'LG2 Raw data'!$T$34:$V$62,3,FALSE)</f>
        <v>Counties</v>
      </c>
    </row>
    <row r="38" spans="1:46" s="19" customFormat="1" x14ac:dyDescent="0.25">
      <c r="A38" s="165" t="s">
        <v>60</v>
      </c>
      <c r="B38" s="172">
        <v>2009</v>
      </c>
      <c r="C38" s="44">
        <v>44.026513764068298</v>
      </c>
      <c r="D38" s="44">
        <v>0</v>
      </c>
      <c r="E38" s="44">
        <v>107.109048508228</v>
      </c>
      <c r="F38" s="44">
        <v>0</v>
      </c>
      <c r="G38" s="44">
        <v>246.97174864098201</v>
      </c>
      <c r="H38" s="44">
        <v>1218.28650727371</v>
      </c>
      <c r="I38" s="44">
        <v>829.86112233161305</v>
      </c>
      <c r="J38" s="44">
        <v>2446.2549405186101</v>
      </c>
      <c r="K38" s="44">
        <v>0</v>
      </c>
      <c r="L38" s="44">
        <v>0</v>
      </c>
      <c r="M38" s="44">
        <v>1.7548853628516401</v>
      </c>
      <c r="N38" s="44">
        <v>0</v>
      </c>
      <c r="O38" s="44">
        <v>25.557635108150301</v>
      </c>
      <c r="P38" s="44">
        <v>99.5683496992622</v>
      </c>
      <c r="Q38" s="44">
        <v>435.871931506392</v>
      </c>
      <c r="R38" s="44">
        <v>562.75280167665596</v>
      </c>
      <c r="S38" s="44">
        <v>44.026513764068298</v>
      </c>
      <c r="T38" s="44">
        <v>0</v>
      </c>
      <c r="U38" s="44">
        <v>108.86393387107999</v>
      </c>
      <c r="V38" s="44">
        <v>0</v>
      </c>
      <c r="W38" s="44">
        <v>272.52938374913202</v>
      </c>
      <c r="X38" s="44">
        <v>1317.8548569729801</v>
      </c>
      <c r="Y38" s="44">
        <v>1265.7330538379999</v>
      </c>
      <c r="Z38" s="44">
        <v>3009.0077421952601</v>
      </c>
      <c r="AA38" s="44">
        <v>0</v>
      </c>
      <c r="AB38" s="44">
        <v>3</v>
      </c>
      <c r="AC38" s="44">
        <v>3</v>
      </c>
      <c r="AD38" s="44">
        <v>54.02</v>
      </c>
      <c r="AE38" s="44">
        <v>2358.2249405185999</v>
      </c>
      <c r="AF38" s="44">
        <v>0</v>
      </c>
      <c r="AG38" s="44">
        <v>34.01</v>
      </c>
      <c r="AH38" s="44">
        <v>0</v>
      </c>
      <c r="AI38" s="44">
        <v>0</v>
      </c>
      <c r="AJ38" s="44">
        <v>0</v>
      </c>
      <c r="AK38" s="44">
        <v>2446.2549405186101</v>
      </c>
      <c r="AL38" s="44">
        <v>2.2082735166003498E-2</v>
      </c>
      <c r="AM38" s="44">
        <v>0.96401438029131303</v>
      </c>
      <c r="AN38" s="44">
        <v>0</v>
      </c>
      <c r="AO38" s="44">
        <v>1.39028845426838E-2</v>
      </c>
      <c r="AP38" s="44">
        <v>0</v>
      </c>
      <c r="AQ38" s="44">
        <v>0</v>
      </c>
      <c r="AR38" s="44">
        <v>0</v>
      </c>
      <c r="AS38" s="44">
        <v>1</v>
      </c>
      <c r="AT38" s="164" t="str">
        <f>VLOOKUP(A38,'LG2 Raw data'!$T$34:$V$62,3,FALSE)</f>
        <v>Counties</v>
      </c>
    </row>
    <row r="39" spans="1:46" s="19" customFormat="1" x14ac:dyDescent="0.25">
      <c r="A39" s="165" t="s">
        <v>60</v>
      </c>
      <c r="B39" s="172">
        <v>2010</v>
      </c>
      <c r="C39" s="44">
        <v>44.026513764068298</v>
      </c>
      <c r="D39" s="44">
        <v>0</v>
      </c>
      <c r="E39" s="44">
        <v>106.775012608298</v>
      </c>
      <c r="F39" s="44">
        <v>0</v>
      </c>
      <c r="G39" s="44">
        <v>296.70481746365601</v>
      </c>
      <c r="H39" s="44">
        <v>1177.20681056331</v>
      </c>
      <c r="I39" s="44">
        <v>813.59950224737895</v>
      </c>
      <c r="J39" s="44">
        <v>2438.3126566467099</v>
      </c>
      <c r="K39" s="44">
        <v>0</v>
      </c>
      <c r="L39" s="44">
        <v>0</v>
      </c>
      <c r="M39" s="44">
        <v>2.1691759665128298</v>
      </c>
      <c r="N39" s="44">
        <v>0</v>
      </c>
      <c r="O39" s="44">
        <v>33.498103548773102</v>
      </c>
      <c r="P39" s="44">
        <v>103.768307487835</v>
      </c>
      <c r="Q39" s="44">
        <v>444.74359677284599</v>
      </c>
      <c r="R39" s="44">
        <v>584.17918377596595</v>
      </c>
      <c r="S39" s="44">
        <v>44.026513764068298</v>
      </c>
      <c r="T39" s="44">
        <v>0</v>
      </c>
      <c r="U39" s="44">
        <v>108.94418857481099</v>
      </c>
      <c r="V39" s="44">
        <v>0</v>
      </c>
      <c r="W39" s="44">
        <v>330.20292101242899</v>
      </c>
      <c r="X39" s="44">
        <v>1280.97511805114</v>
      </c>
      <c r="Y39" s="44">
        <v>1258.3430990202301</v>
      </c>
      <c r="Z39" s="44">
        <v>3022.4918404226701</v>
      </c>
      <c r="AA39" s="44">
        <v>0</v>
      </c>
      <c r="AB39" s="44">
        <v>3.8672894810360501</v>
      </c>
      <c r="AC39" s="44">
        <v>3.8672894810360501</v>
      </c>
      <c r="AD39" s="44">
        <v>113.96517783900001</v>
      </c>
      <c r="AE39" s="44">
        <v>2290.3374788077099</v>
      </c>
      <c r="AF39" s="44">
        <v>0</v>
      </c>
      <c r="AG39" s="44">
        <v>34.01</v>
      </c>
      <c r="AH39" s="44">
        <v>0</v>
      </c>
      <c r="AI39" s="44">
        <v>0</v>
      </c>
      <c r="AJ39" s="44">
        <v>0</v>
      </c>
      <c r="AK39" s="44">
        <v>2438.3126566467099</v>
      </c>
      <c r="AL39" s="44">
        <v>4.67393619634206E-2</v>
      </c>
      <c r="AM39" s="44">
        <v>0.93931246781021804</v>
      </c>
      <c r="AN39" s="44">
        <v>0</v>
      </c>
      <c r="AO39" s="44">
        <v>1.39481702263615E-2</v>
      </c>
      <c r="AP39" s="44">
        <v>0</v>
      </c>
      <c r="AQ39" s="44">
        <v>0</v>
      </c>
      <c r="AR39" s="44">
        <v>0</v>
      </c>
      <c r="AS39" s="44">
        <v>1</v>
      </c>
      <c r="AT39" s="164" t="str">
        <f>VLOOKUP(A39,'LG2 Raw data'!$T$34:$V$62,3,FALSE)</f>
        <v>Counties</v>
      </c>
    </row>
    <row r="40" spans="1:46" s="19" customFormat="1" x14ac:dyDescent="0.25">
      <c r="A40" s="165" t="s">
        <v>60</v>
      </c>
      <c r="B40" s="172">
        <v>2011</v>
      </c>
      <c r="C40" s="44">
        <v>44.026000000000003</v>
      </c>
      <c r="D40" s="44">
        <v>0</v>
      </c>
      <c r="E40" s="44">
        <v>106.773</v>
      </c>
      <c r="F40" s="44">
        <v>0</v>
      </c>
      <c r="G40" s="44">
        <v>305.536</v>
      </c>
      <c r="H40" s="44">
        <v>1165.2280000000001</v>
      </c>
      <c r="I40" s="44">
        <v>797.98800000000006</v>
      </c>
      <c r="J40" s="44">
        <v>2419.5509999999999</v>
      </c>
      <c r="K40" s="44">
        <v>0</v>
      </c>
      <c r="L40" s="44">
        <v>0</v>
      </c>
      <c r="M40" s="44">
        <v>2.1651133565199498</v>
      </c>
      <c r="N40" s="44">
        <v>0</v>
      </c>
      <c r="O40" s="44">
        <v>38.0190417971465</v>
      </c>
      <c r="P40" s="44">
        <v>112.365579266092</v>
      </c>
      <c r="Q40" s="44">
        <v>460.71720920049103</v>
      </c>
      <c r="R40" s="44">
        <v>613.26694362024898</v>
      </c>
      <c r="S40" s="44">
        <v>44.026000000000003</v>
      </c>
      <c r="T40" s="44">
        <v>0</v>
      </c>
      <c r="U40" s="44">
        <v>108.93811335652001</v>
      </c>
      <c r="V40" s="44">
        <v>0</v>
      </c>
      <c r="W40" s="44">
        <v>343.55504179714598</v>
      </c>
      <c r="X40" s="44">
        <v>1277.59357926609</v>
      </c>
      <c r="Y40" s="44">
        <v>1258.7052092004899</v>
      </c>
      <c r="Z40" s="44">
        <v>3032.8179436202499</v>
      </c>
      <c r="AA40" s="44">
        <v>0</v>
      </c>
      <c r="AB40" s="44">
        <v>4.8540000000000001</v>
      </c>
      <c r="AC40" s="44">
        <v>4.8540000000000001</v>
      </c>
      <c r="AD40" s="44">
        <v>105.58499999999999</v>
      </c>
      <c r="AE40" s="44">
        <v>2254.2260000000001</v>
      </c>
      <c r="AF40" s="44">
        <v>0</v>
      </c>
      <c r="AG40" s="44">
        <v>59.74</v>
      </c>
      <c r="AH40" s="44">
        <v>0</v>
      </c>
      <c r="AI40" s="44">
        <v>0</v>
      </c>
      <c r="AJ40" s="44">
        <v>0</v>
      </c>
      <c r="AK40" s="44">
        <v>2419.5509999999999</v>
      </c>
      <c r="AL40" s="44">
        <v>4.3638261809732501E-2</v>
      </c>
      <c r="AM40" s="44">
        <v>0.93167120676522197</v>
      </c>
      <c r="AN40" s="44">
        <v>0</v>
      </c>
      <c r="AO40" s="44">
        <v>2.46905314250454E-2</v>
      </c>
      <c r="AP40" s="44">
        <v>0</v>
      </c>
      <c r="AQ40" s="44">
        <v>0</v>
      </c>
      <c r="AR40" s="44">
        <v>0</v>
      </c>
      <c r="AS40" s="44">
        <v>1</v>
      </c>
      <c r="AT40" s="164" t="str">
        <f>VLOOKUP(A40,'LG2 Raw data'!$T$34:$V$62,3,FALSE)</f>
        <v>Counties</v>
      </c>
    </row>
    <row r="41" spans="1:46" s="19" customFormat="1" x14ac:dyDescent="0.25">
      <c r="A41" s="165" t="s">
        <v>60</v>
      </c>
      <c r="B41" s="172">
        <v>2012</v>
      </c>
      <c r="C41" s="44">
        <v>44.0259</v>
      </c>
      <c r="D41" s="44">
        <v>0</v>
      </c>
      <c r="E41" s="44">
        <v>106.7899</v>
      </c>
      <c r="F41" s="44">
        <v>0</v>
      </c>
      <c r="G41" s="44">
        <v>394.68599999999998</v>
      </c>
      <c r="H41" s="44">
        <v>1076</v>
      </c>
      <c r="I41" s="44">
        <v>790.44096000000002</v>
      </c>
      <c r="J41" s="44">
        <v>2411.9427599999999</v>
      </c>
      <c r="K41" s="44">
        <v>0</v>
      </c>
      <c r="L41" s="44">
        <v>0</v>
      </c>
      <c r="M41" s="44">
        <v>2.3748999999999998</v>
      </c>
      <c r="N41" s="44">
        <v>0</v>
      </c>
      <c r="O41" s="44">
        <v>46.873199999999997</v>
      </c>
      <c r="P41" s="44">
        <v>109.97528</v>
      </c>
      <c r="Q41" s="44">
        <v>483.78273999999999</v>
      </c>
      <c r="R41" s="44">
        <v>643.00612000000001</v>
      </c>
      <c r="S41" s="44">
        <v>44.0259</v>
      </c>
      <c r="T41" s="44">
        <v>0</v>
      </c>
      <c r="U41" s="44">
        <v>109.1648</v>
      </c>
      <c r="V41" s="44">
        <v>0</v>
      </c>
      <c r="W41" s="44">
        <v>441.55919999999998</v>
      </c>
      <c r="X41" s="44">
        <v>1185.9752800000001</v>
      </c>
      <c r="Y41" s="44">
        <v>1274.2237</v>
      </c>
      <c r="Z41" s="44">
        <v>3054.9488799999999</v>
      </c>
      <c r="AA41" s="44">
        <v>0</v>
      </c>
      <c r="AB41" s="44">
        <v>6.1101999999999999</v>
      </c>
      <c r="AC41" s="44">
        <v>6.1101999999999999</v>
      </c>
      <c r="AD41" s="44">
        <v>69.109690000000001</v>
      </c>
      <c r="AE41" s="44">
        <v>2269.2649000000001</v>
      </c>
      <c r="AF41" s="44">
        <v>0</v>
      </c>
      <c r="AG41" s="44">
        <v>74.125050000000002</v>
      </c>
      <c r="AH41" s="44">
        <v>0</v>
      </c>
      <c r="AI41" s="44">
        <v>0</v>
      </c>
      <c r="AJ41" s="44">
        <v>0</v>
      </c>
      <c r="AK41" s="44">
        <v>2412.49964</v>
      </c>
      <c r="AL41" s="44">
        <v>2.8646507901655099E-2</v>
      </c>
      <c r="AM41" s="44">
        <v>0.94062807818698801</v>
      </c>
      <c r="AN41" s="44">
        <v>0</v>
      </c>
      <c r="AO41" s="44">
        <v>3.0725413911357101E-2</v>
      </c>
      <c r="AP41" s="44">
        <v>0</v>
      </c>
      <c r="AQ41" s="44">
        <v>0</v>
      </c>
      <c r="AR41" s="44">
        <v>0</v>
      </c>
      <c r="AS41" s="44">
        <v>1</v>
      </c>
      <c r="AT41" s="164" t="str">
        <f>VLOOKUP(A41,'LG2 Raw data'!$T$34:$V$62,3,FALSE)</f>
        <v>Counties</v>
      </c>
    </row>
    <row r="42" spans="1:46" s="19" customFormat="1" x14ac:dyDescent="0.25">
      <c r="A42" s="165" t="s">
        <v>6</v>
      </c>
      <c r="B42" s="172">
        <v>2005</v>
      </c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164" t="str">
        <f>VLOOKUP(A42,'LG2 Raw data'!$T$34:$V$62,3,FALSE)</f>
        <v>Eastland Network</v>
      </c>
    </row>
    <row r="43" spans="1:46" s="19" customFormat="1" x14ac:dyDescent="0.25">
      <c r="A43" s="165" t="s">
        <v>6</v>
      </c>
      <c r="B43" s="172">
        <v>2006</v>
      </c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164" t="str">
        <f>VLOOKUP(A43,'LG2 Raw data'!$T$34:$V$62,3,FALSE)</f>
        <v>Eastland Network</v>
      </c>
    </row>
    <row r="44" spans="1:46" s="19" customFormat="1" x14ac:dyDescent="0.25">
      <c r="A44" s="165" t="s">
        <v>6</v>
      </c>
      <c r="B44" s="172">
        <v>2007</v>
      </c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164" t="str">
        <f>VLOOKUP(A44,'LG2 Raw data'!$T$34:$V$62,3,FALSE)</f>
        <v>Eastland Network</v>
      </c>
    </row>
    <row r="45" spans="1:46" s="19" customFormat="1" x14ac:dyDescent="0.25">
      <c r="A45" s="165" t="s">
        <v>6</v>
      </c>
      <c r="B45" s="172">
        <v>2008</v>
      </c>
      <c r="C45" s="44">
        <v>0</v>
      </c>
      <c r="D45" s="44">
        <v>300.3</v>
      </c>
      <c r="E45" s="44">
        <v>34.299999999999997</v>
      </c>
      <c r="F45" s="44">
        <v>0.7</v>
      </c>
      <c r="G45" s="44">
        <v>0</v>
      </c>
      <c r="H45" s="44">
        <v>2412.6</v>
      </c>
      <c r="I45" s="44">
        <v>545.79999999999995</v>
      </c>
      <c r="J45" s="44">
        <v>3293.7</v>
      </c>
      <c r="K45" s="44">
        <v>0</v>
      </c>
      <c r="L45" s="44">
        <v>1.3</v>
      </c>
      <c r="M45" s="44">
        <v>0.7</v>
      </c>
      <c r="N45" s="44">
        <v>0</v>
      </c>
      <c r="O45" s="44">
        <v>0</v>
      </c>
      <c r="P45" s="44">
        <v>133.80000000000001</v>
      </c>
      <c r="Q45" s="44">
        <v>223.5</v>
      </c>
      <c r="R45" s="44">
        <v>359.3</v>
      </c>
      <c r="S45" s="44">
        <v>0</v>
      </c>
      <c r="T45" s="44">
        <v>301.60000000000002</v>
      </c>
      <c r="U45" s="44">
        <v>35</v>
      </c>
      <c r="V45" s="44">
        <v>0.7</v>
      </c>
      <c r="W45" s="44">
        <v>0</v>
      </c>
      <c r="X45" s="44">
        <v>2546.4</v>
      </c>
      <c r="Y45" s="44">
        <v>769.3</v>
      </c>
      <c r="Z45" s="44">
        <v>3653</v>
      </c>
      <c r="AA45" s="44">
        <v>0</v>
      </c>
      <c r="AB45" s="44">
        <v>9</v>
      </c>
      <c r="AC45" s="44">
        <v>9</v>
      </c>
      <c r="AD45" s="44">
        <v>181.9</v>
      </c>
      <c r="AE45" s="44">
        <v>1760.3</v>
      </c>
      <c r="AF45" s="44">
        <v>385.5</v>
      </c>
      <c r="AG45" s="44">
        <v>4.8</v>
      </c>
      <c r="AH45" s="44">
        <v>691.8</v>
      </c>
      <c r="AI45" s="44">
        <v>269.39999999999998</v>
      </c>
      <c r="AJ45" s="44">
        <v>0</v>
      </c>
      <c r="AK45" s="44">
        <v>3293.7</v>
      </c>
      <c r="AL45" s="44">
        <v>5.5226644806752302E-2</v>
      </c>
      <c r="AM45" s="44">
        <v>0.53444454564775201</v>
      </c>
      <c r="AN45" s="44">
        <v>0.117041624920302</v>
      </c>
      <c r="AO45" s="44">
        <v>1.4573276254667999E-3</v>
      </c>
      <c r="AP45" s="44">
        <v>0.210037344020403</v>
      </c>
      <c r="AQ45" s="44">
        <v>8.1792512979324106E-2</v>
      </c>
      <c r="AR45" s="44">
        <v>0</v>
      </c>
      <c r="AS45" s="44">
        <v>1</v>
      </c>
      <c r="AT45" s="164" t="str">
        <f>VLOOKUP(A45,'LG2 Raw data'!$T$34:$V$62,3,FALSE)</f>
        <v>Eastland Network</v>
      </c>
    </row>
    <row r="46" spans="1:46" s="19" customFormat="1" x14ac:dyDescent="0.25">
      <c r="A46" s="165" t="s">
        <v>6</v>
      </c>
      <c r="B46" s="172">
        <v>2009</v>
      </c>
      <c r="C46" s="44">
        <v>0</v>
      </c>
      <c r="D46" s="44">
        <v>300</v>
      </c>
      <c r="E46" s="44">
        <v>34</v>
      </c>
      <c r="F46" s="44">
        <v>1</v>
      </c>
      <c r="G46" s="44">
        <v>0</v>
      </c>
      <c r="H46" s="44">
        <v>2411.3000000000002</v>
      </c>
      <c r="I46" s="44">
        <v>540.20000000000005</v>
      </c>
      <c r="J46" s="44">
        <v>3286.5</v>
      </c>
      <c r="K46" s="44">
        <v>0</v>
      </c>
      <c r="L46" s="44">
        <v>1.34</v>
      </c>
      <c r="M46" s="44">
        <v>7.0000000000000007E-2</v>
      </c>
      <c r="N46" s="44">
        <v>0</v>
      </c>
      <c r="O46" s="44">
        <v>0</v>
      </c>
      <c r="P46" s="44">
        <v>135.51</v>
      </c>
      <c r="Q46" s="44">
        <v>240.79</v>
      </c>
      <c r="R46" s="44">
        <v>377.71</v>
      </c>
      <c r="S46" s="44">
        <v>0</v>
      </c>
      <c r="T46" s="44">
        <v>301.33999999999997</v>
      </c>
      <c r="U46" s="44">
        <v>34.07</v>
      </c>
      <c r="V46" s="44">
        <v>1</v>
      </c>
      <c r="W46" s="44">
        <v>0</v>
      </c>
      <c r="X46" s="44">
        <v>2546.81</v>
      </c>
      <c r="Y46" s="44">
        <v>780.99</v>
      </c>
      <c r="Z46" s="44">
        <v>3664.21</v>
      </c>
      <c r="AA46" s="44">
        <v>1</v>
      </c>
      <c r="AB46" s="44">
        <v>10</v>
      </c>
      <c r="AC46" s="44">
        <v>11</v>
      </c>
      <c r="AD46" s="44">
        <v>179</v>
      </c>
      <c r="AE46" s="44">
        <v>1758.5</v>
      </c>
      <c r="AF46" s="44">
        <v>384.5</v>
      </c>
      <c r="AG46" s="44">
        <v>4.7</v>
      </c>
      <c r="AH46" s="44">
        <v>690.8</v>
      </c>
      <c r="AI46" s="44">
        <v>269</v>
      </c>
      <c r="AJ46" s="44">
        <v>0</v>
      </c>
      <c r="AK46" s="44">
        <v>3286.5</v>
      </c>
      <c r="AL46" s="44">
        <v>5.4465236573862798E-2</v>
      </c>
      <c r="AM46" s="44">
        <v>0.53506770120188696</v>
      </c>
      <c r="AN46" s="44">
        <v>0.11699376236117399</v>
      </c>
      <c r="AO46" s="44">
        <v>1.4300928038946999E-3</v>
      </c>
      <c r="AP46" s="44">
        <v>0.210193214666058</v>
      </c>
      <c r="AQ46" s="44">
        <v>8.1849992393123405E-2</v>
      </c>
      <c r="AR46" s="44">
        <v>0</v>
      </c>
      <c r="AS46" s="44">
        <v>1</v>
      </c>
      <c r="AT46" s="164" t="str">
        <f>VLOOKUP(A46,'LG2 Raw data'!$T$34:$V$62,3,FALSE)</f>
        <v>Eastland Network</v>
      </c>
    </row>
    <row r="47" spans="1:46" s="19" customFormat="1" x14ac:dyDescent="0.25">
      <c r="A47" s="165" t="s">
        <v>6</v>
      </c>
      <c r="B47" s="172">
        <v>2010</v>
      </c>
      <c r="C47" s="44">
        <v>0</v>
      </c>
      <c r="D47" s="44">
        <v>300.48</v>
      </c>
      <c r="E47" s="44">
        <v>34.322000000000003</v>
      </c>
      <c r="F47" s="44">
        <v>0.72199999999999998</v>
      </c>
      <c r="G47" s="44">
        <v>0</v>
      </c>
      <c r="H47" s="44">
        <v>2409.5479999999998</v>
      </c>
      <c r="I47" s="44">
        <v>534.64</v>
      </c>
      <c r="J47" s="44">
        <v>3279.712</v>
      </c>
      <c r="K47" s="44">
        <v>0</v>
      </c>
      <c r="L47" s="44">
        <v>1.3440000000000001</v>
      </c>
      <c r="M47" s="44">
        <v>6.5000000000000002E-2</v>
      </c>
      <c r="N47" s="44">
        <v>0</v>
      </c>
      <c r="O47" s="44">
        <v>0</v>
      </c>
      <c r="P47" s="44">
        <v>135.24299999999999</v>
      </c>
      <c r="Q47" s="44">
        <v>245.352</v>
      </c>
      <c r="R47" s="44">
        <v>382.00400000000002</v>
      </c>
      <c r="S47" s="44">
        <v>0</v>
      </c>
      <c r="T47" s="44">
        <v>301.82400000000001</v>
      </c>
      <c r="U47" s="44">
        <v>34.387</v>
      </c>
      <c r="V47" s="44">
        <v>0.72199999999999998</v>
      </c>
      <c r="W47" s="44">
        <v>0</v>
      </c>
      <c r="X47" s="44">
        <v>2544.7910000000002</v>
      </c>
      <c r="Y47" s="44">
        <v>779.99199999999996</v>
      </c>
      <c r="Z47" s="44">
        <v>3661.7159999999999</v>
      </c>
      <c r="AA47" s="44">
        <v>12.538</v>
      </c>
      <c r="AB47" s="44">
        <v>8.2059999999999995</v>
      </c>
      <c r="AC47" s="44">
        <v>20.744</v>
      </c>
      <c r="AD47" s="44">
        <v>195.67400000000001</v>
      </c>
      <c r="AE47" s="44">
        <v>1733.9290000000001</v>
      </c>
      <c r="AF47" s="44">
        <v>384.75099999999998</v>
      </c>
      <c r="AG47" s="44">
        <v>4.9130000000000003</v>
      </c>
      <c r="AH47" s="44">
        <v>690.86400000000003</v>
      </c>
      <c r="AI47" s="44">
        <v>269.58100000000002</v>
      </c>
      <c r="AJ47" s="44">
        <v>0</v>
      </c>
      <c r="AK47" s="44">
        <v>3279.712</v>
      </c>
      <c r="AL47" s="44">
        <v>5.9661945926959399E-2</v>
      </c>
      <c r="AM47" s="44">
        <v>0.52868331121756995</v>
      </c>
      <c r="AN47" s="44">
        <v>0.117312434750368</v>
      </c>
      <c r="AO47" s="44">
        <v>1.4979973851363001E-3</v>
      </c>
      <c r="AP47" s="44">
        <v>0.210647764193929</v>
      </c>
      <c r="AQ47" s="44">
        <v>8.2196546526036404E-2</v>
      </c>
      <c r="AR47" s="44">
        <v>0</v>
      </c>
      <c r="AS47" s="44">
        <v>1</v>
      </c>
      <c r="AT47" s="164" t="str">
        <f>VLOOKUP(A47,'LG2 Raw data'!$T$34:$V$62,3,FALSE)</f>
        <v>Eastland Network</v>
      </c>
    </row>
    <row r="48" spans="1:46" s="19" customFormat="1" x14ac:dyDescent="0.25">
      <c r="A48" s="165" t="s">
        <v>6</v>
      </c>
      <c r="B48" s="172">
        <v>2011</v>
      </c>
      <c r="C48" s="44">
        <v>0</v>
      </c>
      <c r="D48" s="44">
        <v>300.46600000000001</v>
      </c>
      <c r="E48" s="44">
        <v>34.323</v>
      </c>
      <c r="F48" s="44">
        <v>0.72199999999999998</v>
      </c>
      <c r="G48" s="44">
        <v>0</v>
      </c>
      <c r="H48" s="44">
        <v>2405.569</v>
      </c>
      <c r="I48" s="44">
        <v>531.43399999999997</v>
      </c>
      <c r="J48" s="44">
        <v>3272.5140000000001</v>
      </c>
      <c r="K48" s="44">
        <v>0</v>
      </c>
      <c r="L48" s="44">
        <v>1.3440000000000001</v>
      </c>
      <c r="M48" s="44">
        <v>6.5236000000000002E-2</v>
      </c>
      <c r="N48" s="44">
        <v>0</v>
      </c>
      <c r="O48" s="44">
        <v>0</v>
      </c>
      <c r="P48" s="44">
        <v>132.22399999999999</v>
      </c>
      <c r="Q48" s="44">
        <v>247.483</v>
      </c>
      <c r="R48" s="44">
        <v>381.11623600000001</v>
      </c>
      <c r="S48" s="44">
        <v>0</v>
      </c>
      <c r="T48" s="44">
        <v>301.81</v>
      </c>
      <c r="U48" s="44">
        <v>34.388235999999999</v>
      </c>
      <c r="V48" s="44">
        <v>0.72199999999999998</v>
      </c>
      <c r="W48" s="44">
        <v>0</v>
      </c>
      <c r="X48" s="44">
        <v>2537.7930000000001</v>
      </c>
      <c r="Y48" s="44">
        <v>778.91700000000003</v>
      </c>
      <c r="Z48" s="44">
        <v>3653.630236</v>
      </c>
      <c r="AA48" s="44">
        <v>12.541</v>
      </c>
      <c r="AB48" s="44">
        <v>7.3310000000000004</v>
      </c>
      <c r="AC48" s="44">
        <v>19.872</v>
      </c>
      <c r="AD48" s="44">
        <v>194.559</v>
      </c>
      <c r="AE48" s="44">
        <v>1728.2929999999999</v>
      </c>
      <c r="AF48" s="44">
        <v>383.012</v>
      </c>
      <c r="AG48" s="44">
        <v>4.9139999999999997</v>
      </c>
      <c r="AH48" s="44">
        <v>692.12300000000005</v>
      </c>
      <c r="AI48" s="44">
        <v>269.613</v>
      </c>
      <c r="AJ48" s="44">
        <v>0</v>
      </c>
      <c r="AK48" s="44">
        <v>3272.5140000000001</v>
      </c>
      <c r="AL48" s="44">
        <v>5.9452457651823602E-2</v>
      </c>
      <c r="AM48" s="44">
        <v>0.528123943854786</v>
      </c>
      <c r="AN48" s="44">
        <v>0.117039071490603</v>
      </c>
      <c r="AO48" s="44">
        <v>1.5015978541268E-3</v>
      </c>
      <c r="AP48" s="44">
        <v>0.21149581025474601</v>
      </c>
      <c r="AQ48" s="44">
        <v>8.2387118893914604E-2</v>
      </c>
      <c r="AR48" s="44">
        <v>0</v>
      </c>
      <c r="AS48" s="44">
        <v>1</v>
      </c>
      <c r="AT48" s="164" t="str">
        <f>VLOOKUP(A48,'LG2 Raw data'!$T$34:$V$62,3,FALSE)</f>
        <v>Eastland Network</v>
      </c>
    </row>
    <row r="49" spans="1:46" s="19" customFormat="1" x14ac:dyDescent="0.25">
      <c r="A49" s="165" t="s">
        <v>6</v>
      </c>
      <c r="B49" s="172">
        <v>2012</v>
      </c>
      <c r="C49" s="44">
        <v>0</v>
      </c>
      <c r="D49" s="44">
        <v>300</v>
      </c>
      <c r="E49" s="44">
        <v>34</v>
      </c>
      <c r="F49" s="44">
        <v>1</v>
      </c>
      <c r="G49" s="44">
        <v>0</v>
      </c>
      <c r="H49" s="44">
        <v>2400</v>
      </c>
      <c r="I49" s="44">
        <v>526</v>
      </c>
      <c r="J49" s="44">
        <v>3261</v>
      </c>
      <c r="K49" s="44">
        <v>0</v>
      </c>
      <c r="L49" s="44">
        <v>1.345</v>
      </c>
      <c r="M49" s="44">
        <v>6.5000000000000002E-2</v>
      </c>
      <c r="N49" s="44">
        <v>0</v>
      </c>
      <c r="O49" s="44">
        <v>0</v>
      </c>
      <c r="P49" s="44">
        <v>133.57300000000001</v>
      </c>
      <c r="Q49" s="44">
        <v>249.822</v>
      </c>
      <c r="R49" s="44">
        <v>384.80500000000001</v>
      </c>
      <c r="S49" s="44">
        <v>0</v>
      </c>
      <c r="T49" s="44">
        <v>301.34500000000003</v>
      </c>
      <c r="U49" s="44">
        <v>34.064999999999998</v>
      </c>
      <c r="V49" s="44">
        <v>1</v>
      </c>
      <c r="W49" s="44">
        <v>0</v>
      </c>
      <c r="X49" s="44">
        <v>2533.5729999999999</v>
      </c>
      <c r="Y49" s="44">
        <v>775.822</v>
      </c>
      <c r="Z49" s="44">
        <v>3645.8049999999998</v>
      </c>
      <c r="AA49" s="44">
        <v>12.75</v>
      </c>
      <c r="AB49" s="44">
        <v>7.57</v>
      </c>
      <c r="AC49" s="44">
        <v>20.32</v>
      </c>
      <c r="AD49" s="44">
        <v>194</v>
      </c>
      <c r="AE49" s="44">
        <v>1723</v>
      </c>
      <c r="AF49" s="44">
        <v>378</v>
      </c>
      <c r="AG49" s="44">
        <v>4</v>
      </c>
      <c r="AH49" s="44">
        <v>693</v>
      </c>
      <c r="AI49" s="44">
        <v>269</v>
      </c>
      <c r="AJ49" s="44">
        <v>0</v>
      </c>
      <c r="AK49" s="44">
        <v>3261</v>
      </c>
      <c r="AL49" s="44">
        <v>5.9490953695185499E-2</v>
      </c>
      <c r="AM49" s="44">
        <v>0.52836553204538494</v>
      </c>
      <c r="AN49" s="44">
        <v>0.115915363385465</v>
      </c>
      <c r="AO49" s="44">
        <v>1.2266176019625999E-3</v>
      </c>
      <c r="AP49" s="44">
        <v>0.212511499540018</v>
      </c>
      <c r="AQ49" s="44">
        <v>8.2490033731984005E-2</v>
      </c>
      <c r="AR49" s="44">
        <v>0</v>
      </c>
      <c r="AS49" s="44">
        <v>1</v>
      </c>
      <c r="AT49" s="164" t="str">
        <f>VLOOKUP(A49,'LG2 Raw data'!$T$34:$V$62,3,FALSE)</f>
        <v>Eastland Network</v>
      </c>
    </row>
    <row r="50" spans="1:46" s="19" customFormat="1" x14ac:dyDescent="0.25">
      <c r="A50" s="165" t="s">
        <v>61</v>
      </c>
      <c r="B50" s="172">
        <v>2005</v>
      </c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164" t="str">
        <f>VLOOKUP(A50,'LG2 Raw data'!$T$34:$V$62,3,FALSE)</f>
        <v>Electra</v>
      </c>
    </row>
    <row r="51" spans="1:46" s="19" customFormat="1" x14ac:dyDescent="0.25">
      <c r="A51" s="165" t="s">
        <v>61</v>
      </c>
      <c r="B51" s="172">
        <v>2006</v>
      </c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164" t="str">
        <f>VLOOKUP(A51,'LG2 Raw data'!$T$34:$V$62,3,FALSE)</f>
        <v>Electra</v>
      </c>
    </row>
    <row r="52" spans="1:46" s="19" customFormat="1" x14ac:dyDescent="0.25">
      <c r="A52" s="165" t="s">
        <v>61</v>
      </c>
      <c r="B52" s="172">
        <v>2007</v>
      </c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164" t="str">
        <f>VLOOKUP(A52,'LG2 Raw data'!$T$34:$V$62,3,FALSE)</f>
        <v>Electra</v>
      </c>
    </row>
    <row r="53" spans="1:46" s="19" customFormat="1" x14ac:dyDescent="0.25">
      <c r="A53" s="165" t="s">
        <v>61</v>
      </c>
      <c r="B53" s="172">
        <v>2008</v>
      </c>
      <c r="C53" s="44">
        <v>0</v>
      </c>
      <c r="D53" s="44">
        <v>0</v>
      </c>
      <c r="E53" s="44">
        <v>163</v>
      </c>
      <c r="F53" s="44">
        <v>0</v>
      </c>
      <c r="G53" s="44">
        <v>0</v>
      </c>
      <c r="H53" s="44">
        <v>896</v>
      </c>
      <c r="I53" s="44">
        <v>552</v>
      </c>
      <c r="J53" s="44">
        <v>1611</v>
      </c>
      <c r="K53" s="44">
        <v>0</v>
      </c>
      <c r="L53" s="44">
        <v>0</v>
      </c>
      <c r="M53" s="44">
        <v>20.8</v>
      </c>
      <c r="N53" s="44">
        <v>0</v>
      </c>
      <c r="O53" s="44">
        <v>0</v>
      </c>
      <c r="P53" s="44">
        <v>200.8</v>
      </c>
      <c r="Q53" s="44">
        <v>725.4</v>
      </c>
      <c r="R53" s="44">
        <v>947</v>
      </c>
      <c r="S53" s="44">
        <v>0</v>
      </c>
      <c r="T53" s="44">
        <v>0</v>
      </c>
      <c r="U53" s="44">
        <v>183.8</v>
      </c>
      <c r="V53" s="44">
        <v>0</v>
      </c>
      <c r="W53" s="44">
        <v>0</v>
      </c>
      <c r="X53" s="44">
        <v>1096.8</v>
      </c>
      <c r="Y53" s="44">
        <v>1277.4000000000001</v>
      </c>
      <c r="Z53" s="44">
        <v>2558</v>
      </c>
      <c r="AA53" s="44">
        <v>151</v>
      </c>
      <c r="AB53" s="44">
        <v>297</v>
      </c>
      <c r="AC53" s="44">
        <v>448</v>
      </c>
      <c r="AD53" s="44">
        <v>466</v>
      </c>
      <c r="AE53" s="44">
        <v>492</v>
      </c>
      <c r="AF53" s="44">
        <v>164</v>
      </c>
      <c r="AG53" s="44">
        <v>0</v>
      </c>
      <c r="AH53" s="44">
        <v>0</v>
      </c>
      <c r="AI53" s="44">
        <v>0</v>
      </c>
      <c r="AJ53" s="44">
        <v>489</v>
      </c>
      <c r="AK53" s="44">
        <v>1611</v>
      </c>
      <c r="AL53" s="44">
        <v>0.28926132836747398</v>
      </c>
      <c r="AM53" s="44">
        <v>0.30540037243947898</v>
      </c>
      <c r="AN53" s="44">
        <v>0.101800124146493</v>
      </c>
      <c r="AO53" s="44">
        <v>0</v>
      </c>
      <c r="AP53" s="44">
        <v>0</v>
      </c>
      <c r="AQ53" s="44">
        <v>0</v>
      </c>
      <c r="AR53" s="44">
        <v>0.303538175046555</v>
      </c>
      <c r="AS53" s="44">
        <v>1</v>
      </c>
      <c r="AT53" s="164" t="str">
        <f>VLOOKUP(A53,'LG2 Raw data'!$T$34:$V$62,3,FALSE)</f>
        <v>Electra</v>
      </c>
    </row>
    <row r="54" spans="1:46" s="19" customFormat="1" x14ac:dyDescent="0.25">
      <c r="A54" s="165" t="s">
        <v>61</v>
      </c>
      <c r="B54" s="172">
        <v>2009</v>
      </c>
      <c r="C54" s="44">
        <v>0</v>
      </c>
      <c r="D54" s="44">
        <v>0</v>
      </c>
      <c r="E54" s="44">
        <v>162.6</v>
      </c>
      <c r="F54" s="44">
        <v>0</v>
      </c>
      <c r="G54" s="44">
        <v>0</v>
      </c>
      <c r="H54" s="44">
        <v>898</v>
      </c>
      <c r="I54" s="44">
        <v>552.70000000000005</v>
      </c>
      <c r="J54" s="44">
        <v>1613.3</v>
      </c>
      <c r="K54" s="44">
        <v>0</v>
      </c>
      <c r="L54" s="44">
        <v>0</v>
      </c>
      <c r="M54" s="44">
        <v>20.8</v>
      </c>
      <c r="N54" s="44">
        <v>0</v>
      </c>
      <c r="O54" s="44">
        <v>0</v>
      </c>
      <c r="P54" s="44">
        <v>201</v>
      </c>
      <c r="Q54" s="44">
        <v>725.9</v>
      </c>
      <c r="R54" s="44">
        <v>947.7</v>
      </c>
      <c r="S54" s="44">
        <v>0</v>
      </c>
      <c r="T54" s="44">
        <v>0</v>
      </c>
      <c r="U54" s="44">
        <v>183.4</v>
      </c>
      <c r="V54" s="44">
        <v>0</v>
      </c>
      <c r="W54" s="44">
        <v>0</v>
      </c>
      <c r="X54" s="44">
        <v>1099</v>
      </c>
      <c r="Y54" s="44">
        <v>1278.5999999999999</v>
      </c>
      <c r="Z54" s="44">
        <v>2561</v>
      </c>
      <c r="AA54" s="44">
        <v>216.6</v>
      </c>
      <c r="AB54" s="44">
        <v>304.8</v>
      </c>
      <c r="AC54" s="44">
        <v>521.4</v>
      </c>
      <c r="AD54" s="44">
        <v>465.91</v>
      </c>
      <c r="AE54" s="44">
        <v>493.2</v>
      </c>
      <c r="AF54" s="44">
        <v>0</v>
      </c>
      <c r="AG54" s="44">
        <v>654.19000000000005</v>
      </c>
      <c r="AH54" s="44">
        <v>0</v>
      </c>
      <c r="AI54" s="44">
        <v>0</v>
      </c>
      <c r="AJ54" s="44">
        <v>0</v>
      </c>
      <c r="AK54" s="44">
        <v>1613.3</v>
      </c>
      <c r="AL54" s="44">
        <v>0.28879315688340701</v>
      </c>
      <c r="AM54" s="44">
        <v>0.30570879563627401</v>
      </c>
      <c r="AN54" s="44">
        <v>0</v>
      </c>
      <c r="AO54" s="44">
        <v>0.40549804748031998</v>
      </c>
      <c r="AP54" s="44">
        <v>0</v>
      </c>
      <c r="AQ54" s="44">
        <v>0</v>
      </c>
      <c r="AR54" s="44">
        <v>0</v>
      </c>
      <c r="AS54" s="44">
        <v>1</v>
      </c>
      <c r="AT54" s="164" t="str">
        <f>VLOOKUP(A54,'LG2 Raw data'!$T$34:$V$62,3,FALSE)</f>
        <v>Electra</v>
      </c>
    </row>
    <row r="55" spans="1:46" s="19" customFormat="1" x14ac:dyDescent="0.25">
      <c r="A55" s="165" t="s">
        <v>61</v>
      </c>
      <c r="B55" s="172">
        <v>2010</v>
      </c>
      <c r="C55" s="44">
        <v>0</v>
      </c>
      <c r="D55" s="44">
        <v>0</v>
      </c>
      <c r="E55" s="44">
        <v>162.6</v>
      </c>
      <c r="F55" s="44">
        <v>0</v>
      </c>
      <c r="G55" s="44">
        <v>0</v>
      </c>
      <c r="H55" s="44">
        <v>903.6</v>
      </c>
      <c r="I55" s="44">
        <v>552.70000000000005</v>
      </c>
      <c r="J55" s="44">
        <v>1618.9</v>
      </c>
      <c r="K55" s="44">
        <v>0</v>
      </c>
      <c r="L55" s="44">
        <v>0</v>
      </c>
      <c r="M55" s="44">
        <v>20.8</v>
      </c>
      <c r="N55" s="44">
        <v>0</v>
      </c>
      <c r="O55" s="44">
        <v>0</v>
      </c>
      <c r="P55" s="44">
        <v>202.3</v>
      </c>
      <c r="Q55" s="44">
        <v>734.7</v>
      </c>
      <c r="R55" s="44">
        <v>957.8</v>
      </c>
      <c r="S55" s="44">
        <v>0</v>
      </c>
      <c r="T55" s="44">
        <v>0</v>
      </c>
      <c r="U55" s="44">
        <v>183.4</v>
      </c>
      <c r="V55" s="44">
        <v>0</v>
      </c>
      <c r="W55" s="44">
        <v>0</v>
      </c>
      <c r="X55" s="44">
        <v>1105.9000000000001</v>
      </c>
      <c r="Y55" s="44">
        <v>1287.4000000000001</v>
      </c>
      <c r="Z55" s="44">
        <v>2576.6999999999998</v>
      </c>
      <c r="AA55" s="44">
        <v>215.7</v>
      </c>
      <c r="AB55" s="44">
        <v>317.89999999999998</v>
      </c>
      <c r="AC55" s="44">
        <v>533.6</v>
      </c>
      <c r="AD55" s="44">
        <v>466</v>
      </c>
      <c r="AE55" s="44">
        <v>498.9</v>
      </c>
      <c r="AF55" s="44">
        <v>0</v>
      </c>
      <c r="AG55" s="44">
        <v>654</v>
      </c>
      <c r="AH55" s="44">
        <v>0</v>
      </c>
      <c r="AI55" s="44">
        <v>0</v>
      </c>
      <c r="AJ55" s="44">
        <v>0</v>
      </c>
      <c r="AK55" s="44">
        <v>1618.9</v>
      </c>
      <c r="AL55" s="44">
        <v>0.28784977453826699</v>
      </c>
      <c r="AM55" s="44">
        <v>0.30817221570202002</v>
      </c>
      <c r="AN55" s="44">
        <v>0</v>
      </c>
      <c r="AO55" s="44">
        <v>0.40397800975971299</v>
      </c>
      <c r="AP55" s="44">
        <v>0</v>
      </c>
      <c r="AQ55" s="44">
        <v>0</v>
      </c>
      <c r="AR55" s="44">
        <v>0</v>
      </c>
      <c r="AS55" s="44">
        <v>1</v>
      </c>
      <c r="AT55" s="164" t="str">
        <f>VLOOKUP(A55,'LG2 Raw data'!$T$34:$V$62,3,FALSE)</f>
        <v>Electra</v>
      </c>
    </row>
    <row r="56" spans="1:46" s="19" customFormat="1" x14ac:dyDescent="0.25">
      <c r="A56" s="165" t="s">
        <v>61</v>
      </c>
      <c r="B56" s="172">
        <v>2011</v>
      </c>
      <c r="C56" s="44">
        <v>0</v>
      </c>
      <c r="D56" s="44">
        <v>0</v>
      </c>
      <c r="E56" s="44">
        <v>163.59</v>
      </c>
      <c r="F56" s="44">
        <v>0</v>
      </c>
      <c r="G56" s="44">
        <v>0</v>
      </c>
      <c r="H56" s="44">
        <v>911.74</v>
      </c>
      <c r="I56" s="44">
        <v>552.42999999999995</v>
      </c>
      <c r="J56" s="44">
        <v>1627.76</v>
      </c>
      <c r="K56" s="44">
        <v>0</v>
      </c>
      <c r="L56" s="44">
        <v>0</v>
      </c>
      <c r="M56" s="44">
        <v>20.78</v>
      </c>
      <c r="N56" s="44">
        <v>0</v>
      </c>
      <c r="O56" s="44">
        <v>0</v>
      </c>
      <c r="P56" s="44">
        <v>204</v>
      </c>
      <c r="Q56" s="44">
        <v>727.92</v>
      </c>
      <c r="R56" s="44">
        <v>952.7</v>
      </c>
      <c r="S56" s="44">
        <v>0</v>
      </c>
      <c r="T56" s="44">
        <v>0</v>
      </c>
      <c r="U56" s="44">
        <v>184.37</v>
      </c>
      <c r="V56" s="44">
        <v>0</v>
      </c>
      <c r="W56" s="44">
        <v>0</v>
      </c>
      <c r="X56" s="44">
        <v>1115.74</v>
      </c>
      <c r="Y56" s="44">
        <v>1280.3499999999999</v>
      </c>
      <c r="Z56" s="44">
        <v>2580.46</v>
      </c>
      <c r="AA56" s="44">
        <v>216</v>
      </c>
      <c r="AB56" s="44">
        <v>318</v>
      </c>
      <c r="AC56" s="44">
        <v>534</v>
      </c>
      <c r="AD56" s="44">
        <v>466</v>
      </c>
      <c r="AE56" s="44">
        <v>507.76</v>
      </c>
      <c r="AF56" s="44">
        <v>0</v>
      </c>
      <c r="AG56" s="44">
        <v>654</v>
      </c>
      <c r="AH56" s="44">
        <v>0</v>
      </c>
      <c r="AI56" s="44">
        <v>0</v>
      </c>
      <c r="AJ56" s="44">
        <v>0</v>
      </c>
      <c r="AK56" s="44">
        <v>1627.76</v>
      </c>
      <c r="AL56" s="44">
        <v>0.28628299012139402</v>
      </c>
      <c r="AM56" s="44">
        <v>0.31193787781982601</v>
      </c>
      <c r="AN56" s="44">
        <v>0</v>
      </c>
      <c r="AO56" s="44">
        <v>0.40177913205878002</v>
      </c>
      <c r="AP56" s="44">
        <v>0</v>
      </c>
      <c r="AQ56" s="44">
        <v>0</v>
      </c>
      <c r="AR56" s="44">
        <v>0</v>
      </c>
      <c r="AS56" s="44">
        <v>1</v>
      </c>
      <c r="AT56" s="164" t="str">
        <f>VLOOKUP(A56,'LG2 Raw data'!$T$34:$V$62,3,FALSE)</f>
        <v>Electra</v>
      </c>
    </row>
    <row r="57" spans="1:46" s="19" customFormat="1" x14ac:dyDescent="0.25">
      <c r="A57" s="165" t="s">
        <v>61</v>
      </c>
      <c r="B57" s="172">
        <v>2012</v>
      </c>
      <c r="C57" s="44">
        <v>0</v>
      </c>
      <c r="D57" s="44">
        <v>0</v>
      </c>
      <c r="E57" s="44">
        <v>163.59</v>
      </c>
      <c r="F57" s="44">
        <v>0</v>
      </c>
      <c r="G57" s="44">
        <v>0</v>
      </c>
      <c r="H57" s="44">
        <v>914.74</v>
      </c>
      <c r="I57" s="44">
        <v>552.42999999999995</v>
      </c>
      <c r="J57" s="44">
        <v>1630.76</v>
      </c>
      <c r="K57" s="44">
        <v>0</v>
      </c>
      <c r="L57" s="44">
        <v>0</v>
      </c>
      <c r="M57" s="44">
        <v>20.78</v>
      </c>
      <c r="N57" s="44">
        <v>0</v>
      </c>
      <c r="O57" s="44">
        <v>0</v>
      </c>
      <c r="P57" s="44">
        <v>204</v>
      </c>
      <c r="Q57" s="44">
        <v>727.92</v>
      </c>
      <c r="R57" s="44">
        <v>952.7</v>
      </c>
      <c r="S57" s="44">
        <v>0</v>
      </c>
      <c r="T57" s="44">
        <v>0</v>
      </c>
      <c r="U57" s="44">
        <v>184.37</v>
      </c>
      <c r="V57" s="44">
        <v>0</v>
      </c>
      <c r="W57" s="44">
        <v>0</v>
      </c>
      <c r="X57" s="44">
        <v>1118.74</v>
      </c>
      <c r="Y57" s="44">
        <v>1280.3499999999999</v>
      </c>
      <c r="Z57" s="44">
        <v>2583.46</v>
      </c>
      <c r="AA57" s="44">
        <v>216</v>
      </c>
      <c r="AB57" s="44">
        <v>318</v>
      </c>
      <c r="AC57" s="44">
        <v>534</v>
      </c>
      <c r="AD57" s="44">
        <v>469</v>
      </c>
      <c r="AE57" s="44">
        <v>507.76</v>
      </c>
      <c r="AF57" s="44">
        <v>0</v>
      </c>
      <c r="AG57" s="44">
        <v>654</v>
      </c>
      <c r="AH57" s="44">
        <v>0</v>
      </c>
      <c r="AI57" s="44">
        <v>0</v>
      </c>
      <c r="AJ57" s="44">
        <v>0</v>
      </c>
      <c r="AK57" s="44">
        <v>1630.76</v>
      </c>
      <c r="AL57" s="44">
        <v>0.28759596752434502</v>
      </c>
      <c r="AM57" s="44">
        <v>0.31136402658883</v>
      </c>
      <c r="AN57" s="44">
        <v>0</v>
      </c>
      <c r="AO57" s="44">
        <v>0.40104000588682598</v>
      </c>
      <c r="AP57" s="44">
        <v>0</v>
      </c>
      <c r="AQ57" s="44">
        <v>0</v>
      </c>
      <c r="AR57" s="44">
        <v>0</v>
      </c>
      <c r="AS57" s="44">
        <v>1</v>
      </c>
      <c r="AT57" s="164" t="str">
        <f>VLOOKUP(A57,'LG2 Raw data'!$T$34:$V$62,3,FALSE)</f>
        <v>Electra</v>
      </c>
    </row>
    <row r="58" spans="1:46" s="19" customFormat="1" x14ac:dyDescent="0.25">
      <c r="A58" s="165" t="s">
        <v>7</v>
      </c>
      <c r="B58" s="172">
        <v>2005</v>
      </c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164" t="str">
        <f>VLOOKUP(A58,'LG2 Raw data'!$T$34:$V$62,3,FALSE)</f>
        <v>Electricity Ashburton</v>
      </c>
    </row>
    <row r="59" spans="1:46" s="19" customFormat="1" x14ac:dyDescent="0.25">
      <c r="A59" s="165" t="s">
        <v>7</v>
      </c>
      <c r="B59" s="172">
        <v>2006</v>
      </c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164" t="str">
        <f>VLOOKUP(A59,'LG2 Raw data'!$T$34:$V$62,3,FALSE)</f>
        <v>Electricity Ashburton</v>
      </c>
    </row>
    <row r="60" spans="1:46" s="19" customFormat="1" x14ac:dyDescent="0.25">
      <c r="A60" s="165" t="s">
        <v>7</v>
      </c>
      <c r="B60" s="172">
        <v>2007</v>
      </c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164" t="str">
        <f>VLOOKUP(A60,'LG2 Raw data'!$T$34:$V$62,3,FALSE)</f>
        <v>Electricity Ashburton</v>
      </c>
    </row>
    <row r="61" spans="1:46" s="19" customFormat="1" x14ac:dyDescent="0.25">
      <c r="A61" s="165" t="s">
        <v>7</v>
      </c>
      <c r="B61" s="172">
        <v>2008</v>
      </c>
      <c r="C61" s="44">
        <v>0</v>
      </c>
      <c r="D61" s="44">
        <v>196.6</v>
      </c>
      <c r="E61" s="44">
        <v>202.9</v>
      </c>
      <c r="F61" s="44">
        <v>0</v>
      </c>
      <c r="G61" s="44">
        <v>710.2</v>
      </c>
      <c r="H61" s="44">
        <v>1246.3</v>
      </c>
      <c r="I61" s="44">
        <v>132</v>
      </c>
      <c r="J61" s="44">
        <v>2488</v>
      </c>
      <c r="K61" s="44">
        <v>0</v>
      </c>
      <c r="L61" s="44">
        <v>0.7</v>
      </c>
      <c r="M61" s="44">
        <v>5.3</v>
      </c>
      <c r="N61" s="44">
        <v>0</v>
      </c>
      <c r="O61" s="44">
        <v>10.8</v>
      </c>
      <c r="P61" s="44">
        <v>111.3</v>
      </c>
      <c r="Q61" s="44">
        <v>236.8</v>
      </c>
      <c r="R61" s="44">
        <v>364.9</v>
      </c>
      <c r="S61" s="44">
        <v>0</v>
      </c>
      <c r="T61" s="44">
        <v>197.3</v>
      </c>
      <c r="U61" s="44">
        <v>208.2</v>
      </c>
      <c r="V61" s="44">
        <v>0</v>
      </c>
      <c r="W61" s="44">
        <v>721</v>
      </c>
      <c r="X61" s="44">
        <v>1357.6</v>
      </c>
      <c r="Y61" s="44">
        <v>368.8</v>
      </c>
      <c r="Z61" s="44">
        <v>2852.9</v>
      </c>
      <c r="AA61" s="44">
        <v>39.6</v>
      </c>
      <c r="AB61" s="44">
        <v>166</v>
      </c>
      <c r="AC61" s="44">
        <v>205.6</v>
      </c>
      <c r="AD61" s="44">
        <v>87</v>
      </c>
      <c r="AE61" s="44">
        <v>2364</v>
      </c>
      <c r="AF61" s="44">
        <v>37</v>
      </c>
      <c r="AG61" s="44">
        <v>0</v>
      </c>
      <c r="AH61" s="44">
        <v>0</v>
      </c>
      <c r="AI61" s="44">
        <v>0</v>
      </c>
      <c r="AJ61" s="44">
        <v>0</v>
      </c>
      <c r="AK61" s="44">
        <v>2488</v>
      </c>
      <c r="AL61" s="44">
        <v>3.4967845659163999E-2</v>
      </c>
      <c r="AM61" s="44">
        <v>0.95016077170418001</v>
      </c>
      <c r="AN61" s="44">
        <v>1.4871382636655901E-2</v>
      </c>
      <c r="AO61" s="44">
        <v>0</v>
      </c>
      <c r="AP61" s="44">
        <v>0</v>
      </c>
      <c r="AQ61" s="44">
        <v>0</v>
      </c>
      <c r="AR61" s="44">
        <v>0</v>
      </c>
      <c r="AS61" s="44">
        <v>1</v>
      </c>
      <c r="AT61" s="164" t="str">
        <f>VLOOKUP(A61,'LG2 Raw data'!$T$34:$V$62,3,FALSE)</f>
        <v>Electricity Ashburton</v>
      </c>
    </row>
    <row r="62" spans="1:46" s="19" customFormat="1" x14ac:dyDescent="0.25">
      <c r="A62" s="165" t="s">
        <v>7</v>
      </c>
      <c r="B62" s="172">
        <v>2009</v>
      </c>
      <c r="C62" s="44">
        <v>0</v>
      </c>
      <c r="D62" s="44">
        <v>217</v>
      </c>
      <c r="E62" s="44">
        <v>178</v>
      </c>
      <c r="F62" s="44">
        <v>0</v>
      </c>
      <c r="G62" s="44">
        <v>854</v>
      </c>
      <c r="H62" s="44">
        <v>1125</v>
      </c>
      <c r="I62" s="44">
        <v>129</v>
      </c>
      <c r="J62" s="44">
        <v>2503</v>
      </c>
      <c r="K62" s="44">
        <v>0</v>
      </c>
      <c r="L62" s="44">
        <v>1</v>
      </c>
      <c r="M62" s="44">
        <v>5</v>
      </c>
      <c r="N62" s="44">
        <v>0</v>
      </c>
      <c r="O62" s="44">
        <v>14.5</v>
      </c>
      <c r="P62" s="44">
        <v>114</v>
      </c>
      <c r="Q62" s="44">
        <v>250</v>
      </c>
      <c r="R62" s="44">
        <v>384.5</v>
      </c>
      <c r="S62" s="44">
        <v>0</v>
      </c>
      <c r="T62" s="44">
        <v>218</v>
      </c>
      <c r="U62" s="44">
        <v>183</v>
      </c>
      <c r="V62" s="44">
        <v>0</v>
      </c>
      <c r="W62" s="44">
        <v>868.5</v>
      </c>
      <c r="X62" s="44">
        <v>1239</v>
      </c>
      <c r="Y62" s="44">
        <v>379</v>
      </c>
      <c r="Z62" s="44">
        <v>2887.5</v>
      </c>
      <c r="AA62" s="44">
        <v>39</v>
      </c>
      <c r="AB62" s="44">
        <v>183</v>
      </c>
      <c r="AC62" s="44">
        <v>222</v>
      </c>
      <c r="AD62" s="44">
        <v>116.309</v>
      </c>
      <c r="AE62" s="44">
        <v>2351.06</v>
      </c>
      <c r="AF62" s="44">
        <v>35.631</v>
      </c>
      <c r="AG62" s="44">
        <v>0</v>
      </c>
      <c r="AH62" s="44">
        <v>0</v>
      </c>
      <c r="AI62" s="44">
        <v>0</v>
      </c>
      <c r="AJ62" s="44">
        <v>0</v>
      </c>
      <c r="AK62" s="44">
        <v>2503</v>
      </c>
      <c r="AL62" s="44">
        <v>4.6467838593687603E-2</v>
      </c>
      <c r="AM62" s="44">
        <v>0.93929684378745504</v>
      </c>
      <c r="AN62" s="44">
        <v>1.42353176188574E-2</v>
      </c>
      <c r="AO62" s="44">
        <v>0</v>
      </c>
      <c r="AP62" s="44">
        <v>0</v>
      </c>
      <c r="AQ62" s="44">
        <v>0</v>
      </c>
      <c r="AR62" s="44">
        <v>0</v>
      </c>
      <c r="AS62" s="44">
        <v>1</v>
      </c>
      <c r="AT62" s="164" t="str">
        <f>VLOOKUP(A62,'LG2 Raw data'!$T$34:$V$62,3,FALSE)</f>
        <v>Electricity Ashburton</v>
      </c>
    </row>
    <row r="63" spans="1:46" s="19" customFormat="1" x14ac:dyDescent="0.25">
      <c r="A63" s="165" t="s">
        <v>7</v>
      </c>
      <c r="B63" s="172">
        <v>2010</v>
      </c>
      <c r="C63" s="44">
        <v>0</v>
      </c>
      <c r="D63" s="44">
        <v>247.7</v>
      </c>
      <c r="E63" s="44">
        <v>166.6</v>
      </c>
      <c r="F63" s="44">
        <v>0</v>
      </c>
      <c r="G63" s="44">
        <v>932.3</v>
      </c>
      <c r="H63" s="44">
        <v>1066.9000000000001</v>
      </c>
      <c r="I63" s="44">
        <v>124.2</v>
      </c>
      <c r="J63" s="44">
        <v>2537.6999999999998</v>
      </c>
      <c r="K63" s="44">
        <v>0</v>
      </c>
      <c r="L63" s="44">
        <v>0.7</v>
      </c>
      <c r="M63" s="44">
        <v>5.3</v>
      </c>
      <c r="N63" s="44">
        <v>0</v>
      </c>
      <c r="O63" s="44">
        <v>15.9</v>
      </c>
      <c r="P63" s="44">
        <v>118.2</v>
      </c>
      <c r="Q63" s="44">
        <v>255.6</v>
      </c>
      <c r="R63" s="44">
        <v>395.7</v>
      </c>
      <c r="S63" s="44">
        <v>0</v>
      </c>
      <c r="T63" s="44">
        <v>248.4</v>
      </c>
      <c r="U63" s="44">
        <v>171.9</v>
      </c>
      <c r="V63" s="44">
        <v>0</v>
      </c>
      <c r="W63" s="44">
        <v>948.2</v>
      </c>
      <c r="X63" s="44">
        <v>1185.0999999999999</v>
      </c>
      <c r="Y63" s="44">
        <v>379.8</v>
      </c>
      <c r="Z63" s="44">
        <v>2933.4</v>
      </c>
      <c r="AA63" s="44">
        <v>38.4</v>
      </c>
      <c r="AB63" s="44">
        <v>189.5</v>
      </c>
      <c r="AC63" s="44">
        <v>227.9</v>
      </c>
      <c r="AD63" s="44">
        <v>120.4</v>
      </c>
      <c r="AE63" s="44">
        <v>2362</v>
      </c>
      <c r="AF63" s="44">
        <v>55.3</v>
      </c>
      <c r="AG63" s="44">
        <v>0</v>
      </c>
      <c r="AH63" s="44">
        <v>0</v>
      </c>
      <c r="AI63" s="44">
        <v>0</v>
      </c>
      <c r="AJ63" s="44">
        <v>0</v>
      </c>
      <c r="AK63" s="44">
        <v>2537.6999999999998</v>
      </c>
      <c r="AL63" s="44">
        <v>4.7444536391220399E-2</v>
      </c>
      <c r="AM63" s="44">
        <v>0.93076407770816105</v>
      </c>
      <c r="AN63" s="44">
        <v>2.1791385900618701E-2</v>
      </c>
      <c r="AO63" s="44">
        <v>0</v>
      </c>
      <c r="AP63" s="44">
        <v>0</v>
      </c>
      <c r="AQ63" s="44">
        <v>0</v>
      </c>
      <c r="AR63" s="44">
        <v>0</v>
      </c>
      <c r="AS63" s="44">
        <v>1</v>
      </c>
      <c r="AT63" s="164" t="str">
        <f>VLOOKUP(A63,'LG2 Raw data'!$T$34:$V$62,3,FALSE)</f>
        <v>Electricity Ashburton</v>
      </c>
    </row>
    <row r="64" spans="1:46" s="19" customFormat="1" x14ac:dyDescent="0.25">
      <c r="A64" s="165" t="s">
        <v>7</v>
      </c>
      <c r="B64" s="172">
        <v>2011</v>
      </c>
      <c r="C64" s="44">
        <v>0</v>
      </c>
      <c r="D64" s="44">
        <v>247.7</v>
      </c>
      <c r="E64" s="44">
        <v>166.8</v>
      </c>
      <c r="F64" s="44">
        <v>0</v>
      </c>
      <c r="G64" s="44">
        <v>990.4</v>
      </c>
      <c r="H64" s="44">
        <v>1013.6</v>
      </c>
      <c r="I64" s="44">
        <v>121.9</v>
      </c>
      <c r="J64" s="44">
        <v>2540.4</v>
      </c>
      <c r="K64" s="44">
        <v>0</v>
      </c>
      <c r="L64" s="44">
        <v>0.7</v>
      </c>
      <c r="M64" s="44">
        <v>5.3</v>
      </c>
      <c r="N64" s="44">
        <v>0</v>
      </c>
      <c r="O64" s="44">
        <v>18</v>
      </c>
      <c r="P64" s="44">
        <v>124.9</v>
      </c>
      <c r="Q64" s="44">
        <v>271.2</v>
      </c>
      <c r="R64" s="44">
        <v>420.1</v>
      </c>
      <c r="S64" s="44">
        <v>0</v>
      </c>
      <c r="T64" s="44">
        <v>248.4</v>
      </c>
      <c r="U64" s="44">
        <v>172.1</v>
      </c>
      <c r="V64" s="44">
        <v>0</v>
      </c>
      <c r="W64" s="44">
        <v>1008.4</v>
      </c>
      <c r="X64" s="44">
        <v>1138.5</v>
      </c>
      <c r="Y64" s="44">
        <v>393.1</v>
      </c>
      <c r="Z64" s="44">
        <v>2960.5</v>
      </c>
      <c r="AA64" s="44">
        <v>38</v>
      </c>
      <c r="AB64" s="44">
        <v>200.6</v>
      </c>
      <c r="AC64" s="44">
        <v>238.6</v>
      </c>
      <c r="AD64" s="44">
        <v>117.5</v>
      </c>
      <c r="AE64" s="44">
        <v>2367.6</v>
      </c>
      <c r="AF64" s="44">
        <v>55.3</v>
      </c>
      <c r="AG64" s="44">
        <v>0</v>
      </c>
      <c r="AH64" s="44">
        <v>0</v>
      </c>
      <c r="AI64" s="44">
        <v>0</v>
      </c>
      <c r="AJ64" s="44">
        <v>0</v>
      </c>
      <c r="AK64" s="44">
        <v>2540.4</v>
      </c>
      <c r="AL64" s="44">
        <v>4.6252558652180802E-2</v>
      </c>
      <c r="AM64" s="44">
        <v>0.931979215871516</v>
      </c>
      <c r="AN64" s="44">
        <v>2.1768225476302899E-2</v>
      </c>
      <c r="AO64" s="44">
        <v>0</v>
      </c>
      <c r="AP64" s="44">
        <v>0</v>
      </c>
      <c r="AQ64" s="44">
        <v>0</v>
      </c>
      <c r="AR64" s="44">
        <v>0</v>
      </c>
      <c r="AS64" s="44">
        <v>1</v>
      </c>
      <c r="AT64" s="164" t="str">
        <f>VLOOKUP(A64,'LG2 Raw data'!$T$34:$V$62,3,FALSE)</f>
        <v>Electricity Ashburton</v>
      </c>
    </row>
    <row r="65" spans="1:46" s="19" customFormat="1" x14ac:dyDescent="0.25">
      <c r="A65" s="165" t="s">
        <v>7</v>
      </c>
      <c r="B65" s="172">
        <v>2012</v>
      </c>
      <c r="C65" s="44">
        <v>0</v>
      </c>
      <c r="D65" s="44">
        <v>264.8</v>
      </c>
      <c r="E65" s="44">
        <v>109.5</v>
      </c>
      <c r="F65" s="44">
        <v>0</v>
      </c>
      <c r="G65" s="44">
        <v>1018.5</v>
      </c>
      <c r="H65" s="44">
        <v>1023.9</v>
      </c>
      <c r="I65" s="44">
        <v>118.5</v>
      </c>
      <c r="J65" s="44">
        <v>2535.1999999999998</v>
      </c>
      <c r="K65" s="44">
        <v>0</v>
      </c>
      <c r="L65" s="44">
        <v>1.2</v>
      </c>
      <c r="M65" s="44">
        <v>4.8</v>
      </c>
      <c r="N65" s="44">
        <v>0</v>
      </c>
      <c r="O65" s="44">
        <v>25</v>
      </c>
      <c r="P65" s="44">
        <v>129.9</v>
      </c>
      <c r="Q65" s="44">
        <v>282.39999999999998</v>
      </c>
      <c r="R65" s="44">
        <v>443.3</v>
      </c>
      <c r="S65" s="44">
        <v>0</v>
      </c>
      <c r="T65" s="44">
        <v>266</v>
      </c>
      <c r="U65" s="44">
        <v>114.3</v>
      </c>
      <c r="V65" s="44">
        <v>0</v>
      </c>
      <c r="W65" s="44">
        <v>1043.5</v>
      </c>
      <c r="X65" s="44">
        <v>1153.8</v>
      </c>
      <c r="Y65" s="44">
        <v>400.9</v>
      </c>
      <c r="Z65" s="44">
        <v>2978.5</v>
      </c>
      <c r="AA65" s="44">
        <v>37.6</v>
      </c>
      <c r="AB65" s="44">
        <v>209</v>
      </c>
      <c r="AC65" s="44">
        <v>246.6</v>
      </c>
      <c r="AD65" s="44">
        <v>114.1</v>
      </c>
      <c r="AE65" s="44">
        <v>2365.8000000000002</v>
      </c>
      <c r="AF65" s="44">
        <v>55.3</v>
      </c>
      <c r="AG65" s="44">
        <v>0</v>
      </c>
      <c r="AH65" s="44">
        <v>0</v>
      </c>
      <c r="AI65" s="44">
        <v>0</v>
      </c>
      <c r="AJ65" s="44">
        <v>0</v>
      </c>
      <c r="AK65" s="44">
        <v>2535.1999999999998</v>
      </c>
      <c r="AL65" s="44">
        <v>4.50063111391606E-2</v>
      </c>
      <c r="AM65" s="44">
        <v>0.93318081413695197</v>
      </c>
      <c r="AN65" s="44">
        <v>2.1812874723887699E-2</v>
      </c>
      <c r="AO65" s="44">
        <v>0</v>
      </c>
      <c r="AP65" s="44">
        <v>0</v>
      </c>
      <c r="AQ65" s="44">
        <v>0</v>
      </c>
      <c r="AR65" s="44">
        <v>0</v>
      </c>
      <c r="AS65" s="44">
        <v>1</v>
      </c>
      <c r="AT65" s="164" t="str">
        <f>VLOOKUP(A65,'LG2 Raw data'!$T$34:$V$62,3,FALSE)</f>
        <v>Electricity Ashburton</v>
      </c>
    </row>
    <row r="66" spans="1:46" s="19" customFormat="1" x14ac:dyDescent="0.25">
      <c r="A66" s="165" t="s">
        <v>8</v>
      </c>
      <c r="B66" s="172">
        <v>2005</v>
      </c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164" t="str">
        <f>VLOOKUP(A66,'LG2 Raw data'!$T$34:$V$62,3,FALSE)</f>
        <v>Electricity Invercargill</v>
      </c>
    </row>
    <row r="67" spans="1:46" s="19" customFormat="1" x14ac:dyDescent="0.25">
      <c r="A67" s="165" t="s">
        <v>8</v>
      </c>
      <c r="B67" s="172">
        <v>2006</v>
      </c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164" t="str">
        <f>VLOOKUP(A67,'LG2 Raw data'!$T$34:$V$62,3,FALSE)</f>
        <v>Electricity Invercargill</v>
      </c>
    </row>
    <row r="68" spans="1:46" s="19" customFormat="1" x14ac:dyDescent="0.25">
      <c r="A68" s="165" t="s">
        <v>8</v>
      </c>
      <c r="B68" s="172">
        <v>2007</v>
      </c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164" t="str">
        <f>VLOOKUP(A68,'LG2 Raw data'!$T$34:$V$62,3,FALSE)</f>
        <v>Electricity Invercargill</v>
      </c>
    </row>
    <row r="69" spans="1:46" s="19" customFormat="1" x14ac:dyDescent="0.25">
      <c r="A69" s="165" t="s">
        <v>8</v>
      </c>
      <c r="B69" s="172">
        <v>2008</v>
      </c>
      <c r="C69" s="44">
        <v>0</v>
      </c>
      <c r="D69" s="44">
        <v>0</v>
      </c>
      <c r="E69" s="44">
        <v>1.3926499999999999</v>
      </c>
      <c r="F69" s="44">
        <v>0</v>
      </c>
      <c r="G69" s="44">
        <v>0</v>
      </c>
      <c r="H69" s="44">
        <v>27.986160000000002</v>
      </c>
      <c r="I69" s="44">
        <v>37.701729999999998</v>
      </c>
      <c r="J69" s="44">
        <v>67.080539999999999</v>
      </c>
      <c r="K69" s="44">
        <v>0</v>
      </c>
      <c r="L69" s="44">
        <v>0</v>
      </c>
      <c r="M69" s="44">
        <v>22.082319999999999</v>
      </c>
      <c r="N69" s="44">
        <v>0</v>
      </c>
      <c r="O69" s="44">
        <v>0</v>
      </c>
      <c r="P69" s="44">
        <v>149.6705</v>
      </c>
      <c r="Q69" s="44">
        <v>403.01936999999998</v>
      </c>
      <c r="R69" s="44">
        <v>574.77219000000002</v>
      </c>
      <c r="S69" s="44">
        <v>0</v>
      </c>
      <c r="T69" s="44">
        <v>0</v>
      </c>
      <c r="U69" s="44">
        <v>23.474969999999999</v>
      </c>
      <c r="V69" s="44">
        <v>0</v>
      </c>
      <c r="W69" s="44">
        <v>0</v>
      </c>
      <c r="X69" s="44">
        <v>177.65665999999999</v>
      </c>
      <c r="Y69" s="44">
        <v>440.72109999999998</v>
      </c>
      <c r="Z69" s="44">
        <v>641.85272999999995</v>
      </c>
      <c r="AA69" s="44">
        <v>34.129379999999998</v>
      </c>
      <c r="AB69" s="44">
        <v>137.19333</v>
      </c>
      <c r="AC69" s="44">
        <v>171.32271</v>
      </c>
      <c r="AD69" s="44">
        <v>20.609919999999999</v>
      </c>
      <c r="AE69" s="44">
        <v>46.022399999999998</v>
      </c>
      <c r="AF69" s="44">
        <v>0</v>
      </c>
      <c r="AG69" s="44">
        <v>0</v>
      </c>
      <c r="AH69" s="44">
        <v>0.44822000000000001</v>
      </c>
      <c r="AI69" s="44">
        <v>0</v>
      </c>
      <c r="AJ69" s="44">
        <v>0</v>
      </c>
      <c r="AK69" s="44">
        <v>67.080539999999999</v>
      </c>
      <c r="AL69" s="44">
        <v>0.30724141457418203</v>
      </c>
      <c r="AM69" s="44">
        <v>0.68607676682388097</v>
      </c>
      <c r="AN69" s="44">
        <v>0</v>
      </c>
      <c r="AO69" s="44">
        <v>0</v>
      </c>
      <c r="AP69" s="44">
        <v>6.6818186019373003E-3</v>
      </c>
      <c r="AQ69" s="44">
        <v>0</v>
      </c>
      <c r="AR69" s="44">
        <v>0</v>
      </c>
      <c r="AS69" s="44">
        <v>1</v>
      </c>
      <c r="AT69" s="164" t="str">
        <f>VLOOKUP(A69,'LG2 Raw data'!$T$34:$V$62,3,FALSE)</f>
        <v>Electricity Invercargill</v>
      </c>
    </row>
    <row r="70" spans="1:46" s="19" customFormat="1" x14ac:dyDescent="0.25">
      <c r="A70" s="165" t="s">
        <v>8</v>
      </c>
      <c r="B70" s="172">
        <v>2009</v>
      </c>
      <c r="C70" s="44">
        <v>0</v>
      </c>
      <c r="D70" s="44">
        <v>0</v>
      </c>
      <c r="E70" s="44">
        <v>1.3913899999999999</v>
      </c>
      <c r="F70" s="44">
        <v>0</v>
      </c>
      <c r="G70" s="44">
        <v>0</v>
      </c>
      <c r="H70" s="44">
        <v>28.014755000000001</v>
      </c>
      <c r="I70" s="44">
        <v>37.704475000000002</v>
      </c>
      <c r="J70" s="44">
        <v>67.110619999999997</v>
      </c>
      <c r="K70" s="44">
        <v>0</v>
      </c>
      <c r="L70" s="44">
        <v>0</v>
      </c>
      <c r="M70" s="44">
        <v>22.11861</v>
      </c>
      <c r="N70" s="44">
        <v>0</v>
      </c>
      <c r="O70" s="44">
        <v>0</v>
      </c>
      <c r="P70" s="44">
        <v>152.02515</v>
      </c>
      <c r="Q70" s="44">
        <v>410.15194000000002</v>
      </c>
      <c r="R70" s="44">
        <v>584.29570000000001</v>
      </c>
      <c r="S70" s="44">
        <v>0</v>
      </c>
      <c r="T70" s="44">
        <v>0</v>
      </c>
      <c r="U70" s="44">
        <v>23.51</v>
      </c>
      <c r="V70" s="44">
        <v>0</v>
      </c>
      <c r="W70" s="44">
        <v>0</v>
      </c>
      <c r="X70" s="44">
        <v>180.039905</v>
      </c>
      <c r="Y70" s="44">
        <v>447.85641500000003</v>
      </c>
      <c r="Z70" s="44">
        <v>651.40632000000005</v>
      </c>
      <c r="AA70" s="44">
        <v>34.082340000000002</v>
      </c>
      <c r="AB70" s="44">
        <v>137.40089</v>
      </c>
      <c r="AC70" s="44">
        <v>171.48322999999999</v>
      </c>
      <c r="AD70" s="44">
        <v>20.518395000000002</v>
      </c>
      <c r="AE70" s="44">
        <v>46.144005</v>
      </c>
      <c r="AF70" s="44">
        <v>0</v>
      </c>
      <c r="AG70" s="44">
        <v>0</v>
      </c>
      <c r="AH70" s="44">
        <v>0.44822000000000001</v>
      </c>
      <c r="AI70" s="44">
        <v>0</v>
      </c>
      <c r="AJ70" s="44">
        <v>0</v>
      </c>
      <c r="AK70" s="44">
        <v>67.110619999999997</v>
      </c>
      <c r="AL70" s="44">
        <v>0.30573991120928401</v>
      </c>
      <c r="AM70" s="44">
        <v>0.68758126508144302</v>
      </c>
      <c r="AN70" s="44">
        <v>0</v>
      </c>
      <c r="AO70" s="44">
        <v>0</v>
      </c>
      <c r="AP70" s="44">
        <v>6.6788237092727997E-3</v>
      </c>
      <c r="AQ70" s="44">
        <v>0</v>
      </c>
      <c r="AR70" s="44">
        <v>0</v>
      </c>
      <c r="AS70" s="44">
        <v>1</v>
      </c>
      <c r="AT70" s="164" t="str">
        <f>VLOOKUP(A70,'LG2 Raw data'!$T$34:$V$62,3,FALSE)</f>
        <v>Electricity Invercargill</v>
      </c>
    </row>
    <row r="71" spans="1:46" s="19" customFormat="1" x14ac:dyDescent="0.25">
      <c r="A71" s="165" t="s">
        <v>8</v>
      </c>
      <c r="B71" s="172">
        <v>2010</v>
      </c>
      <c r="C71" s="44">
        <v>0</v>
      </c>
      <c r="D71" s="44">
        <v>0</v>
      </c>
      <c r="E71" s="44">
        <v>1.3913899999999999</v>
      </c>
      <c r="F71" s="44">
        <v>0</v>
      </c>
      <c r="G71" s="44">
        <v>0</v>
      </c>
      <c r="H71" s="44">
        <v>24.948295000000002</v>
      </c>
      <c r="I71" s="44">
        <v>32.624805000000002</v>
      </c>
      <c r="J71" s="44">
        <v>58.964489999999998</v>
      </c>
      <c r="K71" s="44">
        <v>0</v>
      </c>
      <c r="L71" s="44">
        <v>0</v>
      </c>
      <c r="M71" s="44">
        <v>22.11861</v>
      </c>
      <c r="N71" s="44">
        <v>0</v>
      </c>
      <c r="O71" s="44">
        <v>0</v>
      </c>
      <c r="P71" s="44">
        <v>156.16274000000001</v>
      </c>
      <c r="Q71" s="44">
        <v>415.70307000000003</v>
      </c>
      <c r="R71" s="44">
        <v>593.98442</v>
      </c>
      <c r="S71" s="44">
        <v>0</v>
      </c>
      <c r="T71" s="44">
        <v>0</v>
      </c>
      <c r="U71" s="44">
        <v>23.51</v>
      </c>
      <c r="V71" s="44">
        <v>0</v>
      </c>
      <c r="W71" s="44">
        <v>0</v>
      </c>
      <c r="X71" s="44">
        <v>181.11103499999999</v>
      </c>
      <c r="Y71" s="44">
        <v>448.32787500000001</v>
      </c>
      <c r="Z71" s="44">
        <v>652.94890999999996</v>
      </c>
      <c r="AA71" s="44">
        <v>30.762160000000002</v>
      </c>
      <c r="AB71" s="44">
        <v>137.65316999999999</v>
      </c>
      <c r="AC71" s="44">
        <v>168.41533000000001</v>
      </c>
      <c r="AD71" s="44">
        <v>55.071640000000002</v>
      </c>
      <c r="AE71" s="44">
        <v>2.6709700000000001</v>
      </c>
      <c r="AF71" s="44">
        <v>0</v>
      </c>
      <c r="AG71" s="44">
        <v>0</v>
      </c>
      <c r="AH71" s="44">
        <v>0</v>
      </c>
      <c r="AI71" s="44">
        <v>1.2218800000000001</v>
      </c>
      <c r="AJ71" s="44">
        <v>0</v>
      </c>
      <c r="AK71" s="44">
        <v>58.964489999999998</v>
      </c>
      <c r="AL71" s="44">
        <v>0.93397975629060803</v>
      </c>
      <c r="AM71" s="44">
        <v>4.52979411846011E-2</v>
      </c>
      <c r="AN71" s="44">
        <v>0</v>
      </c>
      <c r="AO71" s="44">
        <v>0</v>
      </c>
      <c r="AP71" s="44">
        <v>0</v>
      </c>
      <c r="AQ71" s="44">
        <v>2.0722302524790799E-2</v>
      </c>
      <c r="AR71" s="44">
        <v>0</v>
      </c>
      <c r="AS71" s="44">
        <v>1</v>
      </c>
      <c r="AT71" s="164" t="str">
        <f>VLOOKUP(A71,'LG2 Raw data'!$T$34:$V$62,3,FALSE)</f>
        <v>Electricity Invercargill</v>
      </c>
    </row>
    <row r="72" spans="1:46" s="19" customFormat="1" x14ac:dyDescent="0.25">
      <c r="A72" s="165" t="s">
        <v>8</v>
      </c>
      <c r="B72" s="172">
        <v>2011</v>
      </c>
      <c r="C72" s="44">
        <v>0</v>
      </c>
      <c r="D72" s="44">
        <v>0</v>
      </c>
      <c r="E72" s="44">
        <v>1.3913899999999999</v>
      </c>
      <c r="F72" s="44">
        <v>0</v>
      </c>
      <c r="G72" s="44">
        <v>0</v>
      </c>
      <c r="H72" s="44">
        <v>23.627285000000001</v>
      </c>
      <c r="I72" s="44">
        <v>29.386935000000001</v>
      </c>
      <c r="J72" s="44">
        <v>54.405610000000003</v>
      </c>
      <c r="K72" s="44">
        <v>0</v>
      </c>
      <c r="L72" s="44">
        <v>0</v>
      </c>
      <c r="M72" s="44">
        <v>22.118410000000001</v>
      </c>
      <c r="N72" s="44">
        <v>0</v>
      </c>
      <c r="O72" s="44">
        <v>0</v>
      </c>
      <c r="P72" s="44">
        <v>159.19631000000001</v>
      </c>
      <c r="Q72" s="44">
        <v>418.59082999999998</v>
      </c>
      <c r="R72" s="44">
        <v>599.90554999999995</v>
      </c>
      <c r="S72" s="44">
        <v>0</v>
      </c>
      <c r="T72" s="44">
        <v>0</v>
      </c>
      <c r="U72" s="44">
        <v>23.509799999999998</v>
      </c>
      <c r="V72" s="44">
        <v>0</v>
      </c>
      <c r="W72" s="44">
        <v>0</v>
      </c>
      <c r="X72" s="44">
        <v>182.82359500000001</v>
      </c>
      <c r="Y72" s="44">
        <v>447.97776499999998</v>
      </c>
      <c r="Z72" s="44">
        <v>654.31115999999997</v>
      </c>
      <c r="AA72" s="44">
        <v>28.104579999999999</v>
      </c>
      <c r="AB72" s="44">
        <v>139.7346</v>
      </c>
      <c r="AC72" s="44">
        <v>167.83918</v>
      </c>
      <c r="AD72" s="44">
        <v>50.201039999999999</v>
      </c>
      <c r="AE72" s="44">
        <v>2.8541599999999998</v>
      </c>
      <c r="AF72" s="44">
        <v>0</v>
      </c>
      <c r="AG72" s="44">
        <v>0</v>
      </c>
      <c r="AH72" s="44">
        <v>0</v>
      </c>
      <c r="AI72" s="44">
        <v>1.3504100000000001</v>
      </c>
      <c r="AJ72" s="44">
        <v>0</v>
      </c>
      <c r="AK72" s="44">
        <v>54.405610000000003</v>
      </c>
      <c r="AL72" s="44">
        <v>0.92271807999211797</v>
      </c>
      <c r="AM72" s="44">
        <v>5.2460766454047597E-2</v>
      </c>
      <c r="AN72" s="44">
        <v>0</v>
      </c>
      <c r="AO72" s="44">
        <v>0</v>
      </c>
      <c r="AP72" s="44">
        <v>0</v>
      </c>
      <c r="AQ72" s="44">
        <v>2.4821153553833901E-2</v>
      </c>
      <c r="AR72" s="44">
        <v>0</v>
      </c>
      <c r="AS72" s="44">
        <v>1</v>
      </c>
      <c r="AT72" s="164" t="str">
        <f>VLOOKUP(A72,'LG2 Raw data'!$T$34:$V$62,3,FALSE)</f>
        <v>Electricity Invercargill</v>
      </c>
    </row>
    <row r="73" spans="1:46" s="19" customFormat="1" x14ac:dyDescent="0.25">
      <c r="A73" s="165" t="s">
        <v>8</v>
      </c>
      <c r="B73" s="172">
        <v>2012</v>
      </c>
      <c r="C73" s="44">
        <v>0</v>
      </c>
      <c r="D73" s="44">
        <v>0</v>
      </c>
      <c r="E73" s="44">
        <v>1.3913899999999999</v>
      </c>
      <c r="F73" s="44">
        <v>0</v>
      </c>
      <c r="G73" s="44">
        <v>0</v>
      </c>
      <c r="H73" s="44">
        <v>22.769300000000001</v>
      </c>
      <c r="I73" s="44">
        <v>29.697340000000001</v>
      </c>
      <c r="J73" s="44">
        <v>53.858029999999999</v>
      </c>
      <c r="K73" s="44">
        <v>0</v>
      </c>
      <c r="L73" s="44">
        <v>0</v>
      </c>
      <c r="M73" s="44">
        <v>22.11992</v>
      </c>
      <c r="N73" s="44">
        <v>0</v>
      </c>
      <c r="O73" s="44">
        <v>0</v>
      </c>
      <c r="P73" s="44">
        <v>159.01678999999999</v>
      </c>
      <c r="Q73" s="44">
        <v>421.43817999999999</v>
      </c>
      <c r="R73" s="44">
        <v>602.57488999999998</v>
      </c>
      <c r="S73" s="44">
        <v>0</v>
      </c>
      <c r="T73" s="44">
        <v>0</v>
      </c>
      <c r="U73" s="44">
        <v>23.511310000000002</v>
      </c>
      <c r="V73" s="44">
        <v>0</v>
      </c>
      <c r="W73" s="44">
        <v>0</v>
      </c>
      <c r="X73" s="44">
        <v>181.78609</v>
      </c>
      <c r="Y73" s="44">
        <v>451.13551999999999</v>
      </c>
      <c r="Z73" s="44">
        <v>656.43291999999997</v>
      </c>
      <c r="AA73" s="44">
        <v>25.793140000000001</v>
      </c>
      <c r="AB73" s="44">
        <v>141.22132999999999</v>
      </c>
      <c r="AC73" s="44">
        <v>167.01446999999999</v>
      </c>
      <c r="AD73" s="44">
        <v>50.383290000000002</v>
      </c>
      <c r="AE73" s="44">
        <v>2.1776599999999999</v>
      </c>
      <c r="AF73" s="44">
        <v>0</v>
      </c>
      <c r="AG73" s="44">
        <v>0</v>
      </c>
      <c r="AH73" s="44">
        <v>1.29708</v>
      </c>
      <c r="AI73" s="44">
        <v>0</v>
      </c>
      <c r="AJ73" s="44">
        <v>0</v>
      </c>
      <c r="AK73" s="44">
        <v>53.858029999999999</v>
      </c>
      <c r="AL73" s="44">
        <v>0.93548334389505094</v>
      </c>
      <c r="AM73" s="44">
        <v>4.0433339281069097E-2</v>
      </c>
      <c r="AN73" s="44">
        <v>0</v>
      </c>
      <c r="AO73" s="44">
        <v>0</v>
      </c>
      <c r="AP73" s="44">
        <v>2.4083316823879399E-2</v>
      </c>
      <c r="AQ73" s="44">
        <v>0</v>
      </c>
      <c r="AR73" s="44">
        <v>0</v>
      </c>
      <c r="AS73" s="44">
        <v>1</v>
      </c>
      <c r="AT73" s="164" t="str">
        <f>VLOOKUP(A73,'LG2 Raw data'!$T$34:$V$62,3,FALSE)</f>
        <v>Electricity Invercargill</v>
      </c>
    </row>
    <row r="74" spans="1:46" s="19" customFormat="1" x14ac:dyDescent="0.25">
      <c r="A74" s="165" t="s">
        <v>62</v>
      </c>
      <c r="B74" s="172">
        <v>2005</v>
      </c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164" t="str">
        <f>VLOOKUP(A74,'LG2 Raw data'!$T$34:$V$62,3,FALSE)</f>
        <v xml:space="preserve">Horizon Energy </v>
      </c>
    </row>
    <row r="75" spans="1:46" s="19" customFormat="1" x14ac:dyDescent="0.25">
      <c r="A75" s="165" t="s">
        <v>62</v>
      </c>
      <c r="B75" s="172">
        <v>2006</v>
      </c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164" t="str">
        <f>VLOOKUP(A75,'LG2 Raw data'!$T$34:$V$62,3,FALSE)</f>
        <v xml:space="preserve">Horizon Energy </v>
      </c>
    </row>
    <row r="76" spans="1:46" s="19" customFormat="1" x14ac:dyDescent="0.25">
      <c r="A76" s="165" t="s">
        <v>62</v>
      </c>
      <c r="B76" s="172">
        <v>2007</v>
      </c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164" t="str">
        <f>VLOOKUP(A76,'LG2 Raw data'!$T$34:$V$62,3,FALSE)</f>
        <v xml:space="preserve">Horizon Energy </v>
      </c>
    </row>
    <row r="77" spans="1:46" s="19" customFormat="1" x14ac:dyDescent="0.25">
      <c r="A77" s="165" t="s">
        <v>62</v>
      </c>
      <c r="B77" s="172">
        <v>2008</v>
      </c>
      <c r="C77" s="44">
        <v>0</v>
      </c>
      <c r="D77" s="44">
        <v>0</v>
      </c>
      <c r="E77" s="44">
        <v>177.8</v>
      </c>
      <c r="F77" s="44">
        <v>63</v>
      </c>
      <c r="G77" s="44">
        <v>0</v>
      </c>
      <c r="H77" s="44">
        <v>1448.9</v>
      </c>
      <c r="I77" s="44">
        <v>228.3</v>
      </c>
      <c r="J77" s="44">
        <v>1918</v>
      </c>
      <c r="K77" s="44">
        <v>0</v>
      </c>
      <c r="L77" s="44">
        <v>0</v>
      </c>
      <c r="M77" s="44">
        <v>3</v>
      </c>
      <c r="N77" s="44">
        <v>0</v>
      </c>
      <c r="O77" s="44">
        <v>0</v>
      </c>
      <c r="P77" s="44">
        <v>161.30000000000001</v>
      </c>
      <c r="Q77" s="44">
        <v>260.10000000000002</v>
      </c>
      <c r="R77" s="44">
        <v>424.4</v>
      </c>
      <c r="S77" s="44">
        <v>0</v>
      </c>
      <c r="T77" s="44">
        <v>0</v>
      </c>
      <c r="U77" s="44">
        <v>180.8</v>
      </c>
      <c r="V77" s="44">
        <v>63</v>
      </c>
      <c r="W77" s="44">
        <v>0</v>
      </c>
      <c r="X77" s="44">
        <v>1610.2</v>
      </c>
      <c r="Y77" s="44">
        <v>488.4</v>
      </c>
      <c r="Z77" s="44">
        <v>2342.4</v>
      </c>
      <c r="AA77" s="44">
        <v>0</v>
      </c>
      <c r="AB77" s="44">
        <v>0</v>
      </c>
      <c r="AC77" s="44">
        <v>0</v>
      </c>
      <c r="AD77" s="44">
        <v>242.8</v>
      </c>
      <c r="AE77" s="44">
        <v>1096</v>
      </c>
      <c r="AF77" s="44">
        <v>28.5</v>
      </c>
      <c r="AG77" s="44">
        <v>516.9</v>
      </c>
      <c r="AH77" s="44">
        <v>0</v>
      </c>
      <c r="AI77" s="44">
        <v>33.9</v>
      </c>
      <c r="AJ77" s="44">
        <v>0</v>
      </c>
      <c r="AK77" s="44">
        <v>1918.1</v>
      </c>
      <c r="AL77" s="44">
        <v>0.12658359835253599</v>
      </c>
      <c r="AM77" s="44">
        <v>0.57139878004275102</v>
      </c>
      <c r="AN77" s="44">
        <v>1.4858453678119001E-2</v>
      </c>
      <c r="AO77" s="44">
        <v>0.26948542828840999</v>
      </c>
      <c r="AP77" s="44">
        <v>0</v>
      </c>
      <c r="AQ77" s="44">
        <v>1.7673739638183601E-2</v>
      </c>
      <c r="AR77" s="44">
        <v>0</v>
      </c>
      <c r="AS77" s="44">
        <v>1</v>
      </c>
      <c r="AT77" s="164" t="str">
        <f>VLOOKUP(A77,'LG2 Raw data'!$T$34:$V$62,3,FALSE)</f>
        <v xml:space="preserve">Horizon Energy </v>
      </c>
    </row>
    <row r="78" spans="1:46" s="19" customFormat="1" x14ac:dyDescent="0.25">
      <c r="A78" s="165" t="s">
        <v>62</v>
      </c>
      <c r="B78" s="172">
        <v>2009</v>
      </c>
      <c r="C78" s="44">
        <v>0</v>
      </c>
      <c r="D78" s="44">
        <v>0</v>
      </c>
      <c r="E78" s="44">
        <v>174.6</v>
      </c>
      <c r="F78" s="44">
        <v>63</v>
      </c>
      <c r="G78" s="44">
        <v>0</v>
      </c>
      <c r="H78" s="44">
        <v>1446.2</v>
      </c>
      <c r="I78" s="44">
        <v>224.5</v>
      </c>
      <c r="J78" s="44">
        <v>1908.3</v>
      </c>
      <c r="K78" s="44">
        <v>0</v>
      </c>
      <c r="L78" s="44">
        <v>0</v>
      </c>
      <c r="M78" s="44">
        <v>3.1</v>
      </c>
      <c r="N78" s="44">
        <v>0</v>
      </c>
      <c r="O78" s="44">
        <v>0</v>
      </c>
      <c r="P78" s="44">
        <v>170.3</v>
      </c>
      <c r="Q78" s="44">
        <v>259.7</v>
      </c>
      <c r="R78" s="44">
        <v>433.1</v>
      </c>
      <c r="S78" s="44">
        <v>0</v>
      </c>
      <c r="T78" s="44">
        <v>0</v>
      </c>
      <c r="U78" s="44">
        <v>177.7</v>
      </c>
      <c r="V78" s="44">
        <v>63</v>
      </c>
      <c r="W78" s="44">
        <v>0</v>
      </c>
      <c r="X78" s="44">
        <v>1616.5</v>
      </c>
      <c r="Y78" s="44">
        <v>484.2</v>
      </c>
      <c r="Z78" s="44">
        <v>2341.4</v>
      </c>
      <c r="AA78" s="44">
        <v>0</v>
      </c>
      <c r="AB78" s="44">
        <v>0</v>
      </c>
      <c r="AC78" s="44">
        <v>0</v>
      </c>
      <c r="AD78" s="44">
        <v>239.4</v>
      </c>
      <c r="AE78" s="44">
        <v>1131.4000000000001</v>
      </c>
      <c r="AF78" s="44">
        <v>45.4</v>
      </c>
      <c r="AG78" s="44">
        <v>477.2</v>
      </c>
      <c r="AH78" s="44">
        <v>0</v>
      </c>
      <c r="AI78" s="44">
        <v>14.9</v>
      </c>
      <c r="AJ78" s="44">
        <v>0</v>
      </c>
      <c r="AK78" s="44">
        <v>1908.3</v>
      </c>
      <c r="AL78" s="44">
        <v>0.125451972960226</v>
      </c>
      <c r="AM78" s="44">
        <v>0.592883718492899</v>
      </c>
      <c r="AN78" s="44">
        <v>2.37908085730755E-2</v>
      </c>
      <c r="AO78" s="44">
        <v>0.25006550332756899</v>
      </c>
      <c r="AP78" s="44">
        <v>0</v>
      </c>
      <c r="AQ78" s="44">
        <v>7.8079966462296004E-3</v>
      </c>
      <c r="AR78" s="44">
        <v>0</v>
      </c>
      <c r="AS78" s="44">
        <v>1</v>
      </c>
      <c r="AT78" s="164" t="str">
        <f>VLOOKUP(A78,'LG2 Raw data'!$T$34:$V$62,3,FALSE)</f>
        <v xml:space="preserve">Horizon Energy </v>
      </c>
    </row>
    <row r="79" spans="1:46" s="19" customFormat="1" x14ac:dyDescent="0.25">
      <c r="A79" s="165" t="s">
        <v>62</v>
      </c>
      <c r="B79" s="172">
        <v>2010</v>
      </c>
      <c r="C79" s="44">
        <v>0</v>
      </c>
      <c r="D79" s="44">
        <v>0</v>
      </c>
      <c r="E79" s="44">
        <v>174.6</v>
      </c>
      <c r="F79" s="44">
        <v>63</v>
      </c>
      <c r="G79" s="44">
        <v>0</v>
      </c>
      <c r="H79" s="44">
        <v>1455.6</v>
      </c>
      <c r="I79" s="44">
        <v>227.8</v>
      </c>
      <c r="J79" s="44">
        <v>1921</v>
      </c>
      <c r="K79" s="44">
        <v>0</v>
      </c>
      <c r="L79" s="44">
        <v>0</v>
      </c>
      <c r="M79" s="44">
        <v>3.1</v>
      </c>
      <c r="N79" s="44">
        <v>0</v>
      </c>
      <c r="O79" s="44">
        <v>0</v>
      </c>
      <c r="P79" s="44">
        <v>175.1</v>
      </c>
      <c r="Q79" s="44">
        <v>259.89999999999998</v>
      </c>
      <c r="R79" s="44">
        <v>438.1</v>
      </c>
      <c r="S79" s="44">
        <v>0</v>
      </c>
      <c r="T79" s="44">
        <v>0</v>
      </c>
      <c r="U79" s="44">
        <v>177.7</v>
      </c>
      <c r="V79" s="44">
        <v>63</v>
      </c>
      <c r="W79" s="44">
        <v>0</v>
      </c>
      <c r="X79" s="44">
        <v>1630.7</v>
      </c>
      <c r="Y79" s="44">
        <v>487.7</v>
      </c>
      <c r="Z79" s="44">
        <v>2359.1</v>
      </c>
      <c r="AA79" s="44">
        <v>0</v>
      </c>
      <c r="AB79" s="44">
        <v>0</v>
      </c>
      <c r="AC79" s="44">
        <v>0</v>
      </c>
      <c r="AD79" s="44">
        <v>239.6</v>
      </c>
      <c r="AE79" s="44">
        <v>1139.5</v>
      </c>
      <c r="AF79" s="44">
        <v>44.9</v>
      </c>
      <c r="AG79" s="44">
        <v>482.1</v>
      </c>
      <c r="AH79" s="44">
        <v>0</v>
      </c>
      <c r="AI79" s="44">
        <v>14.9</v>
      </c>
      <c r="AJ79" s="44">
        <v>0</v>
      </c>
      <c r="AK79" s="44">
        <v>1921</v>
      </c>
      <c r="AL79" s="44">
        <v>0.124726704841229</v>
      </c>
      <c r="AM79" s="44">
        <v>0.59318063508589303</v>
      </c>
      <c r="AN79" s="44">
        <v>2.33732431025508E-2</v>
      </c>
      <c r="AO79" s="44">
        <v>0.25096304008329001</v>
      </c>
      <c r="AP79" s="44">
        <v>0</v>
      </c>
      <c r="AQ79" s="44">
        <v>7.7563768870380001E-3</v>
      </c>
      <c r="AR79" s="44">
        <v>0</v>
      </c>
      <c r="AS79" s="44">
        <v>1</v>
      </c>
      <c r="AT79" s="164" t="str">
        <f>VLOOKUP(A79,'LG2 Raw data'!$T$34:$V$62,3,FALSE)</f>
        <v xml:space="preserve">Horizon Energy </v>
      </c>
    </row>
    <row r="80" spans="1:46" s="19" customFormat="1" x14ac:dyDescent="0.25">
      <c r="A80" s="165" t="s">
        <v>62</v>
      </c>
      <c r="B80" s="172">
        <v>2011</v>
      </c>
      <c r="C80" s="44">
        <v>0</v>
      </c>
      <c r="D80" s="44">
        <v>0</v>
      </c>
      <c r="E80" s="44">
        <v>174.11099999999999</v>
      </c>
      <c r="F80" s="44">
        <v>63.033000000000001</v>
      </c>
      <c r="G80" s="44">
        <v>0</v>
      </c>
      <c r="H80" s="44">
        <v>1454.61</v>
      </c>
      <c r="I80" s="44">
        <v>227.108</v>
      </c>
      <c r="J80" s="44">
        <v>1918.8620000000001</v>
      </c>
      <c r="K80" s="44">
        <v>0</v>
      </c>
      <c r="L80" s="44">
        <v>0</v>
      </c>
      <c r="M80" s="44">
        <v>4.4219999999999997</v>
      </c>
      <c r="N80" s="44">
        <v>0</v>
      </c>
      <c r="O80" s="44">
        <v>0</v>
      </c>
      <c r="P80" s="44">
        <v>180.21700000000001</v>
      </c>
      <c r="Q80" s="44">
        <v>260.31200000000001</v>
      </c>
      <c r="R80" s="44">
        <v>444.95100000000002</v>
      </c>
      <c r="S80" s="44">
        <v>0</v>
      </c>
      <c r="T80" s="44">
        <v>0</v>
      </c>
      <c r="U80" s="44">
        <v>178.53299999999999</v>
      </c>
      <c r="V80" s="44">
        <v>63.033000000000001</v>
      </c>
      <c r="W80" s="44">
        <v>0</v>
      </c>
      <c r="X80" s="44">
        <v>1634.827</v>
      </c>
      <c r="Y80" s="44">
        <v>487.42</v>
      </c>
      <c r="Z80" s="44">
        <v>2363.8130000000001</v>
      </c>
      <c r="AA80" s="44">
        <v>0</v>
      </c>
      <c r="AB80" s="44">
        <v>0</v>
      </c>
      <c r="AC80" s="44">
        <v>0</v>
      </c>
      <c r="AD80" s="44">
        <v>236.30199999999999</v>
      </c>
      <c r="AE80" s="44">
        <v>1036.729</v>
      </c>
      <c r="AF80" s="44">
        <v>158.709</v>
      </c>
      <c r="AG80" s="44">
        <v>391.35700000000003</v>
      </c>
      <c r="AH80" s="44">
        <v>0</v>
      </c>
      <c r="AI80" s="44">
        <v>95.765000000000001</v>
      </c>
      <c r="AJ80" s="44">
        <v>0</v>
      </c>
      <c r="AK80" s="44">
        <v>1918.8620000000001</v>
      </c>
      <c r="AL80" s="44">
        <v>0.123146948555967</v>
      </c>
      <c r="AM80" s="44">
        <v>0.54028325121869103</v>
      </c>
      <c r="AN80" s="44">
        <v>8.2709960382768496E-2</v>
      </c>
      <c r="AO80" s="44">
        <v>0.20395265527171799</v>
      </c>
      <c r="AP80" s="44">
        <v>0</v>
      </c>
      <c r="AQ80" s="44">
        <v>4.9907184570855002E-2</v>
      </c>
      <c r="AR80" s="44">
        <v>0</v>
      </c>
      <c r="AS80" s="44">
        <v>1</v>
      </c>
      <c r="AT80" s="164" t="str">
        <f>VLOOKUP(A80,'LG2 Raw data'!$T$34:$V$62,3,FALSE)</f>
        <v xml:space="preserve">Horizon Energy </v>
      </c>
    </row>
    <row r="81" spans="1:46" s="19" customFormat="1" x14ac:dyDescent="0.25">
      <c r="A81" s="165" t="s">
        <v>62</v>
      </c>
      <c r="B81" s="172">
        <v>2012</v>
      </c>
      <c r="C81" s="44">
        <v>0</v>
      </c>
      <c r="D81" s="44">
        <v>0</v>
      </c>
      <c r="E81" s="44">
        <v>174.11099999999999</v>
      </c>
      <c r="F81" s="44">
        <v>63.033000000000001</v>
      </c>
      <c r="G81" s="44">
        <v>0</v>
      </c>
      <c r="H81" s="44">
        <v>1455.5930000000001</v>
      </c>
      <c r="I81" s="44">
        <v>226.023</v>
      </c>
      <c r="J81" s="44">
        <v>1918.76</v>
      </c>
      <c r="K81" s="44">
        <v>0</v>
      </c>
      <c r="L81" s="44">
        <v>0</v>
      </c>
      <c r="M81" s="44">
        <v>4.4219999999999997</v>
      </c>
      <c r="N81" s="44">
        <v>0</v>
      </c>
      <c r="O81" s="44">
        <v>0</v>
      </c>
      <c r="P81" s="44">
        <v>185.93199999999999</v>
      </c>
      <c r="Q81" s="44">
        <v>260.59100000000001</v>
      </c>
      <c r="R81" s="44">
        <v>450.94499999999999</v>
      </c>
      <c r="S81" s="44">
        <v>0</v>
      </c>
      <c r="T81" s="44">
        <v>0</v>
      </c>
      <c r="U81" s="44">
        <v>178.53299999999999</v>
      </c>
      <c r="V81" s="44">
        <v>63.033000000000001</v>
      </c>
      <c r="W81" s="44">
        <v>0</v>
      </c>
      <c r="X81" s="44">
        <v>1641.5250000000001</v>
      </c>
      <c r="Y81" s="44">
        <v>486.61399999999998</v>
      </c>
      <c r="Z81" s="44">
        <v>2369.7049999999999</v>
      </c>
      <c r="AA81" s="44">
        <v>0</v>
      </c>
      <c r="AB81" s="44">
        <v>18.399999999999999</v>
      </c>
      <c r="AC81" s="44">
        <v>18.399999999999999</v>
      </c>
      <c r="AD81" s="44">
        <v>229.11199999999999</v>
      </c>
      <c r="AE81" s="44">
        <v>1038.251</v>
      </c>
      <c r="AF81" s="44">
        <v>164.458</v>
      </c>
      <c r="AG81" s="44">
        <v>391.245</v>
      </c>
      <c r="AH81" s="44">
        <v>0</v>
      </c>
      <c r="AI81" s="44">
        <v>95.694000000000003</v>
      </c>
      <c r="AJ81" s="44">
        <v>0</v>
      </c>
      <c r="AK81" s="44">
        <v>1918.76</v>
      </c>
      <c r="AL81" s="44">
        <v>0.11940628322458199</v>
      </c>
      <c r="AM81" s="44">
        <v>0.54110519293710502</v>
      </c>
      <c r="AN81" s="44">
        <v>8.5710563071984006E-2</v>
      </c>
      <c r="AO81" s="44">
        <v>0.20390512622735499</v>
      </c>
      <c r="AP81" s="44">
        <v>0</v>
      </c>
      <c r="AQ81" s="44">
        <v>4.98728345389731E-2</v>
      </c>
      <c r="AR81" s="44">
        <v>0</v>
      </c>
      <c r="AS81" s="44">
        <v>1</v>
      </c>
      <c r="AT81" s="164" t="str">
        <f>VLOOKUP(A81,'LG2 Raw data'!$T$34:$V$62,3,FALSE)</f>
        <v xml:space="preserve">Horizon Energy </v>
      </c>
    </row>
    <row r="82" spans="1:46" s="19" customFormat="1" x14ac:dyDescent="0.25">
      <c r="A82" s="165" t="s">
        <v>63</v>
      </c>
      <c r="B82" s="172">
        <v>2005</v>
      </c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164" t="str">
        <f>VLOOKUP(A82,'LG2 Raw data'!$T$34:$V$62,3,FALSE)</f>
        <v>Mainpower</v>
      </c>
    </row>
    <row r="83" spans="1:46" s="19" customFormat="1" x14ac:dyDescent="0.25">
      <c r="A83" s="165" t="s">
        <v>63</v>
      </c>
      <c r="B83" s="172">
        <v>2006</v>
      </c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164" t="str">
        <f>VLOOKUP(A83,'LG2 Raw data'!$T$34:$V$62,3,FALSE)</f>
        <v>Mainpower</v>
      </c>
    </row>
    <row r="84" spans="1:46" s="19" customFormat="1" x14ac:dyDescent="0.25">
      <c r="A84" s="165" t="s">
        <v>63</v>
      </c>
      <c r="B84" s="172">
        <v>2007</v>
      </c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164" t="str">
        <f>VLOOKUP(A84,'LG2 Raw data'!$T$34:$V$62,3,FALSE)</f>
        <v>Mainpower</v>
      </c>
    </row>
    <row r="85" spans="1:46" s="19" customFormat="1" x14ac:dyDescent="0.25">
      <c r="A85" s="165" t="s">
        <v>63</v>
      </c>
      <c r="B85" s="172">
        <v>2008</v>
      </c>
      <c r="C85" s="44">
        <v>0</v>
      </c>
      <c r="D85" s="44">
        <v>53</v>
      </c>
      <c r="E85" s="44">
        <v>253</v>
      </c>
      <c r="F85" s="44">
        <v>113</v>
      </c>
      <c r="G85" s="44">
        <v>357</v>
      </c>
      <c r="H85" s="44">
        <v>2684</v>
      </c>
      <c r="I85" s="44">
        <v>236</v>
      </c>
      <c r="J85" s="44">
        <v>3696</v>
      </c>
      <c r="K85" s="44">
        <v>0</v>
      </c>
      <c r="L85" s="44">
        <v>0</v>
      </c>
      <c r="M85" s="44">
        <v>2.851</v>
      </c>
      <c r="N85" s="44">
        <v>0</v>
      </c>
      <c r="O85" s="44">
        <v>11.156000000000001</v>
      </c>
      <c r="P85" s="44">
        <v>166.91399999999999</v>
      </c>
      <c r="Q85" s="44">
        <v>448.78699999999998</v>
      </c>
      <c r="R85" s="44">
        <v>629.70799999999997</v>
      </c>
      <c r="S85" s="44">
        <v>0</v>
      </c>
      <c r="T85" s="44">
        <v>53</v>
      </c>
      <c r="U85" s="44">
        <v>255.851</v>
      </c>
      <c r="V85" s="44">
        <v>113</v>
      </c>
      <c r="W85" s="44">
        <v>368.15600000000001</v>
      </c>
      <c r="X85" s="44">
        <v>2850.9140000000002</v>
      </c>
      <c r="Y85" s="44">
        <v>684.78700000000003</v>
      </c>
      <c r="Z85" s="44">
        <v>4325.7079999999996</v>
      </c>
      <c r="AA85" s="44">
        <v>0</v>
      </c>
      <c r="AB85" s="44">
        <v>223.13</v>
      </c>
      <c r="AC85" s="44">
        <v>223.13</v>
      </c>
      <c r="AD85" s="44">
        <v>0</v>
      </c>
      <c r="AE85" s="44">
        <v>2369</v>
      </c>
      <c r="AF85" s="44">
        <v>806</v>
      </c>
      <c r="AG85" s="44">
        <v>125</v>
      </c>
      <c r="AH85" s="44">
        <v>0</v>
      </c>
      <c r="AI85" s="44">
        <v>396</v>
      </c>
      <c r="AJ85" s="44">
        <v>0</v>
      </c>
      <c r="AK85" s="44">
        <v>3696</v>
      </c>
      <c r="AL85" s="44">
        <v>0</v>
      </c>
      <c r="AM85" s="44">
        <v>0.64096320346320301</v>
      </c>
      <c r="AN85" s="44">
        <v>0.218073593073593</v>
      </c>
      <c r="AO85" s="44">
        <v>3.3820346320346299E-2</v>
      </c>
      <c r="AP85" s="44">
        <v>0</v>
      </c>
      <c r="AQ85" s="44">
        <v>0.107142857142857</v>
      </c>
      <c r="AR85" s="44">
        <v>0</v>
      </c>
      <c r="AS85" s="44">
        <v>1</v>
      </c>
      <c r="AT85" s="164" t="str">
        <f>VLOOKUP(A85,'LG2 Raw data'!$T$34:$V$62,3,FALSE)</f>
        <v>Mainpower</v>
      </c>
    </row>
    <row r="86" spans="1:46" s="19" customFormat="1" x14ac:dyDescent="0.25">
      <c r="A86" s="165" t="s">
        <v>63</v>
      </c>
      <c r="B86" s="172">
        <v>2009</v>
      </c>
      <c r="C86" s="44">
        <v>0</v>
      </c>
      <c r="D86" s="44">
        <v>53</v>
      </c>
      <c r="E86" s="44">
        <v>238</v>
      </c>
      <c r="F86" s="44">
        <v>120</v>
      </c>
      <c r="G86" s="44">
        <v>421</v>
      </c>
      <c r="H86" s="44">
        <v>2674</v>
      </c>
      <c r="I86" s="44">
        <v>234</v>
      </c>
      <c r="J86" s="44">
        <v>3740</v>
      </c>
      <c r="K86" s="44">
        <v>0</v>
      </c>
      <c r="L86" s="44">
        <v>0</v>
      </c>
      <c r="M86" s="44">
        <v>3</v>
      </c>
      <c r="N86" s="44">
        <v>0</v>
      </c>
      <c r="O86" s="44">
        <v>15</v>
      </c>
      <c r="P86" s="44">
        <v>176</v>
      </c>
      <c r="Q86" s="44">
        <v>469</v>
      </c>
      <c r="R86" s="44">
        <v>663</v>
      </c>
      <c r="S86" s="44">
        <v>0</v>
      </c>
      <c r="T86" s="44">
        <v>53</v>
      </c>
      <c r="U86" s="44">
        <v>241</v>
      </c>
      <c r="V86" s="44">
        <v>120</v>
      </c>
      <c r="W86" s="44">
        <v>436</v>
      </c>
      <c r="X86" s="44">
        <v>2850</v>
      </c>
      <c r="Y86" s="44">
        <v>703</v>
      </c>
      <c r="Z86" s="44">
        <v>4403</v>
      </c>
      <c r="AA86" s="44">
        <v>0</v>
      </c>
      <c r="AB86" s="44">
        <v>223</v>
      </c>
      <c r="AC86" s="44">
        <v>223</v>
      </c>
      <c r="AD86" s="44">
        <v>0</v>
      </c>
      <c r="AE86" s="44">
        <v>2376</v>
      </c>
      <c r="AF86" s="44">
        <v>833</v>
      </c>
      <c r="AG86" s="44">
        <v>128</v>
      </c>
      <c r="AH86" s="44">
        <v>0</v>
      </c>
      <c r="AI86" s="44">
        <v>403</v>
      </c>
      <c r="AJ86" s="44">
        <v>0</v>
      </c>
      <c r="AK86" s="44">
        <v>3740</v>
      </c>
      <c r="AL86" s="44">
        <v>0</v>
      </c>
      <c r="AM86" s="44">
        <v>0.63529411764705901</v>
      </c>
      <c r="AN86" s="44">
        <v>0.222727272727273</v>
      </c>
      <c r="AO86" s="44">
        <v>3.4224598930481298E-2</v>
      </c>
      <c r="AP86" s="44">
        <v>0</v>
      </c>
      <c r="AQ86" s="44">
        <v>0.107754010695187</v>
      </c>
      <c r="AR86" s="44">
        <v>0</v>
      </c>
      <c r="AS86" s="44">
        <v>1</v>
      </c>
      <c r="AT86" s="164" t="str">
        <f>VLOOKUP(A86,'LG2 Raw data'!$T$34:$V$62,3,FALSE)</f>
        <v>Mainpower</v>
      </c>
    </row>
    <row r="87" spans="1:46" s="19" customFormat="1" x14ac:dyDescent="0.25">
      <c r="A87" s="165" t="s">
        <v>63</v>
      </c>
      <c r="B87" s="172">
        <v>2010</v>
      </c>
      <c r="C87" s="44">
        <v>0</v>
      </c>
      <c r="D87" s="44">
        <v>53</v>
      </c>
      <c r="E87" s="44">
        <v>229</v>
      </c>
      <c r="F87" s="44">
        <v>120</v>
      </c>
      <c r="G87" s="44">
        <v>494</v>
      </c>
      <c r="H87" s="44">
        <v>2684</v>
      </c>
      <c r="I87" s="44">
        <v>231</v>
      </c>
      <c r="J87" s="44">
        <v>3811</v>
      </c>
      <c r="K87" s="44">
        <v>0</v>
      </c>
      <c r="L87" s="44">
        <v>0</v>
      </c>
      <c r="M87" s="44">
        <v>3</v>
      </c>
      <c r="N87" s="44">
        <v>0</v>
      </c>
      <c r="O87" s="44">
        <v>17</v>
      </c>
      <c r="P87" s="44">
        <v>193</v>
      </c>
      <c r="Q87" s="44">
        <v>494</v>
      </c>
      <c r="R87" s="44">
        <v>707</v>
      </c>
      <c r="S87" s="44">
        <v>0</v>
      </c>
      <c r="T87" s="44">
        <v>53</v>
      </c>
      <c r="U87" s="44">
        <v>232</v>
      </c>
      <c r="V87" s="44">
        <v>120</v>
      </c>
      <c r="W87" s="44">
        <v>511</v>
      </c>
      <c r="X87" s="44">
        <v>2877</v>
      </c>
      <c r="Y87" s="44">
        <v>725</v>
      </c>
      <c r="Z87" s="44">
        <v>4518</v>
      </c>
      <c r="AA87" s="44">
        <v>0</v>
      </c>
      <c r="AB87" s="44">
        <v>223</v>
      </c>
      <c r="AC87" s="44">
        <v>223</v>
      </c>
      <c r="AD87" s="44">
        <v>0</v>
      </c>
      <c r="AE87" s="44">
        <v>2380</v>
      </c>
      <c r="AF87" s="44">
        <v>883</v>
      </c>
      <c r="AG87" s="44">
        <v>130</v>
      </c>
      <c r="AH87" s="44">
        <v>0</v>
      </c>
      <c r="AI87" s="44">
        <v>418</v>
      </c>
      <c r="AJ87" s="44">
        <v>0</v>
      </c>
      <c r="AK87" s="44">
        <v>3811</v>
      </c>
      <c r="AL87" s="44">
        <v>0</v>
      </c>
      <c r="AM87" s="44">
        <v>0.62450800314877997</v>
      </c>
      <c r="AN87" s="44">
        <v>0.23169771713460999</v>
      </c>
      <c r="AO87" s="44">
        <v>3.4111781684597199E-2</v>
      </c>
      <c r="AP87" s="44">
        <v>0</v>
      </c>
      <c r="AQ87" s="44">
        <v>0.10968249803201301</v>
      </c>
      <c r="AR87" s="44">
        <v>0</v>
      </c>
      <c r="AS87" s="44">
        <v>1</v>
      </c>
      <c r="AT87" s="164" t="str">
        <f>VLOOKUP(A87,'LG2 Raw data'!$T$34:$V$62,3,FALSE)</f>
        <v>Mainpower</v>
      </c>
    </row>
    <row r="88" spans="1:46" s="19" customFormat="1" x14ac:dyDescent="0.25">
      <c r="A88" s="165" t="s">
        <v>63</v>
      </c>
      <c r="B88" s="172">
        <v>2011</v>
      </c>
      <c r="C88" s="44">
        <v>0</v>
      </c>
      <c r="D88" s="44">
        <v>53</v>
      </c>
      <c r="E88" s="44">
        <v>227</v>
      </c>
      <c r="F88" s="44">
        <v>119</v>
      </c>
      <c r="G88" s="44">
        <v>575</v>
      </c>
      <c r="H88" s="44">
        <v>2621</v>
      </c>
      <c r="I88" s="44">
        <v>241</v>
      </c>
      <c r="J88" s="44">
        <v>3836</v>
      </c>
      <c r="K88" s="44">
        <v>0</v>
      </c>
      <c r="L88" s="44">
        <v>0</v>
      </c>
      <c r="M88" s="44">
        <v>3</v>
      </c>
      <c r="N88" s="44">
        <v>0</v>
      </c>
      <c r="O88" s="44">
        <v>23</v>
      </c>
      <c r="P88" s="44">
        <v>212</v>
      </c>
      <c r="Q88" s="44">
        <v>509</v>
      </c>
      <c r="R88" s="44">
        <v>747</v>
      </c>
      <c r="S88" s="44">
        <v>0</v>
      </c>
      <c r="T88" s="44">
        <v>53</v>
      </c>
      <c r="U88" s="44">
        <v>230</v>
      </c>
      <c r="V88" s="44">
        <v>119</v>
      </c>
      <c r="W88" s="44">
        <v>598</v>
      </c>
      <c r="X88" s="44">
        <v>2833</v>
      </c>
      <c r="Y88" s="44">
        <v>750</v>
      </c>
      <c r="Z88" s="44">
        <v>4583</v>
      </c>
      <c r="AA88" s="44">
        <v>0</v>
      </c>
      <c r="AB88" s="44">
        <v>322</v>
      </c>
      <c r="AC88" s="44">
        <v>322</v>
      </c>
      <c r="AD88" s="44">
        <v>40</v>
      </c>
      <c r="AE88" s="44">
        <v>2427</v>
      </c>
      <c r="AF88" s="44">
        <v>827</v>
      </c>
      <c r="AG88" s="44">
        <v>128</v>
      </c>
      <c r="AH88" s="44">
        <v>0</v>
      </c>
      <c r="AI88" s="44">
        <v>414</v>
      </c>
      <c r="AJ88" s="44">
        <v>0</v>
      </c>
      <c r="AK88" s="44">
        <v>3836</v>
      </c>
      <c r="AL88" s="44">
        <v>1.0427528675703899E-2</v>
      </c>
      <c r="AM88" s="44">
        <v>0.63269030239833202</v>
      </c>
      <c r="AN88" s="44">
        <v>0.215589155370177</v>
      </c>
      <c r="AO88" s="44">
        <v>3.3368091762252299E-2</v>
      </c>
      <c r="AP88" s="44">
        <v>0</v>
      </c>
      <c r="AQ88" s="44">
        <v>0.10792492179353499</v>
      </c>
      <c r="AR88" s="44">
        <v>0</v>
      </c>
      <c r="AS88" s="44">
        <v>1</v>
      </c>
      <c r="AT88" s="164" t="str">
        <f>VLOOKUP(A88,'LG2 Raw data'!$T$34:$V$62,3,FALSE)</f>
        <v>Mainpower</v>
      </c>
    </row>
    <row r="89" spans="1:46" s="19" customFormat="1" x14ac:dyDescent="0.25">
      <c r="A89" s="165" t="s">
        <v>63</v>
      </c>
      <c r="B89" s="172">
        <v>2012</v>
      </c>
      <c r="C89" s="44">
        <v>0</v>
      </c>
      <c r="D89" s="44">
        <v>53</v>
      </c>
      <c r="E89" s="44">
        <v>227</v>
      </c>
      <c r="F89" s="44">
        <v>119</v>
      </c>
      <c r="G89" s="44">
        <v>618</v>
      </c>
      <c r="H89" s="44">
        <v>2602</v>
      </c>
      <c r="I89" s="44">
        <v>240</v>
      </c>
      <c r="J89" s="44">
        <v>3859</v>
      </c>
      <c r="K89" s="44">
        <v>0</v>
      </c>
      <c r="L89" s="44">
        <v>0</v>
      </c>
      <c r="M89" s="44">
        <v>4</v>
      </c>
      <c r="N89" s="44">
        <v>0</v>
      </c>
      <c r="O89" s="44">
        <v>28</v>
      </c>
      <c r="P89" s="44">
        <v>237</v>
      </c>
      <c r="Q89" s="44">
        <v>532</v>
      </c>
      <c r="R89" s="44">
        <v>801</v>
      </c>
      <c r="S89" s="44">
        <v>0</v>
      </c>
      <c r="T89" s="44">
        <v>53</v>
      </c>
      <c r="U89" s="44">
        <v>231</v>
      </c>
      <c r="V89" s="44">
        <v>119</v>
      </c>
      <c r="W89" s="44">
        <v>646</v>
      </c>
      <c r="X89" s="44">
        <v>2839</v>
      </c>
      <c r="Y89" s="44">
        <v>772</v>
      </c>
      <c r="Z89" s="44">
        <v>4660</v>
      </c>
      <c r="AA89" s="44">
        <v>17</v>
      </c>
      <c r="AB89" s="44">
        <v>337</v>
      </c>
      <c r="AC89" s="44">
        <v>354</v>
      </c>
      <c r="AD89" s="44">
        <v>38</v>
      </c>
      <c r="AE89" s="44">
        <v>2344</v>
      </c>
      <c r="AF89" s="44">
        <v>919</v>
      </c>
      <c r="AG89" s="44">
        <v>1</v>
      </c>
      <c r="AH89" s="44">
        <v>132</v>
      </c>
      <c r="AI89" s="44">
        <v>425</v>
      </c>
      <c r="AJ89" s="44">
        <v>0</v>
      </c>
      <c r="AK89" s="44">
        <v>3859</v>
      </c>
      <c r="AL89" s="44">
        <v>9.8471106504275999E-3</v>
      </c>
      <c r="AM89" s="44">
        <v>0.60741124643690103</v>
      </c>
      <c r="AN89" s="44">
        <v>0.23814459704586699</v>
      </c>
      <c r="AO89" s="44">
        <v>2.591344908007E-4</v>
      </c>
      <c r="AP89" s="44">
        <v>3.4205752785695799E-2</v>
      </c>
      <c r="AQ89" s="44">
        <v>0.110132158590308</v>
      </c>
      <c r="AR89" s="44">
        <v>0</v>
      </c>
      <c r="AS89" s="44">
        <v>1</v>
      </c>
      <c r="AT89" s="164" t="str">
        <f>VLOOKUP(A89,'LG2 Raw data'!$T$34:$V$62,3,FALSE)</f>
        <v>Mainpower</v>
      </c>
    </row>
    <row r="90" spans="1:46" s="19" customFormat="1" x14ac:dyDescent="0.25">
      <c r="A90" s="165" t="s">
        <v>64</v>
      </c>
      <c r="B90" s="172">
        <v>2005</v>
      </c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164" t="str">
        <f>VLOOKUP(A90,'LG2 Raw data'!$T$34:$V$62,3,FALSE)</f>
        <v>Marlborough</v>
      </c>
    </row>
    <row r="91" spans="1:46" s="19" customFormat="1" x14ac:dyDescent="0.25">
      <c r="A91" s="165" t="s">
        <v>64</v>
      </c>
      <c r="B91" s="172">
        <v>2006</v>
      </c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164" t="str">
        <f>VLOOKUP(A91,'LG2 Raw data'!$T$34:$V$62,3,FALSE)</f>
        <v>Marlborough</v>
      </c>
    </row>
    <row r="92" spans="1:46" s="19" customFormat="1" x14ac:dyDescent="0.25">
      <c r="A92" s="165" t="s">
        <v>64</v>
      </c>
      <c r="B92" s="172">
        <v>2007</v>
      </c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164" t="str">
        <f>VLOOKUP(A92,'LG2 Raw data'!$T$34:$V$62,3,FALSE)</f>
        <v>Marlborough</v>
      </c>
    </row>
    <row r="93" spans="1:46" s="19" customFormat="1" x14ac:dyDescent="0.25">
      <c r="A93" s="165" t="s">
        <v>64</v>
      </c>
      <c r="B93" s="172">
        <v>2008</v>
      </c>
      <c r="C93" s="44">
        <v>0</v>
      </c>
      <c r="D93" s="44">
        <v>0</v>
      </c>
      <c r="E93" s="44">
        <v>285.06599999999997</v>
      </c>
      <c r="F93" s="44">
        <v>588.23500000000001</v>
      </c>
      <c r="G93" s="44">
        <v>0</v>
      </c>
      <c r="H93" s="44">
        <v>1683.81</v>
      </c>
      <c r="I93" s="44">
        <v>446.64299999999997</v>
      </c>
      <c r="J93" s="44">
        <v>3003.7539999999999</v>
      </c>
      <c r="K93" s="44">
        <v>0</v>
      </c>
      <c r="L93" s="44">
        <v>0</v>
      </c>
      <c r="M93" s="44">
        <v>9.9</v>
      </c>
      <c r="N93" s="44">
        <v>0</v>
      </c>
      <c r="O93" s="44">
        <v>0</v>
      </c>
      <c r="P93" s="44">
        <v>174</v>
      </c>
      <c r="Q93" s="44">
        <v>276</v>
      </c>
      <c r="R93" s="44">
        <v>459.9</v>
      </c>
      <c r="S93" s="44">
        <v>0</v>
      </c>
      <c r="T93" s="44">
        <v>0</v>
      </c>
      <c r="U93" s="44">
        <v>294.96600000000001</v>
      </c>
      <c r="V93" s="44">
        <v>588.23500000000001</v>
      </c>
      <c r="W93" s="44">
        <v>0</v>
      </c>
      <c r="X93" s="44">
        <v>1857.81</v>
      </c>
      <c r="Y93" s="44">
        <v>722.64300000000003</v>
      </c>
      <c r="Z93" s="44">
        <v>3463.654</v>
      </c>
      <c r="AA93" s="44">
        <v>0</v>
      </c>
      <c r="AB93" s="44">
        <v>43</v>
      </c>
      <c r="AC93" s="44">
        <v>43</v>
      </c>
      <c r="AD93" s="44">
        <v>307.25099999999998</v>
      </c>
      <c r="AE93" s="44">
        <v>1022.4059999999999</v>
      </c>
      <c r="AF93" s="44">
        <v>0</v>
      </c>
      <c r="AG93" s="44">
        <v>0</v>
      </c>
      <c r="AH93" s="44">
        <v>657.36099999999999</v>
      </c>
      <c r="AI93" s="44">
        <v>975.26800000000003</v>
      </c>
      <c r="AJ93" s="44">
        <v>41.468000000000004</v>
      </c>
      <c r="AK93" s="44">
        <v>3003.7539999999999</v>
      </c>
      <c r="AL93" s="44">
        <v>0.102289002361711</v>
      </c>
      <c r="AM93" s="44">
        <v>0.34037607607014397</v>
      </c>
      <c r="AN93" s="44">
        <v>0</v>
      </c>
      <c r="AO93" s="44">
        <v>0</v>
      </c>
      <c r="AP93" s="44">
        <v>0.21884648343373</v>
      </c>
      <c r="AQ93" s="44">
        <v>0.324683046614337</v>
      </c>
      <c r="AR93" s="44">
        <v>1.3805391520077899E-2</v>
      </c>
      <c r="AS93" s="44">
        <v>1</v>
      </c>
      <c r="AT93" s="164" t="str">
        <f>VLOOKUP(A93,'LG2 Raw data'!$T$34:$V$62,3,FALSE)</f>
        <v>Marlborough</v>
      </c>
    </row>
    <row r="94" spans="1:46" s="19" customFormat="1" x14ac:dyDescent="0.25">
      <c r="A94" s="165" t="s">
        <v>64</v>
      </c>
      <c r="B94" s="172">
        <v>2009</v>
      </c>
      <c r="C94" s="44">
        <v>0</v>
      </c>
      <c r="D94" s="44">
        <v>0</v>
      </c>
      <c r="E94" s="44">
        <v>285</v>
      </c>
      <c r="F94" s="44">
        <v>543</v>
      </c>
      <c r="G94" s="44">
        <v>0</v>
      </c>
      <c r="H94" s="44">
        <v>1607</v>
      </c>
      <c r="I94" s="44">
        <v>446</v>
      </c>
      <c r="J94" s="44">
        <v>2881</v>
      </c>
      <c r="K94" s="44">
        <v>0</v>
      </c>
      <c r="L94" s="44">
        <v>0</v>
      </c>
      <c r="M94" s="44">
        <v>14</v>
      </c>
      <c r="N94" s="44">
        <v>0</v>
      </c>
      <c r="O94" s="44">
        <v>0</v>
      </c>
      <c r="P94" s="44">
        <v>130</v>
      </c>
      <c r="Q94" s="44">
        <v>295</v>
      </c>
      <c r="R94" s="44">
        <v>439</v>
      </c>
      <c r="S94" s="44">
        <v>0</v>
      </c>
      <c r="T94" s="44">
        <v>0</v>
      </c>
      <c r="U94" s="44">
        <v>299</v>
      </c>
      <c r="V94" s="44">
        <v>543</v>
      </c>
      <c r="W94" s="44">
        <v>0</v>
      </c>
      <c r="X94" s="44">
        <v>1737</v>
      </c>
      <c r="Y94" s="44">
        <v>741</v>
      </c>
      <c r="Z94" s="44">
        <v>3320</v>
      </c>
      <c r="AA94" s="44">
        <v>0</v>
      </c>
      <c r="AB94" s="44">
        <v>44</v>
      </c>
      <c r="AC94" s="44">
        <v>44</v>
      </c>
      <c r="AD94" s="44">
        <v>338</v>
      </c>
      <c r="AE94" s="44">
        <v>1008</v>
      </c>
      <c r="AF94" s="44">
        <v>0</v>
      </c>
      <c r="AG94" s="44">
        <v>0</v>
      </c>
      <c r="AH94" s="44">
        <v>670</v>
      </c>
      <c r="AI94" s="44">
        <v>864</v>
      </c>
      <c r="AJ94" s="44">
        <v>1</v>
      </c>
      <c r="AK94" s="44">
        <v>2881</v>
      </c>
      <c r="AL94" s="44">
        <v>0.117320374869837</v>
      </c>
      <c r="AM94" s="44">
        <v>0.34987851440472101</v>
      </c>
      <c r="AN94" s="44">
        <v>0</v>
      </c>
      <c r="AO94" s="44">
        <v>0</v>
      </c>
      <c r="AP94" s="44">
        <v>0.232558139534884</v>
      </c>
      <c r="AQ94" s="44">
        <v>0.29989586948975999</v>
      </c>
      <c r="AR94" s="44">
        <v>3.4710170079829997E-4</v>
      </c>
      <c r="AS94" s="44">
        <v>1</v>
      </c>
      <c r="AT94" s="164" t="str">
        <f>VLOOKUP(A94,'LG2 Raw data'!$T$34:$V$62,3,FALSE)</f>
        <v>Marlborough</v>
      </c>
    </row>
    <row r="95" spans="1:46" s="19" customFormat="1" x14ac:dyDescent="0.25">
      <c r="A95" s="165" t="s">
        <v>64</v>
      </c>
      <c r="B95" s="172">
        <v>2010</v>
      </c>
      <c r="C95" s="44">
        <v>0</v>
      </c>
      <c r="D95" s="44">
        <v>0</v>
      </c>
      <c r="E95" s="44">
        <v>286</v>
      </c>
      <c r="F95" s="44">
        <v>543</v>
      </c>
      <c r="G95" s="44">
        <v>0</v>
      </c>
      <c r="H95" s="44">
        <v>1606</v>
      </c>
      <c r="I95" s="44">
        <v>445</v>
      </c>
      <c r="J95" s="44">
        <v>2880</v>
      </c>
      <c r="K95" s="44">
        <v>0</v>
      </c>
      <c r="L95" s="44">
        <v>0</v>
      </c>
      <c r="M95" s="44">
        <v>14</v>
      </c>
      <c r="N95" s="44">
        <v>0</v>
      </c>
      <c r="O95" s="44">
        <v>0</v>
      </c>
      <c r="P95" s="44">
        <v>136</v>
      </c>
      <c r="Q95" s="44">
        <v>304</v>
      </c>
      <c r="R95" s="44">
        <v>454</v>
      </c>
      <c r="S95" s="44">
        <v>0</v>
      </c>
      <c r="T95" s="44">
        <v>0</v>
      </c>
      <c r="U95" s="44">
        <v>300</v>
      </c>
      <c r="V95" s="44">
        <v>543</v>
      </c>
      <c r="W95" s="44">
        <v>0</v>
      </c>
      <c r="X95" s="44">
        <v>1742</v>
      </c>
      <c r="Y95" s="44">
        <v>749</v>
      </c>
      <c r="Z95" s="44">
        <v>3334</v>
      </c>
      <c r="AA95" s="44">
        <v>0</v>
      </c>
      <c r="AB95" s="44">
        <v>45</v>
      </c>
      <c r="AC95" s="44">
        <v>45</v>
      </c>
      <c r="AD95" s="44">
        <v>336</v>
      </c>
      <c r="AE95" s="44">
        <v>1011</v>
      </c>
      <c r="AF95" s="44">
        <v>0</v>
      </c>
      <c r="AG95" s="44">
        <v>0</v>
      </c>
      <c r="AH95" s="44">
        <v>665</v>
      </c>
      <c r="AI95" s="44">
        <v>865</v>
      </c>
      <c r="AJ95" s="44">
        <v>3</v>
      </c>
      <c r="AK95" s="44">
        <v>2880</v>
      </c>
      <c r="AL95" s="44">
        <v>0.116666666666667</v>
      </c>
      <c r="AM95" s="44">
        <v>0.35104166666666697</v>
      </c>
      <c r="AN95" s="44">
        <v>0</v>
      </c>
      <c r="AO95" s="44">
        <v>0</v>
      </c>
      <c r="AP95" s="44">
        <v>0.23090277777777801</v>
      </c>
      <c r="AQ95" s="44">
        <v>0.30034722222222199</v>
      </c>
      <c r="AR95" s="44">
        <v>1.0416666666667E-3</v>
      </c>
      <c r="AS95" s="44">
        <v>1</v>
      </c>
      <c r="AT95" s="164" t="str">
        <f>VLOOKUP(A95,'LG2 Raw data'!$T$34:$V$62,3,FALSE)</f>
        <v>Marlborough</v>
      </c>
    </row>
    <row r="96" spans="1:46" s="19" customFormat="1" x14ac:dyDescent="0.25">
      <c r="A96" s="165" t="s">
        <v>64</v>
      </c>
      <c r="B96" s="172">
        <v>2011</v>
      </c>
      <c r="C96" s="44">
        <v>0</v>
      </c>
      <c r="D96" s="44">
        <v>0</v>
      </c>
      <c r="E96" s="44">
        <v>285</v>
      </c>
      <c r="F96" s="44">
        <v>542</v>
      </c>
      <c r="G96" s="44">
        <v>0</v>
      </c>
      <c r="H96" s="44">
        <v>1608</v>
      </c>
      <c r="I96" s="44">
        <v>442</v>
      </c>
      <c r="J96" s="44">
        <v>2877</v>
      </c>
      <c r="K96" s="44">
        <v>0</v>
      </c>
      <c r="L96" s="44">
        <v>0</v>
      </c>
      <c r="M96" s="44">
        <v>16</v>
      </c>
      <c r="N96" s="44">
        <v>0</v>
      </c>
      <c r="O96" s="44">
        <v>0</v>
      </c>
      <c r="P96" s="44">
        <v>144</v>
      </c>
      <c r="Q96" s="44">
        <v>312</v>
      </c>
      <c r="R96" s="44">
        <v>472</v>
      </c>
      <c r="S96" s="44">
        <v>0</v>
      </c>
      <c r="T96" s="44">
        <v>0</v>
      </c>
      <c r="U96" s="44">
        <v>301</v>
      </c>
      <c r="V96" s="44">
        <v>542</v>
      </c>
      <c r="W96" s="44">
        <v>0</v>
      </c>
      <c r="X96" s="44">
        <v>1752</v>
      </c>
      <c r="Y96" s="44">
        <v>754</v>
      </c>
      <c r="Z96" s="44">
        <v>3349</v>
      </c>
      <c r="AA96" s="44">
        <v>0</v>
      </c>
      <c r="AB96" s="44">
        <v>44.8</v>
      </c>
      <c r="AC96" s="44">
        <v>44.8</v>
      </c>
      <c r="AD96" s="44">
        <v>336</v>
      </c>
      <c r="AE96" s="44">
        <v>1012</v>
      </c>
      <c r="AF96" s="44">
        <v>0</v>
      </c>
      <c r="AG96" s="44">
        <v>0</v>
      </c>
      <c r="AH96" s="44">
        <v>666</v>
      </c>
      <c r="AI96" s="44">
        <v>863</v>
      </c>
      <c r="AJ96" s="44">
        <v>0</v>
      </c>
      <c r="AK96" s="44">
        <v>2877</v>
      </c>
      <c r="AL96" s="44">
        <v>0.116788321167883</v>
      </c>
      <c r="AM96" s="44">
        <v>0.35175530066041</v>
      </c>
      <c r="AN96" s="44">
        <v>0</v>
      </c>
      <c r="AO96" s="44">
        <v>0</v>
      </c>
      <c r="AP96" s="44">
        <v>0.23149113660062601</v>
      </c>
      <c r="AQ96" s="44">
        <v>0.29996524157108101</v>
      </c>
      <c r="AR96" s="44">
        <v>0</v>
      </c>
      <c r="AS96" s="44">
        <v>1</v>
      </c>
      <c r="AT96" s="164" t="str">
        <f>VLOOKUP(A96,'LG2 Raw data'!$T$34:$V$62,3,FALSE)</f>
        <v>Marlborough</v>
      </c>
    </row>
    <row r="97" spans="1:46" s="19" customFormat="1" x14ac:dyDescent="0.25">
      <c r="A97" s="165" t="s">
        <v>64</v>
      </c>
      <c r="B97" s="172">
        <v>2012</v>
      </c>
      <c r="C97" s="44">
        <v>0</v>
      </c>
      <c r="D97" s="44">
        <v>0</v>
      </c>
      <c r="E97" s="44">
        <v>285</v>
      </c>
      <c r="F97" s="44">
        <v>542</v>
      </c>
      <c r="G97" s="44">
        <v>0</v>
      </c>
      <c r="H97" s="44">
        <v>1608</v>
      </c>
      <c r="I97" s="44">
        <v>439</v>
      </c>
      <c r="J97" s="44">
        <v>2874</v>
      </c>
      <c r="K97" s="44">
        <v>0</v>
      </c>
      <c r="L97" s="44">
        <v>0</v>
      </c>
      <c r="M97" s="44">
        <v>16</v>
      </c>
      <c r="N97" s="44">
        <v>0</v>
      </c>
      <c r="O97" s="44">
        <v>0</v>
      </c>
      <c r="P97" s="44">
        <v>155</v>
      </c>
      <c r="Q97" s="44">
        <v>324</v>
      </c>
      <c r="R97" s="44">
        <v>495</v>
      </c>
      <c r="S97" s="44">
        <v>0</v>
      </c>
      <c r="T97" s="44">
        <v>0</v>
      </c>
      <c r="U97" s="44">
        <v>301</v>
      </c>
      <c r="V97" s="44">
        <v>542</v>
      </c>
      <c r="W97" s="44">
        <v>0</v>
      </c>
      <c r="X97" s="44">
        <v>1763</v>
      </c>
      <c r="Y97" s="44">
        <v>763</v>
      </c>
      <c r="Z97" s="44">
        <v>3369</v>
      </c>
      <c r="AA97" s="44">
        <v>0</v>
      </c>
      <c r="AB97" s="44">
        <v>0</v>
      </c>
      <c r="AC97" s="44">
        <v>0</v>
      </c>
      <c r="AD97" s="44">
        <v>336</v>
      </c>
      <c r="AE97" s="44">
        <v>1019</v>
      </c>
      <c r="AF97" s="44">
        <v>0</v>
      </c>
      <c r="AG97" s="44">
        <v>0</v>
      </c>
      <c r="AH97" s="44">
        <v>656</v>
      </c>
      <c r="AI97" s="44">
        <v>863</v>
      </c>
      <c r="AJ97" s="44">
        <v>0</v>
      </c>
      <c r="AK97" s="44">
        <v>2874</v>
      </c>
      <c r="AL97" s="44">
        <v>0.116910229645094</v>
      </c>
      <c r="AM97" s="44">
        <v>0.35455810716771102</v>
      </c>
      <c r="AN97" s="44">
        <v>0</v>
      </c>
      <c r="AO97" s="44">
        <v>0</v>
      </c>
      <c r="AP97" s="44">
        <v>0.22825330549756401</v>
      </c>
      <c r="AQ97" s="44">
        <v>0.30027835768963101</v>
      </c>
      <c r="AR97" s="44">
        <v>0</v>
      </c>
      <c r="AS97" s="44">
        <v>1</v>
      </c>
      <c r="AT97" s="164" t="str">
        <f>VLOOKUP(A97,'LG2 Raw data'!$T$34:$V$62,3,FALSE)</f>
        <v>Marlborough</v>
      </c>
    </row>
    <row r="98" spans="1:46" s="19" customFormat="1" x14ac:dyDescent="0.25">
      <c r="A98" s="165" t="s">
        <v>9</v>
      </c>
      <c r="B98" s="172">
        <v>2005</v>
      </c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164" t="str">
        <f>VLOOKUP(A98,'LG2 Raw data'!$T$34:$V$62,3,FALSE)</f>
        <v>Nelson Electricity</v>
      </c>
    </row>
    <row r="99" spans="1:46" s="19" customFormat="1" x14ac:dyDescent="0.25">
      <c r="A99" s="165" t="s">
        <v>9</v>
      </c>
      <c r="B99" s="172">
        <v>2006</v>
      </c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164" t="str">
        <f>VLOOKUP(A99,'LG2 Raw data'!$T$34:$V$62,3,FALSE)</f>
        <v>Nelson Electricity</v>
      </c>
    </row>
    <row r="100" spans="1:46" s="19" customFormat="1" x14ac:dyDescent="0.25">
      <c r="A100" s="165" t="s">
        <v>9</v>
      </c>
      <c r="B100" s="172">
        <v>2007</v>
      </c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164" t="str">
        <f>VLOOKUP(A100,'LG2 Raw data'!$T$34:$V$62,3,FALSE)</f>
        <v>Nelson Electricity</v>
      </c>
    </row>
    <row r="101" spans="1:46" s="19" customFormat="1" x14ac:dyDescent="0.25">
      <c r="A101" s="165" t="s">
        <v>9</v>
      </c>
      <c r="B101" s="172">
        <v>2008</v>
      </c>
      <c r="C101" s="44">
        <v>0</v>
      </c>
      <c r="D101" s="44">
        <v>0</v>
      </c>
      <c r="E101" s="44">
        <v>1</v>
      </c>
      <c r="F101" s="44">
        <v>2</v>
      </c>
      <c r="G101" s="44">
        <v>0</v>
      </c>
      <c r="H101" s="44">
        <v>6</v>
      </c>
      <c r="I101" s="44">
        <v>26</v>
      </c>
      <c r="J101" s="44">
        <v>35</v>
      </c>
      <c r="K101" s="44">
        <v>0</v>
      </c>
      <c r="L101" s="44">
        <v>0</v>
      </c>
      <c r="M101" s="44">
        <v>10</v>
      </c>
      <c r="N101" s="44">
        <v>0</v>
      </c>
      <c r="O101" s="44">
        <v>0</v>
      </c>
      <c r="P101" s="44">
        <v>71.48</v>
      </c>
      <c r="Q101" s="44">
        <v>129.94999999999999</v>
      </c>
      <c r="R101" s="44">
        <v>211.43</v>
      </c>
      <c r="S101" s="44">
        <v>0</v>
      </c>
      <c r="T101" s="44">
        <v>0</v>
      </c>
      <c r="U101" s="44">
        <v>11</v>
      </c>
      <c r="V101" s="44">
        <v>2</v>
      </c>
      <c r="W101" s="44">
        <v>0</v>
      </c>
      <c r="X101" s="44">
        <v>77.48</v>
      </c>
      <c r="Y101" s="44">
        <v>155.94999999999999</v>
      </c>
      <c r="Z101" s="44">
        <v>246.43</v>
      </c>
      <c r="AA101" s="44">
        <v>0</v>
      </c>
      <c r="AB101" s="44">
        <v>43</v>
      </c>
      <c r="AC101" s="44">
        <v>43</v>
      </c>
      <c r="AD101" s="44">
        <v>30</v>
      </c>
      <c r="AE101" s="44">
        <v>3</v>
      </c>
      <c r="AF101" s="44">
        <v>0</v>
      </c>
      <c r="AG101" s="44">
        <v>0</v>
      </c>
      <c r="AH101" s="44">
        <v>0</v>
      </c>
      <c r="AI101" s="44">
        <v>2</v>
      </c>
      <c r="AJ101" s="44">
        <v>0</v>
      </c>
      <c r="AK101" s="44">
        <v>35</v>
      </c>
      <c r="AL101" s="44">
        <v>0.85714285714285698</v>
      </c>
      <c r="AM101" s="44">
        <v>8.5714285714285701E-2</v>
      </c>
      <c r="AN101" s="44">
        <v>0</v>
      </c>
      <c r="AO101" s="44">
        <v>0</v>
      </c>
      <c r="AP101" s="44">
        <v>0</v>
      </c>
      <c r="AQ101" s="44">
        <v>5.7142857142857099E-2</v>
      </c>
      <c r="AR101" s="44">
        <v>0</v>
      </c>
      <c r="AS101" s="44">
        <v>1</v>
      </c>
      <c r="AT101" s="164" t="str">
        <f>VLOOKUP(A101,'LG2 Raw data'!$T$34:$V$62,3,FALSE)</f>
        <v>Nelson Electricity</v>
      </c>
    </row>
    <row r="102" spans="1:46" s="19" customFormat="1" x14ac:dyDescent="0.25">
      <c r="A102" s="165" t="s">
        <v>9</v>
      </c>
      <c r="B102" s="172">
        <v>2009</v>
      </c>
      <c r="C102" s="44">
        <v>0</v>
      </c>
      <c r="D102" s="44">
        <v>0</v>
      </c>
      <c r="E102" s="44">
        <v>1</v>
      </c>
      <c r="F102" s="44">
        <v>2</v>
      </c>
      <c r="G102" s="44">
        <v>0</v>
      </c>
      <c r="H102" s="44">
        <v>6</v>
      </c>
      <c r="I102" s="44">
        <v>24</v>
      </c>
      <c r="J102" s="44">
        <v>33</v>
      </c>
      <c r="K102" s="44">
        <v>0</v>
      </c>
      <c r="L102" s="44">
        <v>0</v>
      </c>
      <c r="M102" s="44">
        <v>10</v>
      </c>
      <c r="N102" s="44">
        <v>0</v>
      </c>
      <c r="O102" s="44">
        <v>0</v>
      </c>
      <c r="P102" s="44">
        <v>72</v>
      </c>
      <c r="Q102" s="44">
        <v>132</v>
      </c>
      <c r="R102" s="44">
        <v>214</v>
      </c>
      <c r="S102" s="44">
        <v>0</v>
      </c>
      <c r="T102" s="44">
        <v>0</v>
      </c>
      <c r="U102" s="44">
        <v>11</v>
      </c>
      <c r="V102" s="44">
        <v>2</v>
      </c>
      <c r="W102" s="44">
        <v>0</v>
      </c>
      <c r="X102" s="44">
        <v>78</v>
      </c>
      <c r="Y102" s="44">
        <v>156</v>
      </c>
      <c r="Z102" s="44">
        <v>247</v>
      </c>
      <c r="AA102" s="44">
        <v>0</v>
      </c>
      <c r="AB102" s="44">
        <v>43</v>
      </c>
      <c r="AC102" s="44">
        <v>43</v>
      </c>
      <c r="AD102" s="44">
        <v>28</v>
      </c>
      <c r="AE102" s="44">
        <v>3</v>
      </c>
      <c r="AF102" s="44">
        <v>0</v>
      </c>
      <c r="AG102" s="44">
        <v>0</v>
      </c>
      <c r="AH102" s="44">
        <v>0</v>
      </c>
      <c r="AI102" s="44">
        <v>2</v>
      </c>
      <c r="AJ102" s="44">
        <v>0</v>
      </c>
      <c r="AK102" s="44">
        <v>33</v>
      </c>
      <c r="AL102" s="44">
        <v>0.84848484848484895</v>
      </c>
      <c r="AM102" s="44">
        <v>9.0909090909090898E-2</v>
      </c>
      <c r="AN102" s="44">
        <v>0</v>
      </c>
      <c r="AO102" s="44">
        <v>0</v>
      </c>
      <c r="AP102" s="44">
        <v>0</v>
      </c>
      <c r="AQ102" s="44">
        <v>6.0606060606060601E-2</v>
      </c>
      <c r="AR102" s="44">
        <v>0</v>
      </c>
      <c r="AS102" s="44">
        <v>1</v>
      </c>
      <c r="AT102" s="164" t="str">
        <f>VLOOKUP(A102,'LG2 Raw data'!$T$34:$V$62,3,FALSE)</f>
        <v>Nelson Electricity</v>
      </c>
    </row>
    <row r="103" spans="1:46" s="19" customFormat="1" x14ac:dyDescent="0.25">
      <c r="A103" s="165" t="s">
        <v>9</v>
      </c>
      <c r="B103" s="172">
        <v>2010</v>
      </c>
      <c r="C103" s="44">
        <v>0</v>
      </c>
      <c r="D103" s="44">
        <v>0</v>
      </c>
      <c r="E103" s="44">
        <v>0.7</v>
      </c>
      <c r="F103" s="44">
        <v>1.2</v>
      </c>
      <c r="G103" s="44">
        <v>0</v>
      </c>
      <c r="H103" s="44">
        <v>6.24</v>
      </c>
      <c r="I103" s="44">
        <v>24.26</v>
      </c>
      <c r="J103" s="44">
        <v>32.4</v>
      </c>
      <c r="K103" s="44">
        <v>0</v>
      </c>
      <c r="L103" s="44">
        <v>0</v>
      </c>
      <c r="M103" s="44">
        <v>9.69</v>
      </c>
      <c r="N103" s="44">
        <v>0</v>
      </c>
      <c r="O103" s="44">
        <v>0</v>
      </c>
      <c r="P103" s="44">
        <v>72.72</v>
      </c>
      <c r="Q103" s="44">
        <v>133.56</v>
      </c>
      <c r="R103" s="44">
        <v>215.97</v>
      </c>
      <c r="S103" s="44">
        <v>0</v>
      </c>
      <c r="T103" s="44">
        <v>0</v>
      </c>
      <c r="U103" s="44">
        <v>10.39</v>
      </c>
      <c r="V103" s="44">
        <v>1.2</v>
      </c>
      <c r="W103" s="44">
        <v>0</v>
      </c>
      <c r="X103" s="44">
        <v>78.959999999999994</v>
      </c>
      <c r="Y103" s="44">
        <v>157.82</v>
      </c>
      <c r="Z103" s="44">
        <v>248.37</v>
      </c>
      <c r="AA103" s="44">
        <v>0</v>
      </c>
      <c r="AB103" s="44">
        <v>43</v>
      </c>
      <c r="AC103" s="44">
        <v>43</v>
      </c>
      <c r="AD103" s="44">
        <v>29.7</v>
      </c>
      <c r="AE103" s="44">
        <v>1.5</v>
      </c>
      <c r="AF103" s="44">
        <v>0</v>
      </c>
      <c r="AG103" s="44">
        <v>0</v>
      </c>
      <c r="AH103" s="44">
        <v>0</v>
      </c>
      <c r="AI103" s="44">
        <v>1.2</v>
      </c>
      <c r="AJ103" s="44">
        <v>0</v>
      </c>
      <c r="AK103" s="44">
        <v>32.4</v>
      </c>
      <c r="AL103" s="44">
        <v>0.91666666666666696</v>
      </c>
      <c r="AM103" s="44">
        <v>4.6296296296296301E-2</v>
      </c>
      <c r="AN103" s="44">
        <v>0</v>
      </c>
      <c r="AO103" s="44">
        <v>0</v>
      </c>
      <c r="AP103" s="44">
        <v>0</v>
      </c>
      <c r="AQ103" s="44">
        <v>3.7037037037037E-2</v>
      </c>
      <c r="AR103" s="44">
        <v>0</v>
      </c>
      <c r="AS103" s="44">
        <v>1</v>
      </c>
      <c r="AT103" s="164" t="str">
        <f>VLOOKUP(A103,'LG2 Raw data'!$T$34:$V$62,3,FALSE)</f>
        <v>Nelson Electricity</v>
      </c>
    </row>
    <row r="104" spans="1:46" s="19" customFormat="1" x14ac:dyDescent="0.25">
      <c r="A104" s="165" t="s">
        <v>9</v>
      </c>
      <c r="B104" s="172">
        <v>2011</v>
      </c>
      <c r="C104" s="44">
        <v>0</v>
      </c>
      <c r="D104" s="44">
        <v>0</v>
      </c>
      <c r="E104" s="44">
        <v>1</v>
      </c>
      <c r="F104" s="44">
        <v>1</v>
      </c>
      <c r="G104" s="44">
        <v>0</v>
      </c>
      <c r="H104" s="44">
        <v>6</v>
      </c>
      <c r="I104" s="44">
        <v>31</v>
      </c>
      <c r="J104" s="44">
        <v>39</v>
      </c>
      <c r="K104" s="44">
        <v>0</v>
      </c>
      <c r="L104" s="44">
        <v>0</v>
      </c>
      <c r="M104" s="44">
        <v>9.6519999999999992</v>
      </c>
      <c r="N104" s="44">
        <v>0</v>
      </c>
      <c r="O104" s="44">
        <v>0</v>
      </c>
      <c r="P104" s="44">
        <v>71.233000000000004</v>
      </c>
      <c r="Q104" s="44">
        <v>134.83600000000001</v>
      </c>
      <c r="R104" s="44">
        <v>215.721</v>
      </c>
      <c r="S104" s="44">
        <v>0</v>
      </c>
      <c r="T104" s="44">
        <v>0</v>
      </c>
      <c r="U104" s="44">
        <v>10.651999999999999</v>
      </c>
      <c r="V104" s="44">
        <v>1</v>
      </c>
      <c r="W104" s="44">
        <v>0</v>
      </c>
      <c r="X104" s="44">
        <v>77.233000000000004</v>
      </c>
      <c r="Y104" s="44">
        <v>165.83600000000001</v>
      </c>
      <c r="Z104" s="44">
        <v>254.721</v>
      </c>
      <c r="AA104" s="44">
        <v>1.02</v>
      </c>
      <c r="AB104" s="44">
        <v>63.43</v>
      </c>
      <c r="AC104" s="44">
        <v>64.45</v>
      </c>
      <c r="AD104" s="44">
        <v>37</v>
      </c>
      <c r="AE104" s="44">
        <v>1</v>
      </c>
      <c r="AF104" s="44">
        <v>0</v>
      </c>
      <c r="AG104" s="44">
        <v>1</v>
      </c>
      <c r="AH104" s="44">
        <v>0</v>
      </c>
      <c r="AI104" s="44">
        <v>0</v>
      </c>
      <c r="AJ104" s="44">
        <v>0</v>
      </c>
      <c r="AK104" s="44">
        <v>39</v>
      </c>
      <c r="AL104" s="44">
        <v>0.94871794871794901</v>
      </c>
      <c r="AM104" s="44">
        <v>2.5641025641025599E-2</v>
      </c>
      <c r="AN104" s="44">
        <v>0</v>
      </c>
      <c r="AO104" s="44">
        <v>2.5641025641025599E-2</v>
      </c>
      <c r="AP104" s="44">
        <v>0</v>
      </c>
      <c r="AQ104" s="44">
        <v>0</v>
      </c>
      <c r="AR104" s="44">
        <v>0</v>
      </c>
      <c r="AS104" s="44">
        <v>1</v>
      </c>
      <c r="AT104" s="164" t="str">
        <f>VLOOKUP(A104,'LG2 Raw data'!$T$34:$V$62,3,FALSE)</f>
        <v>Nelson Electricity</v>
      </c>
    </row>
    <row r="105" spans="1:46" s="19" customFormat="1" x14ac:dyDescent="0.25">
      <c r="A105" s="165" t="s">
        <v>9</v>
      </c>
      <c r="B105" s="172">
        <v>2012</v>
      </c>
      <c r="C105" s="44">
        <v>0</v>
      </c>
      <c r="D105" s="44">
        <v>0</v>
      </c>
      <c r="E105" s="44">
        <v>1</v>
      </c>
      <c r="F105" s="44">
        <v>1</v>
      </c>
      <c r="G105" s="44">
        <v>0</v>
      </c>
      <c r="H105" s="44">
        <v>6</v>
      </c>
      <c r="I105" s="44">
        <v>30</v>
      </c>
      <c r="J105" s="44">
        <v>38</v>
      </c>
      <c r="K105" s="44">
        <v>0</v>
      </c>
      <c r="L105" s="44">
        <v>0</v>
      </c>
      <c r="M105" s="44">
        <v>10</v>
      </c>
      <c r="N105" s="44">
        <v>0</v>
      </c>
      <c r="O105" s="44">
        <v>0</v>
      </c>
      <c r="P105" s="44">
        <v>71</v>
      </c>
      <c r="Q105" s="44">
        <v>135</v>
      </c>
      <c r="R105" s="44">
        <v>216</v>
      </c>
      <c r="S105" s="44">
        <v>0</v>
      </c>
      <c r="T105" s="44">
        <v>0</v>
      </c>
      <c r="U105" s="44">
        <v>11</v>
      </c>
      <c r="V105" s="44">
        <v>1</v>
      </c>
      <c r="W105" s="44">
        <v>0</v>
      </c>
      <c r="X105" s="44">
        <v>77</v>
      </c>
      <c r="Y105" s="44">
        <v>165</v>
      </c>
      <c r="Z105" s="44">
        <v>254</v>
      </c>
      <c r="AA105" s="44">
        <v>1</v>
      </c>
      <c r="AB105" s="44">
        <v>63</v>
      </c>
      <c r="AC105" s="44">
        <v>64</v>
      </c>
      <c r="AD105" s="44">
        <v>35</v>
      </c>
      <c r="AE105" s="44">
        <v>2</v>
      </c>
      <c r="AF105" s="44">
        <v>0</v>
      </c>
      <c r="AG105" s="44">
        <v>0</v>
      </c>
      <c r="AH105" s="44">
        <v>0</v>
      </c>
      <c r="AI105" s="44">
        <v>1</v>
      </c>
      <c r="AJ105" s="44">
        <v>0</v>
      </c>
      <c r="AK105" s="44">
        <v>38</v>
      </c>
      <c r="AL105" s="44">
        <v>0.92105263157894701</v>
      </c>
      <c r="AM105" s="44">
        <v>5.2631578947368397E-2</v>
      </c>
      <c r="AN105" s="44">
        <v>0</v>
      </c>
      <c r="AO105" s="44">
        <v>0</v>
      </c>
      <c r="AP105" s="44">
        <v>0</v>
      </c>
      <c r="AQ105" s="44">
        <v>2.6315789473684199E-2</v>
      </c>
      <c r="AR105" s="44">
        <v>0</v>
      </c>
      <c r="AS105" s="44">
        <v>1</v>
      </c>
      <c r="AT105" s="164" t="str">
        <f>VLOOKUP(A105,'LG2 Raw data'!$T$34:$V$62,3,FALSE)</f>
        <v>Nelson Electricity</v>
      </c>
    </row>
    <row r="106" spans="1:46" s="19" customFormat="1" x14ac:dyDescent="0.25">
      <c r="A106" s="165" t="s">
        <v>10</v>
      </c>
      <c r="B106" s="172">
        <v>2005</v>
      </c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164" t="str">
        <f>VLOOKUP(A106,'LG2 Raw data'!$T$34:$V$62,3,FALSE)</f>
        <v>Network Tasman</v>
      </c>
    </row>
    <row r="107" spans="1:46" s="19" customFormat="1" x14ac:dyDescent="0.25">
      <c r="A107" s="165" t="s">
        <v>10</v>
      </c>
      <c r="B107" s="172">
        <v>2006</v>
      </c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164" t="str">
        <f>VLOOKUP(A107,'LG2 Raw data'!$T$34:$V$62,3,FALSE)</f>
        <v>Network Tasman</v>
      </c>
    </row>
    <row r="108" spans="1:46" s="19" customFormat="1" x14ac:dyDescent="0.25">
      <c r="A108" s="165" t="s">
        <v>10</v>
      </c>
      <c r="B108" s="172">
        <v>2007</v>
      </c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164" t="str">
        <f>VLOOKUP(A108,'LG2 Raw data'!$T$34:$V$62,3,FALSE)</f>
        <v>Network Tasman</v>
      </c>
    </row>
    <row r="109" spans="1:46" s="19" customFormat="1" x14ac:dyDescent="0.25">
      <c r="A109" s="165" t="s">
        <v>10</v>
      </c>
      <c r="B109" s="172">
        <v>2008</v>
      </c>
      <c r="C109" s="44">
        <v>0</v>
      </c>
      <c r="D109" s="44">
        <v>0</v>
      </c>
      <c r="E109" s="44">
        <v>123</v>
      </c>
      <c r="F109" s="44">
        <v>0</v>
      </c>
      <c r="G109" s="44">
        <v>89.8</v>
      </c>
      <c r="H109" s="44">
        <v>1812.8</v>
      </c>
      <c r="I109" s="44">
        <v>547</v>
      </c>
      <c r="J109" s="44">
        <v>2572.6</v>
      </c>
      <c r="K109" s="44">
        <v>0</v>
      </c>
      <c r="L109" s="44">
        <v>0</v>
      </c>
      <c r="M109" s="44">
        <v>20.3</v>
      </c>
      <c r="N109" s="44">
        <v>0</v>
      </c>
      <c r="O109" s="44">
        <v>11.8</v>
      </c>
      <c r="P109" s="44">
        <v>193.9</v>
      </c>
      <c r="Q109" s="44">
        <v>513.6</v>
      </c>
      <c r="R109" s="44">
        <v>739.6</v>
      </c>
      <c r="S109" s="44">
        <v>0</v>
      </c>
      <c r="T109" s="44">
        <v>0</v>
      </c>
      <c r="U109" s="44">
        <v>143.30000000000001</v>
      </c>
      <c r="V109" s="44">
        <v>0</v>
      </c>
      <c r="W109" s="44">
        <v>101.6</v>
      </c>
      <c r="X109" s="44">
        <v>2006.7</v>
      </c>
      <c r="Y109" s="44">
        <v>1060.5999999999999</v>
      </c>
      <c r="Z109" s="44">
        <v>3312.2</v>
      </c>
      <c r="AA109" s="44">
        <v>0</v>
      </c>
      <c r="AB109" s="44">
        <v>0</v>
      </c>
      <c r="AC109" s="44">
        <v>0</v>
      </c>
      <c r="AD109" s="44">
        <v>206.79599999999999</v>
      </c>
      <c r="AE109" s="44">
        <v>2167</v>
      </c>
      <c r="AF109" s="44">
        <v>75.218999999999994</v>
      </c>
      <c r="AG109" s="44">
        <v>0</v>
      </c>
      <c r="AH109" s="44">
        <v>116.43300000000001</v>
      </c>
      <c r="AI109" s="44">
        <v>7.6340000000000003</v>
      </c>
      <c r="AJ109" s="44">
        <v>0</v>
      </c>
      <c r="AK109" s="44">
        <v>2573.0819999999999</v>
      </c>
      <c r="AL109" s="44">
        <v>8.0368989406478297E-2</v>
      </c>
      <c r="AM109" s="44">
        <v>0.84218070003210199</v>
      </c>
      <c r="AN109" s="44">
        <v>2.9233036490869699E-2</v>
      </c>
      <c r="AO109" s="44">
        <v>0</v>
      </c>
      <c r="AP109" s="44">
        <v>4.5250403990234299E-2</v>
      </c>
      <c r="AQ109" s="44">
        <v>2.9668700803161E-3</v>
      </c>
      <c r="AR109" s="44">
        <v>0</v>
      </c>
      <c r="AS109" s="44">
        <v>1</v>
      </c>
      <c r="AT109" s="164" t="str">
        <f>VLOOKUP(A109,'LG2 Raw data'!$T$34:$V$62,3,FALSE)</f>
        <v>Network Tasman</v>
      </c>
    </row>
    <row r="110" spans="1:46" s="19" customFormat="1" x14ac:dyDescent="0.25">
      <c r="A110" s="165" t="s">
        <v>10</v>
      </c>
      <c r="B110" s="172">
        <v>2009</v>
      </c>
      <c r="C110" s="44">
        <v>0</v>
      </c>
      <c r="D110" s="44">
        <v>0</v>
      </c>
      <c r="E110" s="44">
        <v>123.2</v>
      </c>
      <c r="F110" s="44">
        <v>0</v>
      </c>
      <c r="G110" s="44">
        <v>91.4</v>
      </c>
      <c r="H110" s="44">
        <v>1810.9</v>
      </c>
      <c r="I110" s="44">
        <v>542.6</v>
      </c>
      <c r="J110" s="44">
        <v>2568.1</v>
      </c>
      <c r="K110" s="44">
        <v>0</v>
      </c>
      <c r="L110" s="44">
        <v>0</v>
      </c>
      <c r="M110" s="44">
        <v>20.2</v>
      </c>
      <c r="N110" s="44">
        <v>0</v>
      </c>
      <c r="O110" s="44">
        <v>12.5</v>
      </c>
      <c r="P110" s="44">
        <v>200.8</v>
      </c>
      <c r="Q110" s="44">
        <v>528.5</v>
      </c>
      <c r="R110" s="44">
        <v>762</v>
      </c>
      <c r="S110" s="44">
        <v>0</v>
      </c>
      <c r="T110" s="44">
        <v>0</v>
      </c>
      <c r="U110" s="44">
        <v>143.4</v>
      </c>
      <c r="V110" s="44">
        <v>0</v>
      </c>
      <c r="W110" s="44">
        <v>103.9</v>
      </c>
      <c r="X110" s="44">
        <v>2011.7</v>
      </c>
      <c r="Y110" s="44">
        <v>1071.0999999999999</v>
      </c>
      <c r="Z110" s="44">
        <v>3330.1</v>
      </c>
      <c r="AA110" s="44">
        <v>0</v>
      </c>
      <c r="AB110" s="44">
        <v>0</v>
      </c>
      <c r="AC110" s="44">
        <v>0</v>
      </c>
      <c r="AD110" s="44">
        <v>206</v>
      </c>
      <c r="AE110" s="44">
        <v>2163</v>
      </c>
      <c r="AF110" s="44">
        <v>75</v>
      </c>
      <c r="AG110" s="44">
        <v>0</v>
      </c>
      <c r="AH110" s="44">
        <v>117</v>
      </c>
      <c r="AI110" s="44">
        <v>8</v>
      </c>
      <c r="AJ110" s="44">
        <v>0</v>
      </c>
      <c r="AK110" s="44">
        <v>2569</v>
      </c>
      <c r="AL110" s="44">
        <v>8.0186843129622404E-2</v>
      </c>
      <c r="AM110" s="44">
        <v>0.84196185286103498</v>
      </c>
      <c r="AN110" s="44">
        <v>2.9194239003503299E-2</v>
      </c>
      <c r="AO110" s="44">
        <v>0</v>
      </c>
      <c r="AP110" s="44">
        <v>4.5543012845465199E-2</v>
      </c>
      <c r="AQ110" s="44">
        <v>3.1140521603737E-3</v>
      </c>
      <c r="AR110" s="44">
        <v>0</v>
      </c>
      <c r="AS110" s="44">
        <v>1</v>
      </c>
      <c r="AT110" s="164" t="str">
        <f>VLOOKUP(A110,'LG2 Raw data'!$T$34:$V$62,3,FALSE)</f>
        <v>Network Tasman</v>
      </c>
    </row>
    <row r="111" spans="1:46" s="19" customFormat="1" x14ac:dyDescent="0.25">
      <c r="A111" s="165" t="s">
        <v>10</v>
      </c>
      <c r="B111" s="172">
        <v>2010</v>
      </c>
      <c r="C111" s="44">
        <v>0</v>
      </c>
      <c r="D111" s="44">
        <v>0</v>
      </c>
      <c r="E111" s="44">
        <v>123.2</v>
      </c>
      <c r="F111" s="44">
        <v>0</v>
      </c>
      <c r="G111" s="44">
        <v>91</v>
      </c>
      <c r="H111" s="44">
        <v>1811</v>
      </c>
      <c r="I111" s="44">
        <v>538</v>
      </c>
      <c r="J111" s="44">
        <v>2563.1999999999998</v>
      </c>
      <c r="K111" s="44">
        <v>0</v>
      </c>
      <c r="L111" s="44">
        <v>0</v>
      </c>
      <c r="M111" s="44">
        <v>20.73</v>
      </c>
      <c r="N111" s="44">
        <v>0</v>
      </c>
      <c r="O111" s="44">
        <v>12.53</v>
      </c>
      <c r="P111" s="44">
        <v>208.26</v>
      </c>
      <c r="Q111" s="44">
        <v>543</v>
      </c>
      <c r="R111" s="44">
        <v>784.52</v>
      </c>
      <c r="S111" s="44">
        <v>0</v>
      </c>
      <c r="T111" s="44">
        <v>0</v>
      </c>
      <c r="U111" s="44">
        <v>143.93</v>
      </c>
      <c r="V111" s="44">
        <v>0</v>
      </c>
      <c r="W111" s="44">
        <v>103.53</v>
      </c>
      <c r="X111" s="44">
        <v>2019.26</v>
      </c>
      <c r="Y111" s="44">
        <v>1081</v>
      </c>
      <c r="Z111" s="44">
        <v>3347.72</v>
      </c>
      <c r="AA111" s="44">
        <v>0</v>
      </c>
      <c r="AB111" s="44">
        <v>0</v>
      </c>
      <c r="AC111" s="44">
        <v>0</v>
      </c>
      <c r="AD111" s="44">
        <v>200.6</v>
      </c>
      <c r="AE111" s="44">
        <v>2173</v>
      </c>
      <c r="AF111" s="44">
        <v>71</v>
      </c>
      <c r="AG111" s="44">
        <v>0</v>
      </c>
      <c r="AH111" s="44">
        <v>112</v>
      </c>
      <c r="AI111" s="44">
        <v>6</v>
      </c>
      <c r="AJ111" s="44">
        <v>0</v>
      </c>
      <c r="AK111" s="44">
        <v>2562.6</v>
      </c>
      <c r="AL111" s="44">
        <v>7.8279872004994894E-2</v>
      </c>
      <c r="AM111" s="44">
        <v>0.84796690860844504</v>
      </c>
      <c r="AN111" s="44">
        <v>2.7706235854210601E-2</v>
      </c>
      <c r="AO111" s="44">
        <v>0</v>
      </c>
      <c r="AP111" s="44">
        <v>4.3705611488332199E-2</v>
      </c>
      <c r="AQ111" s="44">
        <v>2.3413720440177998E-3</v>
      </c>
      <c r="AR111" s="44">
        <v>0</v>
      </c>
      <c r="AS111" s="44">
        <v>1</v>
      </c>
      <c r="AT111" s="164" t="str">
        <f>VLOOKUP(A111,'LG2 Raw data'!$T$34:$V$62,3,FALSE)</f>
        <v>Network Tasman</v>
      </c>
    </row>
    <row r="112" spans="1:46" s="19" customFormat="1" x14ac:dyDescent="0.25">
      <c r="A112" s="165" t="s">
        <v>10</v>
      </c>
      <c r="B112" s="172">
        <v>2011</v>
      </c>
      <c r="C112" s="44">
        <v>0</v>
      </c>
      <c r="D112" s="44">
        <v>0</v>
      </c>
      <c r="E112" s="44">
        <v>123</v>
      </c>
      <c r="F112" s="44">
        <v>0</v>
      </c>
      <c r="G112" s="44">
        <v>112</v>
      </c>
      <c r="H112" s="44">
        <v>1784</v>
      </c>
      <c r="I112" s="44">
        <v>530</v>
      </c>
      <c r="J112" s="44">
        <v>2549</v>
      </c>
      <c r="K112" s="44">
        <v>0</v>
      </c>
      <c r="L112" s="44">
        <v>0</v>
      </c>
      <c r="M112" s="44">
        <v>21</v>
      </c>
      <c r="N112" s="44">
        <v>0</v>
      </c>
      <c r="O112" s="44">
        <v>12</v>
      </c>
      <c r="P112" s="44">
        <v>215</v>
      </c>
      <c r="Q112" s="44">
        <v>559</v>
      </c>
      <c r="R112" s="44">
        <v>807</v>
      </c>
      <c r="S112" s="44">
        <v>0</v>
      </c>
      <c r="T112" s="44">
        <v>0</v>
      </c>
      <c r="U112" s="44">
        <v>144</v>
      </c>
      <c r="V112" s="44">
        <v>0</v>
      </c>
      <c r="W112" s="44">
        <v>124</v>
      </c>
      <c r="X112" s="44">
        <v>1999</v>
      </c>
      <c r="Y112" s="44">
        <v>1089</v>
      </c>
      <c r="Z112" s="44">
        <v>3356</v>
      </c>
      <c r="AA112" s="44">
        <v>0</v>
      </c>
      <c r="AB112" s="44">
        <v>0</v>
      </c>
      <c r="AC112" s="44">
        <v>0</v>
      </c>
      <c r="AD112" s="44">
        <v>196.9</v>
      </c>
      <c r="AE112" s="44">
        <v>2164.5</v>
      </c>
      <c r="AF112" s="44">
        <v>70.5</v>
      </c>
      <c r="AG112" s="44">
        <v>0</v>
      </c>
      <c r="AH112" s="44">
        <v>111.2</v>
      </c>
      <c r="AI112" s="44">
        <v>6.3</v>
      </c>
      <c r="AJ112" s="44">
        <v>0</v>
      </c>
      <c r="AK112" s="44">
        <v>2549.4</v>
      </c>
      <c r="AL112" s="44">
        <v>7.7233858947203304E-2</v>
      </c>
      <c r="AM112" s="44">
        <v>0.84902329959990597</v>
      </c>
      <c r="AN112" s="44">
        <v>2.7653565544834099E-2</v>
      </c>
      <c r="AO112" s="44">
        <v>0</v>
      </c>
      <c r="AP112" s="44">
        <v>4.3618106221071602E-2</v>
      </c>
      <c r="AQ112" s="44">
        <v>2.4711696869852001E-3</v>
      </c>
      <c r="AR112" s="44">
        <v>0</v>
      </c>
      <c r="AS112" s="44">
        <v>1</v>
      </c>
      <c r="AT112" s="164" t="str">
        <f>VLOOKUP(A112,'LG2 Raw data'!$T$34:$V$62,3,FALSE)</f>
        <v>Network Tasman</v>
      </c>
    </row>
    <row r="113" spans="1:46" s="19" customFormat="1" x14ac:dyDescent="0.25">
      <c r="A113" s="165" t="s">
        <v>10</v>
      </c>
      <c r="B113" s="172">
        <v>2012</v>
      </c>
      <c r="C113" s="44">
        <v>0</v>
      </c>
      <c r="D113" s="44">
        <v>0</v>
      </c>
      <c r="E113" s="44">
        <v>123.1</v>
      </c>
      <c r="F113" s="44">
        <v>0</v>
      </c>
      <c r="G113" s="44">
        <v>112.1</v>
      </c>
      <c r="H113" s="44">
        <v>1787.8</v>
      </c>
      <c r="I113" s="44">
        <v>525.9</v>
      </c>
      <c r="J113" s="44">
        <v>2548.9</v>
      </c>
      <c r="K113" s="44">
        <v>0</v>
      </c>
      <c r="L113" s="44">
        <v>0</v>
      </c>
      <c r="M113" s="44">
        <v>20.7</v>
      </c>
      <c r="N113" s="44">
        <v>0</v>
      </c>
      <c r="O113" s="44">
        <v>12.5</v>
      </c>
      <c r="P113" s="44">
        <v>217.7</v>
      </c>
      <c r="Q113" s="44">
        <v>567.4</v>
      </c>
      <c r="R113" s="44">
        <v>818.3</v>
      </c>
      <c r="S113" s="44">
        <v>0</v>
      </c>
      <c r="T113" s="44">
        <v>0</v>
      </c>
      <c r="U113" s="44">
        <v>143.80000000000001</v>
      </c>
      <c r="V113" s="44">
        <v>0</v>
      </c>
      <c r="W113" s="44">
        <v>124.6</v>
      </c>
      <c r="X113" s="44">
        <v>2005.5</v>
      </c>
      <c r="Y113" s="44">
        <v>1093.3</v>
      </c>
      <c r="Z113" s="44">
        <v>3367.2</v>
      </c>
      <c r="AA113" s="44">
        <v>0</v>
      </c>
      <c r="AB113" s="44">
        <v>0</v>
      </c>
      <c r="AC113" s="44">
        <v>0</v>
      </c>
      <c r="AD113" s="44">
        <v>195.7</v>
      </c>
      <c r="AE113" s="44">
        <v>2164</v>
      </c>
      <c r="AF113" s="44">
        <v>70.5</v>
      </c>
      <c r="AG113" s="44">
        <v>0</v>
      </c>
      <c r="AH113" s="44">
        <v>111.2</v>
      </c>
      <c r="AI113" s="44">
        <v>7.5</v>
      </c>
      <c r="AJ113" s="44">
        <v>0</v>
      </c>
      <c r="AK113" s="44">
        <v>2548.9</v>
      </c>
      <c r="AL113" s="44">
        <v>7.6778218054847205E-2</v>
      </c>
      <c r="AM113" s="44">
        <v>0.84899368354976701</v>
      </c>
      <c r="AN113" s="44">
        <v>2.7658990152614901E-2</v>
      </c>
      <c r="AO113" s="44">
        <v>0</v>
      </c>
      <c r="AP113" s="44">
        <v>4.36266624818549E-2</v>
      </c>
      <c r="AQ113" s="44">
        <v>2.9424457609165001E-3</v>
      </c>
      <c r="AR113" s="44">
        <v>0</v>
      </c>
      <c r="AS113" s="44">
        <v>1</v>
      </c>
      <c r="AT113" s="164" t="str">
        <f>VLOOKUP(A113,'LG2 Raw data'!$T$34:$V$62,3,FALSE)</f>
        <v>Network Tasman</v>
      </c>
    </row>
    <row r="114" spans="1:46" s="19" customFormat="1" x14ac:dyDescent="0.25">
      <c r="A114" s="165" t="s">
        <v>65</v>
      </c>
      <c r="B114" s="172">
        <v>2005</v>
      </c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164" t="str">
        <f>VLOOKUP(A114,'LG2 Raw data'!$T$34:$V$62,3,FALSE)</f>
        <v>Waitaki</v>
      </c>
    </row>
    <row r="115" spans="1:46" s="19" customFormat="1" x14ac:dyDescent="0.25">
      <c r="A115" s="165" t="s">
        <v>65</v>
      </c>
      <c r="B115" s="172">
        <v>2006</v>
      </c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164" t="str">
        <f>VLOOKUP(A115,'LG2 Raw data'!$T$34:$V$62,3,FALSE)</f>
        <v>Waitaki</v>
      </c>
    </row>
    <row r="116" spans="1:46" s="19" customFormat="1" x14ac:dyDescent="0.25">
      <c r="A116" s="165" t="s">
        <v>65</v>
      </c>
      <c r="B116" s="172">
        <v>2007</v>
      </c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164" t="str">
        <f>VLOOKUP(A116,'LG2 Raw data'!$T$34:$V$62,3,FALSE)</f>
        <v>Waitaki</v>
      </c>
    </row>
    <row r="117" spans="1:46" s="19" customFormat="1" x14ac:dyDescent="0.25">
      <c r="A117" s="165" t="s">
        <v>65</v>
      </c>
      <c r="B117" s="172">
        <v>2008</v>
      </c>
      <c r="C117" s="44">
        <v>0</v>
      </c>
      <c r="D117" s="44">
        <v>0</v>
      </c>
      <c r="E117" s="44">
        <v>151</v>
      </c>
      <c r="F117" s="44">
        <v>0</v>
      </c>
      <c r="G117" s="44">
        <v>0</v>
      </c>
      <c r="H117" s="44">
        <v>1533</v>
      </c>
      <c r="I117" s="44">
        <v>188</v>
      </c>
      <c r="J117" s="44">
        <v>1872</v>
      </c>
      <c r="K117" s="44">
        <v>0</v>
      </c>
      <c r="L117" s="44">
        <v>0</v>
      </c>
      <c r="M117" s="44">
        <v>2.8860000000000001</v>
      </c>
      <c r="N117" s="44">
        <v>0</v>
      </c>
      <c r="O117" s="44">
        <v>0</v>
      </c>
      <c r="P117" s="44">
        <v>49</v>
      </c>
      <c r="Q117" s="44">
        <v>37.670999999999999</v>
      </c>
      <c r="R117" s="44">
        <v>89.557000000000002</v>
      </c>
      <c r="S117" s="44">
        <v>0</v>
      </c>
      <c r="T117" s="44">
        <v>0</v>
      </c>
      <c r="U117" s="44">
        <v>153.886</v>
      </c>
      <c r="V117" s="44">
        <v>0</v>
      </c>
      <c r="W117" s="44">
        <v>0</v>
      </c>
      <c r="X117" s="44">
        <v>1582</v>
      </c>
      <c r="Y117" s="44">
        <v>225.67099999999999</v>
      </c>
      <c r="Z117" s="44">
        <v>1961.557</v>
      </c>
      <c r="AA117" s="44">
        <v>0</v>
      </c>
      <c r="AB117" s="44">
        <v>0</v>
      </c>
      <c r="AC117" s="44">
        <v>0</v>
      </c>
      <c r="AD117" s="44">
        <v>131</v>
      </c>
      <c r="AE117" s="44">
        <v>1222</v>
      </c>
      <c r="AF117" s="44">
        <v>519</v>
      </c>
      <c r="AG117" s="44">
        <v>0</v>
      </c>
      <c r="AH117" s="44">
        <v>0</v>
      </c>
      <c r="AI117" s="44">
        <v>0</v>
      </c>
      <c r="AJ117" s="44">
        <v>0</v>
      </c>
      <c r="AK117" s="44">
        <v>1872</v>
      </c>
      <c r="AL117" s="44">
        <v>6.9978632478632494E-2</v>
      </c>
      <c r="AM117" s="44">
        <v>0.65277777777777801</v>
      </c>
      <c r="AN117" s="44">
        <v>0.27724358974358998</v>
      </c>
      <c r="AO117" s="44">
        <v>0</v>
      </c>
      <c r="AP117" s="44">
        <v>0</v>
      </c>
      <c r="AQ117" s="44">
        <v>0</v>
      </c>
      <c r="AR117" s="44">
        <v>0</v>
      </c>
      <c r="AS117" s="44">
        <v>1</v>
      </c>
      <c r="AT117" s="164" t="str">
        <f>VLOOKUP(A117,'LG2 Raw data'!$T$34:$V$62,3,FALSE)</f>
        <v>Waitaki</v>
      </c>
    </row>
    <row r="118" spans="1:46" s="19" customFormat="1" x14ac:dyDescent="0.25">
      <c r="A118" s="165" t="s">
        <v>65</v>
      </c>
      <c r="B118" s="172">
        <v>2009</v>
      </c>
      <c r="C118" s="44">
        <v>0</v>
      </c>
      <c r="D118" s="44">
        <v>0</v>
      </c>
      <c r="E118" s="44">
        <v>150</v>
      </c>
      <c r="F118" s="44">
        <v>0</v>
      </c>
      <c r="G118" s="44">
        <v>0</v>
      </c>
      <c r="H118" s="44">
        <v>1462</v>
      </c>
      <c r="I118" s="44">
        <v>182</v>
      </c>
      <c r="J118" s="44">
        <v>1794</v>
      </c>
      <c r="K118" s="44">
        <v>0</v>
      </c>
      <c r="L118" s="44">
        <v>0</v>
      </c>
      <c r="M118" s="44">
        <v>4</v>
      </c>
      <c r="N118" s="44">
        <v>0</v>
      </c>
      <c r="O118" s="44">
        <v>0</v>
      </c>
      <c r="P118" s="44">
        <v>45</v>
      </c>
      <c r="Q118" s="44">
        <v>25</v>
      </c>
      <c r="R118" s="44">
        <v>74</v>
      </c>
      <c r="S118" s="44">
        <v>0</v>
      </c>
      <c r="T118" s="44">
        <v>0</v>
      </c>
      <c r="U118" s="44">
        <v>154</v>
      </c>
      <c r="V118" s="44">
        <v>0</v>
      </c>
      <c r="W118" s="44">
        <v>0</v>
      </c>
      <c r="X118" s="44">
        <v>1507</v>
      </c>
      <c r="Y118" s="44">
        <v>207</v>
      </c>
      <c r="Z118" s="44">
        <v>1868</v>
      </c>
      <c r="AA118" s="44">
        <v>0</v>
      </c>
      <c r="AB118" s="44">
        <v>0</v>
      </c>
      <c r="AC118" s="44">
        <v>0</v>
      </c>
      <c r="AD118" s="44">
        <v>142</v>
      </c>
      <c r="AE118" s="44">
        <v>1143</v>
      </c>
      <c r="AF118" s="44">
        <v>509</v>
      </c>
      <c r="AG118" s="44">
        <v>0</v>
      </c>
      <c r="AH118" s="44">
        <v>0</v>
      </c>
      <c r="AI118" s="44">
        <v>0</v>
      </c>
      <c r="AJ118" s="44">
        <v>0</v>
      </c>
      <c r="AK118" s="44">
        <v>1794</v>
      </c>
      <c r="AL118" s="44">
        <v>7.9152731326644396E-2</v>
      </c>
      <c r="AM118" s="44">
        <v>0.63712374581939801</v>
      </c>
      <c r="AN118" s="44">
        <v>0.28372352285395802</v>
      </c>
      <c r="AO118" s="44">
        <v>0</v>
      </c>
      <c r="AP118" s="44">
        <v>0</v>
      </c>
      <c r="AQ118" s="44">
        <v>0</v>
      </c>
      <c r="AR118" s="44">
        <v>0</v>
      </c>
      <c r="AS118" s="44">
        <v>1</v>
      </c>
      <c r="AT118" s="164" t="str">
        <f>VLOOKUP(A118,'LG2 Raw data'!$T$34:$V$62,3,FALSE)</f>
        <v>Waitaki</v>
      </c>
    </row>
    <row r="119" spans="1:46" s="19" customFormat="1" x14ac:dyDescent="0.25">
      <c r="A119" s="165" t="s">
        <v>65</v>
      </c>
      <c r="B119" s="172">
        <v>2010</v>
      </c>
      <c r="C119" s="44">
        <v>0</v>
      </c>
      <c r="D119" s="44">
        <v>0</v>
      </c>
      <c r="E119" s="44">
        <v>151</v>
      </c>
      <c r="F119" s="44">
        <v>0</v>
      </c>
      <c r="G119" s="44">
        <v>0</v>
      </c>
      <c r="H119" s="44">
        <v>1298</v>
      </c>
      <c r="I119" s="44">
        <v>182</v>
      </c>
      <c r="J119" s="44">
        <v>1631</v>
      </c>
      <c r="K119" s="44">
        <v>0</v>
      </c>
      <c r="L119" s="44">
        <v>0</v>
      </c>
      <c r="M119" s="44">
        <v>8</v>
      </c>
      <c r="N119" s="44">
        <v>0</v>
      </c>
      <c r="O119" s="44">
        <v>0</v>
      </c>
      <c r="P119" s="44">
        <v>48</v>
      </c>
      <c r="Q119" s="44">
        <v>27</v>
      </c>
      <c r="R119" s="44">
        <v>83</v>
      </c>
      <c r="S119" s="44">
        <v>0</v>
      </c>
      <c r="T119" s="44">
        <v>0</v>
      </c>
      <c r="U119" s="44">
        <v>159</v>
      </c>
      <c r="V119" s="44">
        <v>0</v>
      </c>
      <c r="W119" s="44">
        <v>0</v>
      </c>
      <c r="X119" s="44">
        <v>1346</v>
      </c>
      <c r="Y119" s="44">
        <v>209</v>
      </c>
      <c r="Z119" s="44">
        <v>1714</v>
      </c>
      <c r="AA119" s="44">
        <v>0</v>
      </c>
      <c r="AB119" s="44">
        <v>0</v>
      </c>
      <c r="AC119" s="44">
        <v>0</v>
      </c>
      <c r="AD119" s="44">
        <v>146</v>
      </c>
      <c r="AE119" s="44">
        <v>1047</v>
      </c>
      <c r="AF119" s="44">
        <v>438</v>
      </c>
      <c r="AG119" s="44">
        <v>0</v>
      </c>
      <c r="AH119" s="44">
        <v>0</v>
      </c>
      <c r="AI119" s="44">
        <v>0</v>
      </c>
      <c r="AJ119" s="44">
        <v>0</v>
      </c>
      <c r="AK119" s="44">
        <v>1631</v>
      </c>
      <c r="AL119" s="44">
        <v>8.9515634580012299E-2</v>
      </c>
      <c r="AM119" s="44">
        <v>0.64193746167995103</v>
      </c>
      <c r="AN119" s="44">
        <v>0.26854690374003698</v>
      </c>
      <c r="AO119" s="44">
        <v>0</v>
      </c>
      <c r="AP119" s="44">
        <v>0</v>
      </c>
      <c r="AQ119" s="44">
        <v>0</v>
      </c>
      <c r="AR119" s="44">
        <v>0</v>
      </c>
      <c r="AS119" s="44">
        <v>1</v>
      </c>
      <c r="AT119" s="164" t="str">
        <f>VLOOKUP(A119,'LG2 Raw data'!$T$34:$V$62,3,FALSE)</f>
        <v>Waitaki</v>
      </c>
    </row>
    <row r="120" spans="1:46" s="19" customFormat="1" x14ac:dyDescent="0.25">
      <c r="A120" s="165" t="s">
        <v>65</v>
      </c>
      <c r="B120" s="172">
        <v>2011</v>
      </c>
      <c r="C120" s="44">
        <v>0</v>
      </c>
      <c r="D120" s="44">
        <v>0</v>
      </c>
      <c r="E120" s="44">
        <v>168</v>
      </c>
      <c r="F120" s="44">
        <v>0</v>
      </c>
      <c r="G120" s="44">
        <v>0</v>
      </c>
      <c r="H120" s="44">
        <v>1295</v>
      </c>
      <c r="I120" s="44">
        <v>182</v>
      </c>
      <c r="J120" s="44">
        <v>1645</v>
      </c>
      <c r="K120" s="44">
        <v>0</v>
      </c>
      <c r="L120" s="44">
        <v>0</v>
      </c>
      <c r="M120" s="44">
        <v>8</v>
      </c>
      <c r="N120" s="44">
        <v>0</v>
      </c>
      <c r="O120" s="44">
        <v>0</v>
      </c>
      <c r="P120" s="44">
        <v>49</v>
      </c>
      <c r="Q120" s="44">
        <v>28</v>
      </c>
      <c r="R120" s="44">
        <v>85</v>
      </c>
      <c r="S120" s="44">
        <v>0</v>
      </c>
      <c r="T120" s="44">
        <v>0</v>
      </c>
      <c r="U120" s="44">
        <v>176</v>
      </c>
      <c r="V120" s="44">
        <v>0</v>
      </c>
      <c r="W120" s="44">
        <v>0</v>
      </c>
      <c r="X120" s="44">
        <v>1344</v>
      </c>
      <c r="Y120" s="44">
        <v>210</v>
      </c>
      <c r="Z120" s="44">
        <v>1730</v>
      </c>
      <c r="AA120" s="44">
        <v>0</v>
      </c>
      <c r="AB120" s="44">
        <v>0</v>
      </c>
      <c r="AC120" s="44">
        <v>0</v>
      </c>
      <c r="AD120" s="44">
        <v>145</v>
      </c>
      <c r="AE120" s="44">
        <v>1060</v>
      </c>
      <c r="AF120" s="44">
        <v>440</v>
      </c>
      <c r="AG120" s="44">
        <v>0</v>
      </c>
      <c r="AH120" s="44">
        <v>0</v>
      </c>
      <c r="AI120" s="44">
        <v>0</v>
      </c>
      <c r="AJ120" s="44">
        <v>0</v>
      </c>
      <c r="AK120" s="44">
        <v>1645</v>
      </c>
      <c r="AL120" s="44">
        <v>8.8145896656534994E-2</v>
      </c>
      <c r="AM120" s="44">
        <v>0.64437689969604905</v>
      </c>
      <c r="AN120" s="44">
        <v>0.26747720364741601</v>
      </c>
      <c r="AO120" s="44">
        <v>0</v>
      </c>
      <c r="AP120" s="44">
        <v>0</v>
      </c>
      <c r="AQ120" s="44">
        <v>0</v>
      </c>
      <c r="AR120" s="44">
        <v>0</v>
      </c>
      <c r="AS120" s="44">
        <v>1</v>
      </c>
      <c r="AT120" s="164" t="str">
        <f>VLOOKUP(A120,'LG2 Raw data'!$T$34:$V$62,3,FALSE)</f>
        <v>Waitaki</v>
      </c>
    </row>
    <row r="121" spans="1:46" s="19" customFormat="1" x14ac:dyDescent="0.25">
      <c r="A121" s="165" t="s">
        <v>65</v>
      </c>
      <c r="B121" s="172">
        <v>2012</v>
      </c>
      <c r="C121" s="44">
        <v>0</v>
      </c>
      <c r="D121" s="44">
        <v>0</v>
      </c>
      <c r="E121" s="44">
        <v>168</v>
      </c>
      <c r="F121" s="44">
        <v>0</v>
      </c>
      <c r="G121" s="44">
        <v>0</v>
      </c>
      <c r="H121" s="44">
        <v>1296</v>
      </c>
      <c r="I121" s="44">
        <v>182</v>
      </c>
      <c r="J121" s="44">
        <v>1646</v>
      </c>
      <c r="K121" s="44">
        <v>0</v>
      </c>
      <c r="L121" s="44">
        <v>0</v>
      </c>
      <c r="M121" s="44">
        <v>8</v>
      </c>
      <c r="N121" s="44">
        <v>0</v>
      </c>
      <c r="O121" s="44">
        <v>0</v>
      </c>
      <c r="P121" s="44">
        <v>50</v>
      </c>
      <c r="Q121" s="44">
        <v>28</v>
      </c>
      <c r="R121" s="44">
        <v>86</v>
      </c>
      <c r="S121" s="44">
        <v>0</v>
      </c>
      <c r="T121" s="44">
        <v>0</v>
      </c>
      <c r="U121" s="44">
        <v>176</v>
      </c>
      <c r="V121" s="44">
        <v>0</v>
      </c>
      <c r="W121" s="44">
        <v>0</v>
      </c>
      <c r="X121" s="44">
        <v>1346</v>
      </c>
      <c r="Y121" s="44">
        <v>210</v>
      </c>
      <c r="Z121" s="44">
        <v>1732</v>
      </c>
      <c r="AA121" s="44">
        <v>0</v>
      </c>
      <c r="AB121" s="44">
        <v>0</v>
      </c>
      <c r="AC121" s="44">
        <v>0</v>
      </c>
      <c r="AD121" s="44">
        <v>145</v>
      </c>
      <c r="AE121" s="44">
        <v>1061</v>
      </c>
      <c r="AF121" s="44">
        <v>440</v>
      </c>
      <c r="AG121" s="44">
        <v>0</v>
      </c>
      <c r="AH121" s="44">
        <v>0</v>
      </c>
      <c r="AI121" s="44">
        <v>0</v>
      </c>
      <c r="AJ121" s="44">
        <v>0</v>
      </c>
      <c r="AK121" s="44">
        <v>1646</v>
      </c>
      <c r="AL121" s="44">
        <v>8.8092345078979298E-2</v>
      </c>
      <c r="AM121" s="44">
        <v>0.64459295261239402</v>
      </c>
      <c r="AN121" s="44">
        <v>0.26731470230862697</v>
      </c>
      <c r="AO121" s="44">
        <v>0</v>
      </c>
      <c r="AP121" s="44">
        <v>0</v>
      </c>
      <c r="AQ121" s="44">
        <v>0</v>
      </c>
      <c r="AR121" s="44">
        <v>0</v>
      </c>
      <c r="AS121" s="44">
        <v>1</v>
      </c>
      <c r="AT121" s="164" t="str">
        <f>VLOOKUP(A121,'LG2 Raw data'!$T$34:$V$62,3,FALSE)</f>
        <v>Waitaki</v>
      </c>
    </row>
    <row r="122" spans="1:46" s="19" customFormat="1" x14ac:dyDescent="0.25">
      <c r="A122" s="165" t="s">
        <v>66</v>
      </c>
      <c r="B122" s="172">
        <v>2005</v>
      </c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164" t="str">
        <f>VLOOKUP(A122,'LG2 Raw data'!$T$34:$V$62,3,FALSE)</f>
        <v>Northpower</v>
      </c>
    </row>
    <row r="123" spans="1:46" s="19" customFormat="1" x14ac:dyDescent="0.25">
      <c r="A123" s="165" t="s">
        <v>66</v>
      </c>
      <c r="B123" s="172">
        <v>2006</v>
      </c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164" t="str">
        <f>VLOOKUP(A123,'LG2 Raw data'!$T$34:$V$62,3,FALSE)</f>
        <v>Northpower</v>
      </c>
    </row>
    <row r="124" spans="1:46" s="19" customFormat="1" x14ac:dyDescent="0.25">
      <c r="A124" s="165" t="s">
        <v>66</v>
      </c>
      <c r="B124" s="172">
        <v>2007</v>
      </c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164" t="str">
        <f>VLOOKUP(A124,'LG2 Raw data'!$T$34:$V$62,3,FALSE)</f>
        <v>Northpower</v>
      </c>
    </row>
    <row r="125" spans="1:46" s="19" customFormat="1" x14ac:dyDescent="0.25">
      <c r="A125" s="165" t="s">
        <v>66</v>
      </c>
      <c r="B125" s="172">
        <v>2008</v>
      </c>
      <c r="C125" s="44">
        <v>0</v>
      </c>
      <c r="D125" s="44">
        <v>0</v>
      </c>
      <c r="E125" s="44">
        <v>217</v>
      </c>
      <c r="F125" s="44">
        <v>0</v>
      </c>
      <c r="G125" s="44">
        <v>0</v>
      </c>
      <c r="H125" s="44">
        <v>3184</v>
      </c>
      <c r="I125" s="44">
        <v>1597</v>
      </c>
      <c r="J125" s="44">
        <v>4998</v>
      </c>
      <c r="K125" s="44">
        <v>0</v>
      </c>
      <c r="L125" s="44">
        <v>0</v>
      </c>
      <c r="M125" s="44">
        <v>17</v>
      </c>
      <c r="N125" s="44">
        <v>0</v>
      </c>
      <c r="O125" s="44">
        <v>0</v>
      </c>
      <c r="P125" s="44">
        <v>191</v>
      </c>
      <c r="Q125" s="44">
        <v>550</v>
      </c>
      <c r="R125" s="44">
        <v>758</v>
      </c>
      <c r="S125" s="44">
        <v>0</v>
      </c>
      <c r="T125" s="44">
        <v>0</v>
      </c>
      <c r="U125" s="44">
        <v>234</v>
      </c>
      <c r="V125" s="44">
        <v>0</v>
      </c>
      <c r="W125" s="44">
        <v>0</v>
      </c>
      <c r="X125" s="44">
        <v>3375</v>
      </c>
      <c r="Y125" s="44">
        <v>2147</v>
      </c>
      <c r="Z125" s="44">
        <v>5756</v>
      </c>
      <c r="AA125" s="44">
        <v>175</v>
      </c>
      <c r="AB125" s="44">
        <v>178</v>
      </c>
      <c r="AC125" s="44">
        <v>353</v>
      </c>
      <c r="AD125" s="44">
        <v>689</v>
      </c>
      <c r="AE125" s="44">
        <v>3935</v>
      </c>
      <c r="AF125" s="44">
        <v>0</v>
      </c>
      <c r="AG125" s="44">
        <v>0</v>
      </c>
      <c r="AH125" s="44">
        <v>374</v>
      </c>
      <c r="AI125" s="44">
        <v>0</v>
      </c>
      <c r="AJ125" s="44">
        <v>0</v>
      </c>
      <c r="AK125" s="44">
        <v>4998</v>
      </c>
      <c r="AL125" s="44">
        <v>0.137855142056823</v>
      </c>
      <c r="AM125" s="44">
        <v>0.78731492597038799</v>
      </c>
      <c r="AN125" s="44">
        <v>0</v>
      </c>
      <c r="AO125" s="44">
        <v>0</v>
      </c>
      <c r="AP125" s="44">
        <v>7.4829931972789102E-2</v>
      </c>
      <c r="AQ125" s="44">
        <v>0</v>
      </c>
      <c r="AR125" s="44">
        <v>0</v>
      </c>
      <c r="AS125" s="44">
        <v>1</v>
      </c>
      <c r="AT125" s="164" t="str">
        <f>VLOOKUP(A125,'LG2 Raw data'!$T$34:$V$62,3,FALSE)</f>
        <v>Northpower</v>
      </c>
    </row>
    <row r="126" spans="1:46" s="19" customFormat="1" x14ac:dyDescent="0.25">
      <c r="A126" s="165" t="s">
        <v>66</v>
      </c>
      <c r="B126" s="172">
        <v>2009</v>
      </c>
      <c r="C126" s="44">
        <v>0</v>
      </c>
      <c r="D126" s="44">
        <v>0</v>
      </c>
      <c r="E126" s="44">
        <v>218</v>
      </c>
      <c r="F126" s="44">
        <v>0</v>
      </c>
      <c r="G126" s="44">
        <v>0</v>
      </c>
      <c r="H126" s="44">
        <v>3227</v>
      </c>
      <c r="I126" s="44">
        <v>1449</v>
      </c>
      <c r="J126" s="44">
        <v>4894</v>
      </c>
      <c r="K126" s="44">
        <v>0</v>
      </c>
      <c r="L126" s="44">
        <v>0</v>
      </c>
      <c r="M126" s="44">
        <v>17</v>
      </c>
      <c r="N126" s="44">
        <v>0</v>
      </c>
      <c r="O126" s="44">
        <v>0</v>
      </c>
      <c r="P126" s="44">
        <v>197</v>
      </c>
      <c r="Q126" s="44">
        <v>519</v>
      </c>
      <c r="R126" s="44">
        <v>733</v>
      </c>
      <c r="S126" s="44">
        <v>0</v>
      </c>
      <c r="T126" s="44">
        <v>0</v>
      </c>
      <c r="U126" s="44">
        <v>235</v>
      </c>
      <c r="V126" s="44">
        <v>0</v>
      </c>
      <c r="W126" s="44">
        <v>0</v>
      </c>
      <c r="X126" s="44">
        <v>3424</v>
      </c>
      <c r="Y126" s="44">
        <v>1968</v>
      </c>
      <c r="Z126" s="44">
        <v>5627</v>
      </c>
      <c r="AA126" s="44">
        <v>176</v>
      </c>
      <c r="AB126" s="44">
        <v>182</v>
      </c>
      <c r="AC126" s="44">
        <v>358</v>
      </c>
      <c r="AD126" s="44">
        <v>662</v>
      </c>
      <c r="AE126" s="44">
        <v>3851</v>
      </c>
      <c r="AF126" s="44">
        <v>0</v>
      </c>
      <c r="AG126" s="44">
        <v>0</v>
      </c>
      <c r="AH126" s="44">
        <v>381</v>
      </c>
      <c r="AI126" s="44">
        <v>0</v>
      </c>
      <c r="AJ126" s="44">
        <v>0</v>
      </c>
      <c r="AK126" s="44">
        <v>4894</v>
      </c>
      <c r="AL126" s="44">
        <v>0.135267674703719</v>
      </c>
      <c r="AM126" s="44">
        <v>0.78688189619942805</v>
      </c>
      <c r="AN126" s="44">
        <v>0</v>
      </c>
      <c r="AO126" s="44">
        <v>0</v>
      </c>
      <c r="AP126" s="44">
        <v>7.7850429096853302E-2</v>
      </c>
      <c r="AQ126" s="44">
        <v>0</v>
      </c>
      <c r="AR126" s="44">
        <v>0</v>
      </c>
      <c r="AS126" s="44">
        <v>1</v>
      </c>
      <c r="AT126" s="164" t="str">
        <f>VLOOKUP(A126,'LG2 Raw data'!$T$34:$V$62,3,FALSE)</f>
        <v>Northpower</v>
      </c>
    </row>
    <row r="127" spans="1:46" s="19" customFormat="1" x14ac:dyDescent="0.25">
      <c r="A127" s="165" t="s">
        <v>66</v>
      </c>
      <c r="B127" s="172">
        <v>2010</v>
      </c>
      <c r="C127" s="44">
        <v>0</v>
      </c>
      <c r="D127" s="44">
        <v>0</v>
      </c>
      <c r="E127" s="44">
        <v>220</v>
      </c>
      <c r="F127" s="44">
        <v>0</v>
      </c>
      <c r="G127" s="44">
        <v>0</v>
      </c>
      <c r="H127" s="44">
        <v>3394</v>
      </c>
      <c r="I127" s="44">
        <v>1390</v>
      </c>
      <c r="J127" s="44">
        <v>5004</v>
      </c>
      <c r="K127" s="44">
        <v>0</v>
      </c>
      <c r="L127" s="44">
        <v>0</v>
      </c>
      <c r="M127" s="44">
        <v>17</v>
      </c>
      <c r="N127" s="44">
        <v>0</v>
      </c>
      <c r="O127" s="44">
        <v>0</v>
      </c>
      <c r="P127" s="44">
        <v>221</v>
      </c>
      <c r="Q127" s="44">
        <v>587</v>
      </c>
      <c r="R127" s="44">
        <v>825</v>
      </c>
      <c r="S127" s="44">
        <v>0</v>
      </c>
      <c r="T127" s="44">
        <v>0</v>
      </c>
      <c r="U127" s="44">
        <v>237</v>
      </c>
      <c r="V127" s="44">
        <v>0</v>
      </c>
      <c r="W127" s="44">
        <v>0</v>
      </c>
      <c r="X127" s="44">
        <v>3615</v>
      </c>
      <c r="Y127" s="44">
        <v>1977</v>
      </c>
      <c r="Z127" s="44">
        <v>5829</v>
      </c>
      <c r="AA127" s="44">
        <v>179</v>
      </c>
      <c r="AB127" s="44">
        <v>191</v>
      </c>
      <c r="AC127" s="44">
        <v>370</v>
      </c>
      <c r="AD127" s="44">
        <v>675</v>
      </c>
      <c r="AE127" s="44">
        <v>3937</v>
      </c>
      <c r="AF127" s="44">
        <v>0</v>
      </c>
      <c r="AG127" s="44">
        <v>0</v>
      </c>
      <c r="AH127" s="44">
        <v>392</v>
      </c>
      <c r="AI127" s="44">
        <v>0</v>
      </c>
      <c r="AJ127" s="44">
        <v>0</v>
      </c>
      <c r="AK127" s="44">
        <v>5004</v>
      </c>
      <c r="AL127" s="44">
        <v>0.134892086330935</v>
      </c>
      <c r="AM127" s="44">
        <v>0.78677058353317297</v>
      </c>
      <c r="AN127" s="44">
        <v>0</v>
      </c>
      <c r="AO127" s="44">
        <v>0</v>
      </c>
      <c r="AP127" s="44">
        <v>7.8337330135891295E-2</v>
      </c>
      <c r="AQ127" s="44">
        <v>0</v>
      </c>
      <c r="AR127" s="44">
        <v>0</v>
      </c>
      <c r="AS127" s="44">
        <v>1</v>
      </c>
      <c r="AT127" s="164" t="str">
        <f>VLOOKUP(A127,'LG2 Raw data'!$T$34:$V$62,3,FALSE)</f>
        <v>Northpower</v>
      </c>
    </row>
    <row r="128" spans="1:46" s="19" customFormat="1" x14ac:dyDescent="0.25">
      <c r="A128" s="165" t="s">
        <v>66</v>
      </c>
      <c r="B128" s="172">
        <v>2011</v>
      </c>
      <c r="C128" s="44">
        <v>0</v>
      </c>
      <c r="D128" s="44">
        <v>0</v>
      </c>
      <c r="E128" s="44">
        <v>220</v>
      </c>
      <c r="F128" s="44">
        <v>0</v>
      </c>
      <c r="G128" s="44">
        <v>0</v>
      </c>
      <c r="H128" s="44">
        <v>3466</v>
      </c>
      <c r="I128" s="44">
        <v>1284</v>
      </c>
      <c r="J128" s="44">
        <v>4970</v>
      </c>
      <c r="K128" s="44">
        <v>0</v>
      </c>
      <c r="L128" s="44">
        <v>0</v>
      </c>
      <c r="M128" s="44">
        <v>19</v>
      </c>
      <c r="N128" s="44">
        <v>0</v>
      </c>
      <c r="O128" s="44">
        <v>0</v>
      </c>
      <c r="P128" s="44">
        <v>231</v>
      </c>
      <c r="Q128" s="44">
        <v>606</v>
      </c>
      <c r="R128" s="44">
        <v>856</v>
      </c>
      <c r="S128" s="44">
        <v>0</v>
      </c>
      <c r="T128" s="44">
        <v>0</v>
      </c>
      <c r="U128" s="44">
        <v>239</v>
      </c>
      <c r="V128" s="44">
        <v>0</v>
      </c>
      <c r="W128" s="44">
        <v>0</v>
      </c>
      <c r="X128" s="44">
        <v>3697</v>
      </c>
      <c r="Y128" s="44">
        <v>1890</v>
      </c>
      <c r="Z128" s="44">
        <v>5826</v>
      </c>
      <c r="AA128" s="44">
        <v>175</v>
      </c>
      <c r="AB128" s="44">
        <v>213.50881999999999</v>
      </c>
      <c r="AC128" s="44">
        <v>388.50882000000001</v>
      </c>
      <c r="AD128" s="44">
        <v>666</v>
      </c>
      <c r="AE128" s="44">
        <v>3916</v>
      </c>
      <c r="AF128" s="44">
        <v>0</v>
      </c>
      <c r="AG128" s="44">
        <v>0</v>
      </c>
      <c r="AH128" s="44">
        <v>388</v>
      </c>
      <c r="AI128" s="44">
        <v>0</v>
      </c>
      <c r="AJ128" s="44">
        <v>0</v>
      </c>
      <c r="AK128" s="44">
        <v>4970</v>
      </c>
      <c r="AL128" s="44">
        <v>0.13400402414486901</v>
      </c>
      <c r="AM128" s="44">
        <v>0.78792756539235398</v>
      </c>
      <c r="AN128" s="44">
        <v>0</v>
      </c>
      <c r="AO128" s="44">
        <v>0</v>
      </c>
      <c r="AP128" s="44">
        <v>7.8068410462776697E-2</v>
      </c>
      <c r="AQ128" s="44">
        <v>0</v>
      </c>
      <c r="AR128" s="44">
        <v>0</v>
      </c>
      <c r="AS128" s="44">
        <v>1</v>
      </c>
      <c r="AT128" s="164" t="str">
        <f>VLOOKUP(A128,'LG2 Raw data'!$T$34:$V$62,3,FALSE)</f>
        <v>Northpower</v>
      </c>
    </row>
    <row r="129" spans="1:46" s="19" customFormat="1" x14ac:dyDescent="0.25">
      <c r="A129" s="165" t="s">
        <v>66</v>
      </c>
      <c r="B129" s="172">
        <v>2012</v>
      </c>
      <c r="C129" s="44">
        <v>0</v>
      </c>
      <c r="D129" s="44">
        <v>0</v>
      </c>
      <c r="E129" s="44">
        <v>219</v>
      </c>
      <c r="F129" s="44">
        <v>0</v>
      </c>
      <c r="G129" s="44">
        <v>0</v>
      </c>
      <c r="H129" s="44">
        <v>3483</v>
      </c>
      <c r="I129" s="44">
        <v>1197</v>
      </c>
      <c r="J129" s="44">
        <v>4899</v>
      </c>
      <c r="K129" s="44">
        <v>0</v>
      </c>
      <c r="L129" s="44">
        <v>0</v>
      </c>
      <c r="M129" s="44">
        <v>20</v>
      </c>
      <c r="N129" s="44">
        <v>0</v>
      </c>
      <c r="O129" s="44">
        <v>0</v>
      </c>
      <c r="P129" s="44">
        <v>235</v>
      </c>
      <c r="Q129" s="44">
        <v>624</v>
      </c>
      <c r="R129" s="44">
        <v>879</v>
      </c>
      <c r="S129" s="44">
        <v>0</v>
      </c>
      <c r="T129" s="44">
        <v>0</v>
      </c>
      <c r="U129" s="44">
        <v>239</v>
      </c>
      <c r="V129" s="44">
        <v>0</v>
      </c>
      <c r="W129" s="44">
        <v>0</v>
      </c>
      <c r="X129" s="44">
        <v>3718</v>
      </c>
      <c r="Y129" s="44">
        <v>1821</v>
      </c>
      <c r="Z129" s="44">
        <v>5778</v>
      </c>
      <c r="AA129" s="44">
        <v>177</v>
      </c>
      <c r="AB129" s="44">
        <v>206</v>
      </c>
      <c r="AC129" s="44">
        <v>383</v>
      </c>
      <c r="AD129" s="44">
        <v>658</v>
      </c>
      <c r="AE129" s="44">
        <v>4241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4899</v>
      </c>
      <c r="AL129" s="44">
        <v>0.13431312512757701</v>
      </c>
      <c r="AM129" s="44">
        <v>0.86568687487242302</v>
      </c>
      <c r="AN129" s="44">
        <v>0</v>
      </c>
      <c r="AO129" s="44">
        <v>0</v>
      </c>
      <c r="AP129" s="44">
        <v>0</v>
      </c>
      <c r="AQ129" s="44">
        <v>0</v>
      </c>
      <c r="AR129" s="44">
        <v>0</v>
      </c>
      <c r="AS129" s="44">
        <v>1</v>
      </c>
      <c r="AT129" s="164" t="str">
        <f>VLOOKUP(A129,'LG2 Raw data'!$T$34:$V$62,3,FALSE)</f>
        <v>Northpower</v>
      </c>
    </row>
    <row r="130" spans="1:46" s="19" customFormat="1" x14ac:dyDescent="0.25">
      <c r="A130" s="165" t="s">
        <v>67</v>
      </c>
      <c r="B130" s="172">
        <v>2005</v>
      </c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164" t="str">
        <f>VLOOKUP(A130,'LG2 Raw data'!$T$34:$V$62,3,FALSE)</f>
        <v>Orion</v>
      </c>
    </row>
    <row r="131" spans="1:46" s="19" customFormat="1" x14ac:dyDescent="0.25">
      <c r="A131" s="165" t="s">
        <v>67</v>
      </c>
      <c r="B131" s="172">
        <v>2006</v>
      </c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164" t="str">
        <f>VLOOKUP(A131,'LG2 Raw data'!$T$34:$V$62,3,FALSE)</f>
        <v>Orion</v>
      </c>
    </row>
    <row r="132" spans="1:46" s="19" customFormat="1" x14ac:dyDescent="0.25">
      <c r="A132" s="165" t="s">
        <v>67</v>
      </c>
      <c r="B132" s="172">
        <v>2007</v>
      </c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164" t="str">
        <f>VLOOKUP(A132,'LG2 Raw data'!$T$34:$V$62,3,FALSE)</f>
        <v>Orion</v>
      </c>
    </row>
    <row r="133" spans="1:46" s="19" customFormat="1" x14ac:dyDescent="0.25">
      <c r="A133" s="165" t="s">
        <v>67</v>
      </c>
      <c r="B133" s="172">
        <v>2008</v>
      </c>
      <c r="C133" s="44">
        <v>0</v>
      </c>
      <c r="D133" s="44">
        <v>144</v>
      </c>
      <c r="E133" s="44">
        <v>302</v>
      </c>
      <c r="F133" s="44">
        <v>103</v>
      </c>
      <c r="G133" s="44">
        <v>0</v>
      </c>
      <c r="H133" s="44">
        <v>3160</v>
      </c>
      <c r="I133" s="44">
        <v>2117</v>
      </c>
      <c r="J133" s="44">
        <v>5826</v>
      </c>
      <c r="K133" s="44">
        <v>0</v>
      </c>
      <c r="L133" s="44">
        <v>64</v>
      </c>
      <c r="M133" s="44">
        <v>27</v>
      </c>
      <c r="N133" s="44">
        <v>0</v>
      </c>
      <c r="O133" s="44">
        <v>0</v>
      </c>
      <c r="P133" s="44">
        <v>2157</v>
      </c>
      <c r="Q133" s="44">
        <v>2470</v>
      </c>
      <c r="R133" s="44">
        <v>4718</v>
      </c>
      <c r="S133" s="44">
        <v>0</v>
      </c>
      <c r="T133" s="44">
        <v>208</v>
      </c>
      <c r="U133" s="44">
        <v>329</v>
      </c>
      <c r="V133" s="44">
        <v>103</v>
      </c>
      <c r="W133" s="44">
        <v>0</v>
      </c>
      <c r="X133" s="44">
        <v>5317</v>
      </c>
      <c r="Y133" s="44">
        <v>4587</v>
      </c>
      <c r="Z133" s="44">
        <v>10544</v>
      </c>
      <c r="AA133" s="44">
        <v>961</v>
      </c>
      <c r="AB133" s="44">
        <v>1856</v>
      </c>
      <c r="AC133" s="44">
        <v>2817</v>
      </c>
      <c r="AD133" s="44">
        <v>1966</v>
      </c>
      <c r="AE133" s="44">
        <v>3297</v>
      </c>
      <c r="AF133" s="44">
        <v>148</v>
      </c>
      <c r="AG133" s="44">
        <v>0</v>
      </c>
      <c r="AH133" s="44">
        <v>177</v>
      </c>
      <c r="AI133" s="44">
        <v>238</v>
      </c>
      <c r="AJ133" s="44">
        <v>0</v>
      </c>
      <c r="AK133" s="44">
        <v>5826</v>
      </c>
      <c r="AL133" s="44">
        <v>0.33745279780295201</v>
      </c>
      <c r="AM133" s="44">
        <v>0.565911431513903</v>
      </c>
      <c r="AN133" s="44">
        <v>2.54033642293169E-2</v>
      </c>
      <c r="AO133" s="44">
        <v>0</v>
      </c>
      <c r="AP133" s="44">
        <v>3.03810504634398E-2</v>
      </c>
      <c r="AQ133" s="44">
        <v>4.0851355990387903E-2</v>
      </c>
      <c r="AR133" s="44">
        <v>0</v>
      </c>
      <c r="AS133" s="44">
        <v>1</v>
      </c>
      <c r="AT133" s="164" t="str">
        <f>VLOOKUP(A133,'LG2 Raw data'!$T$34:$V$62,3,FALSE)</f>
        <v>Orion</v>
      </c>
    </row>
    <row r="134" spans="1:46" s="19" customFormat="1" x14ac:dyDescent="0.25">
      <c r="A134" s="165" t="s">
        <v>67</v>
      </c>
      <c r="B134" s="172">
        <v>2009</v>
      </c>
      <c r="C134" s="44">
        <v>0</v>
      </c>
      <c r="D134" s="44">
        <v>144</v>
      </c>
      <c r="E134" s="44">
        <v>302</v>
      </c>
      <c r="F134" s="44">
        <v>103</v>
      </c>
      <c r="G134" s="44">
        <v>0</v>
      </c>
      <c r="H134" s="44">
        <v>3150</v>
      </c>
      <c r="I134" s="44">
        <v>2134</v>
      </c>
      <c r="J134" s="44">
        <v>5833</v>
      </c>
      <c r="K134" s="44">
        <v>0</v>
      </c>
      <c r="L134" s="44">
        <v>63</v>
      </c>
      <c r="M134" s="44">
        <v>25</v>
      </c>
      <c r="N134" s="44">
        <v>0</v>
      </c>
      <c r="O134" s="44">
        <v>0</v>
      </c>
      <c r="P134" s="44">
        <v>2190</v>
      </c>
      <c r="Q134" s="44">
        <v>2522</v>
      </c>
      <c r="R134" s="44">
        <v>4800</v>
      </c>
      <c r="S134" s="44">
        <v>0</v>
      </c>
      <c r="T134" s="44">
        <v>207</v>
      </c>
      <c r="U134" s="44">
        <v>327</v>
      </c>
      <c r="V134" s="44">
        <v>103</v>
      </c>
      <c r="W134" s="44">
        <v>0</v>
      </c>
      <c r="X134" s="44">
        <v>5340</v>
      </c>
      <c r="Y134" s="44">
        <v>4656</v>
      </c>
      <c r="Z134" s="44">
        <v>10633</v>
      </c>
      <c r="AA134" s="44">
        <v>957</v>
      </c>
      <c r="AB134" s="44">
        <v>1887</v>
      </c>
      <c r="AC134" s="44">
        <v>2844</v>
      </c>
      <c r="AD134" s="44">
        <v>2027</v>
      </c>
      <c r="AE134" s="44">
        <v>3245</v>
      </c>
      <c r="AF134" s="44">
        <v>148</v>
      </c>
      <c r="AG134" s="44">
        <v>0</v>
      </c>
      <c r="AH134" s="44">
        <v>178</v>
      </c>
      <c r="AI134" s="44">
        <v>235</v>
      </c>
      <c r="AJ134" s="44">
        <v>0</v>
      </c>
      <c r="AK134" s="44">
        <v>5833</v>
      </c>
      <c r="AL134" s="44">
        <v>0.34750557174695701</v>
      </c>
      <c r="AM134" s="44">
        <v>0.556317503857363</v>
      </c>
      <c r="AN134" s="44">
        <v>2.53728784501972E-2</v>
      </c>
      <c r="AO134" s="44">
        <v>0</v>
      </c>
      <c r="AP134" s="44">
        <v>3.0516029487399302E-2</v>
      </c>
      <c r="AQ134" s="44">
        <v>4.0288016458083303E-2</v>
      </c>
      <c r="AR134" s="44">
        <v>0</v>
      </c>
      <c r="AS134" s="44">
        <v>1</v>
      </c>
      <c r="AT134" s="164" t="str">
        <f>VLOOKUP(A134,'LG2 Raw data'!$T$34:$V$62,3,FALSE)</f>
        <v>Orion</v>
      </c>
    </row>
    <row r="135" spans="1:46" s="19" customFormat="1" x14ac:dyDescent="0.25">
      <c r="A135" s="165" t="s">
        <v>67</v>
      </c>
      <c r="B135" s="172">
        <v>2010</v>
      </c>
      <c r="C135" s="44">
        <v>0</v>
      </c>
      <c r="D135" s="44">
        <v>144.19999999999999</v>
      </c>
      <c r="E135" s="44">
        <v>300.3</v>
      </c>
      <c r="F135" s="44">
        <v>103</v>
      </c>
      <c r="G135" s="44">
        <v>0</v>
      </c>
      <c r="H135" s="44">
        <v>3152.5</v>
      </c>
      <c r="I135" s="44">
        <v>2122.9</v>
      </c>
      <c r="J135" s="44">
        <v>5822.9</v>
      </c>
      <c r="K135" s="44">
        <v>0</v>
      </c>
      <c r="L135" s="44">
        <v>63.2</v>
      </c>
      <c r="M135" s="44">
        <v>29.3</v>
      </c>
      <c r="N135" s="44">
        <v>0</v>
      </c>
      <c r="O135" s="44">
        <v>0</v>
      </c>
      <c r="P135" s="44">
        <v>2239.1</v>
      </c>
      <c r="Q135" s="44">
        <v>2553</v>
      </c>
      <c r="R135" s="44">
        <v>4884.6000000000004</v>
      </c>
      <c r="S135" s="44">
        <v>0</v>
      </c>
      <c r="T135" s="44">
        <v>207.4</v>
      </c>
      <c r="U135" s="44">
        <v>329.6</v>
      </c>
      <c r="V135" s="44">
        <v>103</v>
      </c>
      <c r="W135" s="44">
        <v>0</v>
      </c>
      <c r="X135" s="44">
        <v>5391.6</v>
      </c>
      <c r="Y135" s="44">
        <v>4675.8999999999996</v>
      </c>
      <c r="Z135" s="44">
        <v>10707.5</v>
      </c>
      <c r="AA135" s="44">
        <v>952</v>
      </c>
      <c r="AB135" s="44">
        <v>1931</v>
      </c>
      <c r="AC135" s="44">
        <v>2883</v>
      </c>
      <c r="AD135" s="44">
        <v>2022</v>
      </c>
      <c r="AE135" s="44">
        <v>3236.4</v>
      </c>
      <c r="AF135" s="44">
        <v>148</v>
      </c>
      <c r="AG135" s="44">
        <v>0</v>
      </c>
      <c r="AH135" s="44">
        <v>177.9</v>
      </c>
      <c r="AI135" s="44">
        <v>238.6</v>
      </c>
      <c r="AJ135" s="44">
        <v>0</v>
      </c>
      <c r="AK135" s="44">
        <v>5822.9</v>
      </c>
      <c r="AL135" s="44">
        <v>0.34724965223514098</v>
      </c>
      <c r="AM135" s="44">
        <v>0.55580552645588999</v>
      </c>
      <c r="AN135" s="44">
        <v>2.5416888491988501E-2</v>
      </c>
      <c r="AO135" s="44">
        <v>0</v>
      </c>
      <c r="AP135" s="44">
        <v>3.05517869103024E-2</v>
      </c>
      <c r="AQ135" s="44">
        <v>4.09761459066788E-2</v>
      </c>
      <c r="AR135" s="44">
        <v>0</v>
      </c>
      <c r="AS135" s="44">
        <v>1</v>
      </c>
      <c r="AT135" s="164" t="str">
        <f>VLOOKUP(A135,'LG2 Raw data'!$T$34:$V$62,3,FALSE)</f>
        <v>Orion</v>
      </c>
    </row>
    <row r="136" spans="1:46" s="19" customFormat="1" x14ac:dyDescent="0.25">
      <c r="A136" s="165" t="s">
        <v>67</v>
      </c>
      <c r="B136" s="172">
        <v>2011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0</v>
      </c>
      <c r="V136" s="44">
        <v>0</v>
      </c>
      <c r="W136" s="44">
        <v>0</v>
      </c>
      <c r="X136" s="44">
        <v>0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44"/>
      <c r="AM136" s="44"/>
      <c r="AN136" s="44"/>
      <c r="AO136" s="44"/>
      <c r="AP136" s="44"/>
      <c r="AQ136" s="44"/>
      <c r="AR136" s="44"/>
      <c r="AS136" s="44">
        <v>0</v>
      </c>
      <c r="AT136" s="164" t="str">
        <f>VLOOKUP(A136,'LG2 Raw data'!$T$34:$V$62,3,FALSE)</f>
        <v>Orion</v>
      </c>
    </row>
    <row r="137" spans="1:46" s="19" customFormat="1" x14ac:dyDescent="0.25">
      <c r="A137" s="165" t="s">
        <v>67</v>
      </c>
      <c r="B137" s="172">
        <v>2012</v>
      </c>
      <c r="C137" s="44">
        <v>0</v>
      </c>
      <c r="D137" s="44">
        <v>150.87899999999999</v>
      </c>
      <c r="E137" s="44">
        <v>303.01100000000002</v>
      </c>
      <c r="F137" s="44">
        <v>102.533</v>
      </c>
      <c r="G137" s="44">
        <v>0</v>
      </c>
      <c r="H137" s="44">
        <v>3137.5639999999999</v>
      </c>
      <c r="I137" s="44">
        <v>2108.4859999999999</v>
      </c>
      <c r="J137" s="44">
        <v>5802.473</v>
      </c>
      <c r="K137" s="44">
        <v>0</v>
      </c>
      <c r="L137" s="44">
        <v>48.649000000000001</v>
      </c>
      <c r="M137" s="44">
        <v>32.93</v>
      </c>
      <c r="N137" s="44">
        <v>0</v>
      </c>
      <c r="O137" s="44">
        <v>0</v>
      </c>
      <c r="P137" s="44">
        <v>2416.48</v>
      </c>
      <c r="Q137" s="44">
        <v>2588.8110000000001</v>
      </c>
      <c r="R137" s="44">
        <v>5086.87</v>
      </c>
      <c r="S137" s="44">
        <v>0</v>
      </c>
      <c r="T137" s="44">
        <v>199.52799999999999</v>
      </c>
      <c r="U137" s="44">
        <v>335.94099999999997</v>
      </c>
      <c r="V137" s="44">
        <v>102.533</v>
      </c>
      <c r="W137" s="44">
        <v>0</v>
      </c>
      <c r="X137" s="44">
        <v>5554.0439999999999</v>
      </c>
      <c r="Y137" s="44">
        <v>4697.2969999999996</v>
      </c>
      <c r="Z137" s="44">
        <v>10889.343000000001</v>
      </c>
      <c r="AA137" s="44">
        <v>940.08</v>
      </c>
      <c r="AB137" s="44">
        <v>1996.23</v>
      </c>
      <c r="AC137" s="44">
        <v>2936.31</v>
      </c>
      <c r="AD137" s="44">
        <v>2005.2380000000001</v>
      </c>
      <c r="AE137" s="44">
        <v>3234.59</v>
      </c>
      <c r="AF137" s="44">
        <v>146.21299999999999</v>
      </c>
      <c r="AG137" s="44">
        <v>0</v>
      </c>
      <c r="AH137" s="44">
        <v>177.44800000000001</v>
      </c>
      <c r="AI137" s="44">
        <v>238.98400000000001</v>
      </c>
      <c r="AJ137" s="44">
        <v>0</v>
      </c>
      <c r="AK137" s="44">
        <v>5802.473</v>
      </c>
      <c r="AL137" s="44">
        <v>0.34558334006896702</v>
      </c>
      <c r="AM137" s="44">
        <v>0.55745024578313396</v>
      </c>
      <c r="AN137" s="44">
        <v>2.5198393857239799E-2</v>
      </c>
      <c r="AO137" s="44">
        <v>0</v>
      </c>
      <c r="AP137" s="44">
        <v>3.05814434638472E-2</v>
      </c>
      <c r="AQ137" s="44">
        <v>4.1186576826811601E-2</v>
      </c>
      <c r="AR137" s="44">
        <v>0</v>
      </c>
      <c r="AS137" s="44">
        <v>1</v>
      </c>
      <c r="AT137" s="164" t="str">
        <f>VLOOKUP(A137,'LG2 Raw data'!$T$34:$V$62,3,FALSE)</f>
        <v>Orion</v>
      </c>
    </row>
    <row r="138" spans="1:46" s="19" customFormat="1" x14ac:dyDescent="0.25">
      <c r="A138" s="165" t="s">
        <v>68</v>
      </c>
      <c r="B138" s="172">
        <v>2005</v>
      </c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164" t="str">
        <f>VLOOKUP(A138,'LG2 Raw data'!$T$34:$V$62,3,FALSE)</f>
        <v xml:space="preserve">OtagoNet </v>
      </c>
    </row>
    <row r="139" spans="1:46" s="19" customFormat="1" x14ac:dyDescent="0.25">
      <c r="A139" s="165" t="s">
        <v>68</v>
      </c>
      <c r="B139" s="172">
        <v>2006</v>
      </c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164" t="str">
        <f>VLOOKUP(A139,'LG2 Raw data'!$T$34:$V$62,3,FALSE)</f>
        <v xml:space="preserve">OtagoNet </v>
      </c>
    </row>
    <row r="140" spans="1:46" s="19" customFormat="1" x14ac:dyDescent="0.25">
      <c r="A140" s="165" t="s">
        <v>68</v>
      </c>
      <c r="B140" s="172">
        <v>2007</v>
      </c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164" t="str">
        <f>VLOOKUP(A140,'LG2 Raw data'!$T$34:$V$62,3,FALSE)</f>
        <v xml:space="preserve">OtagoNet </v>
      </c>
    </row>
    <row r="141" spans="1:46" s="19" customFormat="1" x14ac:dyDescent="0.25">
      <c r="A141" s="165" t="s">
        <v>68</v>
      </c>
      <c r="B141" s="172">
        <v>2008</v>
      </c>
      <c r="C141" s="44">
        <v>0</v>
      </c>
      <c r="D141" s="44">
        <v>73.606589999999997</v>
      </c>
      <c r="E141" s="44">
        <v>549.89669000000004</v>
      </c>
      <c r="F141" s="44">
        <v>1047.1228100000001</v>
      </c>
      <c r="G141" s="44">
        <v>0</v>
      </c>
      <c r="H141" s="44">
        <v>2155.2516599999999</v>
      </c>
      <c r="I141" s="44">
        <v>500.78658000000001</v>
      </c>
      <c r="J141" s="44">
        <v>4326.6643299999996</v>
      </c>
      <c r="K141" s="44">
        <v>0</v>
      </c>
      <c r="L141" s="44">
        <v>0</v>
      </c>
      <c r="M141" s="44">
        <v>1.4560200000000001</v>
      </c>
      <c r="N141" s="44">
        <v>0</v>
      </c>
      <c r="O141" s="44">
        <v>0</v>
      </c>
      <c r="P141" s="44">
        <v>12.2432</v>
      </c>
      <c r="Q141" s="44">
        <v>17.207799999999999</v>
      </c>
      <c r="R141" s="44">
        <v>30.907019999999999</v>
      </c>
      <c r="S141" s="44">
        <v>0</v>
      </c>
      <c r="T141" s="44">
        <v>73.606589999999997</v>
      </c>
      <c r="U141" s="44">
        <v>551.35271</v>
      </c>
      <c r="V141" s="44">
        <v>1047.1228100000001</v>
      </c>
      <c r="W141" s="44">
        <v>0</v>
      </c>
      <c r="X141" s="44">
        <v>2167.4948599999998</v>
      </c>
      <c r="Y141" s="44">
        <v>517.99437999999998</v>
      </c>
      <c r="Z141" s="44">
        <v>4357.5713500000002</v>
      </c>
      <c r="AA141" s="44">
        <v>0.48129</v>
      </c>
      <c r="AB141" s="44">
        <v>0.1188</v>
      </c>
      <c r="AC141" s="44">
        <v>0.60009000000000001</v>
      </c>
      <c r="AD141" s="44">
        <v>139.29165</v>
      </c>
      <c r="AE141" s="44">
        <v>1855.23831</v>
      </c>
      <c r="AF141" s="44">
        <v>510.93689999999998</v>
      </c>
      <c r="AG141" s="44">
        <v>0</v>
      </c>
      <c r="AH141" s="44">
        <v>1301.106</v>
      </c>
      <c r="AI141" s="44">
        <v>518.08659</v>
      </c>
      <c r="AJ141" s="44">
        <v>2.00488</v>
      </c>
      <c r="AK141" s="44">
        <v>4326.6643299999996</v>
      </c>
      <c r="AL141" s="44">
        <v>3.2193773164741903E-2</v>
      </c>
      <c r="AM141" s="44">
        <v>0.428791828646434</v>
      </c>
      <c r="AN141" s="44">
        <v>0.118090256380023</v>
      </c>
      <c r="AO141" s="44">
        <v>0</v>
      </c>
      <c r="AP141" s="44">
        <v>0.30071803605804598</v>
      </c>
      <c r="AQ141" s="44">
        <v>0.119742727996651</v>
      </c>
      <c r="AR141" s="44">
        <v>4.6337775410460001E-4</v>
      </c>
      <c r="AS141" s="44">
        <v>1</v>
      </c>
      <c r="AT141" s="164" t="str">
        <f>VLOOKUP(A141,'LG2 Raw data'!$T$34:$V$62,3,FALSE)</f>
        <v xml:space="preserve">OtagoNet </v>
      </c>
    </row>
    <row r="142" spans="1:46" s="19" customFormat="1" x14ac:dyDescent="0.25">
      <c r="A142" s="165" t="s">
        <v>68</v>
      </c>
      <c r="B142" s="172">
        <v>2009</v>
      </c>
      <c r="C142" s="44">
        <v>0</v>
      </c>
      <c r="D142" s="44">
        <v>73.606589999999997</v>
      </c>
      <c r="E142" s="44">
        <v>549.94920000000002</v>
      </c>
      <c r="F142" s="44">
        <v>1046.41965</v>
      </c>
      <c r="G142" s="44">
        <v>0</v>
      </c>
      <c r="H142" s="44">
        <v>2164.0947500000002</v>
      </c>
      <c r="I142" s="44">
        <v>501.97851000000003</v>
      </c>
      <c r="J142" s="44">
        <v>4336.0487000000003</v>
      </c>
      <c r="K142" s="44">
        <v>0</v>
      </c>
      <c r="L142" s="44">
        <v>0</v>
      </c>
      <c r="M142" s="44">
        <v>1.46289</v>
      </c>
      <c r="N142" s="44">
        <v>0</v>
      </c>
      <c r="O142" s="44">
        <v>0</v>
      </c>
      <c r="P142" s="44">
        <v>12.35149</v>
      </c>
      <c r="Q142" s="44">
        <v>18.41394</v>
      </c>
      <c r="R142" s="44">
        <v>32.228319999999997</v>
      </c>
      <c r="S142" s="44">
        <v>0</v>
      </c>
      <c r="T142" s="44">
        <v>73.606589999999997</v>
      </c>
      <c r="U142" s="44">
        <v>551.41209000000003</v>
      </c>
      <c r="V142" s="44">
        <v>1046.41965</v>
      </c>
      <c r="W142" s="44">
        <v>0</v>
      </c>
      <c r="X142" s="44">
        <v>2176.4462400000002</v>
      </c>
      <c r="Y142" s="44">
        <v>520.39245000000005</v>
      </c>
      <c r="Z142" s="44">
        <v>4368.2770200000004</v>
      </c>
      <c r="AA142" s="44">
        <v>0.53661000000000003</v>
      </c>
      <c r="AB142" s="44">
        <v>0.1188</v>
      </c>
      <c r="AC142" s="44">
        <v>0.65541000000000005</v>
      </c>
      <c r="AD142" s="44">
        <v>140.08658</v>
      </c>
      <c r="AE142" s="44">
        <v>1862.0951500000001</v>
      </c>
      <c r="AF142" s="44">
        <v>511.60352</v>
      </c>
      <c r="AG142" s="44">
        <v>0</v>
      </c>
      <c r="AH142" s="44">
        <v>1302.0090600000001</v>
      </c>
      <c r="AI142" s="44">
        <v>518.24950999999999</v>
      </c>
      <c r="AJ142" s="44">
        <v>2.00488</v>
      </c>
      <c r="AK142" s="44">
        <v>4336.0487000000003</v>
      </c>
      <c r="AL142" s="44">
        <v>3.2307427727922E-2</v>
      </c>
      <c r="AM142" s="44">
        <v>0.42944516513386899</v>
      </c>
      <c r="AN142" s="44">
        <v>0.117988416504639</v>
      </c>
      <c r="AO142" s="44">
        <v>0</v>
      </c>
      <c r="AP142" s="44">
        <v>0.30027546969202601</v>
      </c>
      <c r="AQ142" s="44">
        <v>0.11952114606092901</v>
      </c>
      <c r="AR142" s="44">
        <v>4.6237488061419998E-4</v>
      </c>
      <c r="AS142" s="44">
        <v>1</v>
      </c>
      <c r="AT142" s="164" t="str">
        <f>VLOOKUP(A142,'LG2 Raw data'!$T$34:$V$62,3,FALSE)</f>
        <v xml:space="preserve">OtagoNet </v>
      </c>
    </row>
    <row r="143" spans="1:46" s="19" customFormat="1" x14ac:dyDescent="0.25">
      <c r="A143" s="165" t="s">
        <v>68</v>
      </c>
      <c r="B143" s="172">
        <v>2010</v>
      </c>
      <c r="C143" s="44">
        <v>0</v>
      </c>
      <c r="D143" s="44">
        <v>73.805970000000002</v>
      </c>
      <c r="E143" s="44">
        <v>536.97546999999997</v>
      </c>
      <c r="F143" s="44">
        <v>1032.3607300000001</v>
      </c>
      <c r="G143" s="44">
        <v>0</v>
      </c>
      <c r="H143" s="44">
        <v>2198.6565099999998</v>
      </c>
      <c r="I143" s="44">
        <v>506.39348999999999</v>
      </c>
      <c r="J143" s="44">
        <v>4348.1921700000003</v>
      </c>
      <c r="K143" s="44">
        <v>0</v>
      </c>
      <c r="L143" s="44">
        <v>0</v>
      </c>
      <c r="M143" s="44">
        <v>1.4585999999999999</v>
      </c>
      <c r="N143" s="44">
        <v>0</v>
      </c>
      <c r="O143" s="44">
        <v>0</v>
      </c>
      <c r="P143" s="44">
        <v>14.79785</v>
      </c>
      <c r="Q143" s="44">
        <v>22.475210000000001</v>
      </c>
      <c r="R143" s="44">
        <v>38.731659999999998</v>
      </c>
      <c r="S143" s="44">
        <v>0</v>
      </c>
      <c r="T143" s="44">
        <v>73.805970000000002</v>
      </c>
      <c r="U143" s="44">
        <v>538.43407000000002</v>
      </c>
      <c r="V143" s="44">
        <v>1032.3607300000001</v>
      </c>
      <c r="W143" s="44">
        <v>0</v>
      </c>
      <c r="X143" s="44">
        <v>2213.4543600000002</v>
      </c>
      <c r="Y143" s="44">
        <v>528.86869999999999</v>
      </c>
      <c r="Z143" s="44">
        <v>4386.9238299999997</v>
      </c>
      <c r="AA143" s="44">
        <v>0.94638</v>
      </c>
      <c r="AB143" s="44">
        <v>0.25440000000000002</v>
      </c>
      <c r="AC143" s="44">
        <v>1.20078</v>
      </c>
      <c r="AD143" s="44">
        <v>270.81671999999998</v>
      </c>
      <c r="AE143" s="44">
        <v>1792.1272899999999</v>
      </c>
      <c r="AF143" s="44">
        <v>519.25408000000004</v>
      </c>
      <c r="AG143" s="44">
        <v>0</v>
      </c>
      <c r="AH143" s="44">
        <v>1266.6834200000001</v>
      </c>
      <c r="AI143" s="44">
        <v>496.22951999999998</v>
      </c>
      <c r="AJ143" s="44">
        <v>3.08114</v>
      </c>
      <c r="AK143" s="44">
        <v>4348.1921700000003</v>
      </c>
      <c r="AL143" s="44">
        <v>6.2282601461011299E-2</v>
      </c>
      <c r="AM143" s="44">
        <v>0.41215457365583702</v>
      </c>
      <c r="AN143" s="44">
        <v>0.119418383479588</v>
      </c>
      <c r="AO143" s="44">
        <v>0</v>
      </c>
      <c r="AP143" s="44">
        <v>0.29131265833635001</v>
      </c>
      <c r="AQ143" s="44">
        <v>0.11412318053091</v>
      </c>
      <c r="AR143" s="44">
        <v>7.0860253630419996E-4</v>
      </c>
      <c r="AS143" s="44">
        <v>1</v>
      </c>
      <c r="AT143" s="164" t="str">
        <f>VLOOKUP(A143,'LG2 Raw data'!$T$34:$V$62,3,FALSE)</f>
        <v xml:space="preserve">OtagoNet </v>
      </c>
    </row>
    <row r="144" spans="1:46" s="19" customFormat="1" x14ac:dyDescent="0.25">
      <c r="A144" s="165" t="s">
        <v>68</v>
      </c>
      <c r="B144" s="172">
        <v>2011</v>
      </c>
      <c r="C144" s="44">
        <v>0</v>
      </c>
      <c r="D144" s="44">
        <v>73.808409999999995</v>
      </c>
      <c r="E144" s="44">
        <v>534.94695000000002</v>
      </c>
      <c r="F144" s="44">
        <v>996.73793000000001</v>
      </c>
      <c r="G144" s="44">
        <v>0</v>
      </c>
      <c r="H144" s="44">
        <v>2238.3250499999999</v>
      </c>
      <c r="I144" s="44">
        <v>506.43991</v>
      </c>
      <c r="J144" s="44">
        <v>4350.2582499999999</v>
      </c>
      <c r="K144" s="44">
        <v>0</v>
      </c>
      <c r="L144" s="44">
        <v>0</v>
      </c>
      <c r="M144" s="44">
        <v>1.4585999999999999</v>
      </c>
      <c r="N144" s="44">
        <v>0</v>
      </c>
      <c r="O144" s="44">
        <v>0</v>
      </c>
      <c r="P144" s="44">
        <v>16.629719999999999</v>
      </c>
      <c r="Q144" s="44">
        <v>23.91789</v>
      </c>
      <c r="R144" s="44">
        <v>42.006210000000003</v>
      </c>
      <c r="S144" s="44">
        <v>0</v>
      </c>
      <c r="T144" s="44">
        <v>73.808409999999995</v>
      </c>
      <c r="U144" s="44">
        <v>536.40554999999995</v>
      </c>
      <c r="V144" s="44">
        <v>996.73793000000001</v>
      </c>
      <c r="W144" s="44">
        <v>0</v>
      </c>
      <c r="X144" s="44">
        <v>2254.9547699999998</v>
      </c>
      <c r="Y144" s="44">
        <v>530.3578</v>
      </c>
      <c r="Z144" s="44">
        <v>4392.2644600000003</v>
      </c>
      <c r="AA144" s="44">
        <v>1.3458399999999999</v>
      </c>
      <c r="AB144" s="44">
        <v>0.28909000000000001</v>
      </c>
      <c r="AC144" s="44">
        <v>1.63493</v>
      </c>
      <c r="AD144" s="44">
        <v>270.56788999999998</v>
      </c>
      <c r="AE144" s="44">
        <v>1619.7902200000001</v>
      </c>
      <c r="AF144" s="44">
        <v>445.06482</v>
      </c>
      <c r="AG144" s="44">
        <v>0</v>
      </c>
      <c r="AH144" s="44">
        <v>1447.6156800000001</v>
      </c>
      <c r="AI144" s="44">
        <v>564.13850000000002</v>
      </c>
      <c r="AJ144" s="44">
        <v>3.08114</v>
      </c>
      <c r="AK144" s="44">
        <v>4350.2582499999999</v>
      </c>
      <c r="AL144" s="44">
        <v>6.2195822512376098E-2</v>
      </c>
      <c r="AM144" s="44">
        <v>0.37234346259788098</v>
      </c>
      <c r="AN144" s="44">
        <v>0.10230767794072899</v>
      </c>
      <c r="AO144" s="44">
        <v>0</v>
      </c>
      <c r="AP144" s="44">
        <v>0.33276545823457698</v>
      </c>
      <c r="AQ144" s="44">
        <v>0.129679312716665</v>
      </c>
      <c r="AR144" s="44">
        <v>7.0826599777149999E-4</v>
      </c>
      <c r="AS144" s="44">
        <v>1</v>
      </c>
      <c r="AT144" s="164" t="str">
        <f>VLOOKUP(A144,'LG2 Raw data'!$T$34:$V$62,3,FALSE)</f>
        <v xml:space="preserve">OtagoNet </v>
      </c>
    </row>
    <row r="145" spans="1:46" s="19" customFormat="1" x14ac:dyDescent="0.25">
      <c r="A145" s="165" t="s">
        <v>68</v>
      </c>
      <c r="B145" s="172">
        <v>2012</v>
      </c>
      <c r="C145" s="44">
        <v>0</v>
      </c>
      <c r="D145" s="44">
        <v>74.124430000000004</v>
      </c>
      <c r="E145" s="44">
        <v>537.86015999999995</v>
      </c>
      <c r="F145" s="44">
        <v>999.56556</v>
      </c>
      <c r="G145" s="44">
        <v>7.6679999999999998E-2</v>
      </c>
      <c r="H145" s="44">
        <v>2312.4733999999999</v>
      </c>
      <c r="I145" s="44">
        <v>489.88630999999998</v>
      </c>
      <c r="J145" s="44">
        <v>4413.9865399999999</v>
      </c>
      <c r="K145" s="44">
        <v>0</v>
      </c>
      <c r="L145" s="44">
        <v>0</v>
      </c>
      <c r="M145" s="44">
        <v>1.60765</v>
      </c>
      <c r="N145" s="44">
        <v>0</v>
      </c>
      <c r="O145" s="44">
        <v>0</v>
      </c>
      <c r="P145" s="44">
        <v>19.049399999999999</v>
      </c>
      <c r="Q145" s="44">
        <v>26.736509999999999</v>
      </c>
      <c r="R145" s="44">
        <v>47.393560000000001</v>
      </c>
      <c r="S145" s="44">
        <v>0</v>
      </c>
      <c r="T145" s="44">
        <v>74.124430000000004</v>
      </c>
      <c r="U145" s="44">
        <v>539.46780999999999</v>
      </c>
      <c r="V145" s="44">
        <v>999.56556</v>
      </c>
      <c r="W145" s="44">
        <v>7.6679999999999998E-2</v>
      </c>
      <c r="X145" s="44">
        <v>2331.5228000000002</v>
      </c>
      <c r="Y145" s="44">
        <v>516.62282000000005</v>
      </c>
      <c r="Z145" s="44">
        <v>4461.3801000000003</v>
      </c>
      <c r="AA145" s="44">
        <v>1.4515499999999999</v>
      </c>
      <c r="AB145" s="44">
        <v>0.28992000000000001</v>
      </c>
      <c r="AC145" s="44">
        <v>1.7414700000000001</v>
      </c>
      <c r="AD145" s="44">
        <v>213.50359</v>
      </c>
      <c r="AE145" s="44">
        <v>1223.1858299999999</v>
      </c>
      <c r="AF145" s="44">
        <v>454.44209999999998</v>
      </c>
      <c r="AG145" s="44">
        <v>0</v>
      </c>
      <c r="AH145" s="44">
        <v>1950.5353399999999</v>
      </c>
      <c r="AI145" s="44">
        <v>569.28689999999995</v>
      </c>
      <c r="AJ145" s="44">
        <v>3.0327799999999998</v>
      </c>
      <c r="AK145" s="44">
        <v>4413.9865399999999</v>
      </c>
      <c r="AL145" s="44">
        <v>4.8369787280774103E-2</v>
      </c>
      <c r="AM145" s="44">
        <v>0.27711589487538402</v>
      </c>
      <c r="AN145" s="44">
        <v>0.102955026228965</v>
      </c>
      <c r="AO145" s="44">
        <v>0</v>
      </c>
      <c r="AP145" s="44">
        <v>0.44189879654685099</v>
      </c>
      <c r="AQ145" s="44">
        <v>0.12897341096105799</v>
      </c>
      <c r="AR145" s="44">
        <v>6.8708410696689999E-4</v>
      </c>
      <c r="AS145" s="44">
        <v>1</v>
      </c>
      <c r="AT145" s="164" t="str">
        <f>VLOOKUP(A145,'LG2 Raw data'!$T$34:$V$62,3,FALSE)</f>
        <v xml:space="preserve">OtagoNet </v>
      </c>
    </row>
    <row r="146" spans="1:46" s="19" customFormat="1" x14ac:dyDescent="0.25">
      <c r="A146" s="165" t="s">
        <v>11</v>
      </c>
      <c r="B146" s="172">
        <v>2005</v>
      </c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164" t="str">
        <f>VLOOKUP(A146,'LG2 Raw data'!$T$34:$V$62,3,FALSE)</f>
        <v>Powerco</v>
      </c>
    </row>
    <row r="147" spans="1:46" s="19" customFormat="1" x14ac:dyDescent="0.25">
      <c r="A147" s="165" t="s">
        <v>11</v>
      </c>
      <c r="B147" s="172">
        <v>2006</v>
      </c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164" t="str">
        <f>VLOOKUP(A147,'LG2 Raw data'!$T$34:$V$62,3,FALSE)</f>
        <v>Powerco</v>
      </c>
    </row>
    <row r="148" spans="1:46" s="19" customFormat="1" x14ac:dyDescent="0.25">
      <c r="A148" s="165" t="s">
        <v>11</v>
      </c>
      <c r="B148" s="172">
        <v>2007</v>
      </c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164" t="str">
        <f>VLOOKUP(A148,'LG2 Raw data'!$T$34:$V$62,3,FALSE)</f>
        <v>Powerco</v>
      </c>
    </row>
    <row r="149" spans="1:46" s="19" customFormat="1" x14ac:dyDescent="0.25">
      <c r="A149" s="165" t="s">
        <v>11</v>
      </c>
      <c r="B149" s="172">
        <v>2008</v>
      </c>
      <c r="C149" s="44">
        <v>0</v>
      </c>
      <c r="D149" s="44">
        <v>151.51412999999999</v>
      </c>
      <c r="E149" s="44">
        <v>1344.4451899999999</v>
      </c>
      <c r="F149" s="44">
        <v>79.529179999999997</v>
      </c>
      <c r="G149" s="44">
        <v>120.41033</v>
      </c>
      <c r="H149" s="44">
        <v>14217.7528000006</v>
      </c>
      <c r="I149" s="44">
        <v>6318.5782000013496</v>
      </c>
      <c r="J149" s="44">
        <v>22232.229830002001</v>
      </c>
      <c r="K149" s="44">
        <v>0</v>
      </c>
      <c r="L149" s="44">
        <v>8.1670000000000006E-2</v>
      </c>
      <c r="M149" s="44">
        <v>110.69378</v>
      </c>
      <c r="N149" s="44">
        <v>0</v>
      </c>
      <c r="O149" s="44">
        <v>0.36268</v>
      </c>
      <c r="P149" s="44">
        <v>1614.20811999999</v>
      </c>
      <c r="Q149" s="44">
        <v>3402.9796799998398</v>
      </c>
      <c r="R149" s="44">
        <v>5128.3259299998299</v>
      </c>
      <c r="S149" s="44">
        <v>0</v>
      </c>
      <c r="T149" s="44">
        <v>151.5958</v>
      </c>
      <c r="U149" s="44">
        <v>1455.13897</v>
      </c>
      <c r="V149" s="44">
        <v>79.529179999999997</v>
      </c>
      <c r="W149" s="44">
        <v>120.77301</v>
      </c>
      <c r="X149" s="44">
        <v>15831.9609200006</v>
      </c>
      <c r="Y149" s="44">
        <v>9721.5578800011899</v>
      </c>
      <c r="Z149" s="44">
        <v>27360.5557600018</v>
      </c>
      <c r="AA149" s="44">
        <v>1088.04034</v>
      </c>
      <c r="AB149" s="44">
        <v>1310.64615000002</v>
      </c>
      <c r="AC149" s="44">
        <v>2398.6864900000201</v>
      </c>
      <c r="AD149" s="44">
        <v>4581.07942809619</v>
      </c>
      <c r="AE149" s="44">
        <v>10899.69958</v>
      </c>
      <c r="AF149" s="44">
        <v>87.499420036999993</v>
      </c>
      <c r="AG149" s="44">
        <v>438.61667689000001</v>
      </c>
      <c r="AH149" s="44">
        <v>5986.5587742999996</v>
      </c>
      <c r="AI149" s="44">
        <v>157.07483453</v>
      </c>
      <c r="AJ149" s="44">
        <v>0</v>
      </c>
      <c r="AK149" s="44">
        <v>22150.5287138532</v>
      </c>
      <c r="AL149" s="44">
        <v>0.206815805043567</v>
      </c>
      <c r="AM149" s="44">
        <v>0.49207401416035801</v>
      </c>
      <c r="AN149" s="44">
        <v>3.9502181264989998E-3</v>
      </c>
      <c r="AO149" s="44">
        <v>1.9801634649726601E-2</v>
      </c>
      <c r="AP149" s="44">
        <v>0.27026708263428201</v>
      </c>
      <c r="AQ149" s="44">
        <v>7.0912453855679E-3</v>
      </c>
      <c r="AR149" s="44">
        <v>0</v>
      </c>
      <c r="AS149" s="44">
        <v>1</v>
      </c>
      <c r="AT149" s="164" t="str">
        <f>VLOOKUP(A149,'LG2 Raw data'!$T$34:$V$62,3,FALSE)</f>
        <v>Powerco</v>
      </c>
    </row>
    <row r="150" spans="1:46" s="19" customFormat="1" x14ac:dyDescent="0.25">
      <c r="A150" s="165" t="s">
        <v>11</v>
      </c>
      <c r="B150" s="172">
        <v>2009</v>
      </c>
      <c r="C150" s="44">
        <v>0</v>
      </c>
      <c r="D150" s="44">
        <v>154</v>
      </c>
      <c r="E150" s="44">
        <v>1386</v>
      </c>
      <c r="F150" s="44">
        <v>66</v>
      </c>
      <c r="G150" s="44">
        <v>120</v>
      </c>
      <c r="H150" s="44">
        <v>14628</v>
      </c>
      <c r="I150" s="44">
        <v>6735</v>
      </c>
      <c r="J150" s="44">
        <v>23089</v>
      </c>
      <c r="K150" s="44">
        <v>0</v>
      </c>
      <c r="L150" s="44">
        <v>0</v>
      </c>
      <c r="M150" s="44">
        <v>126</v>
      </c>
      <c r="N150" s="44">
        <v>0</v>
      </c>
      <c r="O150" s="44">
        <v>0</v>
      </c>
      <c r="P150" s="44">
        <v>1824</v>
      </c>
      <c r="Q150" s="44">
        <v>4235</v>
      </c>
      <c r="R150" s="44">
        <v>6185</v>
      </c>
      <c r="S150" s="44">
        <v>0</v>
      </c>
      <c r="T150" s="44">
        <v>154</v>
      </c>
      <c r="U150" s="44">
        <v>1512</v>
      </c>
      <c r="V150" s="44">
        <v>66</v>
      </c>
      <c r="W150" s="44">
        <v>120</v>
      </c>
      <c r="X150" s="44">
        <v>16452</v>
      </c>
      <c r="Y150" s="44">
        <v>10970</v>
      </c>
      <c r="Z150" s="44">
        <v>29274</v>
      </c>
      <c r="AA150" s="44">
        <v>1098</v>
      </c>
      <c r="AB150" s="44">
        <v>1427</v>
      </c>
      <c r="AC150" s="44">
        <v>2525</v>
      </c>
      <c r="AD150" s="44">
        <v>5161</v>
      </c>
      <c r="AE150" s="44">
        <v>14595</v>
      </c>
      <c r="AF150" s="44">
        <v>88</v>
      </c>
      <c r="AG150" s="44">
        <v>75</v>
      </c>
      <c r="AH150" s="44">
        <v>3010</v>
      </c>
      <c r="AI150" s="44">
        <v>160</v>
      </c>
      <c r="AJ150" s="44">
        <v>0</v>
      </c>
      <c r="AK150" s="44">
        <v>23089</v>
      </c>
      <c r="AL150" s="44">
        <v>0.22342251810911501</v>
      </c>
      <c r="AM150" s="44">
        <v>0.63296068333124</v>
      </c>
      <c r="AN150" s="44">
        <v>3.9358539546958003E-3</v>
      </c>
      <c r="AO150" s="44">
        <v>3.2240505799104001E-3</v>
      </c>
      <c r="AP150" s="44">
        <v>0.12938073106393699</v>
      </c>
      <c r="AQ150" s="44">
        <v>7.0761629611019996E-3</v>
      </c>
      <c r="AR150" s="44">
        <v>0</v>
      </c>
      <c r="AS150" s="44">
        <v>1</v>
      </c>
      <c r="AT150" s="164" t="str">
        <f>VLOOKUP(A150,'LG2 Raw data'!$T$34:$V$62,3,FALSE)</f>
        <v>Powerco</v>
      </c>
    </row>
    <row r="151" spans="1:46" s="19" customFormat="1" x14ac:dyDescent="0.25">
      <c r="A151" s="165" t="s">
        <v>11</v>
      </c>
      <c r="B151" s="172">
        <v>2010</v>
      </c>
      <c r="C151" s="44">
        <v>0.40333497441999999</v>
      </c>
      <c r="D151" s="44">
        <v>151.50947549493</v>
      </c>
      <c r="E151" s="44">
        <v>1327.6174545966901</v>
      </c>
      <c r="F151" s="44">
        <v>70.503174893619999</v>
      </c>
      <c r="G151" s="44">
        <v>120.45613964718</v>
      </c>
      <c r="H151" s="44">
        <v>14294.540827753999</v>
      </c>
      <c r="I151" s="44">
        <v>6650.3938977921498</v>
      </c>
      <c r="J151" s="44">
        <v>22615.424305152999</v>
      </c>
      <c r="K151" s="44">
        <v>0.11886953555</v>
      </c>
      <c r="L151" s="44">
        <v>8.167178521E-2</v>
      </c>
      <c r="M151" s="44">
        <v>115.42738424302</v>
      </c>
      <c r="N151" s="44">
        <v>0</v>
      </c>
      <c r="O151" s="44">
        <v>0.36156964490999999</v>
      </c>
      <c r="P151" s="44">
        <v>1751.3902470124301</v>
      </c>
      <c r="Q151" s="44">
        <v>5552.6785916386898</v>
      </c>
      <c r="R151" s="44">
        <v>7420.0583338598099</v>
      </c>
      <c r="S151" s="44">
        <v>0.52220450997000001</v>
      </c>
      <c r="T151" s="44">
        <v>151.59114728014001</v>
      </c>
      <c r="U151" s="44">
        <v>1443.0448388397101</v>
      </c>
      <c r="V151" s="44">
        <v>70.503174893619999</v>
      </c>
      <c r="W151" s="44">
        <v>120.81770929209</v>
      </c>
      <c r="X151" s="44">
        <v>16045.9310747664</v>
      </c>
      <c r="Y151" s="44">
        <v>12203.0724894308</v>
      </c>
      <c r="Z151" s="44">
        <v>30035.4826390128</v>
      </c>
      <c r="AA151" s="44">
        <v>1083.9807823128001</v>
      </c>
      <c r="AB151" s="44">
        <v>1482.8786597717899</v>
      </c>
      <c r="AC151" s="44">
        <v>2566.8594420845898</v>
      </c>
      <c r="AD151" s="44">
        <v>5056.2390225058598</v>
      </c>
      <c r="AE151" s="44">
        <v>14275.819719455199</v>
      </c>
      <c r="AF151" s="44">
        <v>84.913303631276307</v>
      </c>
      <c r="AG151" s="44">
        <v>74.6145177773668</v>
      </c>
      <c r="AH151" s="44">
        <v>2971.4053815263201</v>
      </c>
      <c r="AI151" s="44">
        <v>152.43236025697601</v>
      </c>
      <c r="AJ151" s="44">
        <v>0</v>
      </c>
      <c r="AK151" s="44">
        <v>22615.424305152999</v>
      </c>
      <c r="AL151" s="44">
        <v>0.22357480250122</v>
      </c>
      <c r="AM151" s="44">
        <v>0.63124262126721997</v>
      </c>
      <c r="AN151" s="44">
        <v>3.7546632990622E-3</v>
      </c>
      <c r="AO151" s="44">
        <v>3.2992756081239999E-3</v>
      </c>
      <c r="AP151" s="44">
        <v>0.131388442747425</v>
      </c>
      <c r="AQ151" s="44">
        <v>6.7401945769482996E-3</v>
      </c>
      <c r="AR151" s="44">
        <v>0</v>
      </c>
      <c r="AS151" s="44">
        <v>1</v>
      </c>
      <c r="AT151" s="164" t="str">
        <f>VLOOKUP(A151,'LG2 Raw data'!$T$34:$V$62,3,FALSE)</f>
        <v>Powerco</v>
      </c>
    </row>
    <row r="152" spans="1:46" s="19" customFormat="1" x14ac:dyDescent="0.25">
      <c r="A152" s="165" t="s">
        <v>11</v>
      </c>
      <c r="B152" s="172">
        <v>2011</v>
      </c>
      <c r="C152" s="44">
        <v>0</v>
      </c>
      <c r="D152" s="44">
        <v>152</v>
      </c>
      <c r="E152" s="44">
        <v>1335</v>
      </c>
      <c r="F152" s="44">
        <v>78</v>
      </c>
      <c r="G152" s="44">
        <v>121</v>
      </c>
      <c r="H152" s="44">
        <v>14627</v>
      </c>
      <c r="I152" s="44">
        <v>6009</v>
      </c>
      <c r="J152" s="44">
        <v>22322</v>
      </c>
      <c r="K152" s="44">
        <v>0</v>
      </c>
      <c r="L152" s="44">
        <v>0</v>
      </c>
      <c r="M152" s="44">
        <v>115</v>
      </c>
      <c r="N152" s="44">
        <v>0</v>
      </c>
      <c r="O152" s="44">
        <v>0</v>
      </c>
      <c r="P152" s="44">
        <v>1781</v>
      </c>
      <c r="Q152" s="44">
        <v>5702</v>
      </c>
      <c r="R152" s="44">
        <v>7598</v>
      </c>
      <c r="S152" s="44">
        <v>0</v>
      </c>
      <c r="T152" s="44">
        <v>152</v>
      </c>
      <c r="U152" s="44">
        <v>1450</v>
      </c>
      <c r="V152" s="44">
        <v>78</v>
      </c>
      <c r="W152" s="44">
        <v>121</v>
      </c>
      <c r="X152" s="44">
        <v>16408</v>
      </c>
      <c r="Y152" s="44">
        <v>11711</v>
      </c>
      <c r="Z152" s="44">
        <v>29920</v>
      </c>
      <c r="AA152" s="44">
        <v>1081</v>
      </c>
      <c r="AB152" s="44">
        <v>1509</v>
      </c>
      <c r="AC152" s="44">
        <v>2590</v>
      </c>
      <c r="AD152" s="44">
        <v>4987</v>
      </c>
      <c r="AE152" s="44">
        <v>14131</v>
      </c>
      <c r="AF152" s="44">
        <v>88</v>
      </c>
      <c r="AG152" s="44">
        <v>72</v>
      </c>
      <c r="AH152" s="44">
        <v>2886</v>
      </c>
      <c r="AI152" s="44">
        <v>158</v>
      </c>
      <c r="AJ152" s="44">
        <v>0</v>
      </c>
      <c r="AK152" s="44">
        <v>22322</v>
      </c>
      <c r="AL152" s="44">
        <v>0.22341188065585499</v>
      </c>
      <c r="AM152" s="44">
        <v>0.63305259385359702</v>
      </c>
      <c r="AN152" s="44">
        <v>3.9422990771436003E-3</v>
      </c>
      <c r="AO152" s="44">
        <v>3.2255174267538998E-3</v>
      </c>
      <c r="AP152" s="44">
        <v>0.129289490189051</v>
      </c>
      <c r="AQ152" s="44">
        <v>7.0782187975988002E-3</v>
      </c>
      <c r="AR152" s="44">
        <v>0</v>
      </c>
      <c r="AS152" s="44">
        <v>1</v>
      </c>
      <c r="AT152" s="164" t="str">
        <f>VLOOKUP(A152,'LG2 Raw data'!$T$34:$V$62,3,FALSE)</f>
        <v>Powerco</v>
      </c>
    </row>
    <row r="153" spans="1:46" s="19" customFormat="1" x14ac:dyDescent="0.25">
      <c r="A153" s="165" t="s">
        <v>11</v>
      </c>
      <c r="B153" s="172">
        <v>2012</v>
      </c>
      <c r="C153" s="44">
        <v>0</v>
      </c>
      <c r="D153" s="44">
        <v>151.51502689890901</v>
      </c>
      <c r="E153" s="44">
        <v>1331.4559842267799</v>
      </c>
      <c r="F153" s="44">
        <v>86.1353367673902</v>
      </c>
      <c r="G153" s="44">
        <v>120.354498875719</v>
      </c>
      <c r="H153" s="44">
        <v>14644.8098949825</v>
      </c>
      <c r="I153" s="44">
        <v>6849.6519410239398</v>
      </c>
      <c r="J153" s="44">
        <v>23183.922682775301</v>
      </c>
      <c r="K153" s="44">
        <v>0</v>
      </c>
      <c r="L153" s="44">
        <v>5.5744926280099998</v>
      </c>
      <c r="M153" s="44">
        <v>130.31515303411999</v>
      </c>
      <c r="N153" s="44">
        <v>0</v>
      </c>
      <c r="O153" s="44">
        <v>0</v>
      </c>
      <c r="P153" s="44">
        <v>1838.95966448187</v>
      </c>
      <c r="Q153" s="44">
        <v>5682.4505835192203</v>
      </c>
      <c r="R153" s="44">
        <v>7657.2998936632202</v>
      </c>
      <c r="S153" s="44">
        <v>0</v>
      </c>
      <c r="T153" s="44">
        <v>157.08951952691899</v>
      </c>
      <c r="U153" s="44">
        <v>1461.7711372609001</v>
      </c>
      <c r="V153" s="44">
        <v>86.1353367673902</v>
      </c>
      <c r="W153" s="44">
        <v>120.354498875719</v>
      </c>
      <c r="X153" s="44">
        <v>16483.769559464399</v>
      </c>
      <c r="Y153" s="44">
        <v>12532.102524543199</v>
      </c>
      <c r="Z153" s="44">
        <v>30841.2225764385</v>
      </c>
      <c r="AA153" s="44">
        <v>1082.2675585602699</v>
      </c>
      <c r="AB153" s="44">
        <v>1529.38522254589</v>
      </c>
      <c r="AC153" s="44">
        <v>2611.6527811061701</v>
      </c>
      <c r="AD153" s="44">
        <v>5181.70666644019</v>
      </c>
      <c r="AE153" s="44">
        <v>14650.8928566337</v>
      </c>
      <c r="AF153" s="44">
        <v>88.781611092842297</v>
      </c>
      <c r="AG153" s="44">
        <v>75.675042150381699</v>
      </c>
      <c r="AH153" s="44">
        <v>3027.48994298035</v>
      </c>
      <c r="AI153" s="44">
        <v>159.37656347778901</v>
      </c>
      <c r="AJ153" s="44">
        <v>0</v>
      </c>
      <c r="AK153" s="44">
        <v>23183.922682775301</v>
      </c>
      <c r="AL153" s="44">
        <v>0.22350431104094301</v>
      </c>
      <c r="AM153" s="44">
        <v>0.63194193049646197</v>
      </c>
      <c r="AN153" s="44">
        <v>3.8294473419204001E-3</v>
      </c>
      <c r="AO153" s="44">
        <v>3.2641172585779E-3</v>
      </c>
      <c r="AP153" s="44">
        <v>0.13058575049638399</v>
      </c>
      <c r="AQ153" s="44">
        <v>6.8744433657122002E-3</v>
      </c>
      <c r="AR153" s="44">
        <v>0</v>
      </c>
      <c r="AS153" s="44">
        <v>1</v>
      </c>
      <c r="AT153" s="164" t="str">
        <f>VLOOKUP(A153,'LG2 Raw data'!$T$34:$V$62,3,FALSE)</f>
        <v>Powerco</v>
      </c>
    </row>
    <row r="154" spans="1:46" s="19" customFormat="1" x14ac:dyDescent="0.25">
      <c r="A154" s="165" t="s">
        <v>69</v>
      </c>
      <c r="B154" s="190">
        <v>2005</v>
      </c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165" t="str">
        <f>VLOOKUP(A154,'LG2 Raw data'!$T$34:$V$62,3,FALSE)</f>
        <v>Scanpower</v>
      </c>
    </row>
    <row r="155" spans="1:46" s="19" customFormat="1" x14ac:dyDescent="0.25">
      <c r="A155" s="165" t="s">
        <v>69</v>
      </c>
      <c r="B155" s="190">
        <v>2006</v>
      </c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165" t="str">
        <f>VLOOKUP(A155,'LG2 Raw data'!$T$34:$V$62,3,FALSE)</f>
        <v>Scanpower</v>
      </c>
    </row>
    <row r="156" spans="1:46" s="19" customFormat="1" x14ac:dyDescent="0.25">
      <c r="A156" s="165" t="s">
        <v>69</v>
      </c>
      <c r="B156" s="190">
        <v>2007</v>
      </c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165" t="str">
        <f>VLOOKUP(A156,'LG2 Raw data'!$T$34:$V$62,3,FALSE)</f>
        <v>Scanpower</v>
      </c>
    </row>
    <row r="157" spans="1:46" s="19" customFormat="1" x14ac:dyDescent="0.25">
      <c r="A157" s="165" t="s">
        <v>69</v>
      </c>
      <c r="B157" s="190">
        <v>2008</v>
      </c>
      <c r="C157" s="44">
        <v>0</v>
      </c>
      <c r="D157" s="44">
        <v>0</v>
      </c>
      <c r="E157" s="44">
        <v>0</v>
      </c>
      <c r="F157" s="44">
        <v>2.8</v>
      </c>
      <c r="G157" s="44">
        <v>0</v>
      </c>
      <c r="H157" s="44">
        <v>756.63</v>
      </c>
      <c r="I157" s="44">
        <v>66.239999999999995</v>
      </c>
      <c r="J157" s="44">
        <v>825.67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5.52</v>
      </c>
      <c r="Q157" s="44">
        <v>52.04</v>
      </c>
      <c r="R157" s="44">
        <v>57.56</v>
      </c>
      <c r="S157" s="44">
        <v>0</v>
      </c>
      <c r="T157" s="44">
        <v>0</v>
      </c>
      <c r="U157" s="44">
        <v>0</v>
      </c>
      <c r="V157" s="44">
        <v>2.8</v>
      </c>
      <c r="W157" s="44">
        <v>0</v>
      </c>
      <c r="X157" s="44">
        <v>762.15</v>
      </c>
      <c r="Y157" s="44">
        <v>118.28</v>
      </c>
      <c r="Z157" s="44">
        <v>883.23</v>
      </c>
      <c r="AA157" s="44">
        <v>0</v>
      </c>
      <c r="AB157" s="44">
        <v>0</v>
      </c>
      <c r="AC157" s="44">
        <v>0</v>
      </c>
      <c r="AD157" s="44">
        <v>39.57</v>
      </c>
      <c r="AE157" s="44">
        <v>786.1</v>
      </c>
      <c r="AF157" s="44">
        <v>0</v>
      </c>
      <c r="AG157" s="44">
        <v>0</v>
      </c>
      <c r="AH157" s="44">
        <v>0</v>
      </c>
      <c r="AI157" s="44">
        <v>0</v>
      </c>
      <c r="AJ157" s="44">
        <v>0</v>
      </c>
      <c r="AK157" s="44">
        <v>825.67</v>
      </c>
      <c r="AL157" s="44">
        <v>4.7924715685443299E-2</v>
      </c>
      <c r="AM157" s="44">
        <v>0.95207528431455701</v>
      </c>
      <c r="AN157" s="44">
        <v>0</v>
      </c>
      <c r="AO157" s="44">
        <v>0</v>
      </c>
      <c r="AP157" s="44">
        <v>0</v>
      </c>
      <c r="AQ157" s="44">
        <v>0</v>
      </c>
      <c r="AR157" s="44">
        <v>0</v>
      </c>
      <c r="AS157" s="44">
        <v>1</v>
      </c>
      <c r="AT157" s="165" t="str">
        <f>VLOOKUP(A157,'LG2 Raw data'!$T$34:$V$62,3,FALSE)</f>
        <v>Scanpower</v>
      </c>
    </row>
    <row r="158" spans="1:46" s="19" customFormat="1" x14ac:dyDescent="0.25">
      <c r="A158" s="165" t="s">
        <v>69</v>
      </c>
      <c r="B158" s="190">
        <v>2009</v>
      </c>
      <c r="C158" s="44">
        <v>0</v>
      </c>
      <c r="D158" s="44">
        <v>0</v>
      </c>
      <c r="E158" s="44">
        <v>0</v>
      </c>
      <c r="F158" s="44">
        <v>2.8</v>
      </c>
      <c r="G158" s="44">
        <v>0</v>
      </c>
      <c r="H158" s="44">
        <v>766.13</v>
      </c>
      <c r="I158" s="44">
        <v>65.7</v>
      </c>
      <c r="J158" s="44">
        <v>834.63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5.52</v>
      </c>
      <c r="Q158" s="44">
        <v>53.44</v>
      </c>
      <c r="R158" s="44">
        <v>58.96</v>
      </c>
      <c r="S158" s="44">
        <v>0</v>
      </c>
      <c r="T158" s="44">
        <v>0</v>
      </c>
      <c r="U158" s="44">
        <v>0</v>
      </c>
      <c r="V158" s="44">
        <v>2.8</v>
      </c>
      <c r="W158" s="44">
        <v>0</v>
      </c>
      <c r="X158" s="44">
        <v>771.65</v>
      </c>
      <c r="Y158" s="44">
        <v>119.14</v>
      </c>
      <c r="Z158" s="44">
        <v>893.59</v>
      </c>
      <c r="AA158" s="44">
        <v>0</v>
      </c>
      <c r="AB158" s="44">
        <v>0</v>
      </c>
      <c r="AC158" s="44">
        <v>0</v>
      </c>
      <c r="AD158" s="44">
        <v>39.03</v>
      </c>
      <c r="AE158" s="44">
        <v>795.6</v>
      </c>
      <c r="AF158" s="44">
        <v>0</v>
      </c>
      <c r="AG158" s="44">
        <v>0</v>
      </c>
      <c r="AH158" s="44">
        <v>0</v>
      </c>
      <c r="AI158" s="44">
        <v>0</v>
      </c>
      <c r="AJ158" s="44">
        <v>0</v>
      </c>
      <c r="AK158" s="44">
        <v>834.63</v>
      </c>
      <c r="AL158" s="44">
        <v>4.6763236404155098E-2</v>
      </c>
      <c r="AM158" s="44">
        <v>0.95323676359584497</v>
      </c>
      <c r="AN158" s="44">
        <v>0</v>
      </c>
      <c r="AO158" s="44">
        <v>0</v>
      </c>
      <c r="AP158" s="44">
        <v>0</v>
      </c>
      <c r="AQ158" s="44">
        <v>0</v>
      </c>
      <c r="AR158" s="44">
        <v>0</v>
      </c>
      <c r="AS158" s="44">
        <v>1</v>
      </c>
      <c r="AT158" s="165" t="str">
        <f>VLOOKUP(A158,'LG2 Raw data'!$T$34:$V$62,3,FALSE)</f>
        <v>Scanpower</v>
      </c>
    </row>
    <row r="159" spans="1:46" s="19" customFormat="1" x14ac:dyDescent="0.25">
      <c r="A159" s="165" t="s">
        <v>69</v>
      </c>
      <c r="B159" s="190">
        <v>2010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779.42600000000004</v>
      </c>
      <c r="I159" s="44">
        <v>65.102800000000002</v>
      </c>
      <c r="J159" s="44">
        <v>844.52880000000005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5.52</v>
      </c>
      <c r="Q159" s="44">
        <v>55.192999999999998</v>
      </c>
      <c r="R159" s="44">
        <v>60.713000000000001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784.94600000000003</v>
      </c>
      <c r="Y159" s="44">
        <v>120.2958</v>
      </c>
      <c r="Z159" s="44">
        <v>905.24180000000001</v>
      </c>
      <c r="AA159" s="44">
        <v>0</v>
      </c>
      <c r="AB159" s="44">
        <v>0</v>
      </c>
      <c r="AC159" s="44">
        <v>0</v>
      </c>
      <c r="AD159" s="44">
        <v>38.43</v>
      </c>
      <c r="AE159" s="44">
        <v>806.09879999999998</v>
      </c>
      <c r="AF159" s="44">
        <v>0</v>
      </c>
      <c r="AG159" s="44">
        <v>0</v>
      </c>
      <c r="AH159" s="44">
        <v>0</v>
      </c>
      <c r="AI159" s="44">
        <v>0</v>
      </c>
      <c r="AJ159" s="44">
        <v>0</v>
      </c>
      <c r="AK159" s="44">
        <v>844.52880000000005</v>
      </c>
      <c r="AL159" s="44">
        <v>4.5504664849795498E-2</v>
      </c>
      <c r="AM159" s="44">
        <v>0.95449533515020502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1</v>
      </c>
      <c r="AT159" s="165" t="str">
        <f>VLOOKUP(A159,'LG2 Raw data'!$T$34:$V$62,3,FALSE)</f>
        <v>Scanpower</v>
      </c>
    </row>
    <row r="160" spans="1:46" s="19" customFormat="1" x14ac:dyDescent="0.25">
      <c r="A160" s="165" t="s">
        <v>69</v>
      </c>
      <c r="B160" s="190">
        <v>2011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843</v>
      </c>
      <c r="I160" s="44">
        <v>125</v>
      </c>
      <c r="J160" s="44">
        <v>968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11</v>
      </c>
      <c r="Q160" s="44">
        <v>60</v>
      </c>
      <c r="R160" s="44">
        <v>71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854</v>
      </c>
      <c r="Y160" s="44">
        <v>185</v>
      </c>
      <c r="Z160" s="44">
        <v>1039</v>
      </c>
      <c r="AA160" s="44">
        <v>0</v>
      </c>
      <c r="AB160" s="44">
        <v>0</v>
      </c>
      <c r="AC160" s="44">
        <v>0</v>
      </c>
      <c r="AD160" s="44">
        <v>19</v>
      </c>
      <c r="AE160" s="44">
        <v>949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968</v>
      </c>
      <c r="AL160" s="44">
        <v>1.9628099173553699E-2</v>
      </c>
      <c r="AM160" s="44">
        <v>0.98037190082644599</v>
      </c>
      <c r="AN160" s="44">
        <v>0</v>
      </c>
      <c r="AO160" s="44">
        <v>0</v>
      </c>
      <c r="AP160" s="44">
        <v>0</v>
      </c>
      <c r="AQ160" s="44">
        <v>0</v>
      </c>
      <c r="AR160" s="44">
        <v>0</v>
      </c>
      <c r="AS160" s="44">
        <v>1</v>
      </c>
      <c r="AT160" s="165" t="str">
        <f>VLOOKUP(A160,'LG2 Raw data'!$T$34:$V$62,3,FALSE)</f>
        <v>Scanpower</v>
      </c>
    </row>
    <row r="161" spans="1:46" s="19" customFormat="1" x14ac:dyDescent="0.25">
      <c r="A161" s="165" t="s">
        <v>69</v>
      </c>
      <c r="B161" s="190">
        <v>2012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843</v>
      </c>
      <c r="I161" s="44">
        <v>122</v>
      </c>
      <c r="J161" s="44">
        <v>965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11</v>
      </c>
      <c r="Q161" s="44">
        <v>64</v>
      </c>
      <c r="R161" s="44">
        <v>75</v>
      </c>
      <c r="S161" s="44">
        <v>0</v>
      </c>
      <c r="T161" s="44">
        <v>0</v>
      </c>
      <c r="U161" s="44">
        <v>0</v>
      </c>
      <c r="V161" s="44">
        <v>0</v>
      </c>
      <c r="W161" s="44">
        <v>0</v>
      </c>
      <c r="X161" s="44">
        <v>854</v>
      </c>
      <c r="Y161" s="44">
        <v>186</v>
      </c>
      <c r="Z161" s="44">
        <v>1040</v>
      </c>
      <c r="AA161" s="44">
        <v>0</v>
      </c>
      <c r="AB161" s="44">
        <v>0</v>
      </c>
      <c r="AC161" s="44">
        <v>0</v>
      </c>
      <c r="AD161" s="44">
        <v>44</v>
      </c>
      <c r="AE161" s="44">
        <v>921</v>
      </c>
      <c r="AF161" s="44">
        <v>0</v>
      </c>
      <c r="AG161" s="44">
        <v>0</v>
      </c>
      <c r="AH161" s="44">
        <v>0</v>
      </c>
      <c r="AI161" s="44">
        <v>0</v>
      </c>
      <c r="AJ161" s="44">
        <v>0</v>
      </c>
      <c r="AK161" s="44">
        <v>965</v>
      </c>
      <c r="AL161" s="44">
        <v>4.5595854922279799E-2</v>
      </c>
      <c r="AM161" s="44">
        <v>0.95440414507771998</v>
      </c>
      <c r="AN161" s="44">
        <v>0</v>
      </c>
      <c r="AO161" s="44">
        <v>0</v>
      </c>
      <c r="AP161" s="44">
        <v>0</v>
      </c>
      <c r="AQ161" s="44">
        <v>0</v>
      </c>
      <c r="AR161" s="44">
        <v>0</v>
      </c>
      <c r="AS161" s="44">
        <v>1</v>
      </c>
      <c r="AT161" s="165" t="str">
        <f>VLOOKUP(A161,'LG2 Raw data'!$T$34:$V$62,3,FALSE)</f>
        <v>Scanpower</v>
      </c>
    </row>
    <row r="162" spans="1:46" s="19" customFormat="1" x14ac:dyDescent="0.25">
      <c r="A162" s="165" t="s">
        <v>12</v>
      </c>
      <c r="B162" s="190">
        <v>2005</v>
      </c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165" t="str">
        <f>VLOOKUP(A162,'LG2 Raw data'!$T$34:$V$62,3,FALSE)</f>
        <v>The Lines Company</v>
      </c>
    </row>
    <row r="163" spans="1:46" s="19" customFormat="1" x14ac:dyDescent="0.25">
      <c r="A163" s="165" t="s">
        <v>12</v>
      </c>
      <c r="B163" s="190">
        <v>2006</v>
      </c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165" t="str">
        <f>VLOOKUP(A163,'LG2 Raw data'!$T$34:$V$62,3,FALSE)</f>
        <v>The Lines Company</v>
      </c>
    </row>
    <row r="164" spans="1:46" s="19" customFormat="1" x14ac:dyDescent="0.25">
      <c r="A164" s="165" t="s">
        <v>12</v>
      </c>
      <c r="B164" s="190">
        <v>2007</v>
      </c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165" t="str">
        <f>VLOOKUP(A164,'LG2 Raw data'!$T$34:$V$62,3,FALSE)</f>
        <v>The Lines Company</v>
      </c>
    </row>
    <row r="165" spans="1:46" s="19" customFormat="1" x14ac:dyDescent="0.25">
      <c r="A165" s="165" t="s">
        <v>12</v>
      </c>
      <c r="B165" s="190">
        <v>2008</v>
      </c>
      <c r="C165" s="44">
        <v>0</v>
      </c>
      <c r="D165" s="44">
        <v>0</v>
      </c>
      <c r="E165" s="44">
        <v>457</v>
      </c>
      <c r="F165" s="44">
        <v>1522</v>
      </c>
      <c r="G165" s="44">
        <v>0</v>
      </c>
      <c r="H165" s="44">
        <v>1735</v>
      </c>
      <c r="I165" s="44">
        <v>436.02</v>
      </c>
      <c r="J165" s="44">
        <v>4150.0200000000004</v>
      </c>
      <c r="K165" s="44">
        <v>0</v>
      </c>
      <c r="L165" s="44">
        <v>0</v>
      </c>
      <c r="M165" s="44">
        <v>0.94</v>
      </c>
      <c r="N165" s="44">
        <v>0</v>
      </c>
      <c r="O165" s="44">
        <v>2</v>
      </c>
      <c r="P165" s="44">
        <v>77</v>
      </c>
      <c r="Q165" s="44">
        <v>130</v>
      </c>
      <c r="R165" s="44">
        <v>209.94</v>
      </c>
      <c r="S165" s="44">
        <v>0</v>
      </c>
      <c r="T165" s="44">
        <v>0</v>
      </c>
      <c r="U165" s="44">
        <v>457.94</v>
      </c>
      <c r="V165" s="44">
        <v>1522</v>
      </c>
      <c r="W165" s="44">
        <v>2</v>
      </c>
      <c r="X165" s="44">
        <v>1812</v>
      </c>
      <c r="Y165" s="44">
        <v>566.02</v>
      </c>
      <c r="Z165" s="44">
        <v>4359.96</v>
      </c>
      <c r="AA165" s="44">
        <v>0</v>
      </c>
      <c r="AB165" s="44">
        <v>44.11</v>
      </c>
      <c r="AC165" s="44">
        <v>44.11</v>
      </c>
      <c r="AD165" s="44">
        <v>99</v>
      </c>
      <c r="AE165" s="44">
        <v>323.74</v>
      </c>
      <c r="AF165" s="44">
        <v>451</v>
      </c>
      <c r="AG165" s="44">
        <v>1028</v>
      </c>
      <c r="AH165" s="44">
        <v>1618.28</v>
      </c>
      <c r="AI165" s="44">
        <v>560</v>
      </c>
      <c r="AJ165" s="44">
        <v>70</v>
      </c>
      <c r="AK165" s="44">
        <v>4150.0200000000004</v>
      </c>
      <c r="AL165" s="44">
        <v>2.3855306721413401E-2</v>
      </c>
      <c r="AM165" s="44">
        <v>7.8009262605963303E-2</v>
      </c>
      <c r="AN165" s="44">
        <v>0.108674175064217</v>
      </c>
      <c r="AO165" s="44">
        <v>0.24770964959205</v>
      </c>
      <c r="AP165" s="44">
        <v>0.38994510869827098</v>
      </c>
      <c r="AQ165" s="44">
        <v>0.13493910872718701</v>
      </c>
      <c r="AR165" s="44">
        <v>1.68673885908984E-2</v>
      </c>
      <c r="AS165" s="44">
        <v>1</v>
      </c>
      <c r="AT165" s="165" t="str">
        <f>VLOOKUP(A165,'LG2 Raw data'!$T$34:$V$62,3,FALSE)</f>
        <v>The Lines Company</v>
      </c>
    </row>
    <row r="166" spans="1:46" s="19" customFormat="1" x14ac:dyDescent="0.25">
      <c r="A166" s="165" t="s">
        <v>12</v>
      </c>
      <c r="B166" s="190">
        <v>2009</v>
      </c>
      <c r="C166" s="44">
        <v>0</v>
      </c>
      <c r="D166" s="44">
        <v>0</v>
      </c>
      <c r="E166" s="44">
        <v>460</v>
      </c>
      <c r="F166" s="44">
        <v>1025</v>
      </c>
      <c r="G166" s="44">
        <v>0</v>
      </c>
      <c r="H166" s="44">
        <v>2312</v>
      </c>
      <c r="I166" s="44">
        <v>347</v>
      </c>
      <c r="J166" s="44">
        <v>4144</v>
      </c>
      <c r="K166" s="44">
        <v>0</v>
      </c>
      <c r="L166" s="44">
        <v>0</v>
      </c>
      <c r="M166" s="44">
        <v>0.79</v>
      </c>
      <c r="N166" s="44">
        <v>0</v>
      </c>
      <c r="O166" s="44">
        <v>0</v>
      </c>
      <c r="P166" s="44">
        <v>104</v>
      </c>
      <c r="Q166" s="44">
        <v>168</v>
      </c>
      <c r="R166" s="44">
        <v>272.79000000000002</v>
      </c>
      <c r="S166" s="44">
        <v>0</v>
      </c>
      <c r="T166" s="44">
        <v>0</v>
      </c>
      <c r="U166" s="44">
        <v>460.79</v>
      </c>
      <c r="V166" s="44">
        <v>1025</v>
      </c>
      <c r="W166" s="44">
        <v>0</v>
      </c>
      <c r="X166" s="44">
        <v>2416</v>
      </c>
      <c r="Y166" s="44">
        <v>515</v>
      </c>
      <c r="Z166" s="44">
        <v>4416.79</v>
      </c>
      <c r="AA166" s="44">
        <v>0</v>
      </c>
      <c r="AB166" s="44">
        <v>44</v>
      </c>
      <c r="AC166" s="44">
        <v>44</v>
      </c>
      <c r="AD166" s="44">
        <v>99</v>
      </c>
      <c r="AE166" s="44">
        <v>324</v>
      </c>
      <c r="AF166" s="44">
        <v>451</v>
      </c>
      <c r="AG166" s="44">
        <v>1028</v>
      </c>
      <c r="AH166" s="44">
        <v>1612</v>
      </c>
      <c r="AI166" s="44">
        <v>560</v>
      </c>
      <c r="AJ166" s="44">
        <v>70</v>
      </c>
      <c r="AK166" s="44">
        <v>4144</v>
      </c>
      <c r="AL166" s="44">
        <v>2.3889961389961401E-2</v>
      </c>
      <c r="AM166" s="44">
        <v>7.8185328185328196E-2</v>
      </c>
      <c r="AN166" s="44">
        <v>0.108832046332046</v>
      </c>
      <c r="AO166" s="44">
        <v>0.24806949806949799</v>
      </c>
      <c r="AP166" s="44">
        <v>0.388996138996139</v>
      </c>
      <c r="AQ166" s="44">
        <v>0.135135135135135</v>
      </c>
      <c r="AR166" s="44">
        <v>1.68918918918919E-2</v>
      </c>
      <c r="AS166" s="44">
        <v>1</v>
      </c>
      <c r="AT166" s="165" t="str">
        <f>VLOOKUP(A166,'LG2 Raw data'!$T$34:$V$62,3,FALSE)</f>
        <v>The Lines Company</v>
      </c>
    </row>
    <row r="167" spans="1:46" s="19" customFormat="1" x14ac:dyDescent="0.25">
      <c r="A167" s="165" t="s">
        <v>12</v>
      </c>
      <c r="B167" s="190">
        <v>2010</v>
      </c>
      <c r="C167" s="44">
        <v>0</v>
      </c>
      <c r="D167" s="44">
        <v>0</v>
      </c>
      <c r="E167" s="44">
        <v>459</v>
      </c>
      <c r="F167" s="44">
        <v>991</v>
      </c>
      <c r="G167" s="44">
        <v>0</v>
      </c>
      <c r="H167" s="44">
        <v>2390</v>
      </c>
      <c r="I167" s="44">
        <v>366</v>
      </c>
      <c r="J167" s="44">
        <v>4206</v>
      </c>
      <c r="K167" s="44">
        <v>0</v>
      </c>
      <c r="L167" s="44">
        <v>0</v>
      </c>
      <c r="M167" s="44">
        <v>1.7</v>
      </c>
      <c r="N167" s="44">
        <v>0</v>
      </c>
      <c r="O167" s="44">
        <v>0</v>
      </c>
      <c r="P167" s="44">
        <v>112.4</v>
      </c>
      <c r="Q167" s="44">
        <v>170.8</v>
      </c>
      <c r="R167" s="44">
        <v>284.89999999999998</v>
      </c>
      <c r="S167" s="44">
        <v>0</v>
      </c>
      <c r="T167" s="44">
        <v>0</v>
      </c>
      <c r="U167" s="44">
        <v>460.7</v>
      </c>
      <c r="V167" s="44">
        <v>991</v>
      </c>
      <c r="W167" s="44">
        <v>0</v>
      </c>
      <c r="X167" s="44">
        <v>2502.4</v>
      </c>
      <c r="Y167" s="44">
        <v>536.79999999999995</v>
      </c>
      <c r="Z167" s="44">
        <v>4490.8999999999996</v>
      </c>
      <c r="AA167" s="44">
        <v>0</v>
      </c>
      <c r="AB167" s="44">
        <v>44.11</v>
      </c>
      <c r="AC167" s="44">
        <v>44.11</v>
      </c>
      <c r="AD167" s="44">
        <v>102</v>
      </c>
      <c r="AE167" s="44">
        <v>344</v>
      </c>
      <c r="AF167" s="44">
        <v>455</v>
      </c>
      <c r="AG167" s="44">
        <v>1035</v>
      </c>
      <c r="AH167" s="44">
        <v>1634</v>
      </c>
      <c r="AI167" s="44">
        <v>566</v>
      </c>
      <c r="AJ167" s="44">
        <v>70</v>
      </c>
      <c r="AK167" s="44">
        <v>4206</v>
      </c>
      <c r="AL167" s="44">
        <v>2.42510699001427E-2</v>
      </c>
      <c r="AM167" s="44">
        <v>8.17879220161674E-2</v>
      </c>
      <c r="AN167" s="44">
        <v>0.108178792201617</v>
      </c>
      <c r="AO167" s="44">
        <v>0.24607703281027099</v>
      </c>
      <c r="AP167" s="44">
        <v>0.38849262957679498</v>
      </c>
      <c r="AQ167" s="44">
        <v>0.134569662387066</v>
      </c>
      <c r="AR167" s="44">
        <v>1.6642891107941E-2</v>
      </c>
      <c r="AS167" s="44">
        <v>1</v>
      </c>
      <c r="AT167" s="165" t="str">
        <f>VLOOKUP(A167,'LG2 Raw data'!$T$34:$V$62,3,FALSE)</f>
        <v>The Lines Company</v>
      </c>
    </row>
    <row r="168" spans="1:46" s="19" customFormat="1" x14ac:dyDescent="0.25">
      <c r="A168" s="165" t="s">
        <v>12</v>
      </c>
      <c r="B168" s="190">
        <v>2011</v>
      </c>
      <c r="C168" s="44">
        <v>0</v>
      </c>
      <c r="D168" s="44">
        <v>0</v>
      </c>
      <c r="E168" s="44">
        <v>492</v>
      </c>
      <c r="F168" s="44">
        <v>1079</v>
      </c>
      <c r="G168" s="44">
        <v>0</v>
      </c>
      <c r="H168" s="44">
        <v>2707</v>
      </c>
      <c r="I168" s="44">
        <v>429</v>
      </c>
      <c r="J168" s="44">
        <v>4707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118</v>
      </c>
      <c r="Q168" s="44">
        <v>176</v>
      </c>
      <c r="R168" s="44">
        <v>294</v>
      </c>
      <c r="S168" s="44">
        <v>0</v>
      </c>
      <c r="T168" s="44">
        <v>0</v>
      </c>
      <c r="U168" s="44">
        <v>492</v>
      </c>
      <c r="V168" s="44">
        <v>1079</v>
      </c>
      <c r="W168" s="44">
        <v>0</v>
      </c>
      <c r="X168" s="44">
        <v>2825</v>
      </c>
      <c r="Y168" s="44">
        <v>605</v>
      </c>
      <c r="Z168" s="44">
        <v>5001</v>
      </c>
      <c r="AA168" s="44">
        <v>0</v>
      </c>
      <c r="AB168" s="44">
        <v>0</v>
      </c>
      <c r="AC168" s="44">
        <v>0</v>
      </c>
      <c r="AD168" s="44">
        <v>114</v>
      </c>
      <c r="AE168" s="44">
        <v>385</v>
      </c>
      <c r="AF168" s="44">
        <v>509</v>
      </c>
      <c r="AG168" s="44">
        <v>1158</v>
      </c>
      <c r="AH168" s="44">
        <v>1830</v>
      </c>
      <c r="AI168" s="44">
        <v>633</v>
      </c>
      <c r="AJ168" s="44">
        <v>78</v>
      </c>
      <c r="AK168" s="44">
        <v>4707</v>
      </c>
      <c r="AL168" s="44">
        <v>0.02</v>
      </c>
      <c r="AM168" s="44">
        <v>0.08</v>
      </c>
      <c r="AN168" s="44">
        <v>0.11</v>
      </c>
      <c r="AO168" s="44">
        <v>0.25</v>
      </c>
      <c r="AP168" s="44">
        <v>0.39</v>
      </c>
      <c r="AQ168" s="44">
        <v>0.13</v>
      </c>
      <c r="AR168" s="44">
        <v>0.02</v>
      </c>
      <c r="AS168" s="44">
        <v>1</v>
      </c>
      <c r="AT168" s="165" t="str">
        <f>VLOOKUP(A168,'LG2 Raw data'!$T$34:$V$62,3,FALSE)</f>
        <v>The Lines Company</v>
      </c>
    </row>
    <row r="169" spans="1:46" s="19" customFormat="1" x14ac:dyDescent="0.25">
      <c r="A169" s="165" t="s">
        <v>12</v>
      </c>
      <c r="B169" s="190">
        <v>2012</v>
      </c>
      <c r="C169" s="44">
        <v>0</v>
      </c>
      <c r="D169" s="44">
        <v>0</v>
      </c>
      <c r="E169" s="44">
        <v>493</v>
      </c>
      <c r="F169" s="44">
        <v>877</v>
      </c>
      <c r="G169" s="44">
        <v>0</v>
      </c>
      <c r="H169" s="44">
        <v>2352</v>
      </c>
      <c r="I169" s="44">
        <v>400</v>
      </c>
      <c r="J169" s="44">
        <v>4122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119.1</v>
      </c>
      <c r="Q169" s="44">
        <v>176.6</v>
      </c>
      <c r="R169" s="44">
        <v>295.7</v>
      </c>
      <c r="S169" s="44">
        <v>0</v>
      </c>
      <c r="T169" s="44">
        <v>0</v>
      </c>
      <c r="U169" s="44">
        <v>493</v>
      </c>
      <c r="V169" s="44">
        <v>877</v>
      </c>
      <c r="W169" s="44">
        <v>0</v>
      </c>
      <c r="X169" s="44">
        <v>2471.1</v>
      </c>
      <c r="Y169" s="44">
        <v>576.6</v>
      </c>
      <c r="Z169" s="44">
        <v>4417.7</v>
      </c>
      <c r="AA169" s="44">
        <v>0</v>
      </c>
      <c r="AB169" s="44">
        <v>0</v>
      </c>
      <c r="AC169" s="44">
        <v>0</v>
      </c>
      <c r="AD169" s="44">
        <v>98.927999999999997</v>
      </c>
      <c r="AE169" s="44">
        <v>338.00400000000002</v>
      </c>
      <c r="AF169" s="44">
        <v>445.17599999999999</v>
      </c>
      <c r="AG169" s="44">
        <v>1014.0119999999999</v>
      </c>
      <c r="AH169" s="44">
        <v>1603.4580000000001</v>
      </c>
      <c r="AI169" s="44">
        <v>552.34799999999996</v>
      </c>
      <c r="AJ169" s="44">
        <v>70.073999999999998</v>
      </c>
      <c r="AK169" s="44">
        <v>4122</v>
      </c>
      <c r="AL169" s="44">
        <v>2.4E-2</v>
      </c>
      <c r="AM169" s="44">
        <v>8.2000000000000003E-2</v>
      </c>
      <c r="AN169" s="44">
        <v>0.108</v>
      </c>
      <c r="AO169" s="44">
        <v>0.246</v>
      </c>
      <c r="AP169" s="44">
        <v>0.38900000000000001</v>
      </c>
      <c r="AQ169" s="44">
        <v>0.13400000000000001</v>
      </c>
      <c r="AR169" s="44">
        <v>1.7000000000000001E-2</v>
      </c>
      <c r="AS169" s="44">
        <v>1</v>
      </c>
      <c r="AT169" s="165" t="str">
        <f>VLOOKUP(A169,'LG2 Raw data'!$T$34:$V$62,3,FALSE)</f>
        <v>The Lines Company</v>
      </c>
    </row>
    <row r="170" spans="1:46" s="19" customFormat="1" x14ac:dyDescent="0.25">
      <c r="A170" s="165" t="s">
        <v>70</v>
      </c>
      <c r="B170" s="190">
        <v>2005</v>
      </c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165" t="str">
        <f>VLOOKUP(A170,'LG2 Raw data'!$T$34:$V$62,3,FALSE)</f>
        <v>TPCL</v>
      </c>
    </row>
    <row r="171" spans="1:46" s="19" customFormat="1" x14ac:dyDescent="0.25">
      <c r="A171" s="165" t="s">
        <v>70</v>
      </c>
      <c r="B171" s="190">
        <v>2006</v>
      </c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165" t="str">
        <f>VLOOKUP(A171,'LG2 Raw data'!$T$34:$V$62,3,FALSE)</f>
        <v>TPCL</v>
      </c>
    </row>
    <row r="172" spans="1:46" s="19" customFormat="1" x14ac:dyDescent="0.25">
      <c r="A172" s="165" t="s">
        <v>70</v>
      </c>
      <c r="B172" s="190">
        <v>2007</v>
      </c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165" t="str">
        <f>VLOOKUP(A172,'LG2 Raw data'!$T$34:$V$62,3,FALSE)</f>
        <v>TPCL</v>
      </c>
    </row>
    <row r="173" spans="1:46" s="19" customFormat="1" x14ac:dyDescent="0.25">
      <c r="A173" s="165" t="s">
        <v>70</v>
      </c>
      <c r="B173" s="190">
        <v>2008</v>
      </c>
      <c r="C173" s="44">
        <v>0</v>
      </c>
      <c r="D173" s="44">
        <v>380.07558999999998</v>
      </c>
      <c r="E173" s="44">
        <v>447.59751</v>
      </c>
      <c r="F173" s="44">
        <v>7.9485599999999996</v>
      </c>
      <c r="G173" s="44">
        <v>0</v>
      </c>
      <c r="H173" s="44">
        <v>6572.8763600000002</v>
      </c>
      <c r="I173" s="44">
        <v>845.03809999999999</v>
      </c>
      <c r="J173" s="44">
        <v>8253.5361200000007</v>
      </c>
      <c r="K173" s="44">
        <v>0</v>
      </c>
      <c r="L173" s="44">
        <v>0</v>
      </c>
      <c r="M173" s="44">
        <v>6.3612799999999998</v>
      </c>
      <c r="N173" s="44">
        <v>0</v>
      </c>
      <c r="O173" s="44">
        <v>0</v>
      </c>
      <c r="P173" s="44">
        <v>101.72184</v>
      </c>
      <c r="Q173" s="44">
        <v>167.74288000000001</v>
      </c>
      <c r="R173" s="44">
        <v>275.82600000000002</v>
      </c>
      <c r="S173" s="44">
        <v>0</v>
      </c>
      <c r="T173" s="44">
        <v>380.07558999999998</v>
      </c>
      <c r="U173" s="44">
        <v>453.95879000000002</v>
      </c>
      <c r="V173" s="44">
        <v>7.9485599999999996</v>
      </c>
      <c r="W173" s="44">
        <v>0</v>
      </c>
      <c r="X173" s="44">
        <v>6674.5982000000004</v>
      </c>
      <c r="Y173" s="44">
        <v>1012.78098</v>
      </c>
      <c r="Z173" s="44">
        <v>8529.3621199999998</v>
      </c>
      <c r="AA173" s="44">
        <v>270.65818000000002</v>
      </c>
      <c r="AB173" s="44">
        <v>69.955910000000003</v>
      </c>
      <c r="AC173" s="44">
        <v>340.61408999999998</v>
      </c>
      <c r="AD173" s="44">
        <v>375.38823000000002</v>
      </c>
      <c r="AE173" s="44">
        <v>5371.4699899999996</v>
      </c>
      <c r="AF173" s="44">
        <v>893.35850500000004</v>
      </c>
      <c r="AG173" s="44">
        <v>0</v>
      </c>
      <c r="AH173" s="44">
        <v>1141.217615</v>
      </c>
      <c r="AI173" s="44">
        <v>469.27161000000001</v>
      </c>
      <c r="AJ173" s="44">
        <v>2.8301699999999999</v>
      </c>
      <c r="AK173" s="44">
        <v>8253.5361200000007</v>
      </c>
      <c r="AL173" s="44">
        <v>4.54821090672103E-2</v>
      </c>
      <c r="AM173" s="44">
        <v>0.65080832165789304</v>
      </c>
      <c r="AN173" s="44">
        <v>0.10823948571997</v>
      </c>
      <c r="AO173" s="44">
        <v>0</v>
      </c>
      <c r="AP173" s="44">
        <v>0.13827014244653199</v>
      </c>
      <c r="AQ173" s="44">
        <v>5.6857037174994497E-2</v>
      </c>
      <c r="AR173" s="44">
        <v>3.4290393339919998E-4</v>
      </c>
      <c r="AS173" s="44">
        <v>1</v>
      </c>
      <c r="AT173" s="165" t="str">
        <f>VLOOKUP(A173,'LG2 Raw data'!$T$34:$V$62,3,FALSE)</f>
        <v>TPCL</v>
      </c>
    </row>
    <row r="174" spans="1:46" s="19" customFormat="1" x14ac:dyDescent="0.25">
      <c r="A174" s="165" t="s">
        <v>70</v>
      </c>
      <c r="B174" s="190">
        <v>2009</v>
      </c>
      <c r="C174" s="44">
        <v>0</v>
      </c>
      <c r="D174" s="44">
        <v>383.22415999999998</v>
      </c>
      <c r="E174" s="44">
        <v>445.926445</v>
      </c>
      <c r="F174" s="44">
        <v>7.9485599999999996</v>
      </c>
      <c r="G174" s="44">
        <v>0</v>
      </c>
      <c r="H174" s="44">
        <v>6599.6108549999999</v>
      </c>
      <c r="I174" s="44">
        <v>845.37478499999997</v>
      </c>
      <c r="J174" s="44">
        <v>8282.0848050000004</v>
      </c>
      <c r="K174" s="44">
        <v>0</v>
      </c>
      <c r="L174" s="44">
        <v>0</v>
      </c>
      <c r="M174" s="44">
        <v>6.3956200000000001</v>
      </c>
      <c r="N174" s="44">
        <v>0</v>
      </c>
      <c r="O174" s="44">
        <v>0</v>
      </c>
      <c r="P174" s="44">
        <v>109.99527</v>
      </c>
      <c r="Q174" s="44">
        <v>181.73835</v>
      </c>
      <c r="R174" s="44">
        <v>298.12923999999998</v>
      </c>
      <c r="S174" s="44">
        <v>0</v>
      </c>
      <c r="T174" s="44">
        <v>383.22415999999998</v>
      </c>
      <c r="U174" s="44">
        <v>452.32206500000001</v>
      </c>
      <c r="V174" s="44">
        <v>7.9485599999999996</v>
      </c>
      <c r="W174" s="44">
        <v>0</v>
      </c>
      <c r="X174" s="44">
        <v>6709.6061250000002</v>
      </c>
      <c r="Y174" s="44">
        <v>1027.1131350000001</v>
      </c>
      <c r="Z174" s="44">
        <v>8580.2140450000006</v>
      </c>
      <c r="AA174" s="44">
        <v>270.83623499999999</v>
      </c>
      <c r="AB174" s="44">
        <v>72.801569999999998</v>
      </c>
      <c r="AC174" s="44">
        <v>343.63780500000001</v>
      </c>
      <c r="AD174" s="44">
        <v>372.96849500000002</v>
      </c>
      <c r="AE174" s="44">
        <v>5402.7846950000003</v>
      </c>
      <c r="AF174" s="44">
        <v>886.646525</v>
      </c>
      <c r="AG174" s="44">
        <v>0</v>
      </c>
      <c r="AH174" s="44">
        <v>1143.01477</v>
      </c>
      <c r="AI174" s="44">
        <v>473.84014999999999</v>
      </c>
      <c r="AJ174" s="44">
        <v>2.8301699999999999</v>
      </c>
      <c r="AK174" s="44">
        <v>8282.0848050000004</v>
      </c>
      <c r="AL174" s="44">
        <v>4.50331654144418E-2</v>
      </c>
      <c r="AM174" s="44">
        <v>0.65234597594777999</v>
      </c>
      <c r="AN174" s="44">
        <v>0.107055958237076</v>
      </c>
      <c r="AO174" s="44">
        <v>0</v>
      </c>
      <c r="AP174" s="44">
        <v>0.13801051268032699</v>
      </c>
      <c r="AQ174" s="44">
        <v>5.7212665790857001E-2</v>
      </c>
      <c r="AR174" s="44">
        <v>3.4172192951839998E-4</v>
      </c>
      <c r="AS174" s="44">
        <v>1</v>
      </c>
      <c r="AT174" s="165" t="str">
        <f>VLOOKUP(A174,'LG2 Raw data'!$T$34:$V$62,3,FALSE)</f>
        <v>TPCL</v>
      </c>
    </row>
    <row r="175" spans="1:46" s="19" customFormat="1" x14ac:dyDescent="0.25">
      <c r="A175" s="165" t="s">
        <v>70</v>
      </c>
      <c r="B175" s="190">
        <v>2010</v>
      </c>
      <c r="C175" s="44">
        <v>0</v>
      </c>
      <c r="D175" s="44">
        <v>383.20607000000001</v>
      </c>
      <c r="E175" s="44">
        <v>445.937185</v>
      </c>
      <c r="F175" s="44">
        <v>7.9485599999999996</v>
      </c>
      <c r="G175" s="44">
        <v>0</v>
      </c>
      <c r="H175" s="44">
        <v>6616.1130249999997</v>
      </c>
      <c r="I175" s="44">
        <v>836.05470500000001</v>
      </c>
      <c r="J175" s="44">
        <v>8289.2595450000008</v>
      </c>
      <c r="K175" s="44">
        <v>0</v>
      </c>
      <c r="L175" s="44">
        <v>0</v>
      </c>
      <c r="M175" s="44">
        <v>6.3956200000000001</v>
      </c>
      <c r="N175" s="44">
        <v>0</v>
      </c>
      <c r="O175" s="44">
        <v>0</v>
      </c>
      <c r="P175" s="44">
        <v>118.06565999999999</v>
      </c>
      <c r="Q175" s="44">
        <v>189.46913499999999</v>
      </c>
      <c r="R175" s="44">
        <v>313.93041499999998</v>
      </c>
      <c r="S175" s="44">
        <v>0</v>
      </c>
      <c r="T175" s="44">
        <v>383.20607000000001</v>
      </c>
      <c r="U175" s="44">
        <v>452.33280500000001</v>
      </c>
      <c r="V175" s="44">
        <v>7.9485599999999996</v>
      </c>
      <c r="W175" s="44">
        <v>0</v>
      </c>
      <c r="X175" s="44">
        <v>6734.1786849999999</v>
      </c>
      <c r="Y175" s="44">
        <v>1025.5238400000001</v>
      </c>
      <c r="Z175" s="44">
        <v>8603.1899599999997</v>
      </c>
      <c r="AA175" s="44">
        <v>270.99928499999999</v>
      </c>
      <c r="AB175" s="44">
        <v>73.972989999999996</v>
      </c>
      <c r="AC175" s="44">
        <v>344.97227500000002</v>
      </c>
      <c r="AD175" s="44">
        <v>471.46965999999998</v>
      </c>
      <c r="AE175" s="44">
        <v>4654.8956200000002</v>
      </c>
      <c r="AF175" s="44">
        <v>800.84587999999997</v>
      </c>
      <c r="AG175" s="44">
        <v>0</v>
      </c>
      <c r="AH175" s="44">
        <v>1807.629445</v>
      </c>
      <c r="AI175" s="44">
        <v>551.58876999999995</v>
      </c>
      <c r="AJ175" s="44">
        <v>2.8301699999999999</v>
      </c>
      <c r="AK175" s="44">
        <v>8289.2595450000008</v>
      </c>
      <c r="AL175" s="44">
        <v>5.6877174304957798E-2</v>
      </c>
      <c r="AM175" s="44">
        <v>0.56155747020948199</v>
      </c>
      <c r="AN175" s="44">
        <v>9.6612474932463999E-2</v>
      </c>
      <c r="AO175" s="44">
        <v>0</v>
      </c>
      <c r="AP175" s="44">
        <v>0.21806886793529601</v>
      </c>
      <c r="AQ175" s="44">
        <v>6.6542586464518799E-2</v>
      </c>
      <c r="AR175" s="44">
        <v>3.4142615328130001E-4</v>
      </c>
      <c r="AS175" s="44">
        <v>1</v>
      </c>
      <c r="AT175" s="165" t="str">
        <f>VLOOKUP(A175,'LG2 Raw data'!$T$34:$V$62,3,FALSE)</f>
        <v>TPCL</v>
      </c>
    </row>
    <row r="176" spans="1:46" s="19" customFormat="1" x14ac:dyDescent="0.25">
      <c r="A176" s="165" t="s">
        <v>70</v>
      </c>
      <c r="B176" s="190">
        <v>2011</v>
      </c>
      <c r="C176" s="44">
        <v>0</v>
      </c>
      <c r="D176" s="44">
        <v>383.41728999999998</v>
      </c>
      <c r="E176" s="44">
        <v>445.93597499999998</v>
      </c>
      <c r="F176" s="44">
        <v>7.9485599999999996</v>
      </c>
      <c r="G176" s="44">
        <v>0</v>
      </c>
      <c r="H176" s="44">
        <v>6636.4257150000003</v>
      </c>
      <c r="I176" s="44">
        <v>832.63514999999995</v>
      </c>
      <c r="J176" s="44">
        <v>8306.3626899999999</v>
      </c>
      <c r="K176" s="44">
        <v>0</v>
      </c>
      <c r="L176" s="44">
        <v>0</v>
      </c>
      <c r="M176" s="44">
        <v>6.3878599999999999</v>
      </c>
      <c r="N176" s="44">
        <v>0</v>
      </c>
      <c r="O176" s="44">
        <v>0</v>
      </c>
      <c r="P176" s="44">
        <v>116.96156000000001</v>
      </c>
      <c r="Q176" s="44">
        <v>200.58252999999999</v>
      </c>
      <c r="R176" s="44">
        <v>323.93194999999997</v>
      </c>
      <c r="S176" s="44">
        <v>0</v>
      </c>
      <c r="T176" s="44">
        <v>383.41728999999998</v>
      </c>
      <c r="U176" s="44">
        <v>452.32383499999997</v>
      </c>
      <c r="V176" s="44">
        <v>7.9485599999999996</v>
      </c>
      <c r="W176" s="44">
        <v>0</v>
      </c>
      <c r="X176" s="44">
        <v>6753.387275</v>
      </c>
      <c r="Y176" s="44">
        <v>1033.21768</v>
      </c>
      <c r="Z176" s="44">
        <v>8630.2946400000001</v>
      </c>
      <c r="AA176" s="44">
        <v>271.41187000000002</v>
      </c>
      <c r="AB176" s="44">
        <v>74.466179999999994</v>
      </c>
      <c r="AC176" s="44">
        <v>345.87804999999997</v>
      </c>
      <c r="AD176" s="44">
        <v>467.06950999999998</v>
      </c>
      <c r="AE176" s="44">
        <v>4680.5972250000004</v>
      </c>
      <c r="AF176" s="44">
        <v>813.51418999999999</v>
      </c>
      <c r="AG176" s="44">
        <v>0</v>
      </c>
      <c r="AH176" s="44">
        <v>1807.705215</v>
      </c>
      <c r="AI176" s="44">
        <v>534.64638000000002</v>
      </c>
      <c r="AJ176" s="44">
        <v>2.8301699999999999</v>
      </c>
      <c r="AK176" s="44">
        <v>8306.3626899999999</v>
      </c>
      <c r="AL176" s="44">
        <v>5.6230329378983597E-2</v>
      </c>
      <c r="AM176" s="44">
        <v>0.56349540703718104</v>
      </c>
      <c r="AN176" s="44">
        <v>9.7938679101911494E-2</v>
      </c>
      <c r="AO176" s="44">
        <v>0</v>
      </c>
      <c r="AP176" s="44">
        <v>0.217628977022192</v>
      </c>
      <c r="AQ176" s="44">
        <v>6.4365884317049996E-2</v>
      </c>
      <c r="AR176" s="44">
        <v>3.4072314268280001E-4</v>
      </c>
      <c r="AS176" s="44">
        <v>1</v>
      </c>
      <c r="AT176" s="165" t="str">
        <f>VLOOKUP(A176,'LG2 Raw data'!$T$34:$V$62,3,FALSE)</f>
        <v>TPCL</v>
      </c>
    </row>
    <row r="177" spans="1:46" s="19" customFormat="1" x14ac:dyDescent="0.25">
      <c r="A177" s="165" t="s">
        <v>70</v>
      </c>
      <c r="B177" s="190">
        <v>2012</v>
      </c>
      <c r="C177" s="44">
        <v>0</v>
      </c>
      <c r="D177" s="44">
        <v>383.61694</v>
      </c>
      <c r="E177" s="44">
        <v>449.39753999999999</v>
      </c>
      <c r="F177" s="44">
        <v>7.9485599999999996</v>
      </c>
      <c r="G177" s="44">
        <v>0</v>
      </c>
      <c r="H177" s="44">
        <v>6649.5711899999997</v>
      </c>
      <c r="I177" s="44">
        <v>840.95203000000004</v>
      </c>
      <c r="J177" s="44">
        <v>8331.4862599999997</v>
      </c>
      <c r="K177" s="44">
        <v>0</v>
      </c>
      <c r="L177" s="44">
        <v>0</v>
      </c>
      <c r="M177" s="44">
        <v>6.4821099999999996</v>
      </c>
      <c r="N177" s="44">
        <v>0</v>
      </c>
      <c r="O177" s="44">
        <v>0</v>
      </c>
      <c r="P177" s="44">
        <v>120.44898000000001</v>
      </c>
      <c r="Q177" s="44">
        <v>206.09872999999999</v>
      </c>
      <c r="R177" s="44">
        <v>333.02981999999997</v>
      </c>
      <c r="S177" s="44">
        <v>0</v>
      </c>
      <c r="T177" s="44">
        <v>383.61694</v>
      </c>
      <c r="U177" s="44">
        <v>455.87965000000003</v>
      </c>
      <c r="V177" s="44">
        <v>7.9485599999999996</v>
      </c>
      <c r="W177" s="44">
        <v>0</v>
      </c>
      <c r="X177" s="44">
        <v>6770.0201699999998</v>
      </c>
      <c r="Y177" s="44">
        <v>1047.0507600000001</v>
      </c>
      <c r="Z177" s="44">
        <v>8664.5160799999994</v>
      </c>
      <c r="AA177" s="44">
        <v>270.06353999999999</v>
      </c>
      <c r="AB177" s="44">
        <v>75.482730000000004</v>
      </c>
      <c r="AC177" s="44">
        <v>345.54626999999999</v>
      </c>
      <c r="AD177" s="44">
        <v>467.44718999999998</v>
      </c>
      <c r="AE177" s="44">
        <v>4445.0805499999997</v>
      </c>
      <c r="AF177" s="44">
        <v>737.64311999999995</v>
      </c>
      <c r="AG177" s="44">
        <v>0</v>
      </c>
      <c r="AH177" s="44">
        <v>2037.5797600000001</v>
      </c>
      <c r="AI177" s="44">
        <v>640.90547000000004</v>
      </c>
      <c r="AJ177" s="44">
        <v>2.8301699999999999</v>
      </c>
      <c r="AK177" s="44">
        <v>8331.4862599999997</v>
      </c>
      <c r="AL177" s="44">
        <v>5.6106098649438302E-2</v>
      </c>
      <c r="AM177" s="44">
        <v>0.53352792182363895</v>
      </c>
      <c r="AN177" s="44">
        <v>8.8536798475137901E-2</v>
      </c>
      <c r="AO177" s="44">
        <v>0</v>
      </c>
      <c r="AP177" s="44">
        <v>0.24456377846802099</v>
      </c>
      <c r="AQ177" s="44">
        <v>7.6925706890621504E-2</v>
      </c>
      <c r="AR177" s="44">
        <v>3.3969569314279999E-4</v>
      </c>
      <c r="AS177" s="44">
        <v>1</v>
      </c>
      <c r="AT177" s="165" t="str">
        <f>VLOOKUP(A177,'LG2 Raw data'!$T$34:$V$62,3,FALSE)</f>
        <v>TPCL</v>
      </c>
    </row>
    <row r="178" spans="1:46" s="19" customFormat="1" x14ac:dyDescent="0.25">
      <c r="A178" s="165" t="s">
        <v>13</v>
      </c>
      <c r="B178" s="190">
        <v>2005</v>
      </c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165" t="str">
        <f>VLOOKUP(A178,'LG2 Raw data'!$T$34:$V$62,3,FALSE)</f>
        <v>Top Energy</v>
      </c>
    </row>
    <row r="179" spans="1:46" s="19" customFormat="1" x14ac:dyDescent="0.25">
      <c r="A179" s="165" t="s">
        <v>13</v>
      </c>
      <c r="B179" s="190">
        <v>2006</v>
      </c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165" t="str">
        <f>VLOOKUP(A179,'LG2 Raw data'!$T$34:$V$62,3,FALSE)</f>
        <v>Top Energy</v>
      </c>
    </row>
    <row r="180" spans="1:46" s="19" customFormat="1" x14ac:dyDescent="0.25">
      <c r="A180" s="165" t="s">
        <v>13</v>
      </c>
      <c r="B180" s="190">
        <v>2007</v>
      </c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165" t="str">
        <f>VLOOKUP(A180,'LG2 Raw data'!$T$34:$V$62,3,FALSE)</f>
        <v>Top Energy</v>
      </c>
    </row>
    <row r="181" spans="1:46" s="19" customFormat="1" x14ac:dyDescent="0.25">
      <c r="A181" s="165" t="s">
        <v>13</v>
      </c>
      <c r="B181" s="190">
        <v>2008</v>
      </c>
      <c r="C181" s="44">
        <v>0</v>
      </c>
      <c r="D181" s="44">
        <v>0</v>
      </c>
      <c r="E181" s="44">
        <v>265</v>
      </c>
      <c r="F181" s="44">
        <v>491</v>
      </c>
      <c r="G181" s="44">
        <v>23</v>
      </c>
      <c r="H181" s="44">
        <v>2239</v>
      </c>
      <c r="I181" s="44">
        <v>287</v>
      </c>
      <c r="J181" s="44">
        <v>3305</v>
      </c>
      <c r="K181" s="44">
        <v>0</v>
      </c>
      <c r="L181" s="44">
        <v>0</v>
      </c>
      <c r="M181" s="44">
        <v>1</v>
      </c>
      <c r="N181" s="44">
        <v>0</v>
      </c>
      <c r="O181" s="44">
        <v>5</v>
      </c>
      <c r="P181" s="44">
        <v>146.017</v>
      </c>
      <c r="Q181" s="44">
        <v>638.79600000000005</v>
      </c>
      <c r="R181" s="44">
        <v>790.81299999999999</v>
      </c>
      <c r="S181" s="44">
        <v>0</v>
      </c>
      <c r="T181" s="44">
        <v>0</v>
      </c>
      <c r="U181" s="44">
        <v>266</v>
      </c>
      <c r="V181" s="44">
        <v>491</v>
      </c>
      <c r="W181" s="44">
        <v>28</v>
      </c>
      <c r="X181" s="44">
        <v>2385.0169999999998</v>
      </c>
      <c r="Y181" s="44">
        <v>925.79600000000005</v>
      </c>
      <c r="Z181" s="44">
        <v>4095.8130000000001</v>
      </c>
      <c r="AA181" s="44">
        <v>9.8539999999999992</v>
      </c>
      <c r="AB181" s="44">
        <v>310.01299999999998</v>
      </c>
      <c r="AC181" s="44">
        <v>319.86700000000002</v>
      </c>
      <c r="AD181" s="44">
        <v>178</v>
      </c>
      <c r="AE181" s="44">
        <v>2583</v>
      </c>
      <c r="AF181" s="44">
        <v>0</v>
      </c>
      <c r="AG181" s="44">
        <v>0</v>
      </c>
      <c r="AH181" s="44">
        <v>257</v>
      </c>
      <c r="AI181" s="44">
        <v>0</v>
      </c>
      <c r="AJ181" s="44">
        <v>287</v>
      </c>
      <c r="AK181" s="44">
        <v>3305</v>
      </c>
      <c r="AL181" s="44">
        <v>5.3857791225416E-2</v>
      </c>
      <c r="AM181" s="44">
        <v>0.78154311649016595</v>
      </c>
      <c r="AN181" s="44">
        <v>0</v>
      </c>
      <c r="AO181" s="44">
        <v>0</v>
      </c>
      <c r="AP181" s="44">
        <v>7.7760968229954597E-2</v>
      </c>
      <c r="AQ181" s="44">
        <v>0</v>
      </c>
      <c r="AR181" s="44">
        <v>8.6838124054462895E-2</v>
      </c>
      <c r="AS181" s="44">
        <v>1</v>
      </c>
      <c r="AT181" s="165" t="str">
        <f>VLOOKUP(A181,'LG2 Raw data'!$T$34:$V$62,3,FALSE)</f>
        <v>Top Energy</v>
      </c>
    </row>
    <row r="182" spans="1:46" s="19" customFormat="1" x14ac:dyDescent="0.25">
      <c r="A182" s="165" t="s">
        <v>13</v>
      </c>
      <c r="B182" s="190">
        <v>2009</v>
      </c>
      <c r="C182" s="44">
        <v>0</v>
      </c>
      <c r="D182" s="44">
        <v>0</v>
      </c>
      <c r="E182" s="44">
        <v>262.673</v>
      </c>
      <c r="F182" s="44">
        <v>462.31900000000002</v>
      </c>
      <c r="G182" s="44">
        <v>20.678000000000001</v>
      </c>
      <c r="H182" s="44">
        <v>2076.518</v>
      </c>
      <c r="I182" s="44">
        <v>233.55799999999999</v>
      </c>
      <c r="J182" s="44">
        <v>3055.7460000000001</v>
      </c>
      <c r="K182" s="44">
        <v>0</v>
      </c>
      <c r="L182" s="44">
        <v>0</v>
      </c>
      <c r="M182" s="44">
        <v>0.54</v>
      </c>
      <c r="N182" s="44">
        <v>0</v>
      </c>
      <c r="O182" s="44">
        <v>8.1059999999999999</v>
      </c>
      <c r="P182" s="44">
        <v>149.34200000000001</v>
      </c>
      <c r="Q182" s="44">
        <v>623.48099999999999</v>
      </c>
      <c r="R182" s="44">
        <v>781.46900000000005</v>
      </c>
      <c r="S182" s="44">
        <v>0</v>
      </c>
      <c r="T182" s="44">
        <v>0</v>
      </c>
      <c r="U182" s="44">
        <v>263.21300000000002</v>
      </c>
      <c r="V182" s="44">
        <v>462.31900000000002</v>
      </c>
      <c r="W182" s="44">
        <v>28.783999999999999</v>
      </c>
      <c r="X182" s="44">
        <v>2225.86</v>
      </c>
      <c r="Y182" s="44">
        <v>857.03899999999999</v>
      </c>
      <c r="Z182" s="44">
        <v>3837.2150000000001</v>
      </c>
      <c r="AA182" s="44">
        <v>9.7289999999999992</v>
      </c>
      <c r="AB182" s="44">
        <v>319.98599999999999</v>
      </c>
      <c r="AC182" s="44">
        <v>329.71499999999997</v>
      </c>
      <c r="AD182" s="44">
        <v>172.518</v>
      </c>
      <c r="AE182" s="44">
        <v>2412.2640000000001</v>
      </c>
      <c r="AF182" s="44">
        <v>0</v>
      </c>
      <c r="AG182" s="44">
        <v>0</v>
      </c>
      <c r="AH182" s="44">
        <v>237.40600000000001</v>
      </c>
      <c r="AI182" s="44">
        <v>0</v>
      </c>
      <c r="AJ182" s="44">
        <v>233.55799999999999</v>
      </c>
      <c r="AK182" s="44">
        <v>3055.7460000000001</v>
      </c>
      <c r="AL182" s="44">
        <v>5.6456917557938399E-2</v>
      </c>
      <c r="AM182" s="44">
        <v>0.78941901584752106</v>
      </c>
      <c r="AN182" s="44">
        <v>0</v>
      </c>
      <c r="AO182" s="44">
        <v>0</v>
      </c>
      <c r="AP182" s="44">
        <v>7.7691666781204996E-2</v>
      </c>
      <c r="AQ182" s="44">
        <v>0</v>
      </c>
      <c r="AR182" s="44">
        <v>7.64323998133353E-2</v>
      </c>
      <c r="AS182" s="44">
        <v>1</v>
      </c>
      <c r="AT182" s="165" t="str">
        <f>VLOOKUP(A182,'LG2 Raw data'!$T$34:$V$62,3,FALSE)</f>
        <v>Top Energy</v>
      </c>
    </row>
    <row r="183" spans="1:46" s="19" customFormat="1" x14ac:dyDescent="0.25">
      <c r="A183" s="165" t="s">
        <v>13</v>
      </c>
      <c r="B183" s="190">
        <v>2010</v>
      </c>
      <c r="C183" s="44">
        <v>0</v>
      </c>
      <c r="D183" s="44">
        <v>0</v>
      </c>
      <c r="E183" s="44">
        <v>263</v>
      </c>
      <c r="F183" s="44">
        <v>465</v>
      </c>
      <c r="G183" s="44">
        <v>21</v>
      </c>
      <c r="H183" s="44">
        <v>2078</v>
      </c>
      <c r="I183" s="44">
        <v>232</v>
      </c>
      <c r="J183" s="44">
        <v>3059</v>
      </c>
      <c r="K183" s="44">
        <v>0</v>
      </c>
      <c r="L183" s="44">
        <v>0</v>
      </c>
      <c r="M183" s="44">
        <v>1</v>
      </c>
      <c r="N183" s="44">
        <v>0</v>
      </c>
      <c r="O183" s="44">
        <v>8.27</v>
      </c>
      <c r="P183" s="44">
        <v>151.54</v>
      </c>
      <c r="Q183" s="44">
        <v>626.33000000000004</v>
      </c>
      <c r="R183" s="44">
        <v>787.14</v>
      </c>
      <c r="S183" s="44">
        <v>0</v>
      </c>
      <c r="T183" s="44">
        <v>0</v>
      </c>
      <c r="U183" s="44">
        <v>264</v>
      </c>
      <c r="V183" s="44">
        <v>465</v>
      </c>
      <c r="W183" s="44">
        <v>29.27</v>
      </c>
      <c r="X183" s="44">
        <v>2229.54</v>
      </c>
      <c r="Y183" s="44">
        <v>858.33</v>
      </c>
      <c r="Z183" s="44">
        <v>3846.14</v>
      </c>
      <c r="AA183" s="44">
        <v>10</v>
      </c>
      <c r="AB183" s="44">
        <v>319</v>
      </c>
      <c r="AC183" s="44">
        <v>329</v>
      </c>
      <c r="AD183" s="44">
        <v>173</v>
      </c>
      <c r="AE183" s="44">
        <v>2421</v>
      </c>
      <c r="AF183" s="44">
        <v>0</v>
      </c>
      <c r="AG183" s="44">
        <v>0</v>
      </c>
      <c r="AH183" s="44">
        <v>233</v>
      </c>
      <c r="AI183" s="44">
        <v>0</v>
      </c>
      <c r="AJ183" s="44">
        <v>232</v>
      </c>
      <c r="AK183" s="44">
        <v>3059</v>
      </c>
      <c r="AL183" s="44">
        <v>5.6554429552141197E-2</v>
      </c>
      <c r="AM183" s="44">
        <v>0.79143510951291296</v>
      </c>
      <c r="AN183" s="44">
        <v>0</v>
      </c>
      <c r="AO183" s="44">
        <v>0</v>
      </c>
      <c r="AP183" s="44">
        <v>7.6168682576005203E-2</v>
      </c>
      <c r="AQ183" s="44">
        <v>0</v>
      </c>
      <c r="AR183" s="44">
        <v>7.5841778358940806E-2</v>
      </c>
      <c r="AS183" s="44">
        <v>1</v>
      </c>
      <c r="AT183" s="165" t="str">
        <f>VLOOKUP(A183,'LG2 Raw data'!$T$34:$V$62,3,FALSE)</f>
        <v>Top Energy</v>
      </c>
    </row>
    <row r="184" spans="1:46" s="19" customFormat="1" x14ac:dyDescent="0.25">
      <c r="A184" s="165" t="s">
        <v>13</v>
      </c>
      <c r="B184" s="190">
        <v>2011</v>
      </c>
      <c r="C184" s="44">
        <v>0</v>
      </c>
      <c r="D184" s="44">
        <v>0</v>
      </c>
      <c r="E184" s="44">
        <v>263</v>
      </c>
      <c r="F184" s="44">
        <v>464</v>
      </c>
      <c r="G184" s="44">
        <v>20</v>
      </c>
      <c r="H184" s="44">
        <v>2074</v>
      </c>
      <c r="I184" s="44">
        <v>230</v>
      </c>
      <c r="J184" s="44">
        <v>3051</v>
      </c>
      <c r="K184" s="44">
        <v>0</v>
      </c>
      <c r="L184" s="44">
        <v>0</v>
      </c>
      <c r="M184" s="44">
        <v>1</v>
      </c>
      <c r="N184" s="44">
        <v>0</v>
      </c>
      <c r="O184" s="44">
        <v>9</v>
      </c>
      <c r="P184" s="44">
        <v>156</v>
      </c>
      <c r="Q184" s="44">
        <v>632</v>
      </c>
      <c r="R184" s="44">
        <v>798</v>
      </c>
      <c r="S184" s="44">
        <v>0</v>
      </c>
      <c r="T184" s="44">
        <v>0</v>
      </c>
      <c r="U184" s="44">
        <v>264</v>
      </c>
      <c r="V184" s="44">
        <v>464</v>
      </c>
      <c r="W184" s="44">
        <v>29</v>
      </c>
      <c r="X184" s="44">
        <v>2230</v>
      </c>
      <c r="Y184" s="44">
        <v>862</v>
      </c>
      <c r="Z184" s="44">
        <v>3849</v>
      </c>
      <c r="AA184" s="44">
        <v>10</v>
      </c>
      <c r="AB184" s="44">
        <v>326</v>
      </c>
      <c r="AC184" s="44">
        <v>336</v>
      </c>
      <c r="AD184" s="44">
        <v>177</v>
      </c>
      <c r="AE184" s="44">
        <v>2041</v>
      </c>
      <c r="AF184" s="44">
        <v>5</v>
      </c>
      <c r="AG184" s="44">
        <v>0</v>
      </c>
      <c r="AH184" s="44">
        <v>610</v>
      </c>
      <c r="AI184" s="44">
        <v>0</v>
      </c>
      <c r="AJ184" s="44">
        <v>218</v>
      </c>
      <c r="AK184" s="44">
        <v>3051</v>
      </c>
      <c r="AL184" s="44">
        <v>5.8013765978367798E-2</v>
      </c>
      <c r="AM184" s="44">
        <v>0.66896099639462503</v>
      </c>
      <c r="AN184" s="44">
        <v>1.6388069485414999E-3</v>
      </c>
      <c r="AO184" s="44">
        <v>0</v>
      </c>
      <c r="AP184" s="44">
        <v>0.19993444772205801</v>
      </c>
      <c r="AQ184" s="44">
        <v>0</v>
      </c>
      <c r="AR184" s="44">
        <v>7.14519829564077E-2</v>
      </c>
      <c r="AS184" s="44">
        <v>1</v>
      </c>
      <c r="AT184" s="165" t="str">
        <f>VLOOKUP(A184,'LG2 Raw data'!$T$34:$V$62,3,FALSE)</f>
        <v>Top Energy</v>
      </c>
    </row>
    <row r="185" spans="1:46" s="19" customFormat="1" x14ac:dyDescent="0.25">
      <c r="A185" s="165" t="s">
        <v>13</v>
      </c>
      <c r="B185" s="190">
        <v>2012</v>
      </c>
      <c r="C185" s="44">
        <v>0</v>
      </c>
      <c r="D185" s="44">
        <v>0</v>
      </c>
      <c r="E185" s="44">
        <v>266</v>
      </c>
      <c r="F185" s="44">
        <v>461</v>
      </c>
      <c r="G185" s="44">
        <v>20.6</v>
      </c>
      <c r="H185" s="44">
        <v>2079.7800000000002</v>
      </c>
      <c r="I185" s="44">
        <v>227.34</v>
      </c>
      <c r="J185" s="44">
        <v>3054.72</v>
      </c>
      <c r="K185" s="44">
        <v>0</v>
      </c>
      <c r="L185" s="44">
        <v>0</v>
      </c>
      <c r="M185" s="44">
        <v>0.72</v>
      </c>
      <c r="N185" s="44">
        <v>0</v>
      </c>
      <c r="O185" s="44">
        <v>8.39</v>
      </c>
      <c r="P185" s="44">
        <v>158.99</v>
      </c>
      <c r="Q185" s="44">
        <v>635.08000000000004</v>
      </c>
      <c r="R185" s="44">
        <v>803.18</v>
      </c>
      <c r="S185" s="44">
        <v>0</v>
      </c>
      <c r="T185" s="44">
        <v>0</v>
      </c>
      <c r="U185" s="44">
        <v>266.72000000000003</v>
      </c>
      <c r="V185" s="44">
        <v>461</v>
      </c>
      <c r="W185" s="44">
        <v>28.99</v>
      </c>
      <c r="X185" s="44">
        <v>2238.77</v>
      </c>
      <c r="Y185" s="44">
        <v>862.42</v>
      </c>
      <c r="Z185" s="44">
        <v>3857.9</v>
      </c>
      <c r="AA185" s="44">
        <v>9.6199999999999992</v>
      </c>
      <c r="AB185" s="44">
        <v>326.83</v>
      </c>
      <c r="AC185" s="44">
        <v>336.45</v>
      </c>
      <c r="AD185" s="44">
        <v>177.01</v>
      </c>
      <c r="AE185" s="44">
        <v>1997.4</v>
      </c>
      <c r="AF185" s="44">
        <v>5.39</v>
      </c>
      <c r="AG185" s="44">
        <v>0</v>
      </c>
      <c r="AH185" s="44">
        <v>660.27</v>
      </c>
      <c r="AI185" s="44">
        <v>0</v>
      </c>
      <c r="AJ185" s="44">
        <v>214.77</v>
      </c>
      <c r="AK185" s="44">
        <v>3054.84</v>
      </c>
      <c r="AL185" s="44">
        <v>5.7944114912728703E-2</v>
      </c>
      <c r="AM185" s="44">
        <v>0.65384766468947597</v>
      </c>
      <c r="AN185" s="44">
        <v>1.7644131934897E-3</v>
      </c>
      <c r="AO185" s="44">
        <v>0</v>
      </c>
      <c r="AP185" s="44">
        <v>0.21613897945555199</v>
      </c>
      <c r="AQ185" s="44">
        <v>0</v>
      </c>
      <c r="AR185" s="44">
        <v>7.0304827748752796E-2</v>
      </c>
      <c r="AS185" s="44">
        <v>1</v>
      </c>
      <c r="AT185" s="165" t="str">
        <f>VLOOKUP(A185,'LG2 Raw data'!$T$34:$V$62,3,FALSE)</f>
        <v>Top Energy</v>
      </c>
    </row>
    <row r="186" spans="1:46" s="19" customFormat="1" x14ac:dyDescent="0.25">
      <c r="A186" s="165" t="s">
        <v>71</v>
      </c>
      <c r="B186" s="190">
        <v>2005</v>
      </c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165" t="str">
        <f>VLOOKUP(A186,'LG2 Raw data'!$T$34:$V$62,3,FALSE)</f>
        <v>Unison</v>
      </c>
    </row>
    <row r="187" spans="1:46" s="19" customFormat="1" x14ac:dyDescent="0.25">
      <c r="A187" s="165" t="s">
        <v>71</v>
      </c>
      <c r="B187" s="190">
        <v>2006</v>
      </c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165" t="str">
        <f>VLOOKUP(A187,'LG2 Raw data'!$T$34:$V$62,3,FALSE)</f>
        <v>Unison</v>
      </c>
    </row>
    <row r="188" spans="1:46" s="19" customFormat="1" x14ac:dyDescent="0.25">
      <c r="A188" s="165" t="s">
        <v>71</v>
      </c>
      <c r="B188" s="190">
        <v>2007</v>
      </c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165" t="str">
        <f>VLOOKUP(A188,'LG2 Raw data'!$T$34:$V$62,3,FALSE)</f>
        <v>Unison</v>
      </c>
    </row>
    <row r="189" spans="1:46" s="19" customFormat="1" x14ac:dyDescent="0.25">
      <c r="A189" s="165" t="s">
        <v>71</v>
      </c>
      <c r="B189" s="190">
        <v>2008</v>
      </c>
      <c r="C189" s="44">
        <v>0</v>
      </c>
      <c r="D189" s="44">
        <v>0</v>
      </c>
      <c r="E189" s="44">
        <v>383.51299999999998</v>
      </c>
      <c r="F189" s="44">
        <v>151</v>
      </c>
      <c r="G189" s="44">
        <v>0</v>
      </c>
      <c r="H189" s="44">
        <v>3694.2159999999999</v>
      </c>
      <c r="I189" s="44">
        <v>1329.5540000000001</v>
      </c>
      <c r="J189" s="44">
        <v>5558.2830000000004</v>
      </c>
      <c r="K189" s="44">
        <v>0</v>
      </c>
      <c r="L189" s="44">
        <v>0</v>
      </c>
      <c r="M189" s="44">
        <v>45.848999999999997</v>
      </c>
      <c r="N189" s="44">
        <v>0</v>
      </c>
      <c r="O189" s="44">
        <v>0</v>
      </c>
      <c r="P189" s="44">
        <v>648.65300000000002</v>
      </c>
      <c r="Q189" s="44">
        <v>2686.1410000000001</v>
      </c>
      <c r="R189" s="44">
        <v>3380.643</v>
      </c>
      <c r="S189" s="44">
        <v>0</v>
      </c>
      <c r="T189" s="44">
        <v>0</v>
      </c>
      <c r="U189" s="44">
        <v>429.36200000000002</v>
      </c>
      <c r="V189" s="44">
        <v>151</v>
      </c>
      <c r="W189" s="44">
        <v>0</v>
      </c>
      <c r="X189" s="44">
        <v>4342.8689999999997</v>
      </c>
      <c r="Y189" s="44">
        <v>4015.6950000000002</v>
      </c>
      <c r="Z189" s="44">
        <v>8938.9259999999995</v>
      </c>
      <c r="AA189" s="44">
        <v>383.39600000000002</v>
      </c>
      <c r="AB189" s="44">
        <v>1214.383</v>
      </c>
      <c r="AC189" s="44">
        <v>1597.779</v>
      </c>
      <c r="AD189" s="44">
        <v>1190.5999999999999</v>
      </c>
      <c r="AE189" s="44">
        <v>1744.1</v>
      </c>
      <c r="AF189" s="44">
        <v>0</v>
      </c>
      <c r="AG189" s="44">
        <v>2621.3000000000002</v>
      </c>
      <c r="AH189" s="44">
        <v>0</v>
      </c>
      <c r="AI189" s="44">
        <v>0</v>
      </c>
      <c r="AJ189" s="44">
        <v>2.2829999999994501</v>
      </c>
      <c r="AK189" s="44">
        <v>5558.2830000000004</v>
      </c>
      <c r="AL189" s="44">
        <v>0.214202839258095</v>
      </c>
      <c r="AM189" s="44">
        <v>0.31378395090714201</v>
      </c>
      <c r="AN189" s="44">
        <v>0</v>
      </c>
      <c r="AO189" s="44">
        <v>0.47160247148265</v>
      </c>
      <c r="AP189" s="44">
        <v>0</v>
      </c>
      <c r="AQ189" s="44">
        <v>0</v>
      </c>
      <c r="AR189" s="44">
        <v>4.1073835211330001E-4</v>
      </c>
      <c r="AS189" s="44">
        <v>1</v>
      </c>
      <c r="AT189" s="165" t="str">
        <f>VLOOKUP(A189,'LG2 Raw data'!$T$34:$V$62,3,FALSE)</f>
        <v>Unison</v>
      </c>
    </row>
    <row r="190" spans="1:46" s="19" customFormat="1" x14ac:dyDescent="0.25">
      <c r="A190" s="165" t="s">
        <v>71</v>
      </c>
      <c r="B190" s="190">
        <v>2009</v>
      </c>
      <c r="C190" s="44">
        <v>0</v>
      </c>
      <c r="D190" s="44">
        <v>0</v>
      </c>
      <c r="E190" s="44">
        <v>383.40300000000002</v>
      </c>
      <c r="F190" s="44">
        <v>151</v>
      </c>
      <c r="G190" s="44">
        <v>0</v>
      </c>
      <c r="H190" s="44">
        <v>3711.5709999999999</v>
      </c>
      <c r="I190" s="44">
        <v>1600.4190000000001</v>
      </c>
      <c r="J190" s="44">
        <v>5846.393</v>
      </c>
      <c r="K190" s="44">
        <v>0</v>
      </c>
      <c r="L190" s="44">
        <v>0</v>
      </c>
      <c r="M190" s="44">
        <v>46.052999999999997</v>
      </c>
      <c r="N190" s="44">
        <v>0</v>
      </c>
      <c r="O190" s="44">
        <v>0</v>
      </c>
      <c r="P190" s="44">
        <v>659.74900000000002</v>
      </c>
      <c r="Q190" s="44">
        <v>2958.14</v>
      </c>
      <c r="R190" s="44">
        <v>3663.942</v>
      </c>
      <c r="S190" s="44">
        <v>0</v>
      </c>
      <c r="T190" s="44">
        <v>0</v>
      </c>
      <c r="U190" s="44">
        <v>429.45600000000002</v>
      </c>
      <c r="V190" s="44">
        <v>151</v>
      </c>
      <c r="W190" s="44">
        <v>0</v>
      </c>
      <c r="X190" s="44">
        <v>4371.32</v>
      </c>
      <c r="Y190" s="44">
        <v>4558.5590000000002</v>
      </c>
      <c r="Z190" s="44">
        <v>9510.3349999999991</v>
      </c>
      <c r="AA190" s="44">
        <v>382.40199999999999</v>
      </c>
      <c r="AB190" s="44">
        <v>1232.902</v>
      </c>
      <c r="AC190" s="44">
        <v>1615.3040000000001</v>
      </c>
      <c r="AD190" s="44">
        <v>1310.9</v>
      </c>
      <c r="AE190" s="44">
        <v>1895.6</v>
      </c>
      <c r="AF190" s="44">
        <v>0</v>
      </c>
      <c r="AG190" s="44">
        <v>2637.7</v>
      </c>
      <c r="AH190" s="44">
        <v>0</v>
      </c>
      <c r="AI190" s="44">
        <v>0</v>
      </c>
      <c r="AJ190" s="44">
        <v>2.1930000000011201</v>
      </c>
      <c r="AK190" s="44">
        <v>5846.393</v>
      </c>
      <c r="AL190" s="44">
        <v>0.22422372221641601</v>
      </c>
      <c r="AM190" s="44">
        <v>0.32423410468642799</v>
      </c>
      <c r="AN190" s="44">
        <v>0</v>
      </c>
      <c r="AO190" s="44">
        <v>0.45116707002077999</v>
      </c>
      <c r="AP190" s="44">
        <v>0</v>
      </c>
      <c r="AQ190" s="44">
        <v>0</v>
      </c>
      <c r="AR190" s="44">
        <v>3.7510307637569998E-4</v>
      </c>
      <c r="AS190" s="44">
        <v>1</v>
      </c>
      <c r="AT190" s="165" t="str">
        <f>VLOOKUP(A190,'LG2 Raw data'!$T$34:$V$62,3,FALSE)</f>
        <v>Unison</v>
      </c>
    </row>
    <row r="191" spans="1:46" s="19" customFormat="1" x14ac:dyDescent="0.25">
      <c r="A191" s="165" t="s">
        <v>71</v>
      </c>
      <c r="B191" s="190">
        <v>2010</v>
      </c>
      <c r="C191" s="44">
        <v>0</v>
      </c>
      <c r="D191" s="44">
        <v>0</v>
      </c>
      <c r="E191" s="44">
        <v>386.9</v>
      </c>
      <c r="F191" s="44">
        <v>136.04</v>
      </c>
      <c r="G191" s="44">
        <v>0</v>
      </c>
      <c r="H191" s="44">
        <v>3753.23</v>
      </c>
      <c r="I191" s="44">
        <v>1594.46</v>
      </c>
      <c r="J191" s="44">
        <v>5870.63</v>
      </c>
      <c r="K191" s="44">
        <v>0</v>
      </c>
      <c r="L191" s="44">
        <v>0</v>
      </c>
      <c r="M191" s="44">
        <v>53.51</v>
      </c>
      <c r="N191" s="44">
        <v>0</v>
      </c>
      <c r="O191" s="44">
        <v>0</v>
      </c>
      <c r="P191" s="44">
        <v>672.26</v>
      </c>
      <c r="Q191" s="44">
        <v>2974.69</v>
      </c>
      <c r="R191" s="44">
        <v>3700.46</v>
      </c>
      <c r="S191" s="44">
        <v>0</v>
      </c>
      <c r="T191" s="44">
        <v>0</v>
      </c>
      <c r="U191" s="44">
        <v>440.41</v>
      </c>
      <c r="V191" s="44">
        <v>136.04</v>
      </c>
      <c r="W191" s="44">
        <v>0</v>
      </c>
      <c r="X191" s="44">
        <v>4425.49</v>
      </c>
      <c r="Y191" s="44">
        <v>4569.1499999999996</v>
      </c>
      <c r="Z191" s="44">
        <v>9571.09</v>
      </c>
      <c r="AA191" s="44">
        <v>379.43</v>
      </c>
      <c r="AB191" s="44">
        <v>1242.48</v>
      </c>
      <c r="AC191" s="44">
        <v>1621.91</v>
      </c>
      <c r="AD191" s="44">
        <v>1298.5</v>
      </c>
      <c r="AE191" s="44">
        <v>1915.2</v>
      </c>
      <c r="AF191" s="44">
        <v>0</v>
      </c>
      <c r="AG191" s="44">
        <v>2656.93</v>
      </c>
      <c r="AH191" s="44">
        <v>0</v>
      </c>
      <c r="AI191" s="44">
        <v>0</v>
      </c>
      <c r="AJ191" s="44">
        <v>0</v>
      </c>
      <c r="AK191" s="44">
        <v>5870.63</v>
      </c>
      <c r="AL191" s="44">
        <v>0.22118580118317799</v>
      </c>
      <c r="AM191" s="44">
        <v>0.326234152041604</v>
      </c>
      <c r="AN191" s="44">
        <v>0</v>
      </c>
      <c r="AO191" s="44">
        <v>0.45258004677521801</v>
      </c>
      <c r="AP191" s="44">
        <v>0</v>
      </c>
      <c r="AQ191" s="44">
        <v>0</v>
      </c>
      <c r="AR191" s="44">
        <v>0</v>
      </c>
      <c r="AS191" s="44">
        <v>1</v>
      </c>
      <c r="AT191" s="165" t="str">
        <f>VLOOKUP(A191,'LG2 Raw data'!$T$34:$V$62,3,FALSE)</f>
        <v>Unison</v>
      </c>
    </row>
    <row r="192" spans="1:46" s="19" customFormat="1" x14ac:dyDescent="0.25">
      <c r="A192" s="165" t="s">
        <v>71</v>
      </c>
      <c r="B192" s="190">
        <v>2011</v>
      </c>
      <c r="C192" s="44">
        <v>0</v>
      </c>
      <c r="D192" s="44">
        <v>0</v>
      </c>
      <c r="E192" s="44">
        <v>390.822</v>
      </c>
      <c r="F192" s="44">
        <v>128.49</v>
      </c>
      <c r="G192" s="44">
        <v>0</v>
      </c>
      <c r="H192" s="44">
        <v>3762.1190000000001</v>
      </c>
      <c r="I192" s="44">
        <v>1211.1600000000001</v>
      </c>
      <c r="J192" s="44">
        <v>5492.5910000000003</v>
      </c>
      <c r="K192" s="44">
        <v>0</v>
      </c>
      <c r="L192" s="44">
        <v>0</v>
      </c>
      <c r="M192" s="44">
        <v>55.595999999999997</v>
      </c>
      <c r="N192" s="44">
        <v>0</v>
      </c>
      <c r="O192" s="44">
        <v>0</v>
      </c>
      <c r="P192" s="44">
        <v>688.47699999999998</v>
      </c>
      <c r="Q192" s="44">
        <v>1745.202</v>
      </c>
      <c r="R192" s="44">
        <v>2489.2750000000001</v>
      </c>
      <c r="S192" s="44">
        <v>0</v>
      </c>
      <c r="T192" s="44">
        <v>0</v>
      </c>
      <c r="U192" s="44">
        <v>446.41800000000001</v>
      </c>
      <c r="V192" s="44">
        <v>128.49</v>
      </c>
      <c r="W192" s="44">
        <v>0</v>
      </c>
      <c r="X192" s="44">
        <v>4450.5959999999995</v>
      </c>
      <c r="Y192" s="44">
        <v>2956.3620000000001</v>
      </c>
      <c r="Z192" s="44">
        <v>7981.866</v>
      </c>
      <c r="AA192" s="44">
        <v>376.637</v>
      </c>
      <c r="AB192" s="44">
        <v>1251.2560000000001</v>
      </c>
      <c r="AC192" s="44">
        <v>1627.893</v>
      </c>
      <c r="AD192" s="44">
        <v>969.1</v>
      </c>
      <c r="AE192" s="44">
        <v>1865.8</v>
      </c>
      <c r="AF192" s="44">
        <v>0</v>
      </c>
      <c r="AG192" s="44">
        <v>2654.8</v>
      </c>
      <c r="AH192" s="44">
        <v>0</v>
      </c>
      <c r="AI192" s="44">
        <v>0</v>
      </c>
      <c r="AJ192" s="44">
        <v>2.89099999999917</v>
      </c>
      <c r="AK192" s="44">
        <v>5492.5910000000003</v>
      </c>
      <c r="AL192" s="44">
        <v>0.176437677591505</v>
      </c>
      <c r="AM192" s="44">
        <v>0.33969396228483101</v>
      </c>
      <c r="AN192" s="44">
        <v>0</v>
      </c>
      <c r="AO192" s="44">
        <v>0.48334201472492699</v>
      </c>
      <c r="AP192" s="44">
        <v>0</v>
      </c>
      <c r="AQ192" s="44">
        <v>0</v>
      </c>
      <c r="AR192" s="44">
        <v>5.2634539873790001E-4</v>
      </c>
      <c r="AS192" s="44">
        <v>1</v>
      </c>
      <c r="AT192" s="165" t="str">
        <f>VLOOKUP(A192,'LG2 Raw data'!$T$34:$V$62,3,FALSE)</f>
        <v>Unison</v>
      </c>
    </row>
    <row r="193" spans="1:46" s="19" customFormat="1" x14ac:dyDescent="0.25">
      <c r="A193" s="165" t="s">
        <v>71</v>
      </c>
      <c r="B193" s="190">
        <v>2012</v>
      </c>
      <c r="C193" s="44">
        <v>0</v>
      </c>
      <c r="D193" s="44">
        <v>0</v>
      </c>
      <c r="E193" s="44">
        <v>413.06099999999998</v>
      </c>
      <c r="F193" s="44">
        <v>127.77426832883</v>
      </c>
      <c r="G193" s="44">
        <v>0</v>
      </c>
      <c r="H193" s="44">
        <v>3752.27573167117</v>
      </c>
      <c r="I193" s="44">
        <v>1203.0309999999999</v>
      </c>
      <c r="J193" s="44">
        <v>5496.1419999999998</v>
      </c>
      <c r="K193" s="44">
        <v>0</v>
      </c>
      <c r="L193" s="44">
        <v>0</v>
      </c>
      <c r="M193" s="44">
        <v>55.697000000000003</v>
      </c>
      <c r="N193" s="44">
        <v>0</v>
      </c>
      <c r="O193" s="44">
        <v>0</v>
      </c>
      <c r="P193" s="44">
        <v>694.93399999999997</v>
      </c>
      <c r="Q193" s="44">
        <v>1760.317</v>
      </c>
      <c r="R193" s="44">
        <v>2510.9479999999999</v>
      </c>
      <c r="S193" s="44">
        <v>0</v>
      </c>
      <c r="T193" s="44">
        <v>0</v>
      </c>
      <c r="U193" s="44">
        <v>468.75799999999998</v>
      </c>
      <c r="V193" s="44">
        <v>127.77426832883</v>
      </c>
      <c r="W193" s="44">
        <v>0</v>
      </c>
      <c r="X193" s="44">
        <v>4447.2097316711697</v>
      </c>
      <c r="Y193" s="44">
        <v>2963.348</v>
      </c>
      <c r="Z193" s="44">
        <v>8007.09</v>
      </c>
      <c r="AA193" s="44">
        <v>375</v>
      </c>
      <c r="AB193" s="44">
        <v>1262</v>
      </c>
      <c r="AC193" s="44">
        <v>1637</v>
      </c>
      <c r="AD193" s="44">
        <v>959.8</v>
      </c>
      <c r="AE193" s="44">
        <v>1879.1</v>
      </c>
      <c r="AF193" s="44">
        <v>0</v>
      </c>
      <c r="AG193" s="44">
        <v>2654.6</v>
      </c>
      <c r="AH193" s="44">
        <v>0</v>
      </c>
      <c r="AI193" s="44">
        <v>0</v>
      </c>
      <c r="AJ193" s="44">
        <v>2.64200000000073</v>
      </c>
      <c r="AK193" s="44">
        <v>5496.1419999999998</v>
      </c>
      <c r="AL193" s="44">
        <v>0.174631587029593</v>
      </c>
      <c r="AM193" s="44">
        <v>0.34189436881361501</v>
      </c>
      <c r="AN193" s="44">
        <v>0</v>
      </c>
      <c r="AO193" s="44">
        <v>0.48299334333064903</v>
      </c>
      <c r="AP193" s="44">
        <v>0</v>
      </c>
      <c r="AQ193" s="44">
        <v>0</v>
      </c>
      <c r="AR193" s="44">
        <v>4.8070082614330001E-4</v>
      </c>
      <c r="AS193" s="44">
        <v>1</v>
      </c>
      <c r="AT193" s="165" t="str">
        <f>VLOOKUP(A193,'LG2 Raw data'!$T$34:$V$62,3,FALSE)</f>
        <v>Unison</v>
      </c>
    </row>
    <row r="194" spans="1:46" s="19" customFormat="1" x14ac:dyDescent="0.25">
      <c r="A194" s="165" t="s">
        <v>72</v>
      </c>
      <c r="B194" s="190">
        <v>2005</v>
      </c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165" t="str">
        <f>VLOOKUP(A194,'LG2 Raw data'!$T$34:$V$62,3,FALSE)</f>
        <v>Vector</v>
      </c>
    </row>
    <row r="195" spans="1:46" s="19" customFormat="1" x14ac:dyDescent="0.25">
      <c r="A195" s="165" t="s">
        <v>72</v>
      </c>
      <c r="B195" s="190">
        <v>2006</v>
      </c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165" t="str">
        <f>VLOOKUP(A195,'LG2 Raw data'!$T$34:$V$62,3,FALSE)</f>
        <v>Vector</v>
      </c>
    </row>
    <row r="196" spans="1:46" s="19" customFormat="1" x14ac:dyDescent="0.25">
      <c r="A196" s="165" t="s">
        <v>72</v>
      </c>
      <c r="B196" s="190">
        <v>2007</v>
      </c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165" t="str">
        <f>VLOOKUP(A196,'LG2 Raw data'!$T$34:$V$62,3,FALSE)</f>
        <v>Vector</v>
      </c>
    </row>
    <row r="197" spans="1:46" s="19" customFormat="1" x14ac:dyDescent="0.25">
      <c r="A197" s="165" t="s">
        <v>72</v>
      </c>
      <c r="B197" s="190">
        <v>2008</v>
      </c>
      <c r="C197" s="44">
        <v>25.73</v>
      </c>
      <c r="D197" s="44">
        <v>0</v>
      </c>
      <c r="E197" s="44">
        <v>434.95</v>
      </c>
      <c r="F197" s="44">
        <v>0</v>
      </c>
      <c r="G197" s="44">
        <v>5.49</v>
      </c>
      <c r="H197" s="44">
        <v>4493.6400000000003</v>
      </c>
      <c r="I197" s="44">
        <v>5381.33</v>
      </c>
      <c r="J197" s="44">
        <v>10341.14</v>
      </c>
      <c r="K197" s="44">
        <v>64.91</v>
      </c>
      <c r="L197" s="44">
        <v>0</v>
      </c>
      <c r="M197" s="44">
        <v>491.07</v>
      </c>
      <c r="N197" s="44">
        <v>0</v>
      </c>
      <c r="O197" s="44">
        <v>147.16999999999999</v>
      </c>
      <c r="P197" s="44">
        <v>4284.4399999999996</v>
      </c>
      <c r="Q197" s="44">
        <v>6681.55</v>
      </c>
      <c r="R197" s="44">
        <v>11669.14</v>
      </c>
      <c r="S197" s="44">
        <v>90.64</v>
      </c>
      <c r="T197" s="44">
        <v>0</v>
      </c>
      <c r="U197" s="44">
        <v>926.02</v>
      </c>
      <c r="V197" s="44">
        <v>0</v>
      </c>
      <c r="W197" s="44">
        <v>152.66</v>
      </c>
      <c r="X197" s="44">
        <v>8778.08</v>
      </c>
      <c r="Y197" s="44">
        <v>12062.88</v>
      </c>
      <c r="Z197" s="44">
        <v>22010.28</v>
      </c>
      <c r="AA197" s="44">
        <v>80.040000000000006</v>
      </c>
      <c r="AB197" s="44">
        <v>545.33000000000004</v>
      </c>
      <c r="AC197" s="44">
        <v>625.37</v>
      </c>
      <c r="AD197" s="44">
        <v>4969.6163749999996</v>
      </c>
      <c r="AE197" s="44">
        <v>5371.5236249999998</v>
      </c>
      <c r="AF197" s="44">
        <v>0</v>
      </c>
      <c r="AG197" s="44">
        <v>0</v>
      </c>
      <c r="AH197" s="44">
        <v>0</v>
      </c>
      <c r="AI197" s="44">
        <v>0</v>
      </c>
      <c r="AJ197" s="44">
        <v>0</v>
      </c>
      <c r="AK197" s="44">
        <v>10341.14</v>
      </c>
      <c r="AL197" s="44">
        <v>0.48056755589809302</v>
      </c>
      <c r="AM197" s="44">
        <v>0.51943244410190803</v>
      </c>
      <c r="AN197" s="44">
        <v>0</v>
      </c>
      <c r="AO197" s="44">
        <v>0</v>
      </c>
      <c r="AP197" s="44">
        <v>0</v>
      </c>
      <c r="AQ197" s="44">
        <v>0</v>
      </c>
      <c r="AR197" s="44">
        <v>0</v>
      </c>
      <c r="AS197" s="44">
        <v>1</v>
      </c>
      <c r="AT197" s="165" t="str">
        <f>VLOOKUP(A197,'LG2 Raw data'!$T$34:$V$62,3,FALSE)</f>
        <v>Vector</v>
      </c>
    </row>
    <row r="198" spans="1:46" s="19" customFormat="1" x14ac:dyDescent="0.25">
      <c r="A198" s="165" t="s">
        <v>72</v>
      </c>
      <c r="B198" s="190">
        <v>2009</v>
      </c>
      <c r="C198" s="44">
        <v>26</v>
      </c>
      <c r="D198" s="44">
        <v>0</v>
      </c>
      <c r="E198" s="44">
        <v>377</v>
      </c>
      <c r="F198" s="44">
        <v>0</v>
      </c>
      <c r="G198" s="44">
        <v>3</v>
      </c>
      <c r="H198" s="44">
        <v>3886</v>
      </c>
      <c r="I198" s="44">
        <v>4240</v>
      </c>
      <c r="J198" s="44">
        <v>8532</v>
      </c>
      <c r="K198" s="44">
        <v>65</v>
      </c>
      <c r="L198" s="44">
        <v>0</v>
      </c>
      <c r="M198" s="44">
        <v>372</v>
      </c>
      <c r="N198" s="44">
        <v>0</v>
      </c>
      <c r="O198" s="44">
        <v>150</v>
      </c>
      <c r="P198" s="44">
        <v>3238</v>
      </c>
      <c r="Q198" s="44">
        <v>5180</v>
      </c>
      <c r="R198" s="44">
        <v>9005</v>
      </c>
      <c r="S198" s="44">
        <v>91</v>
      </c>
      <c r="T198" s="44">
        <v>0</v>
      </c>
      <c r="U198" s="44">
        <v>749</v>
      </c>
      <c r="V198" s="44">
        <v>0</v>
      </c>
      <c r="W198" s="44">
        <v>153</v>
      </c>
      <c r="X198" s="44">
        <v>7124</v>
      </c>
      <c r="Y198" s="44">
        <v>9420</v>
      </c>
      <c r="Z198" s="44">
        <v>17537</v>
      </c>
      <c r="AA198" s="44">
        <v>17</v>
      </c>
      <c r="AB198" s="44">
        <v>309</v>
      </c>
      <c r="AC198" s="44">
        <v>326</v>
      </c>
      <c r="AD198" s="44">
        <v>4050</v>
      </c>
      <c r="AE198" s="44">
        <v>4482</v>
      </c>
      <c r="AF198" s="44">
        <v>0</v>
      </c>
      <c r="AG198" s="44">
        <v>0</v>
      </c>
      <c r="AH198" s="44">
        <v>0</v>
      </c>
      <c r="AI198" s="44">
        <v>0</v>
      </c>
      <c r="AJ198" s="44">
        <v>0</v>
      </c>
      <c r="AK198" s="44">
        <v>8532</v>
      </c>
      <c r="AL198" s="44">
        <v>0.474683544303797</v>
      </c>
      <c r="AM198" s="44">
        <v>0.525316455696203</v>
      </c>
      <c r="AN198" s="44">
        <v>0</v>
      </c>
      <c r="AO198" s="44">
        <v>0</v>
      </c>
      <c r="AP198" s="44">
        <v>0</v>
      </c>
      <c r="AQ198" s="44">
        <v>0</v>
      </c>
      <c r="AR198" s="44">
        <v>0</v>
      </c>
      <c r="AS198" s="44">
        <v>1</v>
      </c>
      <c r="AT198" s="165" t="str">
        <f>VLOOKUP(A198,'LG2 Raw data'!$T$34:$V$62,3,FALSE)</f>
        <v>Vector</v>
      </c>
    </row>
    <row r="199" spans="1:46" s="19" customFormat="1" x14ac:dyDescent="0.25">
      <c r="A199" s="165" t="s">
        <v>72</v>
      </c>
      <c r="B199" s="190">
        <v>2010</v>
      </c>
      <c r="C199" s="44">
        <v>26</v>
      </c>
      <c r="D199" s="44">
        <v>0</v>
      </c>
      <c r="E199" s="44">
        <v>376</v>
      </c>
      <c r="F199" s="44">
        <v>0</v>
      </c>
      <c r="G199" s="44">
        <v>3</v>
      </c>
      <c r="H199" s="44">
        <v>3875</v>
      </c>
      <c r="I199" s="44">
        <v>4225</v>
      </c>
      <c r="J199" s="44">
        <v>8505</v>
      </c>
      <c r="K199" s="44">
        <v>65.266583999999995</v>
      </c>
      <c r="L199" s="44">
        <v>0</v>
      </c>
      <c r="M199" s="44">
        <v>389.78382599999998</v>
      </c>
      <c r="N199" s="44">
        <v>0</v>
      </c>
      <c r="O199" s="44">
        <v>150.79166000000001</v>
      </c>
      <c r="P199" s="44">
        <v>3274.11426600001</v>
      </c>
      <c r="Q199" s="44">
        <v>5246.1128049999497</v>
      </c>
      <c r="R199" s="44">
        <v>9126.0691409999599</v>
      </c>
      <c r="S199" s="44">
        <v>91.266583999999995</v>
      </c>
      <c r="T199" s="44">
        <v>0</v>
      </c>
      <c r="U199" s="44">
        <v>765.78382599999998</v>
      </c>
      <c r="V199" s="44">
        <v>0</v>
      </c>
      <c r="W199" s="44">
        <v>153.79166000000001</v>
      </c>
      <c r="X199" s="44">
        <v>7149.1142660000096</v>
      </c>
      <c r="Y199" s="44">
        <v>9471.1128049999497</v>
      </c>
      <c r="Z199" s="44">
        <v>17631.069141</v>
      </c>
      <c r="AA199" s="44">
        <v>17.374706450000001</v>
      </c>
      <c r="AB199" s="44">
        <v>316.30574639999901</v>
      </c>
      <c r="AC199" s="44">
        <v>333.68045284999903</v>
      </c>
      <c r="AD199" s="44">
        <v>4061</v>
      </c>
      <c r="AE199" s="44">
        <v>4444</v>
      </c>
      <c r="AF199" s="44">
        <v>0</v>
      </c>
      <c r="AG199" s="44">
        <v>0</v>
      </c>
      <c r="AH199" s="44">
        <v>0</v>
      </c>
      <c r="AI199" s="44">
        <v>0</v>
      </c>
      <c r="AJ199" s="44">
        <v>0</v>
      </c>
      <c r="AK199" s="44">
        <v>8505</v>
      </c>
      <c r="AL199" s="44">
        <v>0.47748383303938902</v>
      </c>
      <c r="AM199" s="44">
        <v>0.52251616696061098</v>
      </c>
      <c r="AN199" s="44">
        <v>0</v>
      </c>
      <c r="AO199" s="44">
        <v>0</v>
      </c>
      <c r="AP199" s="44">
        <v>0</v>
      </c>
      <c r="AQ199" s="44">
        <v>0</v>
      </c>
      <c r="AR199" s="44">
        <v>0</v>
      </c>
      <c r="AS199" s="44">
        <v>1</v>
      </c>
      <c r="AT199" s="165" t="str">
        <f>VLOOKUP(A199,'LG2 Raw data'!$T$34:$V$62,3,FALSE)</f>
        <v>Vector</v>
      </c>
    </row>
    <row r="200" spans="1:46" s="19" customFormat="1" x14ac:dyDescent="0.25">
      <c r="A200" s="165" t="s">
        <v>72</v>
      </c>
      <c r="B200" s="190">
        <v>2011</v>
      </c>
      <c r="C200" s="44">
        <v>26</v>
      </c>
      <c r="D200" s="44">
        <v>0</v>
      </c>
      <c r="E200" s="44">
        <v>378</v>
      </c>
      <c r="F200" s="44">
        <v>0</v>
      </c>
      <c r="G200" s="44">
        <v>3</v>
      </c>
      <c r="H200" s="44">
        <v>3851</v>
      </c>
      <c r="I200" s="44">
        <v>4203</v>
      </c>
      <c r="J200" s="44">
        <v>8461</v>
      </c>
      <c r="K200" s="44">
        <v>71</v>
      </c>
      <c r="L200" s="44">
        <v>0</v>
      </c>
      <c r="M200" s="44">
        <v>389.78382599999998</v>
      </c>
      <c r="N200" s="44">
        <v>0</v>
      </c>
      <c r="O200" s="44">
        <v>155</v>
      </c>
      <c r="P200" s="44">
        <v>3319</v>
      </c>
      <c r="Q200" s="44">
        <v>5324</v>
      </c>
      <c r="R200" s="44">
        <v>9258.7838260000008</v>
      </c>
      <c r="S200" s="44">
        <v>97</v>
      </c>
      <c r="T200" s="44">
        <v>0</v>
      </c>
      <c r="U200" s="44">
        <v>767.78382599999998</v>
      </c>
      <c r="V200" s="44">
        <v>0</v>
      </c>
      <c r="W200" s="44">
        <v>158</v>
      </c>
      <c r="X200" s="44">
        <v>7170</v>
      </c>
      <c r="Y200" s="44">
        <v>9527</v>
      </c>
      <c r="Z200" s="44">
        <v>17719.783825999999</v>
      </c>
      <c r="AA200" s="44">
        <v>17.374706450000001</v>
      </c>
      <c r="AB200" s="44">
        <v>335</v>
      </c>
      <c r="AC200" s="44">
        <v>352.37470645000002</v>
      </c>
      <c r="AD200" s="44">
        <v>4135</v>
      </c>
      <c r="AE200" s="44">
        <v>4326</v>
      </c>
      <c r="AF200" s="44">
        <v>0</v>
      </c>
      <c r="AG200" s="44">
        <v>0</v>
      </c>
      <c r="AH200" s="44">
        <v>0</v>
      </c>
      <c r="AI200" s="44">
        <v>0</v>
      </c>
      <c r="AJ200" s="44">
        <v>0</v>
      </c>
      <c r="AK200" s="44">
        <v>8461</v>
      </c>
      <c r="AL200" s="44">
        <v>0.49</v>
      </c>
      <c r="AM200" s="44">
        <v>0.51</v>
      </c>
      <c r="AN200" s="44">
        <v>0</v>
      </c>
      <c r="AO200" s="44">
        <v>0</v>
      </c>
      <c r="AP200" s="44">
        <v>0</v>
      </c>
      <c r="AQ200" s="44">
        <v>0</v>
      </c>
      <c r="AR200" s="44">
        <v>0</v>
      </c>
      <c r="AS200" s="44">
        <v>1</v>
      </c>
      <c r="AT200" s="165" t="str">
        <f>VLOOKUP(A200,'LG2 Raw data'!$T$34:$V$62,3,FALSE)</f>
        <v>Vector</v>
      </c>
    </row>
    <row r="201" spans="1:46" s="19" customFormat="1" x14ac:dyDescent="0.25">
      <c r="A201" s="165" t="s">
        <v>72</v>
      </c>
      <c r="B201" s="190">
        <v>2012</v>
      </c>
      <c r="C201" s="44">
        <v>26</v>
      </c>
      <c r="D201" s="44">
        <v>0</v>
      </c>
      <c r="E201" s="44">
        <v>378.09644600000001</v>
      </c>
      <c r="F201" s="44">
        <v>0</v>
      </c>
      <c r="G201" s="44">
        <v>2.906676</v>
      </c>
      <c r="H201" s="44">
        <v>3842.8482549999899</v>
      </c>
      <c r="I201" s="44">
        <v>4195.0205699999296</v>
      </c>
      <c r="J201" s="44">
        <v>8444.8719469999196</v>
      </c>
      <c r="K201" s="44">
        <v>47.075035999999997</v>
      </c>
      <c r="L201" s="44">
        <v>0</v>
      </c>
      <c r="M201" s="44">
        <v>392.29503199999999</v>
      </c>
      <c r="N201" s="44">
        <v>0</v>
      </c>
      <c r="O201" s="44">
        <v>157</v>
      </c>
      <c r="P201" s="44">
        <v>3346.1348940000098</v>
      </c>
      <c r="Q201" s="44">
        <v>5369.7541679999504</v>
      </c>
      <c r="R201" s="44">
        <v>9312.2591299999604</v>
      </c>
      <c r="S201" s="44">
        <v>73.075035999999997</v>
      </c>
      <c r="T201" s="44">
        <v>0</v>
      </c>
      <c r="U201" s="44">
        <v>770.39147800000001</v>
      </c>
      <c r="V201" s="44">
        <v>0</v>
      </c>
      <c r="W201" s="44">
        <v>159.906676</v>
      </c>
      <c r="X201" s="44">
        <v>7188.9831489999997</v>
      </c>
      <c r="Y201" s="44">
        <v>9564.77473799988</v>
      </c>
      <c r="Z201" s="44">
        <v>17757.1310769999</v>
      </c>
      <c r="AA201" s="44">
        <v>17.44759036</v>
      </c>
      <c r="AB201" s="44">
        <v>346.64977213999902</v>
      </c>
      <c r="AC201" s="44">
        <v>364.09736249999901</v>
      </c>
      <c r="AD201" s="44">
        <v>4126.5593740000004</v>
      </c>
      <c r="AE201" s="44">
        <v>4318</v>
      </c>
      <c r="AF201" s="44">
        <v>0</v>
      </c>
      <c r="AG201" s="44">
        <v>0</v>
      </c>
      <c r="AH201" s="44">
        <v>0</v>
      </c>
      <c r="AI201" s="44">
        <v>0</v>
      </c>
      <c r="AJ201" s="44">
        <v>0</v>
      </c>
      <c r="AK201" s="44">
        <v>8444.5593740000004</v>
      </c>
      <c r="AL201" s="44">
        <v>0.48866485404854698</v>
      </c>
      <c r="AM201" s="44">
        <v>0.51133514595145302</v>
      </c>
      <c r="AN201" s="44">
        <v>0</v>
      </c>
      <c r="AO201" s="44">
        <v>0</v>
      </c>
      <c r="AP201" s="44">
        <v>0</v>
      </c>
      <c r="AQ201" s="44">
        <v>0</v>
      </c>
      <c r="AR201" s="44">
        <v>0</v>
      </c>
      <c r="AS201" s="44">
        <v>1</v>
      </c>
      <c r="AT201" s="165" t="str">
        <f>VLOOKUP(A201,'LG2 Raw data'!$T$34:$V$62,3,FALSE)</f>
        <v>Vector</v>
      </c>
    </row>
    <row r="202" spans="1:46" s="19" customFormat="1" x14ac:dyDescent="0.25">
      <c r="A202" s="165" t="s">
        <v>73</v>
      </c>
      <c r="B202" s="190">
        <v>2005</v>
      </c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165" t="str">
        <f>VLOOKUP(A202,'LG2 Raw data'!$T$34:$V$62,3,FALSE)</f>
        <v>Waipa</v>
      </c>
    </row>
    <row r="203" spans="1:46" s="19" customFormat="1" x14ac:dyDescent="0.25">
      <c r="A203" s="165" t="s">
        <v>73</v>
      </c>
      <c r="B203" s="190">
        <v>2006</v>
      </c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165" t="str">
        <f>VLOOKUP(A203,'LG2 Raw data'!$T$34:$V$62,3,FALSE)</f>
        <v>Waipa</v>
      </c>
    </row>
    <row r="204" spans="1:46" s="19" customFormat="1" x14ac:dyDescent="0.25">
      <c r="A204" s="165" t="s">
        <v>73</v>
      </c>
      <c r="B204" s="190">
        <v>2007</v>
      </c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165" t="str">
        <f>VLOOKUP(A204,'LG2 Raw data'!$T$34:$V$62,3,FALSE)</f>
        <v>Waipa</v>
      </c>
    </row>
    <row r="205" spans="1:46" s="19" customFormat="1" x14ac:dyDescent="0.25">
      <c r="A205" s="165" t="s">
        <v>73</v>
      </c>
      <c r="B205" s="190">
        <v>2008</v>
      </c>
      <c r="C205" s="44">
        <v>0</v>
      </c>
      <c r="D205" s="44">
        <v>0</v>
      </c>
      <c r="E205" s="44">
        <v>0</v>
      </c>
      <c r="F205" s="44">
        <v>0</v>
      </c>
      <c r="G205" s="44">
        <v>0</v>
      </c>
      <c r="H205" s="44">
        <v>1225.78889</v>
      </c>
      <c r="I205" s="44">
        <v>498.309159999999</v>
      </c>
      <c r="J205" s="44">
        <v>1724.0980500000001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86.663679999999999</v>
      </c>
      <c r="Q205" s="44">
        <v>198.61768000000001</v>
      </c>
      <c r="R205" s="44">
        <v>285.28136000000001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1312.4525699999999</v>
      </c>
      <c r="Y205" s="44">
        <v>696.92683999999895</v>
      </c>
      <c r="Z205" s="44">
        <v>2009.37941</v>
      </c>
      <c r="AA205" s="44">
        <v>67.624930000000006</v>
      </c>
      <c r="AB205" s="44">
        <v>45.200809999999997</v>
      </c>
      <c r="AC205" s="44">
        <v>112.82574</v>
      </c>
      <c r="AD205" s="44">
        <v>218.59271000000001</v>
      </c>
      <c r="AE205" s="44">
        <v>1424.12778</v>
      </c>
      <c r="AF205" s="44">
        <v>0</v>
      </c>
      <c r="AG205" s="44">
        <v>0</v>
      </c>
      <c r="AH205" s="44">
        <v>81.377560000000003</v>
      </c>
      <c r="AI205" s="44">
        <v>0</v>
      </c>
      <c r="AJ205" s="44">
        <v>0</v>
      </c>
      <c r="AK205" s="44">
        <v>1724.0980500000001</v>
      </c>
      <c r="AL205" s="44">
        <v>0.12678670450326199</v>
      </c>
      <c r="AM205" s="44">
        <v>0.82601321891176704</v>
      </c>
      <c r="AN205" s="44">
        <v>0</v>
      </c>
      <c r="AO205" s="44">
        <v>0</v>
      </c>
      <c r="AP205" s="44">
        <v>4.7200076584971502E-2</v>
      </c>
      <c r="AQ205" s="44">
        <v>0</v>
      </c>
      <c r="AR205" s="44">
        <v>0</v>
      </c>
      <c r="AS205" s="44">
        <v>1</v>
      </c>
      <c r="AT205" s="165" t="str">
        <f>VLOOKUP(A205,'LG2 Raw data'!$T$34:$V$62,3,FALSE)</f>
        <v>Waipa</v>
      </c>
    </row>
    <row r="206" spans="1:46" s="19" customFormat="1" x14ac:dyDescent="0.25">
      <c r="A206" s="165" t="s">
        <v>73</v>
      </c>
      <c r="B206" s="190">
        <v>2009</v>
      </c>
      <c r="C206" s="44">
        <v>0</v>
      </c>
      <c r="D206" s="44">
        <v>0</v>
      </c>
      <c r="E206" s="44">
        <v>0</v>
      </c>
      <c r="F206" s="44">
        <v>0</v>
      </c>
      <c r="G206" s="44">
        <v>0</v>
      </c>
      <c r="H206" s="44">
        <v>1225.89995</v>
      </c>
      <c r="I206" s="44">
        <v>509.19503999999898</v>
      </c>
      <c r="J206" s="44">
        <v>1735.0949900000001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99.464830000000006</v>
      </c>
      <c r="Q206" s="44">
        <v>223.29119</v>
      </c>
      <c r="R206" s="44">
        <v>322.75601999999998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1325.3647800000001</v>
      </c>
      <c r="Y206" s="44">
        <v>732.48622999999895</v>
      </c>
      <c r="Z206" s="44">
        <v>2057.8510099999999</v>
      </c>
      <c r="AA206" s="44">
        <v>72.810159999999996</v>
      </c>
      <c r="AB206" s="44">
        <v>52.652810000000002</v>
      </c>
      <c r="AC206" s="44">
        <v>125.46297</v>
      </c>
      <c r="AD206" s="44">
        <v>219.90064000000001</v>
      </c>
      <c r="AE206" s="44">
        <v>1433.8008500000001</v>
      </c>
      <c r="AF206" s="44">
        <v>0</v>
      </c>
      <c r="AG206" s="44">
        <v>0</v>
      </c>
      <c r="AH206" s="44">
        <v>81.393500000000003</v>
      </c>
      <c r="AI206" s="44">
        <v>0</v>
      </c>
      <c r="AJ206" s="44">
        <v>0</v>
      </c>
      <c r="AK206" s="44">
        <v>1735.0949900000001</v>
      </c>
      <c r="AL206" s="44">
        <v>0.126736945969742</v>
      </c>
      <c r="AM206" s="44">
        <v>0.82635294220981004</v>
      </c>
      <c r="AN206" s="44">
        <v>0</v>
      </c>
      <c r="AO206" s="44">
        <v>0</v>
      </c>
      <c r="AP206" s="44">
        <v>4.6910111820448498E-2</v>
      </c>
      <c r="AQ206" s="44">
        <v>0</v>
      </c>
      <c r="AR206" s="44">
        <v>0</v>
      </c>
      <c r="AS206" s="44">
        <v>1</v>
      </c>
      <c r="AT206" s="165" t="str">
        <f>VLOOKUP(A206,'LG2 Raw data'!$T$34:$V$62,3,FALSE)</f>
        <v>Waipa</v>
      </c>
    </row>
    <row r="207" spans="1:46" s="19" customFormat="1" x14ac:dyDescent="0.25">
      <c r="A207" s="165" t="s">
        <v>73</v>
      </c>
      <c r="B207" s="190">
        <v>2010</v>
      </c>
      <c r="C207" s="44">
        <v>0</v>
      </c>
      <c r="D207" s="44">
        <v>0</v>
      </c>
      <c r="E207" s="44">
        <v>0</v>
      </c>
      <c r="F207" s="44">
        <v>0</v>
      </c>
      <c r="G207" s="44">
        <v>0</v>
      </c>
      <c r="H207" s="44">
        <v>1223.7445499999999</v>
      </c>
      <c r="I207" s="44">
        <v>508.66452999999899</v>
      </c>
      <c r="J207" s="44">
        <v>1732.4090799999999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105.85827999999999</v>
      </c>
      <c r="Q207" s="44">
        <v>234.22838999999999</v>
      </c>
      <c r="R207" s="44">
        <v>340.08667000000003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1329.60283</v>
      </c>
      <c r="Y207" s="44">
        <v>742.89291999999898</v>
      </c>
      <c r="Z207" s="44">
        <v>2072.49575</v>
      </c>
      <c r="AA207" s="44">
        <v>68.212950000000006</v>
      </c>
      <c r="AB207" s="44">
        <v>55.44744</v>
      </c>
      <c r="AC207" s="44">
        <v>123.66039000000001</v>
      </c>
      <c r="AD207" s="44">
        <v>217.75026</v>
      </c>
      <c r="AE207" s="44">
        <v>1433.3937000000001</v>
      </c>
      <c r="AF207" s="44">
        <v>0</v>
      </c>
      <c r="AG207" s="44">
        <v>0</v>
      </c>
      <c r="AH207" s="44">
        <v>81.265119999999996</v>
      </c>
      <c r="AI207" s="44">
        <v>0</v>
      </c>
      <c r="AJ207" s="44">
        <v>0</v>
      </c>
      <c r="AK207" s="44">
        <v>1732.4090799999999</v>
      </c>
      <c r="AL207" s="44">
        <v>0.125692171966681</v>
      </c>
      <c r="AM207" s="44">
        <v>0.82739909213590601</v>
      </c>
      <c r="AN207" s="44">
        <v>0</v>
      </c>
      <c r="AO207" s="44">
        <v>0</v>
      </c>
      <c r="AP207" s="44">
        <v>4.6908735897412797E-2</v>
      </c>
      <c r="AQ207" s="44">
        <v>0</v>
      </c>
      <c r="AR207" s="44">
        <v>0</v>
      </c>
      <c r="AS207" s="44">
        <v>1</v>
      </c>
      <c r="AT207" s="165" t="str">
        <f>VLOOKUP(A207,'LG2 Raw data'!$T$34:$V$62,3,FALSE)</f>
        <v>Waipa</v>
      </c>
    </row>
    <row r="208" spans="1:46" s="19" customFormat="1" x14ac:dyDescent="0.25">
      <c r="A208" s="165" t="s">
        <v>73</v>
      </c>
      <c r="B208" s="190">
        <v>2011</v>
      </c>
      <c r="C208" s="44">
        <v>0</v>
      </c>
      <c r="D208" s="44">
        <v>0</v>
      </c>
      <c r="E208" s="44">
        <v>0</v>
      </c>
      <c r="F208" s="44">
        <v>0</v>
      </c>
      <c r="G208" s="44">
        <v>0</v>
      </c>
      <c r="H208" s="44">
        <v>1226.5033800000001</v>
      </c>
      <c r="I208" s="44">
        <v>508.86547999999902</v>
      </c>
      <c r="J208" s="44">
        <v>1735.36886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109.24527</v>
      </c>
      <c r="Q208" s="44">
        <v>239.49853999999999</v>
      </c>
      <c r="R208" s="44">
        <v>348.74381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1335.74865</v>
      </c>
      <c r="Y208" s="44">
        <v>748.36401999999896</v>
      </c>
      <c r="Z208" s="44">
        <v>2084.11267</v>
      </c>
      <c r="AA208" s="44">
        <v>68.21651</v>
      </c>
      <c r="AB208" s="44">
        <v>58.552439999999997</v>
      </c>
      <c r="AC208" s="44">
        <v>126.76895</v>
      </c>
      <c r="AD208" s="44">
        <v>217.66779</v>
      </c>
      <c r="AE208" s="44">
        <v>1436.65129</v>
      </c>
      <c r="AF208" s="44">
        <v>0</v>
      </c>
      <c r="AG208" s="44">
        <v>0</v>
      </c>
      <c r="AH208" s="44">
        <v>81.049779999999899</v>
      </c>
      <c r="AI208" s="44">
        <v>0</v>
      </c>
      <c r="AJ208" s="44">
        <v>0</v>
      </c>
      <c r="AK208" s="44">
        <v>1735.36886</v>
      </c>
      <c r="AL208" s="44">
        <v>0.12543027307750501</v>
      </c>
      <c r="AM208" s="44">
        <v>0.82786508569711303</v>
      </c>
      <c r="AN208" s="44">
        <v>0</v>
      </c>
      <c r="AO208" s="44">
        <v>0</v>
      </c>
      <c r="AP208" s="44">
        <v>4.6704641225381802E-2</v>
      </c>
      <c r="AQ208" s="44">
        <v>0</v>
      </c>
      <c r="AR208" s="44">
        <v>0</v>
      </c>
      <c r="AS208" s="44">
        <v>1</v>
      </c>
      <c r="AT208" s="165" t="str">
        <f>VLOOKUP(A208,'LG2 Raw data'!$T$34:$V$62,3,FALSE)</f>
        <v>Waipa</v>
      </c>
    </row>
    <row r="209" spans="1:46" s="19" customFormat="1" x14ac:dyDescent="0.25">
      <c r="A209" s="165" t="s">
        <v>73</v>
      </c>
      <c r="B209" s="190">
        <v>2012</v>
      </c>
      <c r="C209" s="44">
        <v>0</v>
      </c>
      <c r="D209" s="44">
        <v>0</v>
      </c>
      <c r="E209" s="44">
        <v>0</v>
      </c>
      <c r="F209" s="44">
        <v>0</v>
      </c>
      <c r="G209" s="44">
        <v>0</v>
      </c>
      <c r="H209" s="44">
        <v>1226.2002399999999</v>
      </c>
      <c r="I209" s="44">
        <v>508.93672999999899</v>
      </c>
      <c r="J209" s="44">
        <v>1735.13697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111.04571</v>
      </c>
      <c r="Q209" s="44">
        <v>241.30929</v>
      </c>
      <c r="R209" s="44">
        <v>352.35500000000002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1337.24595</v>
      </c>
      <c r="Y209" s="44">
        <v>750.24601999999902</v>
      </c>
      <c r="Z209" s="44">
        <v>2087.49197</v>
      </c>
      <c r="AA209" s="44">
        <v>67.846810000000005</v>
      </c>
      <c r="AB209" s="44">
        <v>58.604280000000003</v>
      </c>
      <c r="AC209" s="44">
        <v>126.45108999999999</v>
      </c>
      <c r="AD209" s="44">
        <v>216.04567</v>
      </c>
      <c r="AE209" s="44">
        <v>1437.92255</v>
      </c>
      <c r="AF209" s="44">
        <v>0</v>
      </c>
      <c r="AG209" s="44">
        <v>0</v>
      </c>
      <c r="AH209" s="44">
        <v>81.168749999999903</v>
      </c>
      <c r="AI209" s="44">
        <v>0</v>
      </c>
      <c r="AJ209" s="44">
        <v>0</v>
      </c>
      <c r="AK209" s="44">
        <v>1735.13697</v>
      </c>
      <c r="AL209" s="44">
        <v>0.124512170356211</v>
      </c>
      <c r="AM209" s="44">
        <v>0.82870838144841097</v>
      </c>
      <c r="AN209" s="44">
        <v>0</v>
      </c>
      <c r="AO209" s="44">
        <v>0</v>
      </c>
      <c r="AP209" s="44">
        <v>4.6779448195377799E-2</v>
      </c>
      <c r="AQ209" s="44">
        <v>0</v>
      </c>
      <c r="AR209" s="44">
        <v>0</v>
      </c>
      <c r="AS209" s="44">
        <v>1</v>
      </c>
      <c r="AT209" s="165" t="str">
        <f>VLOOKUP(A209,'LG2 Raw data'!$T$34:$V$62,3,FALSE)</f>
        <v>Waipa</v>
      </c>
    </row>
    <row r="210" spans="1:46" s="19" customFormat="1" x14ac:dyDescent="0.25">
      <c r="A210" s="165" t="s">
        <v>74</v>
      </c>
      <c r="B210" s="190">
        <v>2005</v>
      </c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165" t="str">
        <f>VLOOKUP(A210,'LG2 Raw data'!$T$34:$V$62,3,FALSE)</f>
        <v>WEL</v>
      </c>
    </row>
    <row r="211" spans="1:46" s="19" customFormat="1" x14ac:dyDescent="0.25">
      <c r="A211" s="165" t="s">
        <v>74</v>
      </c>
      <c r="B211" s="190">
        <v>2006</v>
      </c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165" t="str">
        <f>VLOOKUP(A211,'LG2 Raw data'!$T$34:$V$62,3,FALSE)</f>
        <v>WEL</v>
      </c>
    </row>
    <row r="212" spans="1:46" s="19" customFormat="1" x14ac:dyDescent="0.25">
      <c r="A212" s="165" t="s">
        <v>74</v>
      </c>
      <c r="B212" s="190">
        <v>2007</v>
      </c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165" t="str">
        <f>VLOOKUP(A212,'LG2 Raw data'!$T$34:$V$62,3,FALSE)</f>
        <v>WEL</v>
      </c>
    </row>
    <row r="213" spans="1:46" s="19" customFormat="1" x14ac:dyDescent="0.25">
      <c r="A213" s="165" t="s">
        <v>74</v>
      </c>
      <c r="B213" s="190">
        <v>2008</v>
      </c>
      <c r="C213" s="44">
        <v>0</v>
      </c>
      <c r="D213" s="44">
        <v>0</v>
      </c>
      <c r="E213" s="44">
        <v>187.31</v>
      </c>
      <c r="F213" s="44">
        <v>0</v>
      </c>
      <c r="G213" s="44">
        <v>0</v>
      </c>
      <c r="H213" s="44">
        <v>2031.33</v>
      </c>
      <c r="I213" s="44">
        <v>1152.8800000000001</v>
      </c>
      <c r="J213" s="44">
        <v>3371.52</v>
      </c>
      <c r="K213" s="44">
        <v>0</v>
      </c>
      <c r="L213" s="44">
        <v>0</v>
      </c>
      <c r="M213" s="44">
        <v>137.09</v>
      </c>
      <c r="N213" s="44">
        <v>0</v>
      </c>
      <c r="O213" s="44">
        <v>0</v>
      </c>
      <c r="P213" s="44">
        <v>531.76</v>
      </c>
      <c r="Q213" s="44">
        <v>1012.08</v>
      </c>
      <c r="R213" s="44">
        <v>1680.93</v>
      </c>
      <c r="S213" s="44">
        <v>0</v>
      </c>
      <c r="T213" s="44">
        <v>0</v>
      </c>
      <c r="U213" s="44">
        <v>324.39999999999998</v>
      </c>
      <c r="V213" s="44">
        <v>0</v>
      </c>
      <c r="W213" s="44">
        <v>0</v>
      </c>
      <c r="X213" s="44">
        <v>2563.09</v>
      </c>
      <c r="Y213" s="44">
        <v>2164.96</v>
      </c>
      <c r="Z213" s="44">
        <v>5052.45</v>
      </c>
      <c r="AA213" s="44">
        <v>256.13554494123599</v>
      </c>
      <c r="AB213" s="44">
        <v>891.03848949675796</v>
      </c>
      <c r="AC213" s="44">
        <v>1147.17403443799</v>
      </c>
      <c r="AD213" s="44">
        <v>577.21463700671495</v>
      </c>
      <c r="AE213" s="44">
        <v>2636.68307052303</v>
      </c>
      <c r="AF213" s="44">
        <v>0</v>
      </c>
      <c r="AG213" s="44">
        <v>0</v>
      </c>
      <c r="AH213" s="44">
        <v>157.622292470259</v>
      </c>
      <c r="AI213" s="44">
        <v>0</v>
      </c>
      <c r="AJ213" s="44">
        <v>0</v>
      </c>
      <c r="AK213" s="44">
        <v>3371.52</v>
      </c>
      <c r="AL213" s="44">
        <v>0.17120308851992999</v>
      </c>
      <c r="AM213" s="44">
        <v>0.78204580442145599</v>
      </c>
      <c r="AN213" s="44">
        <v>0</v>
      </c>
      <c r="AO213" s="44">
        <v>0</v>
      </c>
      <c r="AP213" s="44">
        <v>4.67511070586141E-2</v>
      </c>
      <c r="AQ213" s="44">
        <v>0</v>
      </c>
      <c r="AR213" s="44">
        <v>0</v>
      </c>
      <c r="AS213" s="44">
        <v>1</v>
      </c>
      <c r="AT213" s="165" t="str">
        <f>VLOOKUP(A213,'LG2 Raw data'!$T$34:$V$62,3,FALSE)</f>
        <v>WEL</v>
      </c>
    </row>
    <row r="214" spans="1:46" s="19" customFormat="1" x14ac:dyDescent="0.25">
      <c r="A214" s="165" t="s">
        <v>74</v>
      </c>
      <c r="B214" s="190">
        <v>2009</v>
      </c>
      <c r="C214" s="44">
        <v>0</v>
      </c>
      <c r="D214" s="44">
        <v>0</v>
      </c>
      <c r="E214" s="44">
        <v>186.33</v>
      </c>
      <c r="F214" s="44">
        <v>0</v>
      </c>
      <c r="G214" s="44">
        <v>0</v>
      </c>
      <c r="H214" s="44">
        <v>2034.23</v>
      </c>
      <c r="I214" s="44">
        <v>1148.31</v>
      </c>
      <c r="J214" s="44">
        <v>3368.87</v>
      </c>
      <c r="K214" s="44">
        <v>0</v>
      </c>
      <c r="L214" s="44">
        <v>0</v>
      </c>
      <c r="M214" s="44">
        <v>142.69999999999999</v>
      </c>
      <c r="N214" s="44">
        <v>0</v>
      </c>
      <c r="O214" s="44">
        <v>0</v>
      </c>
      <c r="P214" s="44">
        <v>579.09</v>
      </c>
      <c r="Q214" s="44">
        <v>1077.6400000000001</v>
      </c>
      <c r="R214" s="44">
        <v>1799.43</v>
      </c>
      <c r="S214" s="44">
        <v>0</v>
      </c>
      <c r="T214" s="44">
        <v>0</v>
      </c>
      <c r="U214" s="44">
        <v>329.03</v>
      </c>
      <c r="V214" s="44">
        <v>0</v>
      </c>
      <c r="W214" s="44">
        <v>0</v>
      </c>
      <c r="X214" s="44">
        <v>2613.3200000000002</v>
      </c>
      <c r="Y214" s="44">
        <v>2225.9499999999998</v>
      </c>
      <c r="Z214" s="44">
        <v>5168.3</v>
      </c>
      <c r="AA214" s="44">
        <v>258.66662337173398</v>
      </c>
      <c r="AB214" s="44">
        <v>937.55115470972498</v>
      </c>
      <c r="AC214" s="44">
        <v>1196.21777808146</v>
      </c>
      <c r="AD214" s="44">
        <v>571.96209183607004</v>
      </c>
      <c r="AE214" s="44">
        <v>2639.1351996277799</v>
      </c>
      <c r="AF214" s="44">
        <v>0</v>
      </c>
      <c r="AG214" s="44">
        <v>0</v>
      </c>
      <c r="AH214" s="44">
        <v>157.772708536154</v>
      </c>
      <c r="AI214" s="44">
        <v>0</v>
      </c>
      <c r="AJ214" s="44">
        <v>0</v>
      </c>
      <c r="AK214" s="44">
        <v>3368.87</v>
      </c>
      <c r="AL214" s="44">
        <v>0.16977861770744199</v>
      </c>
      <c r="AM214" s="44">
        <v>0.78338885134415304</v>
      </c>
      <c r="AN214" s="44">
        <v>0</v>
      </c>
      <c r="AO214" s="44">
        <v>0</v>
      </c>
      <c r="AP214" s="44">
        <v>4.6832530948405303E-2</v>
      </c>
      <c r="AQ214" s="44">
        <v>0</v>
      </c>
      <c r="AR214" s="44">
        <v>0</v>
      </c>
      <c r="AS214" s="44">
        <v>1</v>
      </c>
      <c r="AT214" s="165" t="str">
        <f>VLOOKUP(A214,'LG2 Raw data'!$T$34:$V$62,3,FALSE)</f>
        <v>WEL</v>
      </c>
    </row>
    <row r="215" spans="1:46" s="19" customFormat="1" x14ac:dyDescent="0.25">
      <c r="A215" s="165" t="s">
        <v>74</v>
      </c>
      <c r="B215" s="190">
        <v>2010</v>
      </c>
      <c r="C215" s="44">
        <v>0</v>
      </c>
      <c r="D215" s="44">
        <v>0</v>
      </c>
      <c r="E215" s="44">
        <v>186</v>
      </c>
      <c r="F215" s="44">
        <v>0</v>
      </c>
      <c r="G215" s="44">
        <v>0</v>
      </c>
      <c r="H215" s="44">
        <v>1932</v>
      </c>
      <c r="I215" s="44">
        <v>1123</v>
      </c>
      <c r="J215" s="44">
        <v>3241</v>
      </c>
      <c r="K215" s="44">
        <v>0</v>
      </c>
      <c r="L215" s="44">
        <v>0</v>
      </c>
      <c r="M215" s="44">
        <v>143</v>
      </c>
      <c r="N215" s="44">
        <v>0</v>
      </c>
      <c r="O215" s="44">
        <v>0</v>
      </c>
      <c r="P215" s="44">
        <v>570</v>
      </c>
      <c r="Q215" s="44">
        <v>1089</v>
      </c>
      <c r="R215" s="44">
        <v>1802</v>
      </c>
      <c r="S215" s="44">
        <v>0</v>
      </c>
      <c r="T215" s="44">
        <v>0</v>
      </c>
      <c r="U215" s="44">
        <v>329</v>
      </c>
      <c r="V215" s="44">
        <v>0</v>
      </c>
      <c r="W215" s="44">
        <v>0</v>
      </c>
      <c r="X215" s="44">
        <v>2502</v>
      </c>
      <c r="Y215" s="44">
        <v>2212</v>
      </c>
      <c r="Z215" s="44">
        <v>5043</v>
      </c>
      <c r="AA215" s="44">
        <v>260</v>
      </c>
      <c r="AB215" s="44">
        <v>1113</v>
      </c>
      <c r="AC215" s="44">
        <v>1373</v>
      </c>
      <c r="AD215" s="44">
        <v>647</v>
      </c>
      <c r="AE215" s="44">
        <v>1983</v>
      </c>
      <c r="AF215" s="44">
        <v>0</v>
      </c>
      <c r="AG215" s="44">
        <v>13</v>
      </c>
      <c r="AH215" s="44">
        <v>598</v>
      </c>
      <c r="AI215" s="44">
        <v>0</v>
      </c>
      <c r="AJ215" s="44">
        <v>0</v>
      </c>
      <c r="AK215" s="44">
        <v>3241</v>
      </c>
      <c r="AL215" s="44">
        <v>0.199629743906202</v>
      </c>
      <c r="AM215" s="44">
        <v>0.61184819500154297</v>
      </c>
      <c r="AN215" s="44">
        <v>0</v>
      </c>
      <c r="AO215" s="44">
        <v>4.0111076828138999E-3</v>
      </c>
      <c r="AP215" s="44">
        <v>0.18451095340944201</v>
      </c>
      <c r="AQ215" s="44">
        <v>0</v>
      </c>
      <c r="AR215" s="44">
        <v>0</v>
      </c>
      <c r="AS215" s="44">
        <v>1</v>
      </c>
      <c r="AT215" s="165" t="str">
        <f>VLOOKUP(A215,'LG2 Raw data'!$T$34:$V$62,3,FALSE)</f>
        <v>WEL</v>
      </c>
    </row>
    <row r="216" spans="1:46" s="19" customFormat="1" x14ac:dyDescent="0.25">
      <c r="A216" s="165" t="s">
        <v>74</v>
      </c>
      <c r="B216" s="190">
        <v>2011</v>
      </c>
      <c r="C216" s="44">
        <v>0</v>
      </c>
      <c r="D216" s="44">
        <v>0</v>
      </c>
      <c r="E216" s="44">
        <v>198.08661000000001</v>
      </c>
      <c r="F216" s="44">
        <v>0</v>
      </c>
      <c r="G216" s="44">
        <v>0</v>
      </c>
      <c r="H216" s="44">
        <v>1910.46713</v>
      </c>
      <c r="I216" s="44">
        <v>1052.87221</v>
      </c>
      <c r="J216" s="44">
        <v>3161.4259499999998</v>
      </c>
      <c r="K216" s="44">
        <v>0</v>
      </c>
      <c r="L216" s="44">
        <v>0</v>
      </c>
      <c r="M216" s="44">
        <v>186.04345000000001</v>
      </c>
      <c r="N216" s="44">
        <v>0</v>
      </c>
      <c r="O216" s="44">
        <v>0</v>
      </c>
      <c r="P216" s="44">
        <v>581.25280999999995</v>
      </c>
      <c r="Q216" s="44">
        <v>1124.5931700000001</v>
      </c>
      <c r="R216" s="44">
        <v>1891.8894299999999</v>
      </c>
      <c r="S216" s="44">
        <v>0</v>
      </c>
      <c r="T216" s="44">
        <v>0</v>
      </c>
      <c r="U216" s="44">
        <v>384.13006000000001</v>
      </c>
      <c r="V216" s="44">
        <v>0</v>
      </c>
      <c r="W216" s="44">
        <v>0</v>
      </c>
      <c r="X216" s="44">
        <v>2491.71994</v>
      </c>
      <c r="Y216" s="44">
        <v>2177.4653800000001</v>
      </c>
      <c r="Z216" s="44">
        <v>5053.31538</v>
      </c>
      <c r="AA216" s="44">
        <v>262.81808000000001</v>
      </c>
      <c r="AB216" s="44">
        <v>1133.317</v>
      </c>
      <c r="AC216" s="44">
        <v>1396.13508</v>
      </c>
      <c r="AD216" s="44">
        <v>754.82756484271795</v>
      </c>
      <c r="AE216" s="44">
        <v>1817.72325213828</v>
      </c>
      <c r="AF216" s="44">
        <v>0</v>
      </c>
      <c r="AG216" s="44">
        <v>10.4679</v>
      </c>
      <c r="AH216" s="44">
        <v>578.40723301900005</v>
      </c>
      <c r="AI216" s="44">
        <v>0</v>
      </c>
      <c r="AJ216" s="44">
        <v>0</v>
      </c>
      <c r="AK216" s="44">
        <v>3161.4259499999998</v>
      </c>
      <c r="AL216" s="44">
        <v>0.23876174130939801</v>
      </c>
      <c r="AM216" s="44">
        <v>0.57496942230713399</v>
      </c>
      <c r="AN216" s="44">
        <v>0</v>
      </c>
      <c r="AO216" s="44">
        <v>3.3111324337677002E-3</v>
      </c>
      <c r="AP216" s="44">
        <v>0.18295770394970001</v>
      </c>
      <c r="AQ216" s="44">
        <v>0</v>
      </c>
      <c r="AR216" s="44">
        <v>0</v>
      </c>
      <c r="AS216" s="44">
        <v>1</v>
      </c>
      <c r="AT216" s="165" t="str">
        <f>VLOOKUP(A216,'LG2 Raw data'!$T$34:$V$62,3,FALSE)</f>
        <v>WEL</v>
      </c>
    </row>
    <row r="217" spans="1:46" s="19" customFormat="1" x14ac:dyDescent="0.25">
      <c r="A217" s="165" t="s">
        <v>74</v>
      </c>
      <c r="B217" s="190">
        <v>2012</v>
      </c>
      <c r="C217" s="44">
        <v>0</v>
      </c>
      <c r="D217" s="44">
        <v>0</v>
      </c>
      <c r="E217" s="44">
        <v>198</v>
      </c>
      <c r="F217" s="44">
        <v>0</v>
      </c>
      <c r="G217" s="44">
        <v>0</v>
      </c>
      <c r="H217" s="44">
        <v>1929</v>
      </c>
      <c r="I217" s="44">
        <v>1113</v>
      </c>
      <c r="J217" s="44">
        <v>3240</v>
      </c>
      <c r="K217" s="44">
        <v>0</v>
      </c>
      <c r="L217" s="44">
        <v>0</v>
      </c>
      <c r="M217" s="44">
        <v>223</v>
      </c>
      <c r="N217" s="44">
        <v>0</v>
      </c>
      <c r="O217" s="44">
        <v>0</v>
      </c>
      <c r="P217" s="44">
        <v>610</v>
      </c>
      <c r="Q217" s="44">
        <v>1153</v>
      </c>
      <c r="R217" s="44">
        <v>1986</v>
      </c>
      <c r="S217" s="44">
        <v>0</v>
      </c>
      <c r="T217" s="44">
        <v>0</v>
      </c>
      <c r="U217" s="44">
        <v>421</v>
      </c>
      <c r="V217" s="44">
        <v>0</v>
      </c>
      <c r="W217" s="44">
        <v>0</v>
      </c>
      <c r="X217" s="44">
        <v>2539</v>
      </c>
      <c r="Y217" s="44">
        <v>2266</v>
      </c>
      <c r="Z217" s="44">
        <v>5226</v>
      </c>
      <c r="AA217" s="44">
        <v>262</v>
      </c>
      <c r="AB217" s="44">
        <v>868</v>
      </c>
      <c r="AC217" s="44">
        <v>1130</v>
      </c>
      <c r="AD217" s="44">
        <v>603</v>
      </c>
      <c r="AE217" s="44">
        <v>2101</v>
      </c>
      <c r="AF217" s="44">
        <v>0</v>
      </c>
      <c r="AG217" s="44">
        <v>4</v>
      </c>
      <c r="AH217" s="44">
        <v>532</v>
      </c>
      <c r="AI217" s="44">
        <v>0</v>
      </c>
      <c r="AJ217" s="44">
        <v>0</v>
      </c>
      <c r="AK217" s="44">
        <v>3240</v>
      </c>
      <c r="AL217" s="44">
        <v>0.18611111111111101</v>
      </c>
      <c r="AM217" s="44">
        <v>0.64845679012345703</v>
      </c>
      <c r="AN217" s="44">
        <v>0</v>
      </c>
      <c r="AO217" s="44">
        <v>1.2345679012346E-3</v>
      </c>
      <c r="AP217" s="44">
        <v>0.164197530864198</v>
      </c>
      <c r="AQ217" s="44">
        <v>0</v>
      </c>
      <c r="AR217" s="44">
        <v>0</v>
      </c>
      <c r="AS217" s="44">
        <v>1</v>
      </c>
      <c r="AT217" s="165" t="str">
        <f>VLOOKUP(A217,'LG2 Raw data'!$T$34:$V$62,3,FALSE)</f>
        <v>WEL</v>
      </c>
    </row>
    <row r="218" spans="1:46" s="19" customFormat="1" x14ac:dyDescent="0.25">
      <c r="A218" s="165" t="s">
        <v>14</v>
      </c>
      <c r="B218" s="190">
        <v>2005</v>
      </c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165" t="str">
        <f>VLOOKUP(A218,'LG2 Raw data'!$T$34:$V$62,3,FALSE)</f>
        <v>Wellington Electricity</v>
      </c>
    </row>
    <row r="219" spans="1:46" s="19" customFormat="1" x14ac:dyDescent="0.25">
      <c r="A219" s="165" t="s">
        <v>14</v>
      </c>
      <c r="B219" s="190">
        <v>2006</v>
      </c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165" t="str">
        <f>VLOOKUP(A219,'LG2 Raw data'!$T$34:$V$62,3,FALSE)</f>
        <v>Wellington Electricity</v>
      </c>
    </row>
    <row r="220" spans="1:46" s="19" customFormat="1" x14ac:dyDescent="0.25">
      <c r="A220" s="165" t="s">
        <v>14</v>
      </c>
      <c r="B220" s="190">
        <v>2007</v>
      </c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165" t="str">
        <f>VLOOKUP(A220,'LG2 Raw data'!$T$34:$V$62,3,FALSE)</f>
        <v>Wellington Electricity</v>
      </c>
    </row>
    <row r="221" spans="1:46" s="19" customFormat="1" x14ac:dyDescent="0.25">
      <c r="A221" s="165" t="s">
        <v>14</v>
      </c>
      <c r="B221" s="190">
        <v>2008</v>
      </c>
      <c r="C221" s="44">
        <v>0</v>
      </c>
      <c r="D221" s="44">
        <v>0</v>
      </c>
      <c r="E221" s="44">
        <v>0</v>
      </c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>
        <v>0</v>
      </c>
      <c r="Q221" s="44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4">
        <v>0</v>
      </c>
      <c r="AF221" s="44">
        <v>0</v>
      </c>
      <c r="AG221" s="44">
        <v>0</v>
      </c>
      <c r="AH221" s="44">
        <v>0</v>
      </c>
      <c r="AI221" s="44">
        <v>0</v>
      </c>
      <c r="AJ221" s="44">
        <v>0</v>
      </c>
      <c r="AK221" s="44">
        <v>0</v>
      </c>
      <c r="AL221" s="44">
        <v>0</v>
      </c>
      <c r="AM221" s="44">
        <v>0</v>
      </c>
      <c r="AN221" s="44">
        <v>0</v>
      </c>
      <c r="AO221" s="44">
        <v>0</v>
      </c>
      <c r="AP221" s="44">
        <v>0</v>
      </c>
      <c r="AQ221" s="44">
        <v>0</v>
      </c>
      <c r="AR221" s="44">
        <v>0</v>
      </c>
      <c r="AS221" s="44">
        <v>0</v>
      </c>
      <c r="AT221" s="165" t="str">
        <f>VLOOKUP(A221,'LG2 Raw data'!$T$34:$V$62,3,FALSE)</f>
        <v>Wellington Electricity</v>
      </c>
    </row>
    <row r="222" spans="1:46" s="19" customFormat="1" x14ac:dyDescent="0.25">
      <c r="A222" s="165" t="s">
        <v>14</v>
      </c>
      <c r="B222" s="190">
        <v>2009</v>
      </c>
      <c r="C222" s="44">
        <v>0</v>
      </c>
      <c r="D222" s="44">
        <v>0</v>
      </c>
      <c r="E222" s="44">
        <v>58.5</v>
      </c>
      <c r="F222" s="44">
        <v>0</v>
      </c>
      <c r="G222" s="44">
        <v>0</v>
      </c>
      <c r="H222" s="44">
        <v>598</v>
      </c>
      <c r="I222" s="44">
        <v>1115</v>
      </c>
      <c r="J222" s="44">
        <v>1771.5</v>
      </c>
      <c r="K222" s="44">
        <v>0</v>
      </c>
      <c r="L222" s="44">
        <v>0</v>
      </c>
      <c r="M222" s="44">
        <v>153.19999999999999</v>
      </c>
      <c r="N222" s="44">
        <v>0</v>
      </c>
      <c r="O222" s="44">
        <v>0</v>
      </c>
      <c r="P222" s="44">
        <v>1119</v>
      </c>
      <c r="Q222" s="44">
        <v>1546</v>
      </c>
      <c r="R222" s="44">
        <v>2818.2</v>
      </c>
      <c r="S222" s="44">
        <v>0</v>
      </c>
      <c r="T222" s="44">
        <v>0</v>
      </c>
      <c r="U222" s="44">
        <v>211.7</v>
      </c>
      <c r="V222" s="44">
        <v>0</v>
      </c>
      <c r="W222" s="44">
        <v>0</v>
      </c>
      <c r="X222" s="44">
        <v>1717</v>
      </c>
      <c r="Y222" s="44">
        <v>2661</v>
      </c>
      <c r="Z222" s="44">
        <v>4589.7</v>
      </c>
      <c r="AA222" s="44">
        <v>90</v>
      </c>
      <c r="AB222" s="44">
        <v>293</v>
      </c>
      <c r="AC222" s="44">
        <v>383</v>
      </c>
      <c r="AD222" s="44">
        <v>1377</v>
      </c>
      <c r="AE222" s="44">
        <v>395</v>
      </c>
      <c r="AF222" s="44">
        <v>0</v>
      </c>
      <c r="AG222" s="44">
        <v>0</v>
      </c>
      <c r="AH222" s="44">
        <v>0</v>
      </c>
      <c r="AI222" s="44">
        <v>0</v>
      </c>
      <c r="AJ222" s="44">
        <v>0</v>
      </c>
      <c r="AK222" s="44">
        <v>1772</v>
      </c>
      <c r="AL222" s="44">
        <v>0.77708803611738198</v>
      </c>
      <c r="AM222" s="44">
        <v>0.222911963882619</v>
      </c>
      <c r="AN222" s="44">
        <v>0</v>
      </c>
      <c r="AO222" s="44">
        <v>0</v>
      </c>
      <c r="AP222" s="44">
        <v>0</v>
      </c>
      <c r="AQ222" s="44">
        <v>0</v>
      </c>
      <c r="AR222" s="44">
        <v>0</v>
      </c>
      <c r="AS222" s="44">
        <v>1</v>
      </c>
      <c r="AT222" s="165" t="str">
        <f>VLOOKUP(A222,'LG2 Raw data'!$T$34:$V$62,3,FALSE)</f>
        <v>Wellington Electricity</v>
      </c>
    </row>
    <row r="223" spans="1:46" s="19" customFormat="1" x14ac:dyDescent="0.25">
      <c r="A223" s="165" t="s">
        <v>14</v>
      </c>
      <c r="B223" s="190">
        <v>2010</v>
      </c>
      <c r="C223" s="44">
        <v>0</v>
      </c>
      <c r="D223" s="44">
        <v>0</v>
      </c>
      <c r="E223" s="44">
        <v>59</v>
      </c>
      <c r="F223" s="44">
        <v>0</v>
      </c>
      <c r="G223" s="44">
        <v>0</v>
      </c>
      <c r="H223" s="44">
        <v>598</v>
      </c>
      <c r="I223" s="44">
        <v>1115</v>
      </c>
      <c r="J223" s="44">
        <v>1772</v>
      </c>
      <c r="K223" s="44">
        <v>0</v>
      </c>
      <c r="L223" s="44">
        <v>0</v>
      </c>
      <c r="M223" s="44">
        <v>153</v>
      </c>
      <c r="N223" s="44">
        <v>0</v>
      </c>
      <c r="O223" s="44">
        <v>0</v>
      </c>
      <c r="P223" s="44">
        <v>1126</v>
      </c>
      <c r="Q223" s="44">
        <v>1558.9</v>
      </c>
      <c r="R223" s="44">
        <v>2837.9</v>
      </c>
      <c r="S223" s="44">
        <v>0</v>
      </c>
      <c r="T223" s="44">
        <v>0</v>
      </c>
      <c r="U223" s="44">
        <v>212</v>
      </c>
      <c r="V223" s="44">
        <v>0</v>
      </c>
      <c r="W223" s="44">
        <v>0</v>
      </c>
      <c r="X223" s="44">
        <v>1724</v>
      </c>
      <c r="Y223" s="44">
        <v>2673.9</v>
      </c>
      <c r="Z223" s="44">
        <v>4609.8999999999996</v>
      </c>
      <c r="AA223" s="44">
        <v>90</v>
      </c>
      <c r="AB223" s="44">
        <v>296</v>
      </c>
      <c r="AC223" s="44">
        <v>386</v>
      </c>
      <c r="AD223" s="44">
        <v>1377</v>
      </c>
      <c r="AE223" s="44">
        <v>394.7</v>
      </c>
      <c r="AF223" s="44">
        <v>0</v>
      </c>
      <c r="AG223" s="44">
        <v>0</v>
      </c>
      <c r="AH223" s="44">
        <v>0</v>
      </c>
      <c r="AI223" s="44">
        <v>0</v>
      </c>
      <c r="AJ223" s="44">
        <v>0</v>
      </c>
      <c r="AK223" s="44">
        <v>1771.7</v>
      </c>
      <c r="AL223" s="44">
        <v>0.77721961957441998</v>
      </c>
      <c r="AM223" s="44">
        <v>0.22278038042557999</v>
      </c>
      <c r="AN223" s="44">
        <v>0</v>
      </c>
      <c r="AO223" s="44">
        <v>0</v>
      </c>
      <c r="AP223" s="44">
        <v>0</v>
      </c>
      <c r="AQ223" s="44">
        <v>0</v>
      </c>
      <c r="AR223" s="44">
        <v>0</v>
      </c>
      <c r="AS223" s="44">
        <v>1</v>
      </c>
      <c r="AT223" s="165" t="str">
        <f>VLOOKUP(A223,'LG2 Raw data'!$T$34:$V$62,3,FALSE)</f>
        <v>Wellington Electricity</v>
      </c>
    </row>
    <row r="224" spans="1:46" s="19" customFormat="1" x14ac:dyDescent="0.25">
      <c r="A224" s="165" t="s">
        <v>14</v>
      </c>
      <c r="B224" s="190">
        <v>2011</v>
      </c>
      <c r="C224" s="44">
        <v>0</v>
      </c>
      <c r="D224" s="44">
        <v>0</v>
      </c>
      <c r="E224" s="44">
        <v>58.050236046664402</v>
      </c>
      <c r="F224" s="44">
        <v>0</v>
      </c>
      <c r="G224" s="44">
        <v>0</v>
      </c>
      <c r="H224" s="44">
        <v>597.77573717427799</v>
      </c>
      <c r="I224" s="44">
        <v>1103.1060991608599</v>
      </c>
      <c r="J224" s="44">
        <v>1758.9320723818</v>
      </c>
      <c r="K224" s="44">
        <v>0</v>
      </c>
      <c r="L224" s="44">
        <v>0</v>
      </c>
      <c r="M224" s="44">
        <v>153.76348103500399</v>
      </c>
      <c r="N224" s="44">
        <v>0</v>
      </c>
      <c r="O224" s="44">
        <v>0</v>
      </c>
      <c r="P224" s="44">
        <v>1138.72617300767</v>
      </c>
      <c r="Q224" s="44">
        <v>1553</v>
      </c>
      <c r="R224" s="44">
        <v>2845.4896540426698</v>
      </c>
      <c r="S224" s="44">
        <v>0</v>
      </c>
      <c r="T224" s="44">
        <v>0</v>
      </c>
      <c r="U224" s="44">
        <v>211.81371708166799</v>
      </c>
      <c r="V224" s="44">
        <v>0</v>
      </c>
      <c r="W224" s="44">
        <v>0</v>
      </c>
      <c r="X224" s="44">
        <v>1736.5019101819501</v>
      </c>
      <c r="Y224" s="44">
        <v>2656.1060991608601</v>
      </c>
      <c r="Z224" s="44">
        <v>4604.4217264244699</v>
      </c>
      <c r="AA224" s="44">
        <v>90</v>
      </c>
      <c r="AB224" s="44">
        <v>296</v>
      </c>
      <c r="AC224" s="44">
        <v>386</v>
      </c>
      <c r="AD224" s="44">
        <v>1365.9542044079601</v>
      </c>
      <c r="AE224" s="44">
        <v>392.97786797383799</v>
      </c>
      <c r="AF224" s="44">
        <v>0</v>
      </c>
      <c r="AG224" s="44">
        <v>0</v>
      </c>
      <c r="AH224" s="44">
        <v>0</v>
      </c>
      <c r="AI224" s="44">
        <v>0</v>
      </c>
      <c r="AJ224" s="44">
        <v>0</v>
      </c>
      <c r="AK224" s="44">
        <v>1758.9320723818</v>
      </c>
      <c r="AL224" s="44">
        <v>0.77658155528331396</v>
      </c>
      <c r="AM224" s="44">
        <v>0.22341844471668601</v>
      </c>
      <c r="AN224" s="44">
        <v>0</v>
      </c>
      <c r="AO224" s="44">
        <v>0</v>
      </c>
      <c r="AP224" s="44">
        <v>0</v>
      </c>
      <c r="AQ224" s="44">
        <v>0</v>
      </c>
      <c r="AR224" s="44">
        <v>0</v>
      </c>
      <c r="AS224" s="44">
        <v>1</v>
      </c>
      <c r="AT224" s="165" t="str">
        <f>VLOOKUP(A224,'LG2 Raw data'!$T$34:$V$62,3,FALSE)</f>
        <v>Wellington Electricity</v>
      </c>
    </row>
    <row r="225" spans="1:46" s="19" customFormat="1" x14ac:dyDescent="0.25">
      <c r="A225" s="165" t="s">
        <v>14</v>
      </c>
      <c r="B225" s="190">
        <v>2012</v>
      </c>
      <c r="C225" s="44">
        <v>0</v>
      </c>
      <c r="D225" s="44">
        <v>0</v>
      </c>
      <c r="E225" s="44">
        <v>58</v>
      </c>
      <c r="F225" s="44">
        <v>0</v>
      </c>
      <c r="G225" s="44">
        <v>0</v>
      </c>
      <c r="H225" s="44">
        <v>598</v>
      </c>
      <c r="I225" s="44">
        <v>1096</v>
      </c>
      <c r="J225" s="44">
        <v>1752</v>
      </c>
      <c r="K225" s="44">
        <v>0</v>
      </c>
      <c r="L225" s="44">
        <v>0</v>
      </c>
      <c r="M225" s="44">
        <v>146.58063800244901</v>
      </c>
      <c r="N225" s="44">
        <v>0</v>
      </c>
      <c r="O225" s="44">
        <v>0</v>
      </c>
      <c r="P225" s="44">
        <v>1137.1196469177701</v>
      </c>
      <c r="Q225" s="44">
        <v>1589.33792391405</v>
      </c>
      <c r="R225" s="44">
        <v>2873.0382088342699</v>
      </c>
      <c r="S225" s="44">
        <v>0</v>
      </c>
      <c r="T225" s="44">
        <v>0</v>
      </c>
      <c r="U225" s="44">
        <v>204.58063800244901</v>
      </c>
      <c r="V225" s="44">
        <v>0</v>
      </c>
      <c r="W225" s="44">
        <v>0</v>
      </c>
      <c r="X225" s="44">
        <v>1735.1196469177701</v>
      </c>
      <c r="Y225" s="44">
        <v>2685.33792391405</v>
      </c>
      <c r="Z225" s="44">
        <v>4625.0382088342703</v>
      </c>
      <c r="AA225" s="44">
        <v>90</v>
      </c>
      <c r="AB225" s="44">
        <v>296</v>
      </c>
      <c r="AC225" s="44">
        <v>386</v>
      </c>
      <c r="AD225" s="44">
        <v>1357</v>
      </c>
      <c r="AE225" s="44">
        <v>395</v>
      </c>
      <c r="AF225" s="44">
        <v>0</v>
      </c>
      <c r="AG225" s="44">
        <v>0</v>
      </c>
      <c r="AH225" s="44">
        <v>0</v>
      </c>
      <c r="AI225" s="44">
        <v>0</v>
      </c>
      <c r="AJ225" s="44">
        <v>0</v>
      </c>
      <c r="AK225" s="44">
        <v>1752</v>
      </c>
      <c r="AL225" s="44">
        <v>0.77454337899543402</v>
      </c>
      <c r="AM225" s="44">
        <v>0.22545662100456601</v>
      </c>
      <c r="AN225" s="44">
        <v>0</v>
      </c>
      <c r="AO225" s="44">
        <v>0</v>
      </c>
      <c r="AP225" s="44">
        <v>0</v>
      </c>
      <c r="AQ225" s="44">
        <v>0</v>
      </c>
      <c r="AR225" s="44">
        <v>0</v>
      </c>
      <c r="AS225" s="44">
        <v>1</v>
      </c>
      <c r="AT225" s="165" t="str">
        <f>VLOOKUP(A225,'LG2 Raw data'!$T$34:$V$62,3,FALSE)</f>
        <v>Wellington Electricity</v>
      </c>
    </row>
    <row r="226" spans="1:46" s="19" customFormat="1" x14ac:dyDescent="0.25">
      <c r="A226" s="165" t="s">
        <v>75</v>
      </c>
      <c r="B226" s="190">
        <v>2005</v>
      </c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165" t="str">
        <f>VLOOKUP(A226,'LG2 Raw data'!$T$34:$V$62,3,FALSE)</f>
        <v>Westpower</v>
      </c>
    </row>
    <row r="227" spans="1:46" s="19" customFormat="1" x14ac:dyDescent="0.25">
      <c r="A227" s="165" t="s">
        <v>75</v>
      </c>
      <c r="B227" s="190">
        <v>2006</v>
      </c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165" t="str">
        <f>VLOOKUP(A227,'LG2 Raw data'!$T$34:$V$62,3,FALSE)</f>
        <v>Westpower</v>
      </c>
    </row>
    <row r="228" spans="1:46" s="19" customFormat="1" x14ac:dyDescent="0.25">
      <c r="A228" s="165" t="s">
        <v>75</v>
      </c>
      <c r="B228" s="190">
        <v>2007</v>
      </c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165" t="str">
        <f>VLOOKUP(A228,'LG2 Raw data'!$T$34:$V$62,3,FALSE)</f>
        <v>Westpower</v>
      </c>
    </row>
    <row r="229" spans="1:46" s="19" customFormat="1" x14ac:dyDescent="0.25">
      <c r="A229" s="165" t="s">
        <v>75</v>
      </c>
      <c r="B229" s="190">
        <v>2008</v>
      </c>
      <c r="C229" s="44">
        <v>61</v>
      </c>
      <c r="D229" s="44">
        <v>0</v>
      </c>
      <c r="E229" s="44">
        <v>267</v>
      </c>
      <c r="F229" s="44">
        <v>0</v>
      </c>
      <c r="G229" s="44">
        <v>0</v>
      </c>
      <c r="H229" s="44">
        <v>1440</v>
      </c>
      <c r="I229" s="44">
        <v>169</v>
      </c>
      <c r="J229" s="44">
        <v>1937</v>
      </c>
      <c r="K229" s="44">
        <v>0</v>
      </c>
      <c r="L229" s="44">
        <v>0</v>
      </c>
      <c r="M229" s="44">
        <v>1</v>
      </c>
      <c r="N229" s="44">
        <v>0</v>
      </c>
      <c r="O229" s="44">
        <v>0</v>
      </c>
      <c r="P229" s="44">
        <v>59</v>
      </c>
      <c r="Q229" s="44">
        <v>87</v>
      </c>
      <c r="R229" s="44">
        <v>147</v>
      </c>
      <c r="S229" s="44">
        <v>61</v>
      </c>
      <c r="T229" s="44">
        <v>0</v>
      </c>
      <c r="U229" s="44">
        <v>268</v>
      </c>
      <c r="V229" s="44">
        <v>0</v>
      </c>
      <c r="W229" s="44">
        <v>0</v>
      </c>
      <c r="X229" s="44">
        <v>1499</v>
      </c>
      <c r="Y229" s="44">
        <v>256</v>
      </c>
      <c r="Z229" s="44">
        <v>2084</v>
      </c>
      <c r="AA229" s="44">
        <v>0</v>
      </c>
      <c r="AB229" s="44">
        <v>0</v>
      </c>
      <c r="AC229" s="44">
        <v>0</v>
      </c>
      <c r="AD229" s="44">
        <v>114</v>
      </c>
      <c r="AE229" s="44">
        <v>1407</v>
      </c>
      <c r="AF229" s="44">
        <v>98</v>
      </c>
      <c r="AG229" s="44">
        <v>318</v>
      </c>
      <c r="AH229" s="44">
        <v>0</v>
      </c>
      <c r="AI229" s="44">
        <v>0</v>
      </c>
      <c r="AJ229" s="44">
        <v>0</v>
      </c>
      <c r="AK229" s="44">
        <v>1937</v>
      </c>
      <c r="AL229" s="44">
        <v>5.8853897780072301E-2</v>
      </c>
      <c r="AM229" s="44">
        <v>0.72638100154878704</v>
      </c>
      <c r="AN229" s="44">
        <v>5.0593701600413002E-2</v>
      </c>
      <c r="AO229" s="44">
        <v>0.164171399070728</v>
      </c>
      <c r="AP229" s="44">
        <v>0</v>
      </c>
      <c r="AQ229" s="44">
        <v>0</v>
      </c>
      <c r="AR229" s="44">
        <v>0</v>
      </c>
      <c r="AS229" s="44">
        <v>1</v>
      </c>
      <c r="AT229" s="165" t="str">
        <f>VLOOKUP(A229,'LG2 Raw data'!$T$34:$V$62,3,FALSE)</f>
        <v>Westpower</v>
      </c>
    </row>
    <row r="230" spans="1:46" s="19" customFormat="1" x14ac:dyDescent="0.25">
      <c r="A230" s="165" t="s">
        <v>75</v>
      </c>
      <c r="B230" s="190">
        <v>2009</v>
      </c>
      <c r="C230" s="44">
        <v>9</v>
      </c>
      <c r="D230" s="44">
        <v>61</v>
      </c>
      <c r="E230" s="44">
        <v>267</v>
      </c>
      <c r="F230" s="44">
        <v>0</v>
      </c>
      <c r="G230" s="44">
        <v>0</v>
      </c>
      <c r="H230" s="44">
        <v>1464</v>
      </c>
      <c r="I230" s="44">
        <v>169</v>
      </c>
      <c r="J230" s="44">
        <v>1970</v>
      </c>
      <c r="K230" s="44">
        <v>0</v>
      </c>
      <c r="L230" s="44">
        <v>0</v>
      </c>
      <c r="M230" s="44">
        <v>1</v>
      </c>
      <c r="N230" s="44">
        <v>0</v>
      </c>
      <c r="O230" s="44">
        <v>0</v>
      </c>
      <c r="P230" s="44">
        <v>59</v>
      </c>
      <c r="Q230" s="44">
        <v>87</v>
      </c>
      <c r="R230" s="44">
        <v>147</v>
      </c>
      <c r="S230" s="44">
        <v>9</v>
      </c>
      <c r="T230" s="44">
        <v>61</v>
      </c>
      <c r="U230" s="44">
        <v>268</v>
      </c>
      <c r="V230" s="44">
        <v>0</v>
      </c>
      <c r="W230" s="44">
        <v>0</v>
      </c>
      <c r="X230" s="44">
        <v>1523</v>
      </c>
      <c r="Y230" s="44">
        <v>256</v>
      </c>
      <c r="Z230" s="44">
        <v>2117</v>
      </c>
      <c r="AA230" s="44">
        <v>0</v>
      </c>
      <c r="AB230" s="44">
        <v>0</v>
      </c>
      <c r="AC230" s="44">
        <v>0</v>
      </c>
      <c r="AD230" s="44">
        <v>150</v>
      </c>
      <c r="AE230" s="44">
        <v>1359</v>
      </c>
      <c r="AF230" s="44">
        <v>153</v>
      </c>
      <c r="AG230" s="44">
        <v>3</v>
      </c>
      <c r="AH230" s="44">
        <v>277</v>
      </c>
      <c r="AI230" s="44">
        <v>28</v>
      </c>
      <c r="AJ230" s="44">
        <v>0</v>
      </c>
      <c r="AK230" s="44">
        <v>1970</v>
      </c>
      <c r="AL230" s="44">
        <v>7.6142131979695396E-2</v>
      </c>
      <c r="AM230" s="44">
        <v>0.68984771573604098</v>
      </c>
      <c r="AN230" s="44">
        <v>7.7664974619289298E-2</v>
      </c>
      <c r="AO230" s="44">
        <v>1.5228426395938999E-3</v>
      </c>
      <c r="AP230" s="44">
        <v>0.140609137055838</v>
      </c>
      <c r="AQ230" s="44">
        <v>1.4213197969543101E-2</v>
      </c>
      <c r="AR230" s="44">
        <v>0</v>
      </c>
      <c r="AS230" s="44">
        <v>1</v>
      </c>
      <c r="AT230" s="165" t="str">
        <f>VLOOKUP(A230,'LG2 Raw data'!$T$34:$V$62,3,FALSE)</f>
        <v>Westpower</v>
      </c>
    </row>
    <row r="231" spans="1:46" s="19" customFormat="1" x14ac:dyDescent="0.25">
      <c r="A231" s="165" t="s">
        <v>75</v>
      </c>
      <c r="B231" s="190">
        <v>2010</v>
      </c>
      <c r="C231" s="44">
        <v>9</v>
      </c>
      <c r="D231" s="44">
        <v>61</v>
      </c>
      <c r="E231" s="44">
        <v>265</v>
      </c>
      <c r="F231" s="44">
        <v>0</v>
      </c>
      <c r="G231" s="44">
        <v>0</v>
      </c>
      <c r="H231" s="44">
        <v>1472</v>
      </c>
      <c r="I231" s="44">
        <v>169</v>
      </c>
      <c r="J231" s="44">
        <v>1976</v>
      </c>
      <c r="K231" s="44">
        <v>0</v>
      </c>
      <c r="L231" s="44">
        <v>0</v>
      </c>
      <c r="M231" s="44">
        <v>1</v>
      </c>
      <c r="N231" s="44">
        <v>0</v>
      </c>
      <c r="O231" s="44">
        <v>0</v>
      </c>
      <c r="P231" s="44">
        <v>57</v>
      </c>
      <c r="Q231" s="44">
        <v>96</v>
      </c>
      <c r="R231" s="44">
        <v>154</v>
      </c>
      <c r="S231" s="44">
        <v>9</v>
      </c>
      <c r="T231" s="44">
        <v>61</v>
      </c>
      <c r="U231" s="44">
        <v>266</v>
      </c>
      <c r="V231" s="44">
        <v>0</v>
      </c>
      <c r="W231" s="44">
        <v>0</v>
      </c>
      <c r="X231" s="44">
        <v>1529</v>
      </c>
      <c r="Y231" s="44">
        <v>265</v>
      </c>
      <c r="Z231" s="44">
        <v>2130</v>
      </c>
      <c r="AA231" s="44">
        <v>0</v>
      </c>
      <c r="AB231" s="44">
        <v>0</v>
      </c>
      <c r="AC231" s="44">
        <v>0</v>
      </c>
      <c r="AD231" s="44">
        <v>137</v>
      </c>
      <c r="AE231" s="44">
        <v>1361</v>
      </c>
      <c r="AF231" s="44">
        <v>160</v>
      </c>
      <c r="AG231" s="44">
        <v>3</v>
      </c>
      <c r="AH231" s="44">
        <v>285</v>
      </c>
      <c r="AI231" s="44">
        <v>30</v>
      </c>
      <c r="AJ231" s="44">
        <v>0</v>
      </c>
      <c r="AK231" s="44">
        <v>1976</v>
      </c>
      <c r="AL231" s="44">
        <v>6.9331983805668004E-2</v>
      </c>
      <c r="AM231" s="44">
        <v>0.68876518218623495</v>
      </c>
      <c r="AN231" s="44">
        <v>8.0971659919028299E-2</v>
      </c>
      <c r="AO231" s="44">
        <v>1.5182186234818E-3</v>
      </c>
      <c r="AP231" s="44">
        <v>0.144230769230769</v>
      </c>
      <c r="AQ231" s="44">
        <v>1.5182186234817799E-2</v>
      </c>
      <c r="AR231" s="44">
        <v>0</v>
      </c>
      <c r="AS231" s="44">
        <v>1</v>
      </c>
      <c r="AT231" s="165" t="str">
        <f>VLOOKUP(A231,'LG2 Raw data'!$T$34:$V$62,3,FALSE)</f>
        <v>Westpower</v>
      </c>
    </row>
    <row r="232" spans="1:46" s="19" customFormat="1" x14ac:dyDescent="0.25">
      <c r="A232" s="165" t="s">
        <v>75</v>
      </c>
      <c r="B232" s="190">
        <v>2011</v>
      </c>
      <c r="C232" s="44">
        <v>9</v>
      </c>
      <c r="D232" s="44">
        <v>61</v>
      </c>
      <c r="E232" s="44">
        <v>267</v>
      </c>
      <c r="F232" s="44">
        <v>0</v>
      </c>
      <c r="G232" s="44">
        <v>0</v>
      </c>
      <c r="H232" s="44">
        <v>1466</v>
      </c>
      <c r="I232" s="44">
        <v>169</v>
      </c>
      <c r="J232" s="44">
        <v>1972</v>
      </c>
      <c r="K232" s="44">
        <v>0</v>
      </c>
      <c r="L232" s="44">
        <v>0</v>
      </c>
      <c r="M232" s="44">
        <v>1</v>
      </c>
      <c r="N232" s="44">
        <v>0</v>
      </c>
      <c r="O232" s="44">
        <v>0</v>
      </c>
      <c r="P232" s="44">
        <v>59</v>
      </c>
      <c r="Q232" s="44">
        <v>119</v>
      </c>
      <c r="R232" s="44">
        <v>179</v>
      </c>
      <c r="S232" s="44">
        <v>9</v>
      </c>
      <c r="T232" s="44">
        <v>61</v>
      </c>
      <c r="U232" s="44">
        <v>268</v>
      </c>
      <c r="V232" s="44">
        <v>0</v>
      </c>
      <c r="W232" s="44">
        <v>0</v>
      </c>
      <c r="X232" s="44">
        <v>1525</v>
      </c>
      <c r="Y232" s="44">
        <v>288</v>
      </c>
      <c r="Z232" s="44">
        <v>2151</v>
      </c>
      <c r="AA232" s="44">
        <v>0</v>
      </c>
      <c r="AB232" s="44">
        <v>0</v>
      </c>
      <c r="AC232" s="44">
        <v>0</v>
      </c>
      <c r="AD232" s="44">
        <v>154</v>
      </c>
      <c r="AE232" s="44">
        <v>1365</v>
      </c>
      <c r="AF232" s="44">
        <v>150</v>
      </c>
      <c r="AG232" s="44">
        <v>5</v>
      </c>
      <c r="AH232" s="44">
        <v>271</v>
      </c>
      <c r="AI232" s="44">
        <v>27</v>
      </c>
      <c r="AJ232" s="44">
        <v>0</v>
      </c>
      <c r="AK232" s="44">
        <v>1972</v>
      </c>
      <c r="AL232" s="44">
        <v>7.8093306288032502E-2</v>
      </c>
      <c r="AM232" s="44">
        <v>0.692190669371197</v>
      </c>
      <c r="AN232" s="44">
        <v>7.6064908722109498E-2</v>
      </c>
      <c r="AO232" s="44">
        <v>2.5354969574037001E-3</v>
      </c>
      <c r="AP232" s="44">
        <v>0.13742393509127801</v>
      </c>
      <c r="AQ232" s="44">
        <v>1.36916835699797E-2</v>
      </c>
      <c r="AR232" s="44">
        <v>0</v>
      </c>
      <c r="AS232" s="44">
        <v>1</v>
      </c>
      <c r="AT232" s="165" t="str">
        <f>VLOOKUP(A232,'LG2 Raw data'!$T$34:$V$62,3,FALSE)</f>
        <v>Westpower</v>
      </c>
    </row>
    <row r="233" spans="1:46" s="19" customFormat="1" x14ac:dyDescent="0.25">
      <c r="A233" s="165" t="s">
        <v>75</v>
      </c>
      <c r="B233" s="190">
        <v>2012</v>
      </c>
      <c r="C233" s="44">
        <v>9</v>
      </c>
      <c r="D233" s="44">
        <v>61</v>
      </c>
      <c r="E233" s="44">
        <v>268</v>
      </c>
      <c r="F233" s="44">
        <v>0</v>
      </c>
      <c r="G233" s="44">
        <v>0</v>
      </c>
      <c r="H233" s="44">
        <v>1477</v>
      </c>
      <c r="I233" s="44">
        <v>177</v>
      </c>
      <c r="J233" s="44">
        <v>1992</v>
      </c>
      <c r="K233" s="44">
        <v>0</v>
      </c>
      <c r="L233" s="44">
        <v>0</v>
      </c>
      <c r="M233" s="44">
        <v>1</v>
      </c>
      <c r="N233" s="44">
        <v>0</v>
      </c>
      <c r="O233" s="44">
        <v>0</v>
      </c>
      <c r="P233" s="44">
        <v>63</v>
      </c>
      <c r="Q233" s="44">
        <v>137</v>
      </c>
      <c r="R233" s="44">
        <v>201</v>
      </c>
      <c r="S233" s="44">
        <v>9</v>
      </c>
      <c r="T233" s="44">
        <v>61</v>
      </c>
      <c r="U233" s="44">
        <v>269</v>
      </c>
      <c r="V233" s="44">
        <v>0</v>
      </c>
      <c r="W233" s="44">
        <v>0</v>
      </c>
      <c r="X233" s="44">
        <v>1540</v>
      </c>
      <c r="Y233" s="44">
        <v>314</v>
      </c>
      <c r="Z233" s="44">
        <v>2193</v>
      </c>
      <c r="AA233" s="44">
        <v>0</v>
      </c>
      <c r="AB233" s="44">
        <v>0</v>
      </c>
      <c r="AC233" s="44">
        <v>0</v>
      </c>
      <c r="AD233" s="44">
        <v>156</v>
      </c>
      <c r="AE233" s="44">
        <v>1380</v>
      </c>
      <c r="AF233" s="44">
        <v>151</v>
      </c>
      <c r="AG233" s="44">
        <v>7</v>
      </c>
      <c r="AH233" s="44">
        <v>271</v>
      </c>
      <c r="AI233" s="44">
        <v>27</v>
      </c>
      <c r="AJ233" s="44">
        <v>0</v>
      </c>
      <c r="AK233" s="44">
        <v>1992</v>
      </c>
      <c r="AL233" s="44">
        <v>7.8313253012048195E-2</v>
      </c>
      <c r="AM233" s="44">
        <v>0.69277108433734902</v>
      </c>
      <c r="AN233" s="44">
        <v>7.5803212851405594E-2</v>
      </c>
      <c r="AO233" s="44">
        <v>3.5140562248996E-3</v>
      </c>
      <c r="AP233" s="44">
        <v>0.136044176706827</v>
      </c>
      <c r="AQ233" s="44">
        <v>1.3554216867469901E-2</v>
      </c>
      <c r="AR233" s="44">
        <v>0</v>
      </c>
      <c r="AS233" s="44">
        <v>1</v>
      </c>
      <c r="AT233" s="165" t="str">
        <f>VLOOKUP(A233,'LG2 Raw data'!$T$34:$V$62,3,FALSE)</f>
        <v>Westpower</v>
      </c>
    </row>
    <row r="234" spans="1:46" s="19" customFormat="1" x14ac:dyDescent="0.25">
      <c r="B234" s="150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6"/>
      <c r="AA234" s="155"/>
      <c r="AB234" s="155"/>
      <c r="AC234" s="155"/>
      <c r="AD234" s="155"/>
      <c r="AE234" s="155"/>
      <c r="AF234" s="155"/>
      <c r="AG234" s="155"/>
      <c r="AH234" s="155"/>
      <c r="AI234" s="155"/>
      <c r="AJ234" s="155"/>
      <c r="AK234" s="155"/>
      <c r="AL234" s="155"/>
      <c r="AM234" s="155"/>
      <c r="AN234" s="155"/>
      <c r="AO234" s="155"/>
      <c r="AP234" s="155"/>
      <c r="AQ234" s="155"/>
      <c r="AR234" s="155"/>
      <c r="AS234" s="155"/>
      <c r="AT234"/>
    </row>
    <row r="235" spans="1:46" s="19" customFormat="1" x14ac:dyDescent="0.25">
      <c r="B235" s="150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91">
        <f>Z193-AC193</f>
        <v>6370.09</v>
      </c>
      <c r="AA235" s="155"/>
      <c r="AB235" s="155"/>
      <c r="AC235" s="155"/>
      <c r="AD235" s="155"/>
      <c r="AE235" s="155"/>
      <c r="AF235" s="155"/>
      <c r="AG235" s="155"/>
      <c r="AH235" s="155"/>
      <c r="AI235" s="155"/>
      <c r="AJ235" s="155"/>
      <c r="AK235" s="155"/>
      <c r="AL235" s="155"/>
      <c r="AM235" s="155"/>
      <c r="AN235" s="155"/>
      <c r="AO235" s="155"/>
      <c r="AP235" s="155"/>
      <c r="AQ235" s="155"/>
      <c r="AR235" s="155"/>
      <c r="AS235" s="155"/>
      <c r="AT235"/>
    </row>
    <row r="236" spans="1:46" s="19" customFormat="1" x14ac:dyDescent="0.25">
      <c r="B236" s="150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6"/>
      <c r="AA236" s="155"/>
      <c r="AB236" s="189">
        <f>Z189-AC189</f>
        <v>7341.146999999999</v>
      </c>
      <c r="AC236" s="155"/>
      <c r="AD236" s="155"/>
      <c r="AE236" s="155"/>
      <c r="AF236" s="155"/>
      <c r="AG236" s="155"/>
      <c r="AH236" s="155"/>
      <c r="AI236" s="155"/>
      <c r="AJ236" s="155"/>
      <c r="AK236" s="155"/>
      <c r="AL236" s="155"/>
      <c r="AM236" s="155"/>
      <c r="AN236" s="155"/>
      <c r="AO236" s="155"/>
      <c r="AP236" s="155"/>
      <c r="AQ236" s="155"/>
      <c r="AR236" s="155"/>
      <c r="AS236" s="155"/>
      <c r="AT236"/>
    </row>
    <row r="237" spans="1:46" s="19" customFormat="1" x14ac:dyDescent="0.25">
      <c r="B237" s="150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91">
        <f>Z81-AC81</f>
        <v>2351.3049999999998</v>
      </c>
      <c r="AA237" s="155"/>
      <c r="AB237" s="189">
        <f>Z190-AC190</f>
        <v>7895.030999999999</v>
      </c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/>
    </row>
    <row r="238" spans="1:46" s="19" customFormat="1" x14ac:dyDescent="0.25">
      <c r="B238" s="150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6"/>
      <c r="AA238" s="155"/>
      <c r="AB238" s="189">
        <f>Z191-AC191</f>
        <v>7949.18</v>
      </c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  <c r="AS238" s="155"/>
      <c r="AT238"/>
    </row>
    <row r="239" spans="1:46" s="19" customFormat="1" x14ac:dyDescent="0.25">
      <c r="B239" s="150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6"/>
      <c r="AA239" s="155"/>
      <c r="AB239" s="189">
        <f>Z192-AC192</f>
        <v>6353.973</v>
      </c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/>
    </row>
    <row r="240" spans="1:46" s="19" customFormat="1" x14ac:dyDescent="0.25">
      <c r="B240" s="150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6"/>
      <c r="AA240" s="155"/>
      <c r="AB240" s="189">
        <f>Z193-AC193</f>
        <v>6370.09</v>
      </c>
      <c r="AC240" s="155"/>
      <c r="AD240" s="155"/>
      <c r="AE240" s="155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  <c r="AS240" s="155"/>
      <c r="AT240"/>
    </row>
  </sheetData>
  <pageMargins left="0.23622047244094491" right="0.23622047244094491" top="0.74803149606299213" bottom="0.74803149606299213" header="0.31496062992125984" footer="0.31496062992125984"/>
  <pageSetup paperSize="8" scale="36" fitToHeight="10" orientation="landscape" r:id="rId1"/>
  <headerFooter>
    <oddFooter>&amp;L&amp;F&amp;C&amp;A&amp;R&amp;P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80"/>
  <sheetViews>
    <sheetView showGridLines="0" view="pageBreakPreview" zoomScaleNormal="100" zoomScaleSheetLayoutView="100" workbookViewId="0"/>
  </sheetViews>
  <sheetFormatPr defaultRowHeight="15" x14ac:dyDescent="0.25"/>
  <cols>
    <col min="1" max="1" width="9.140625" style="19"/>
    <col min="2" max="2" width="19.85546875" style="19" customWidth="1"/>
    <col min="3" max="3" width="95.28515625" style="19" customWidth="1"/>
    <col min="4" max="16384" width="9.140625" style="19"/>
  </cols>
  <sheetData>
    <row r="1" spans="1:4" ht="26.25" x14ac:dyDescent="0.4">
      <c r="A1" s="209" t="s">
        <v>184</v>
      </c>
      <c r="B1" s="145"/>
      <c r="C1" s="145"/>
      <c r="D1" s="146"/>
    </row>
    <row r="2" spans="1:4" x14ac:dyDescent="0.25">
      <c r="A2" s="29"/>
      <c r="B2" s="4"/>
      <c r="C2" s="4"/>
      <c r="D2" s="103"/>
    </row>
    <row r="3" spans="1:4" ht="15.75" thickBot="1" x14ac:dyDescent="0.3">
      <c r="A3" s="29"/>
      <c r="B3" s="4"/>
      <c r="C3" s="4"/>
      <c r="D3" s="103"/>
    </row>
    <row r="4" spans="1:4" ht="15.75" x14ac:dyDescent="0.25">
      <c r="A4" s="29"/>
      <c r="B4" s="42" t="s">
        <v>185</v>
      </c>
      <c r="C4" s="43" t="s">
        <v>186</v>
      </c>
      <c r="D4" s="103"/>
    </row>
    <row r="5" spans="1:4" x14ac:dyDescent="0.25">
      <c r="A5" s="29"/>
      <c r="B5" s="32" t="s">
        <v>187</v>
      </c>
      <c r="C5" s="33" t="s">
        <v>164</v>
      </c>
      <c r="D5" s="103"/>
    </row>
    <row r="6" spans="1:4" x14ac:dyDescent="0.25">
      <c r="A6" s="29"/>
      <c r="B6" s="38"/>
      <c r="C6" s="39" t="s">
        <v>165</v>
      </c>
      <c r="D6" s="103"/>
    </row>
    <row r="7" spans="1:4" x14ac:dyDescent="0.25">
      <c r="A7" s="29"/>
      <c r="B7" s="36"/>
      <c r="C7" s="37" t="s">
        <v>166</v>
      </c>
      <c r="D7" s="103"/>
    </row>
    <row r="8" spans="1:4" x14ac:dyDescent="0.25">
      <c r="A8" s="29"/>
      <c r="B8" s="38"/>
      <c r="C8" s="39" t="s">
        <v>108</v>
      </c>
      <c r="D8" s="103"/>
    </row>
    <row r="9" spans="1:4" x14ac:dyDescent="0.25">
      <c r="A9" s="29"/>
      <c r="B9" s="36"/>
      <c r="C9" s="37" t="s">
        <v>109</v>
      </c>
      <c r="D9" s="103"/>
    </row>
    <row r="10" spans="1:4" x14ac:dyDescent="0.25">
      <c r="A10" s="29"/>
      <c r="B10" s="38"/>
      <c r="C10" s="39" t="s">
        <v>31</v>
      </c>
      <c r="D10" s="103"/>
    </row>
    <row r="11" spans="1:4" x14ac:dyDescent="0.25">
      <c r="A11" s="29"/>
      <c r="B11" s="36"/>
      <c r="C11" s="37" t="s">
        <v>111</v>
      </c>
      <c r="D11" s="103"/>
    </row>
    <row r="12" spans="1:4" x14ac:dyDescent="0.25">
      <c r="A12" s="29"/>
      <c r="B12" s="38"/>
      <c r="C12" s="39" t="s">
        <v>32</v>
      </c>
      <c r="D12" s="103"/>
    </row>
    <row r="13" spans="1:4" x14ac:dyDescent="0.25">
      <c r="A13" s="29"/>
      <c r="B13" s="36"/>
      <c r="C13" s="37" t="s">
        <v>34</v>
      </c>
      <c r="D13" s="103"/>
    </row>
    <row r="14" spans="1:4" x14ac:dyDescent="0.25">
      <c r="A14" s="29"/>
      <c r="B14" s="38"/>
      <c r="C14" s="39" t="s">
        <v>198</v>
      </c>
      <c r="D14" s="103"/>
    </row>
    <row r="15" spans="1:4" x14ac:dyDescent="0.25">
      <c r="A15" s="29"/>
      <c r="B15" s="36"/>
      <c r="C15" s="37" t="s">
        <v>102</v>
      </c>
      <c r="D15" s="103"/>
    </row>
    <row r="16" spans="1:4" x14ac:dyDescent="0.25">
      <c r="A16" s="29"/>
      <c r="B16" s="38"/>
      <c r="C16" s="39" t="s">
        <v>103</v>
      </c>
      <c r="D16" s="103"/>
    </row>
    <row r="17" spans="1:4" x14ac:dyDescent="0.25">
      <c r="A17" s="29"/>
      <c r="B17" s="36"/>
      <c r="C17" s="37" t="s">
        <v>80</v>
      </c>
      <c r="D17" s="103"/>
    </row>
    <row r="18" spans="1:4" x14ac:dyDescent="0.25">
      <c r="A18" s="29"/>
      <c r="B18" s="38"/>
      <c r="C18" s="39" t="s">
        <v>128</v>
      </c>
      <c r="D18" s="103"/>
    </row>
    <row r="19" spans="1:4" x14ac:dyDescent="0.25">
      <c r="A19" s="29"/>
      <c r="B19" s="36"/>
      <c r="C19" s="37" t="s">
        <v>129</v>
      </c>
      <c r="D19" s="103"/>
    </row>
    <row r="20" spans="1:4" x14ac:dyDescent="0.25">
      <c r="A20" s="29"/>
      <c r="B20" s="38"/>
      <c r="C20" s="39" t="s">
        <v>38</v>
      </c>
      <c r="D20" s="103"/>
    </row>
    <row r="21" spans="1:4" x14ac:dyDescent="0.25">
      <c r="A21" s="29"/>
      <c r="B21" s="36"/>
      <c r="C21" s="37" t="s">
        <v>40</v>
      </c>
      <c r="D21" s="103"/>
    </row>
    <row r="22" spans="1:4" x14ac:dyDescent="0.25">
      <c r="A22" s="29"/>
      <c r="B22" s="38"/>
      <c r="C22" s="39" t="s">
        <v>203</v>
      </c>
      <c r="D22" s="103"/>
    </row>
    <row r="23" spans="1:4" x14ac:dyDescent="0.25">
      <c r="A23" s="29"/>
      <c r="B23" s="36"/>
      <c r="C23" s="37" t="s">
        <v>204</v>
      </c>
      <c r="D23" s="103"/>
    </row>
    <row r="24" spans="1:4" x14ac:dyDescent="0.25">
      <c r="A24" s="29"/>
      <c r="B24" s="38"/>
      <c r="C24" s="39" t="s">
        <v>205</v>
      </c>
      <c r="D24" s="103"/>
    </row>
    <row r="25" spans="1:4" x14ac:dyDescent="0.25">
      <c r="A25" s="29"/>
      <c r="B25" s="36"/>
      <c r="C25" s="37" t="s">
        <v>206</v>
      </c>
      <c r="D25" s="103"/>
    </row>
    <row r="26" spans="1:4" x14ac:dyDescent="0.25">
      <c r="A26" s="29"/>
      <c r="B26" s="38"/>
      <c r="C26" s="39" t="s">
        <v>48</v>
      </c>
      <c r="D26" s="103"/>
    </row>
    <row r="27" spans="1:4" x14ac:dyDescent="0.25">
      <c r="A27" s="29"/>
      <c r="B27" s="36"/>
      <c r="C27" s="37" t="s">
        <v>50</v>
      </c>
      <c r="D27" s="103"/>
    </row>
    <row r="28" spans="1:4" x14ac:dyDescent="0.25">
      <c r="A28" s="29"/>
      <c r="B28" s="38"/>
      <c r="C28" s="39" t="s">
        <v>51</v>
      </c>
      <c r="D28" s="103"/>
    </row>
    <row r="29" spans="1:4" x14ac:dyDescent="0.25">
      <c r="A29" s="29"/>
      <c r="B29" s="36"/>
      <c r="C29" s="37" t="s">
        <v>52</v>
      </c>
      <c r="D29" s="103"/>
    </row>
    <row r="30" spans="1:4" x14ac:dyDescent="0.25">
      <c r="A30" s="29"/>
      <c r="B30" s="30" t="s">
        <v>188</v>
      </c>
      <c r="C30" s="31" t="s">
        <v>101</v>
      </c>
      <c r="D30" s="103"/>
    </row>
    <row r="31" spans="1:4" x14ac:dyDescent="0.25">
      <c r="A31" s="29"/>
      <c r="B31" s="36"/>
      <c r="C31" s="37" t="s">
        <v>26</v>
      </c>
      <c r="D31" s="103"/>
    </row>
    <row r="32" spans="1:4" x14ac:dyDescent="0.25">
      <c r="A32" s="29"/>
      <c r="B32" s="38"/>
      <c r="C32" s="39" t="s">
        <v>26</v>
      </c>
      <c r="D32" s="103"/>
    </row>
    <row r="33" spans="1:4" x14ac:dyDescent="0.25">
      <c r="A33" s="29"/>
      <c r="B33" s="36"/>
      <c r="C33" s="37" t="s">
        <v>137</v>
      </c>
      <c r="D33" s="103"/>
    </row>
    <row r="34" spans="1:4" x14ac:dyDescent="0.25">
      <c r="A34" s="29"/>
      <c r="B34" s="38"/>
      <c r="C34" s="39" t="s">
        <v>173</v>
      </c>
      <c r="D34" s="103"/>
    </row>
    <row r="35" spans="1:4" x14ac:dyDescent="0.25">
      <c r="A35" s="29"/>
      <c r="B35" s="36"/>
      <c r="C35" s="37" t="s">
        <v>136</v>
      </c>
      <c r="D35" s="103"/>
    </row>
    <row r="36" spans="1:4" x14ac:dyDescent="0.25">
      <c r="A36" s="29"/>
      <c r="B36" s="38"/>
      <c r="C36" s="39" t="s">
        <v>174</v>
      </c>
      <c r="D36" s="103"/>
    </row>
    <row r="37" spans="1:4" x14ac:dyDescent="0.25">
      <c r="A37" s="29"/>
      <c r="B37" s="32" t="s">
        <v>189</v>
      </c>
      <c r="C37" s="33" t="s">
        <v>168</v>
      </c>
      <c r="D37" s="103"/>
    </row>
    <row r="38" spans="1:4" x14ac:dyDescent="0.25">
      <c r="A38" s="29"/>
      <c r="B38" s="38"/>
      <c r="C38" s="39" t="s">
        <v>28</v>
      </c>
      <c r="D38" s="103"/>
    </row>
    <row r="39" spans="1:4" x14ac:dyDescent="0.25">
      <c r="A39" s="29"/>
      <c r="B39" s="36"/>
      <c r="C39" s="37" t="s">
        <v>27</v>
      </c>
      <c r="D39" s="103"/>
    </row>
    <row r="40" spans="1:4" x14ac:dyDescent="0.25">
      <c r="A40" s="29"/>
      <c r="B40" s="38"/>
      <c r="C40" s="39" t="s">
        <v>81</v>
      </c>
      <c r="D40" s="103"/>
    </row>
    <row r="41" spans="1:4" x14ac:dyDescent="0.25">
      <c r="A41" s="29"/>
      <c r="B41" s="36"/>
      <c r="C41" s="37" t="s">
        <v>123</v>
      </c>
      <c r="D41" s="103"/>
    </row>
    <row r="42" spans="1:4" x14ac:dyDescent="0.25">
      <c r="A42" s="29"/>
      <c r="B42" s="38"/>
      <c r="C42" s="39" t="s">
        <v>82</v>
      </c>
      <c r="D42" s="103"/>
    </row>
    <row r="43" spans="1:4" x14ac:dyDescent="0.25">
      <c r="A43" s="29"/>
      <c r="B43" s="36"/>
      <c r="C43" s="37" t="s">
        <v>180</v>
      </c>
      <c r="D43" s="103"/>
    </row>
    <row r="44" spans="1:4" x14ac:dyDescent="0.25">
      <c r="A44" s="29"/>
      <c r="B44" s="38"/>
      <c r="C44" s="39" t="s">
        <v>181</v>
      </c>
      <c r="D44" s="103"/>
    </row>
    <row r="45" spans="1:4" x14ac:dyDescent="0.25">
      <c r="A45" s="29"/>
      <c r="B45" s="36"/>
      <c r="C45" s="37" t="s">
        <v>90</v>
      </c>
      <c r="D45" s="103"/>
    </row>
    <row r="46" spans="1:4" x14ac:dyDescent="0.25">
      <c r="A46" s="29"/>
      <c r="B46" s="38"/>
      <c r="C46" s="39" t="s">
        <v>182</v>
      </c>
      <c r="D46" s="103"/>
    </row>
    <row r="47" spans="1:4" x14ac:dyDescent="0.25">
      <c r="A47" s="29"/>
      <c r="B47" s="32" t="s">
        <v>190</v>
      </c>
      <c r="C47" s="33" t="s">
        <v>169</v>
      </c>
      <c r="D47" s="103"/>
    </row>
    <row r="48" spans="1:4" x14ac:dyDescent="0.25">
      <c r="A48" s="29"/>
      <c r="B48" s="38"/>
      <c r="C48" s="39" t="s">
        <v>145</v>
      </c>
      <c r="D48" s="103"/>
    </row>
    <row r="49" spans="1:4" x14ac:dyDescent="0.25">
      <c r="A49" s="29"/>
      <c r="B49" s="36"/>
      <c r="C49" s="37" t="s">
        <v>27</v>
      </c>
      <c r="D49" s="103"/>
    </row>
    <row r="50" spans="1:4" x14ac:dyDescent="0.25">
      <c r="A50" s="29"/>
      <c r="B50" s="38"/>
      <c r="C50" s="39" t="s">
        <v>81</v>
      </c>
      <c r="D50" s="103"/>
    </row>
    <row r="51" spans="1:4" x14ac:dyDescent="0.25">
      <c r="A51" s="29"/>
      <c r="B51" s="36"/>
      <c r="C51" s="37" t="s">
        <v>123</v>
      </c>
      <c r="D51" s="103"/>
    </row>
    <row r="52" spans="1:4" x14ac:dyDescent="0.25">
      <c r="A52" s="29"/>
      <c r="B52" s="38"/>
      <c r="C52" s="39" t="s">
        <v>146</v>
      </c>
      <c r="D52" s="103"/>
    </row>
    <row r="53" spans="1:4" x14ac:dyDescent="0.25">
      <c r="A53" s="29"/>
      <c r="B53" s="36"/>
      <c r="C53" s="37" t="s">
        <v>176</v>
      </c>
      <c r="D53" s="103"/>
    </row>
    <row r="54" spans="1:4" x14ac:dyDescent="0.25">
      <c r="A54" s="29"/>
      <c r="B54" s="38"/>
      <c r="C54" s="39" t="s">
        <v>177</v>
      </c>
      <c r="D54" s="103"/>
    </row>
    <row r="55" spans="1:4" x14ac:dyDescent="0.25">
      <c r="A55" s="29"/>
      <c r="B55" s="36"/>
      <c r="C55" s="37" t="s">
        <v>178</v>
      </c>
      <c r="D55" s="103"/>
    </row>
    <row r="56" spans="1:4" x14ac:dyDescent="0.25">
      <c r="A56" s="29"/>
      <c r="B56" s="38"/>
      <c r="C56" s="39" t="s">
        <v>179</v>
      </c>
      <c r="D56" s="103"/>
    </row>
    <row r="57" spans="1:4" x14ac:dyDescent="0.25">
      <c r="A57" s="29"/>
      <c r="B57" s="32" t="s">
        <v>191</v>
      </c>
      <c r="C57" s="33" t="s">
        <v>194</v>
      </c>
      <c r="D57" s="103"/>
    </row>
    <row r="58" spans="1:4" x14ac:dyDescent="0.25">
      <c r="A58" s="29"/>
      <c r="B58" s="38"/>
      <c r="C58" s="39" t="s">
        <v>96</v>
      </c>
      <c r="D58" s="103"/>
    </row>
    <row r="59" spans="1:4" x14ac:dyDescent="0.25">
      <c r="A59" s="29"/>
      <c r="B59" s="36"/>
      <c r="C59" s="37" t="s">
        <v>94</v>
      </c>
      <c r="D59" s="103"/>
    </row>
    <row r="60" spans="1:4" x14ac:dyDescent="0.25">
      <c r="A60" s="29"/>
      <c r="B60" s="38"/>
      <c r="C60" s="39" t="s">
        <v>92</v>
      </c>
      <c r="D60" s="103"/>
    </row>
    <row r="61" spans="1:4" x14ac:dyDescent="0.25">
      <c r="A61" s="29"/>
      <c r="B61" s="36"/>
      <c r="C61" s="37" t="s">
        <v>90</v>
      </c>
      <c r="D61" s="103"/>
    </row>
    <row r="62" spans="1:4" x14ac:dyDescent="0.25">
      <c r="A62" s="29"/>
      <c r="B62" s="38"/>
      <c r="C62" s="39" t="s">
        <v>100</v>
      </c>
      <c r="D62" s="103"/>
    </row>
    <row r="63" spans="1:4" x14ac:dyDescent="0.25">
      <c r="A63" s="29"/>
      <c r="B63" s="36"/>
      <c r="C63" s="37" t="s">
        <v>99</v>
      </c>
      <c r="D63" s="103"/>
    </row>
    <row r="64" spans="1:4" x14ac:dyDescent="0.25">
      <c r="A64" s="29"/>
      <c r="B64" s="30" t="s">
        <v>192</v>
      </c>
      <c r="C64" s="31" t="s">
        <v>183</v>
      </c>
      <c r="D64" s="103"/>
    </row>
    <row r="65" spans="1:4" x14ac:dyDescent="0.25">
      <c r="A65" s="29"/>
      <c r="B65" s="36"/>
      <c r="C65" s="37" t="s">
        <v>53</v>
      </c>
      <c r="D65" s="103"/>
    </row>
    <row r="66" spans="1:4" x14ac:dyDescent="0.25">
      <c r="A66" s="29"/>
      <c r="B66" s="38"/>
      <c r="C66" s="39" t="s">
        <v>195</v>
      </c>
      <c r="D66" s="103"/>
    </row>
    <row r="67" spans="1:4" x14ac:dyDescent="0.25">
      <c r="A67" s="29"/>
      <c r="B67" s="36"/>
      <c r="C67" s="37" t="s">
        <v>196</v>
      </c>
      <c r="D67" s="103"/>
    </row>
    <row r="68" spans="1:4" x14ac:dyDescent="0.25">
      <c r="A68" s="29"/>
      <c r="B68" s="38"/>
      <c r="C68" s="39" t="s">
        <v>197</v>
      </c>
      <c r="D68" s="103"/>
    </row>
    <row r="69" spans="1:4" x14ac:dyDescent="0.25">
      <c r="A69" s="29"/>
      <c r="B69" s="36"/>
      <c r="C69" s="37" t="s">
        <v>56</v>
      </c>
      <c r="D69" s="103"/>
    </row>
    <row r="70" spans="1:4" x14ac:dyDescent="0.25">
      <c r="A70" s="29"/>
      <c r="B70" s="38"/>
      <c r="C70" s="39" t="s">
        <v>57</v>
      </c>
      <c r="D70" s="103"/>
    </row>
    <row r="71" spans="1:4" x14ac:dyDescent="0.25">
      <c r="A71" s="29"/>
      <c r="B71" s="36"/>
      <c r="C71" s="37" t="s">
        <v>0</v>
      </c>
      <c r="D71" s="103"/>
    </row>
    <row r="72" spans="1:4" x14ac:dyDescent="0.25">
      <c r="A72" s="29"/>
      <c r="B72" s="38"/>
      <c r="C72" s="39" t="s">
        <v>54</v>
      </c>
      <c r="D72" s="103"/>
    </row>
    <row r="73" spans="1:4" x14ac:dyDescent="0.25">
      <c r="A73" s="29"/>
      <c r="B73" s="36"/>
      <c r="C73" s="37" t="s">
        <v>55</v>
      </c>
      <c r="D73" s="103"/>
    </row>
    <row r="74" spans="1:4" x14ac:dyDescent="0.25">
      <c r="A74" s="29"/>
      <c r="B74" s="30" t="s">
        <v>537</v>
      </c>
      <c r="C74" s="31" t="s">
        <v>535</v>
      </c>
      <c r="D74" s="103"/>
    </row>
    <row r="75" spans="1:4" x14ac:dyDescent="0.25">
      <c r="A75" s="28"/>
      <c r="B75" s="32" t="s">
        <v>538</v>
      </c>
      <c r="C75" s="33" t="s">
        <v>294</v>
      </c>
      <c r="D75" s="12"/>
    </row>
    <row r="76" spans="1:4" x14ac:dyDescent="0.25">
      <c r="B76" s="30" t="s">
        <v>539</v>
      </c>
      <c r="C76" s="31" t="s">
        <v>536</v>
      </c>
    </row>
    <row r="77" spans="1:4" x14ac:dyDescent="0.25">
      <c r="B77" s="36"/>
      <c r="C77" s="37" t="s">
        <v>541</v>
      </c>
    </row>
    <row r="78" spans="1:4" ht="15.75" thickBot="1" x14ac:dyDescent="0.3">
      <c r="B78" s="35" t="s">
        <v>540</v>
      </c>
      <c r="C78" s="40" t="s">
        <v>542</v>
      </c>
    </row>
    <row r="79" spans="1:4" x14ac:dyDescent="0.25">
      <c r="B79"/>
      <c r="C79"/>
    </row>
    <row r="80" spans="1:4" x14ac:dyDescent="0.25">
      <c r="B80"/>
      <c r="C80"/>
    </row>
  </sheetData>
  <sheetProtection formatColumns="0" formatRows="0"/>
  <hyperlinks>
    <hyperlink ref="C5" location="'IOx - Inputs'!$A$1" tooltip="Section title. Click once to follow" display="Inputs used to model operating expenditure"/>
    <hyperlink ref="C6" location="'IOx - Inputs'!$B$5" tooltip="Section subtitle. Click once to follow" display="Base year Network opex (nominal $000)"/>
    <hyperlink ref="C7" location="'IOx - Inputs'!$B$9" tooltip="Section subtitle. Click once to follow" display="Base year Non-network opex (nominal $000)"/>
    <hyperlink ref="C8" location="'IOx - Inputs'!$B$13" tooltip="Section subtitle. Click once to follow" display="Network opex partial productivity factor"/>
    <hyperlink ref="C9" location="'IOx - Inputs'!$B$16" tooltip="Section subtitle. Click once to follow" display="Non-network opex partial productivity factor"/>
    <hyperlink ref="C10" location="'IOx - Inputs'!$B$19" tooltip="Section subtitle. Click once to follow" display="Elasticity of network opex to network length"/>
    <hyperlink ref="C11" location="'IOx - Inputs'!$B$22" tooltip="Section subtitle. Click once to follow" display="Elasticity of non-network opex to network length"/>
    <hyperlink ref="C12" location="'IOx - Inputs'!$B$25" tooltip="Section subtitle. Click once to follow" display="Elasticity of network opex to number of connections"/>
    <hyperlink ref="C13" location="'IOx - Inputs'!$B$28" tooltip="Section subtitle. Click once to follow" display="Elasticity of non-network opex to number of connections"/>
    <hyperlink ref="C14" location="'IOx - Inputs'!$B$31" tooltip="Section subtitle. Click once to follow" display="Percentage change in the number of connections"/>
    <hyperlink ref="C15" location="'IOx - Inputs'!$B$37" tooltip="Section subtitle. Click once to follow" display="Suppliers actual and forecast out of trend network opex factors (nominal $000)"/>
    <hyperlink ref="C16" location="'IOx - Inputs'!$B$52" tooltip="Section subtitle. Click once to follow" display="Suppliers actual and forecast out of trend non-network opex factors (nominal $000)"/>
    <hyperlink ref="C17" location="'IOx - Inputs'!$B$67" tooltip="Section subtitle. Click once to follow" display="Percentage change in network length (sourced from file 1605678 [analysis] row 24)"/>
    <hyperlink ref="C18" location="'IOx - Inputs'!$B$71" tooltip="Section subtitle. Click once to follow" display="Weight of Labour costs in the network opex input price factor"/>
    <hyperlink ref="C19" location="'IOx - Inputs'!$B$74" tooltip="Section subtitle. Click once to follow" display="Weight of Labour costs in the non-network opex input price factor"/>
    <hyperlink ref="C20" location="'IOx - Inputs'!$B$77" tooltip="Section subtitle. Click once to follow" display="Quarterly Labour Cost Index"/>
    <hyperlink ref="C21" location="'IOx - Inputs'!$G$77" tooltip="Section subtitle. Click once to follow" display="Quarterly Producer Price Index"/>
    <hyperlink ref="C22" location="'IOx - Inputs'!$B$138" tooltip="Section subtitle. Click once to follow" display="Labour cost timing weight Q1"/>
    <hyperlink ref="C23" location="'IOx - Inputs'!$B$139" tooltip="Section subtitle. Click once to follow" display="Labour cost timing weight Q2"/>
    <hyperlink ref="C24" location="'IOx - Inputs'!$B$140" tooltip="Section subtitle. Click once to follow" display="Labour cost timing weight Q3"/>
    <hyperlink ref="C25" location="'IOx - Inputs'!$B$141" tooltip="Section subtitle. Click once to follow" display="Labour cost timing weight Q4"/>
    <hyperlink ref="C26" location="'IOx - Inputs'!$G$138" tooltip="Section subtitle. Click once to follow" display="Non-labour cost timing weight Q1"/>
    <hyperlink ref="C27" location="'IOx - Inputs'!$G$139" tooltip="Section subtitle. Click once to follow" display="Non-labour cost timing weight Q2"/>
    <hyperlink ref="C28" location="'IOx - Inputs'!$G$140" tooltip="Section subtitle. Click once to follow" display="Non-labour cost timing weight Q3"/>
    <hyperlink ref="C29" location="'IOx - Inputs'!$G$141" tooltip="Section subtitle. Click once to follow" display="Non-labour cost timing weight Q4"/>
    <hyperlink ref="C30" location="'PCx'!$A$1" tooltip="Section title. Click once to follow" display="Calculations used to determine annual price deflators"/>
    <hyperlink ref="C31" location="'PCx'!$B$2" tooltip="Section subtitle. Click once to follow" display="Annual percentage change in the price of labour"/>
    <hyperlink ref="C32" location="'PCx'!$B$72" tooltip="Section subtitle. Click once to follow" display="Annual percentage change in the price of labour"/>
    <hyperlink ref="C33" location="'PCx'!$B$142" tooltip="Section subtitle. Click once to follow" display="Network opex input price factor"/>
    <hyperlink ref="C34" location="'PCx'!$B$166" tooltip="Section subtitle. Click once to follow" display="Index of price inflators for Network opex"/>
    <hyperlink ref="C35" location="'PCx'!$B$183" tooltip="Section subtitle. Click once to follow" display="Non-network opex input price factor"/>
    <hyperlink ref="C36" location="'PCx'!$B$207" tooltip="Section subtitle. Click once to follow" display="Index of price inflators for Non-network opex"/>
    <hyperlink ref="C37" location="'CALC A'!$A$1" tooltip="Section title. Click once to follow" display="A. Calculations for Network Opex"/>
    <hyperlink ref="C38" location="'CALC A'!$B$3" tooltip="Section subtitle. Click once to follow" display="Change in network opex as a result of changes in network scale"/>
    <hyperlink ref="C39" location="'CALC A'!$B$28" tooltip="Section subtitle. Click once to follow" display="Opex partial productivity factor"/>
    <hyperlink ref="C40" location="'CALC A'!$B$35" tooltip="Section subtitle. Click once to follow" display="Sum of annual Network scaling factors"/>
    <hyperlink ref="C41" location="'CALC A'!$B$53" tooltip="Section subtitle. Click once to follow" display="Sum of constant price out of trend factors"/>
    <hyperlink ref="C42" location="'CALC A'!$B$71" tooltip="Section subtitle. Click once to follow" display="Base year network opex with out of trend factors removed"/>
    <hyperlink ref="C43" location="'CALC A'!$B$83" tooltip="Section subtitle. Click once to follow" display="Index of the constant price trend in network opex"/>
    <hyperlink ref="C44" location="'CALC A'!$B$101" tooltip="Section subtitle. Click once to follow" display="Constant price trend in network opex"/>
    <hyperlink ref="C45" location="'CALC A'!$B$119" tooltip="Section subtitle. Click once to follow" display="Constant price network opex series"/>
    <hyperlink ref="C46" location="'CALC A'!$B$138" tooltip="Section subtitle. Click once to follow" display="Nominal price network opex series"/>
    <hyperlink ref="C47" location="'CALC B'!$A$1" tooltip="Section title. Click once to follow" display="B. Calculations for Non-network opex"/>
    <hyperlink ref="C48" location="'CALC B'!$B$3" tooltip="Section subtitle. Click once to follow" display="Change in Non-network opex as a result of changes in network scale"/>
    <hyperlink ref="C49" location="'CALC B'!$B$28" tooltip="Section subtitle. Click once to follow" display="Opex partial productivity factor"/>
    <hyperlink ref="C50" location="'CALC B'!$B$35" tooltip="Section subtitle. Click once to follow" display="Sum of annual Network scaling factors"/>
    <hyperlink ref="C51" location="'CALC B'!$B$53" tooltip="Section subtitle. Click once to follow" display="Sum of constant price out of trend factors"/>
    <hyperlink ref="C52" location="'CALC B'!$B$71" tooltip="Section subtitle. Click once to follow" display="Base year Non-network opex with out of trend factors removed"/>
    <hyperlink ref="C53" location="'CALC B'!$B$83" tooltip="Section subtitle. Click once to follow" display="Index of the constant price trend in Non-network opex"/>
    <hyperlink ref="C54" location="'CALC B'!$B$101" tooltip="Section subtitle. Click once to follow" display="Constant price trend in Non-network opex"/>
    <hyperlink ref="C55" location="'CALC B'!$B$119" tooltip="Section subtitle. Click once to follow" display="Constant price Non-network opex series"/>
    <hyperlink ref="C56" location="'CALC B'!$B$138" tooltip="Section subtitle. Click once to follow" display="Nominal price Non-network opex series"/>
    <hyperlink ref="C57" location="'OUTx - Outputs'!$A$1" tooltip="Section title. Click once to follow" display="Outputs"/>
    <hyperlink ref="C58" location="'OUTx - Outputs'!$B$3" tooltip="Section subtitle. Click once to follow" display="Nominal non-network opex series"/>
    <hyperlink ref="C59" location="'OUTx - Outputs'!$B$20" tooltip="Section subtitle. Click once to follow" display="Constant price non-network opex series"/>
    <hyperlink ref="C60" location="'OUTx - Outputs'!$B$37" tooltip="Section subtitle. Click once to follow" display="Nominal network opex series"/>
    <hyperlink ref="C61" location="'OUTx - Outputs'!$B$54" tooltip="Section subtitle. Click once to follow" display="Constant price network opex series"/>
    <hyperlink ref="C62" location="'OUTx - Outputs'!$B$71" tooltip="Section subtitle. Click once to follow" display="Nominal total opex series"/>
    <hyperlink ref="C63" location="'OUTx - Outputs'!$B$88" tooltip="Section subtitle. Click once to follow" display="Constant price total opex series"/>
    <hyperlink ref="C64" location="'Diagram'!$A$1" tooltip="Section title. Click once to follow" display="Model logic flow"/>
    <hyperlink ref="C65" location="'PG1 Price indices'!$B$3" tooltip="Section title. Click once to follow" display="CGPI"/>
    <hyperlink ref="C66" location="'PG1 Price indices'!$M$3" tooltip="Section subtitle. Click once to follow" display="CPI"/>
    <hyperlink ref="C67" location="'PG1 Price indices'!$R$3" tooltip="Section subtitle. Click once to follow" display="PPI (inputs)"/>
    <hyperlink ref="C68" location="'PG1 Price indices'!$W$3" tooltip="Section subtitle. Click once to follow" display="PPI (outputs)"/>
    <hyperlink ref="C69" location="'PG1 Price indices'!$AD$3" tooltip="Section subtitle. Click once to follow" display="Average hourly earnings (ordinary time)"/>
    <hyperlink ref="C70" location="'PG1 Price indices'!$AI$3" tooltip="Section subtitle. Click once to follow" display="Labour Cost Index (all sectors)"/>
    <hyperlink ref="C71" location="'PG1 Price indices'!$AO$3" tooltip="Section subtitle. Click once to follow" display="Capital Goods Price Index (NZIER data)"/>
    <hyperlink ref="C72" location="'PG1 Price indices'!$AS$3" tooltip="Section subtitle. Click once to follow" display="Producer price index (NZIER data)"/>
    <hyperlink ref="C73" location="'PG1 Price indices'!$AW$3" tooltip="Section subtitle. Click once to follow" display="Labour cost index (NZIER data)"/>
    <hyperlink ref="C74" location="'CG1 Connections Growth'!$A$1" tooltip="Section title. Click once to follow" display="Number of Connections"/>
    <hyperlink ref="C75" location="'CG2 TLA_EDB Mapping'!$A$1" tooltip="Section title. Click once to follow" display="Subnational population projections"/>
    <hyperlink ref="C76" location="'CG3 Stats data export'!$A$1" tooltip="Section title. Click once to follow" display="Territorial Authority population projections"/>
    <hyperlink ref="C77" location="'CG3 Stats data export'!$A$81" tooltip="Section subtitle. Click once to follow" display="Screenshot of website source"/>
    <hyperlink ref="C78" location="'LG1 Line length growth'!$A$1" tooltip="Section title. Click once to follow" display="Line length"/>
  </hyperlinks>
  <pageMargins left="0.23622047244094491" right="0.23622047244094491" top="0.74803149606299213" bottom="0.74803149606299213" header="0.31496062992125984" footer="0.31496062992125984"/>
  <pageSetup paperSize="8" scale="91" orientation="portrait" r:id="rId1"/>
  <headerFooter>
    <oddFooter>&amp;L&amp;F&amp;C&amp;A&amp;R&amp;P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N80"/>
  <sheetViews>
    <sheetView showGridLines="0" view="pageBreakPreview" zoomScaleNormal="100" zoomScaleSheetLayoutView="100" workbookViewId="0"/>
  </sheetViews>
  <sheetFormatPr defaultRowHeight="15" x14ac:dyDescent="0.25"/>
  <sheetData>
    <row r="1" spans="1:14" ht="26.25" x14ac:dyDescent="0.4">
      <c r="A1" s="209" t="s">
        <v>183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</row>
    <row r="5" spans="1:14" x14ac:dyDescent="0.25">
      <c r="C5" s="208"/>
    </row>
    <row r="6" spans="1:14" x14ac:dyDescent="0.25">
      <c r="C6" s="208"/>
    </row>
    <row r="7" spans="1:14" x14ac:dyDescent="0.25">
      <c r="C7" s="208"/>
    </row>
    <row r="8" spans="1:14" x14ac:dyDescent="0.25">
      <c r="C8" s="208"/>
    </row>
    <row r="9" spans="1:14" x14ac:dyDescent="0.25">
      <c r="C9" s="208"/>
    </row>
    <row r="10" spans="1:14" x14ac:dyDescent="0.25">
      <c r="C10" s="208"/>
    </row>
    <row r="11" spans="1:14" x14ac:dyDescent="0.25">
      <c r="C11" s="208"/>
    </row>
    <row r="12" spans="1:14" x14ac:dyDescent="0.25">
      <c r="C12" s="208"/>
    </row>
    <row r="13" spans="1:14" x14ac:dyDescent="0.25">
      <c r="C13" s="208"/>
    </row>
    <row r="14" spans="1:14" x14ac:dyDescent="0.25">
      <c r="C14" s="208"/>
    </row>
    <row r="15" spans="1:14" x14ac:dyDescent="0.25">
      <c r="C15" s="208"/>
    </row>
    <row r="16" spans="1:14" x14ac:dyDescent="0.25">
      <c r="C16" s="208"/>
    </row>
    <row r="17" spans="3:3" x14ac:dyDescent="0.25">
      <c r="C17" s="208"/>
    </row>
    <row r="18" spans="3:3" x14ac:dyDescent="0.25">
      <c r="C18" s="208"/>
    </row>
    <row r="19" spans="3:3" x14ac:dyDescent="0.25">
      <c r="C19" s="208"/>
    </row>
    <row r="20" spans="3:3" x14ac:dyDescent="0.25">
      <c r="C20" s="208"/>
    </row>
    <row r="21" spans="3:3" x14ac:dyDescent="0.25">
      <c r="C21" s="208"/>
    </row>
    <row r="22" spans="3:3" x14ac:dyDescent="0.25">
      <c r="C22" s="208"/>
    </row>
    <row r="23" spans="3:3" x14ac:dyDescent="0.25">
      <c r="C23" s="208"/>
    </row>
    <row r="24" spans="3:3" x14ac:dyDescent="0.25">
      <c r="C24" s="208"/>
    </row>
    <row r="25" spans="3:3" x14ac:dyDescent="0.25">
      <c r="C25" s="208"/>
    </row>
    <row r="26" spans="3:3" x14ac:dyDescent="0.25">
      <c r="C26" s="208"/>
    </row>
    <row r="27" spans="3:3" x14ac:dyDescent="0.25">
      <c r="C27" s="208"/>
    </row>
    <row r="28" spans="3:3" x14ac:dyDescent="0.25">
      <c r="C28" s="208"/>
    </row>
    <row r="29" spans="3:3" x14ac:dyDescent="0.25">
      <c r="C29" s="208"/>
    </row>
    <row r="30" spans="3:3" x14ac:dyDescent="0.25">
      <c r="C30" s="208"/>
    </row>
    <row r="31" spans="3:3" x14ac:dyDescent="0.25">
      <c r="C31" s="208"/>
    </row>
    <row r="32" spans="3:3" x14ac:dyDescent="0.25">
      <c r="C32" s="208"/>
    </row>
    <row r="33" spans="3:3" x14ac:dyDescent="0.25">
      <c r="C33" s="208"/>
    </row>
    <row r="34" spans="3:3" x14ac:dyDescent="0.25">
      <c r="C34" s="208"/>
    </row>
    <row r="35" spans="3:3" x14ac:dyDescent="0.25">
      <c r="C35" s="208"/>
    </row>
    <row r="36" spans="3:3" x14ac:dyDescent="0.25">
      <c r="C36" s="208"/>
    </row>
    <row r="37" spans="3:3" x14ac:dyDescent="0.25">
      <c r="C37" s="208"/>
    </row>
    <row r="38" spans="3:3" x14ac:dyDescent="0.25">
      <c r="C38" s="208"/>
    </row>
    <row r="39" spans="3:3" x14ac:dyDescent="0.25">
      <c r="C39" s="208"/>
    </row>
    <row r="40" spans="3:3" x14ac:dyDescent="0.25">
      <c r="C40" s="208"/>
    </row>
    <row r="41" spans="3:3" x14ac:dyDescent="0.25">
      <c r="C41" s="208"/>
    </row>
    <row r="42" spans="3:3" x14ac:dyDescent="0.25">
      <c r="C42" s="208"/>
    </row>
    <row r="43" spans="3:3" x14ac:dyDescent="0.25">
      <c r="C43" s="208"/>
    </row>
    <row r="44" spans="3:3" x14ac:dyDescent="0.25">
      <c r="C44" s="208"/>
    </row>
    <row r="45" spans="3:3" x14ac:dyDescent="0.25">
      <c r="C45" s="208"/>
    </row>
    <row r="46" spans="3:3" x14ac:dyDescent="0.25">
      <c r="C46" s="208"/>
    </row>
    <row r="47" spans="3:3" x14ac:dyDescent="0.25">
      <c r="C47" s="208"/>
    </row>
    <row r="48" spans="3:3" x14ac:dyDescent="0.25">
      <c r="C48" s="208"/>
    </row>
    <row r="49" spans="3:3" x14ac:dyDescent="0.25">
      <c r="C49" s="208"/>
    </row>
    <row r="50" spans="3:3" x14ac:dyDescent="0.25">
      <c r="C50" s="208"/>
    </row>
    <row r="51" spans="3:3" x14ac:dyDescent="0.25">
      <c r="C51" s="208"/>
    </row>
    <row r="52" spans="3:3" x14ac:dyDescent="0.25">
      <c r="C52" s="208"/>
    </row>
    <row r="53" spans="3:3" x14ac:dyDescent="0.25">
      <c r="C53" s="208"/>
    </row>
    <row r="54" spans="3:3" x14ac:dyDescent="0.25">
      <c r="C54" s="208"/>
    </row>
    <row r="55" spans="3:3" x14ac:dyDescent="0.25">
      <c r="C55" s="208"/>
    </row>
    <row r="56" spans="3:3" x14ac:dyDescent="0.25">
      <c r="C56" s="208"/>
    </row>
    <row r="57" spans="3:3" x14ac:dyDescent="0.25">
      <c r="C57" s="208"/>
    </row>
    <row r="58" spans="3:3" x14ac:dyDescent="0.25">
      <c r="C58" s="208"/>
    </row>
    <row r="59" spans="3:3" x14ac:dyDescent="0.25">
      <c r="C59" s="208"/>
    </row>
    <row r="60" spans="3:3" x14ac:dyDescent="0.25">
      <c r="C60" s="208"/>
    </row>
    <row r="61" spans="3:3" x14ac:dyDescent="0.25">
      <c r="C61" s="208"/>
    </row>
    <row r="62" spans="3:3" x14ac:dyDescent="0.25">
      <c r="C62" s="208"/>
    </row>
    <row r="63" spans="3:3" x14ac:dyDescent="0.25">
      <c r="C63" s="208"/>
    </row>
    <row r="64" spans="3:3" x14ac:dyDescent="0.25">
      <c r="C64" s="208"/>
    </row>
    <row r="65" spans="3:3" x14ac:dyDescent="0.25">
      <c r="C65" s="208"/>
    </row>
    <row r="66" spans="3:3" x14ac:dyDescent="0.25">
      <c r="C66" s="208"/>
    </row>
    <row r="67" spans="3:3" x14ac:dyDescent="0.25">
      <c r="C67" s="208"/>
    </row>
    <row r="68" spans="3:3" x14ac:dyDescent="0.25">
      <c r="C68" s="208"/>
    </row>
    <row r="69" spans="3:3" x14ac:dyDescent="0.25">
      <c r="C69" s="208"/>
    </row>
    <row r="70" spans="3:3" x14ac:dyDescent="0.25">
      <c r="C70" s="208"/>
    </row>
    <row r="71" spans="3:3" x14ac:dyDescent="0.25">
      <c r="C71" s="208"/>
    </row>
    <row r="72" spans="3:3" x14ac:dyDescent="0.25">
      <c r="C72" s="208"/>
    </row>
    <row r="73" spans="3:3" x14ac:dyDescent="0.25">
      <c r="C73" s="208"/>
    </row>
    <row r="74" spans="3:3" x14ac:dyDescent="0.25">
      <c r="C74" s="208"/>
    </row>
    <row r="75" spans="3:3" x14ac:dyDescent="0.25">
      <c r="C75" s="208"/>
    </row>
    <row r="76" spans="3:3" s="20" customFormat="1" x14ac:dyDescent="0.25">
      <c r="C76" s="208"/>
    </row>
    <row r="77" spans="3:3" s="20" customFormat="1" x14ac:dyDescent="0.25">
      <c r="C77" s="208"/>
    </row>
    <row r="78" spans="3:3" x14ac:dyDescent="0.25">
      <c r="C78" s="208"/>
    </row>
    <row r="79" spans="3:3" x14ac:dyDescent="0.25">
      <c r="C79" s="208"/>
    </row>
    <row r="80" spans="3:3" x14ac:dyDescent="0.25">
      <c r="C80" s="208"/>
    </row>
  </sheetData>
  <pageMargins left="0.23622047244094491" right="0.23622047244094491" top="0.74803149606299213" bottom="0.74803149606299213" header="0.31496062992125984" footer="0.31496062992125984"/>
  <pageSetup paperSize="8" orientation="portrait" r:id="rId1"/>
  <headerFooter>
    <oddFooter>&amp;L&amp;F&amp;C&amp;A&amp;R&amp;P</oddFooter>
  </headerFooter>
  <rowBreaks count="5" manualBreakCount="5">
    <brk id="70" max="16383" man="1"/>
    <brk id="71" max="16383" man="1"/>
    <brk id="76" max="16383" man="1"/>
    <brk id="141" max="16383" man="1"/>
    <brk id="2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  <pageSetUpPr fitToPage="1"/>
  </sheetPr>
  <dimension ref="A1:AF152"/>
  <sheetViews>
    <sheetView showGridLines="0" view="pageBreakPreview" topLeftCell="A76" zoomScaleNormal="100" zoomScaleSheetLayoutView="100" workbookViewId="0">
      <selection activeCell="E92" sqref="E92"/>
    </sheetView>
  </sheetViews>
  <sheetFormatPr defaultRowHeight="15" x14ac:dyDescent="0.25"/>
  <cols>
    <col min="2" max="2" width="16.28515625" customWidth="1"/>
    <col min="3" max="4" width="12.5703125" customWidth="1"/>
    <col min="5" max="5" width="12.5703125" style="16" customWidth="1"/>
    <col min="6" max="6" width="12.5703125" customWidth="1"/>
    <col min="7" max="7" width="12.5703125" style="16" customWidth="1"/>
    <col min="8" max="8" width="12.5703125" customWidth="1"/>
    <col min="9" max="9" width="12.5703125" style="16" customWidth="1"/>
    <col min="10" max="11" width="14" customWidth="1"/>
    <col min="12" max="12" width="12.5703125" customWidth="1"/>
    <col min="13" max="14" width="12.5703125" style="16" customWidth="1"/>
    <col min="15" max="16" width="12.5703125" customWidth="1"/>
    <col min="17" max="19" width="12.5703125" style="16" customWidth="1"/>
    <col min="20" max="20" width="13.28515625" customWidth="1"/>
    <col min="21" max="21" width="12.5703125" customWidth="1"/>
    <col min="22" max="22" width="12.5703125" style="16" customWidth="1"/>
    <col min="23" max="23" width="12.5703125" customWidth="1"/>
    <col min="24" max="24" width="12.5703125" style="16" customWidth="1"/>
    <col min="25" max="27" width="12.5703125" customWidth="1"/>
    <col min="28" max="29" width="12.5703125" style="16" customWidth="1"/>
    <col min="30" max="30" width="12.5703125" customWidth="1"/>
    <col min="31" max="31" width="12.7109375" customWidth="1"/>
  </cols>
  <sheetData>
    <row r="1" spans="1:32" s="11" customFormat="1" ht="26.25" x14ac:dyDescent="0.4">
      <c r="A1" s="209" t="s">
        <v>164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</row>
    <row r="2" spans="1:32" x14ac:dyDescent="0.25">
      <c r="A2" s="2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03"/>
    </row>
    <row r="3" spans="1:32" x14ac:dyDescent="0.25">
      <c r="A3" s="107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103"/>
    </row>
    <row r="4" spans="1:32" x14ac:dyDescent="0.25">
      <c r="A4" s="10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103"/>
    </row>
    <row r="5" spans="1:32" ht="23.25" x14ac:dyDescent="0.35">
      <c r="A5" s="101" t="s">
        <v>104</v>
      </c>
      <c r="B5" s="108" t="s">
        <v>165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103"/>
    </row>
    <row r="6" spans="1:32" ht="26.25" x14ac:dyDescent="0.25">
      <c r="A6" s="29"/>
      <c r="B6" s="62"/>
      <c r="C6" s="62" t="s">
        <v>3</v>
      </c>
      <c r="D6" s="62" t="s">
        <v>4</v>
      </c>
      <c r="E6" s="62" t="s">
        <v>59</v>
      </c>
      <c r="F6" s="62" t="s">
        <v>5</v>
      </c>
      <c r="G6" s="62" t="s">
        <v>60</v>
      </c>
      <c r="H6" s="62" t="s">
        <v>6</v>
      </c>
      <c r="I6" s="62" t="s">
        <v>61</v>
      </c>
      <c r="J6" s="62" t="s">
        <v>7</v>
      </c>
      <c r="K6" s="62" t="s">
        <v>8</v>
      </c>
      <c r="L6" s="62" t="s">
        <v>62</v>
      </c>
      <c r="M6" s="62" t="s">
        <v>63</v>
      </c>
      <c r="N6" s="62" t="s">
        <v>64</v>
      </c>
      <c r="O6" s="62" t="s">
        <v>9</v>
      </c>
      <c r="P6" s="62" t="s">
        <v>10</v>
      </c>
      <c r="Q6" s="62" t="s">
        <v>65</v>
      </c>
      <c r="R6" s="62" t="s">
        <v>66</v>
      </c>
      <c r="S6" s="62" t="s">
        <v>67</v>
      </c>
      <c r="T6" s="62" t="s">
        <v>68</v>
      </c>
      <c r="U6" s="62" t="s">
        <v>11</v>
      </c>
      <c r="V6" s="62" t="s">
        <v>69</v>
      </c>
      <c r="W6" s="62" t="s">
        <v>12</v>
      </c>
      <c r="X6" s="62" t="s">
        <v>70</v>
      </c>
      <c r="Y6" s="62" t="s">
        <v>13</v>
      </c>
      <c r="Z6" s="62" t="s">
        <v>71</v>
      </c>
      <c r="AA6" s="62" t="s">
        <v>72</v>
      </c>
      <c r="AB6" s="62" t="s">
        <v>73</v>
      </c>
      <c r="AC6" s="62" t="s">
        <v>74</v>
      </c>
      <c r="AD6" s="62" t="s">
        <v>14</v>
      </c>
      <c r="AE6" s="62" t="s">
        <v>75</v>
      </c>
      <c r="AF6" s="103"/>
    </row>
    <row r="7" spans="1:32" x14ac:dyDescent="0.25">
      <c r="A7" s="29"/>
      <c r="B7" s="109">
        <v>2012</v>
      </c>
      <c r="C7" s="44">
        <v>4094.1601800000003</v>
      </c>
      <c r="D7" s="44">
        <v>9293</v>
      </c>
      <c r="E7" s="44">
        <v>1006.5209808220899</v>
      </c>
      <c r="F7" s="44">
        <v>1401</v>
      </c>
      <c r="G7" s="44">
        <v>3470</v>
      </c>
      <c r="H7" s="44">
        <v>2459.8290000000002</v>
      </c>
      <c r="I7" s="162">
        <v>5035</v>
      </c>
      <c r="J7" s="44">
        <v>1552</v>
      </c>
      <c r="K7" s="44">
        <v>1395</v>
      </c>
      <c r="L7" s="44">
        <v>2243.7115299999996</v>
      </c>
      <c r="M7" s="44">
        <v>3220</v>
      </c>
      <c r="N7" s="44">
        <v>8110</v>
      </c>
      <c r="O7" s="44">
        <v>437</v>
      </c>
      <c r="P7" s="44">
        <v>3886.9235800000001</v>
      </c>
      <c r="Q7" s="44">
        <v>1748.3627200000003</v>
      </c>
      <c r="R7" s="44">
        <v>5856</v>
      </c>
      <c r="S7" s="44">
        <v>30339</v>
      </c>
      <c r="T7" s="44">
        <v>3549</v>
      </c>
      <c r="U7" s="44">
        <v>30330.019469999999</v>
      </c>
      <c r="V7" s="44">
        <v>877</v>
      </c>
      <c r="W7" s="44">
        <v>3002.3124919999996</v>
      </c>
      <c r="X7" s="44">
        <v>6616</v>
      </c>
      <c r="Y7" s="44">
        <v>6827.79</v>
      </c>
      <c r="Z7" s="44">
        <v>9549.1567999999988</v>
      </c>
      <c r="AA7" s="44">
        <v>39402</v>
      </c>
      <c r="AB7" s="44">
        <v>1721.8195600000001</v>
      </c>
      <c r="AC7" s="44">
        <v>6945.3067869582701</v>
      </c>
      <c r="AD7" s="44">
        <v>10287.134309999999</v>
      </c>
      <c r="AE7" s="44">
        <v>4696</v>
      </c>
      <c r="AF7" s="103"/>
    </row>
    <row r="8" spans="1:32" x14ac:dyDescent="0.25">
      <c r="A8" s="29"/>
      <c r="B8" s="13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4"/>
      <c r="AF8" s="103"/>
    </row>
    <row r="9" spans="1:32" s="19" customFormat="1" ht="23.25" x14ac:dyDescent="0.35">
      <c r="A9" s="101" t="s">
        <v>105</v>
      </c>
      <c r="B9" s="108" t="s">
        <v>166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103"/>
    </row>
    <row r="10" spans="1:32" s="19" customFormat="1" ht="26.25" x14ac:dyDescent="0.25">
      <c r="A10" s="29"/>
      <c r="B10" s="62"/>
      <c r="C10" s="62" t="s">
        <v>3</v>
      </c>
      <c r="D10" s="62" t="s">
        <v>4</v>
      </c>
      <c r="E10" s="62" t="s">
        <v>59</v>
      </c>
      <c r="F10" s="62" t="s">
        <v>5</v>
      </c>
      <c r="G10" s="62" t="s">
        <v>60</v>
      </c>
      <c r="H10" s="62" t="s">
        <v>6</v>
      </c>
      <c r="I10" s="62" t="s">
        <v>61</v>
      </c>
      <c r="J10" s="62" t="s">
        <v>7</v>
      </c>
      <c r="K10" s="62" t="s">
        <v>8</v>
      </c>
      <c r="L10" s="62" t="s">
        <v>62</v>
      </c>
      <c r="M10" s="62" t="s">
        <v>63</v>
      </c>
      <c r="N10" s="62" t="s">
        <v>64</v>
      </c>
      <c r="O10" s="62" t="s">
        <v>9</v>
      </c>
      <c r="P10" s="62" t="s">
        <v>10</v>
      </c>
      <c r="Q10" s="62" t="s">
        <v>65</v>
      </c>
      <c r="R10" s="62" t="s">
        <v>66</v>
      </c>
      <c r="S10" s="62" t="s">
        <v>67</v>
      </c>
      <c r="T10" s="62" t="s">
        <v>68</v>
      </c>
      <c r="U10" s="62" t="s">
        <v>11</v>
      </c>
      <c r="V10" s="62" t="s">
        <v>69</v>
      </c>
      <c r="W10" s="62" t="s">
        <v>12</v>
      </c>
      <c r="X10" s="62" t="s">
        <v>70</v>
      </c>
      <c r="Y10" s="62" t="s">
        <v>13</v>
      </c>
      <c r="Z10" s="62" t="s">
        <v>71</v>
      </c>
      <c r="AA10" s="62" t="s">
        <v>72</v>
      </c>
      <c r="AB10" s="62" t="s">
        <v>73</v>
      </c>
      <c r="AC10" s="62" t="s">
        <v>74</v>
      </c>
      <c r="AD10" s="62" t="s">
        <v>14</v>
      </c>
      <c r="AE10" s="62" t="s">
        <v>75</v>
      </c>
      <c r="AF10" s="103"/>
    </row>
    <row r="11" spans="1:32" s="19" customFormat="1" x14ac:dyDescent="0.25">
      <c r="A11" s="29"/>
      <c r="B11" s="109">
        <v>2012</v>
      </c>
      <c r="C11" s="44">
        <v>8175.7128169999996</v>
      </c>
      <c r="D11" s="44">
        <v>9839</v>
      </c>
      <c r="E11" s="44">
        <v>2386.8894100000002</v>
      </c>
      <c r="F11" s="44">
        <v>1989</v>
      </c>
      <c r="G11" s="44">
        <v>5916.6009999999997</v>
      </c>
      <c r="H11" s="44">
        <v>3243.2420000000002</v>
      </c>
      <c r="I11" s="44">
        <v>4228</v>
      </c>
      <c r="J11" s="44">
        <v>5348</v>
      </c>
      <c r="K11" s="44">
        <v>3309</v>
      </c>
      <c r="L11" s="44">
        <v>4465.02945</v>
      </c>
      <c r="M11" s="44">
        <v>6559</v>
      </c>
      <c r="N11" s="44">
        <v>5146</v>
      </c>
      <c r="O11" s="44">
        <v>1557</v>
      </c>
      <c r="P11" s="44">
        <v>4472.0630999999994</v>
      </c>
      <c r="Q11" s="44">
        <v>1814.3813259999999</v>
      </c>
      <c r="R11" s="44">
        <v>6801</v>
      </c>
      <c r="S11" s="44">
        <v>25889</v>
      </c>
      <c r="T11" s="44">
        <v>2306</v>
      </c>
      <c r="U11" s="44">
        <v>33801.062946153594</v>
      </c>
      <c r="V11" s="44">
        <v>1137</v>
      </c>
      <c r="W11" s="44">
        <v>5669.5304920000099</v>
      </c>
      <c r="X11" s="44">
        <v>5031</v>
      </c>
      <c r="Y11" s="44">
        <v>7556.21</v>
      </c>
      <c r="Z11" s="44">
        <v>19759.174999999977</v>
      </c>
      <c r="AA11" s="44">
        <v>51100</v>
      </c>
      <c r="AB11" s="44">
        <v>2818.6055200000001</v>
      </c>
      <c r="AC11" s="44">
        <v>9579.7893992880217</v>
      </c>
      <c r="AD11" s="44">
        <v>18421.108610000039</v>
      </c>
      <c r="AE11" s="44">
        <v>3203</v>
      </c>
      <c r="AF11" s="103"/>
    </row>
    <row r="12" spans="1:32" x14ac:dyDescent="0.25">
      <c r="C12" s="170"/>
      <c r="E12"/>
      <c r="G12"/>
      <c r="I12"/>
      <c r="M12"/>
      <c r="N12"/>
      <c r="Q12"/>
      <c r="R12"/>
      <c r="S12"/>
      <c r="V12"/>
      <c r="X12"/>
      <c r="AB12"/>
      <c r="AC12"/>
    </row>
    <row r="13" spans="1:32" ht="23.25" x14ac:dyDescent="0.35">
      <c r="A13" s="101" t="s">
        <v>106</v>
      </c>
      <c r="B13" s="108" t="s">
        <v>108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103"/>
    </row>
    <row r="14" spans="1:32" x14ac:dyDescent="0.25">
      <c r="A14" s="29"/>
      <c r="B14" s="46">
        <v>0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103"/>
    </row>
    <row r="15" spans="1:32" x14ac:dyDescent="0.25">
      <c r="A15" s="2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103"/>
    </row>
    <row r="16" spans="1:32" s="19" customFormat="1" ht="23.25" x14ac:dyDescent="0.35">
      <c r="A16" s="101" t="s">
        <v>107</v>
      </c>
      <c r="B16" s="108" t="s">
        <v>109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103"/>
    </row>
    <row r="17" spans="1:32" s="19" customFormat="1" x14ac:dyDescent="0.25">
      <c r="A17" s="29"/>
      <c r="B17" s="46">
        <v>0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103"/>
    </row>
    <row r="18" spans="1:32" s="19" customFormat="1" x14ac:dyDescent="0.25">
      <c r="A18" s="2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103"/>
    </row>
    <row r="19" spans="1:32" ht="23.25" x14ac:dyDescent="0.35">
      <c r="A19" s="101" t="s">
        <v>110</v>
      </c>
      <c r="B19" s="108" t="s">
        <v>31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103"/>
    </row>
    <row r="20" spans="1:32" x14ac:dyDescent="0.25">
      <c r="A20" s="29"/>
      <c r="B20" s="110">
        <v>0.47799999999999998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103"/>
    </row>
    <row r="21" spans="1:32" x14ac:dyDescent="0.25">
      <c r="A21" s="29"/>
      <c r="B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103"/>
    </row>
    <row r="22" spans="1:32" s="19" customFormat="1" ht="23.25" x14ac:dyDescent="0.35">
      <c r="A22" s="101" t="s">
        <v>112</v>
      </c>
      <c r="B22" s="108" t="s">
        <v>111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103"/>
    </row>
    <row r="23" spans="1:32" s="19" customFormat="1" x14ac:dyDescent="0.25">
      <c r="A23" s="29"/>
      <c r="B23" s="110">
        <v>0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103"/>
    </row>
    <row r="24" spans="1:32" s="19" customFormat="1" x14ac:dyDescent="0.25">
      <c r="A24" s="29"/>
      <c r="B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103"/>
    </row>
    <row r="25" spans="1:32" ht="23.25" x14ac:dyDescent="0.35">
      <c r="A25" s="101" t="s">
        <v>113</v>
      </c>
      <c r="B25" s="108" t="s">
        <v>32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103"/>
    </row>
    <row r="26" spans="1:32" x14ac:dyDescent="0.25">
      <c r="A26" s="29"/>
      <c r="B26" s="110">
        <v>0.47199999999999998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103"/>
    </row>
    <row r="27" spans="1:32" x14ac:dyDescent="0.25">
      <c r="A27" s="29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103"/>
    </row>
    <row r="28" spans="1:32" ht="23.25" x14ac:dyDescent="0.35">
      <c r="A28" s="101" t="s">
        <v>114</v>
      </c>
      <c r="B28" s="108" t="s">
        <v>34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103"/>
    </row>
    <row r="29" spans="1:32" x14ac:dyDescent="0.25">
      <c r="A29" s="29"/>
      <c r="B29" s="110">
        <v>0.81499999999999995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103"/>
    </row>
    <row r="30" spans="1:32" x14ac:dyDescent="0.25">
      <c r="A30" s="29"/>
      <c r="B30" s="111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103"/>
    </row>
    <row r="31" spans="1:32" ht="23.25" x14ac:dyDescent="0.35">
      <c r="A31" s="101" t="s">
        <v>33</v>
      </c>
      <c r="B31" s="108" t="s">
        <v>198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41" t="s">
        <v>175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4"/>
      <c r="AF31" s="103"/>
    </row>
    <row r="32" spans="1:32" ht="26.25" x14ac:dyDescent="0.25">
      <c r="A32" s="29"/>
      <c r="B32" s="62"/>
      <c r="C32" s="62" t="s">
        <v>3</v>
      </c>
      <c r="D32" s="62" t="s">
        <v>4</v>
      </c>
      <c r="E32" s="62" t="s">
        <v>59</v>
      </c>
      <c r="F32" s="62" t="s">
        <v>5</v>
      </c>
      <c r="G32" s="62" t="s">
        <v>60</v>
      </c>
      <c r="H32" s="62" t="s">
        <v>6</v>
      </c>
      <c r="I32" s="62" t="s">
        <v>61</v>
      </c>
      <c r="J32" s="62" t="s">
        <v>7</v>
      </c>
      <c r="K32" s="62" t="s">
        <v>8</v>
      </c>
      <c r="L32" s="62" t="s">
        <v>62</v>
      </c>
      <c r="M32" s="62" t="s">
        <v>63</v>
      </c>
      <c r="N32" s="62" t="s">
        <v>64</v>
      </c>
      <c r="O32" s="62" t="s">
        <v>9</v>
      </c>
      <c r="P32" s="62" t="s">
        <v>10</v>
      </c>
      <c r="Q32" s="62" t="s">
        <v>65</v>
      </c>
      <c r="R32" s="62" t="s">
        <v>66</v>
      </c>
      <c r="S32" s="62" t="s">
        <v>67</v>
      </c>
      <c r="T32" s="62" t="s">
        <v>68</v>
      </c>
      <c r="U32" s="62" t="s">
        <v>11</v>
      </c>
      <c r="V32" s="62" t="s">
        <v>69</v>
      </c>
      <c r="W32" s="62" t="s">
        <v>12</v>
      </c>
      <c r="X32" s="62" t="s">
        <v>70</v>
      </c>
      <c r="Y32" s="62" t="s">
        <v>13</v>
      </c>
      <c r="Z32" s="62" t="s">
        <v>71</v>
      </c>
      <c r="AA32" s="62" t="s">
        <v>72</v>
      </c>
      <c r="AB32" s="62" t="s">
        <v>73</v>
      </c>
      <c r="AC32" s="62" t="s">
        <v>74</v>
      </c>
      <c r="AD32" s="62" t="s">
        <v>14</v>
      </c>
      <c r="AE32" s="62" t="s">
        <v>75</v>
      </c>
      <c r="AF32" s="103"/>
    </row>
    <row r="33" spans="1:32" x14ac:dyDescent="0.25">
      <c r="A33" s="29"/>
      <c r="B33" s="109" t="s">
        <v>77</v>
      </c>
      <c r="C33" s="45">
        <f ca="1">HLOOKUP(C$32,'CG1 Connections Growth'!$C$10:$AE$13,2,FALSE)</f>
        <v>7.8197294713411303E-4</v>
      </c>
      <c r="D33" s="45">
        <f ca="1">HLOOKUP(D$32,'CG1 Connections Growth'!$C$10:$AE$13,2,FALSE)</f>
        <v>6.9438679035536133E-3</v>
      </c>
      <c r="E33" s="45">
        <f ca="1">HLOOKUP(E$32,'CG1 Connections Growth'!$C$10:$AE$13,2,FALSE)</f>
        <v>-1.9782548659217358E-3</v>
      </c>
      <c r="F33" s="45">
        <f ca="1">HLOOKUP(F$32,'CG1 Connections Growth'!$C$10:$AE$13,2,FALSE)</f>
        <v>-7.4460246409413511E-4</v>
      </c>
      <c r="G33" s="45">
        <f ca="1">HLOOKUP(G$32,'CG1 Connections Growth'!$C$10:$AE$13,2,FALSE)</f>
        <v>1.4424956347341311E-2</v>
      </c>
      <c r="H33" s="45">
        <f ca="1">HLOOKUP(H$32,'CG1 Connections Growth'!$C$10:$AE$13,2,FALSE)</f>
        <v>-3.6162441782616739E-5</v>
      </c>
      <c r="I33" s="45">
        <f ca="1">HLOOKUP(I$32,'CG1 Connections Growth'!$C$10:$AE$13,2,FALSE)</f>
        <v>6.7786406355261342E-3</v>
      </c>
      <c r="J33" s="45">
        <f ca="1">HLOOKUP(J$32,'CG1 Connections Growth'!$C$10:$AE$13,2,FALSE)</f>
        <v>6.5795150976679651E-3</v>
      </c>
      <c r="K33" s="45">
        <f ca="1">HLOOKUP(K$32,'CG1 Connections Growth'!$C$10:$AE$13,2,FALSE)</f>
        <v>0</v>
      </c>
      <c r="L33" s="45">
        <f ca="1">HLOOKUP(L$32,'CG1 Connections Growth'!$C$10:$AE$13,2,FALSE)</f>
        <v>-2.2966901313630217E-3</v>
      </c>
      <c r="M33" s="45">
        <f ca="1">HLOOKUP(M$32,'CG1 Connections Growth'!$C$10:$AE$13,2,FALSE)</f>
        <v>1.3854183862938019E-2</v>
      </c>
      <c r="N33" s="45">
        <f ca="1">HLOOKUP(N$32,'CG1 Connections Growth'!$C$10:$AE$13,2,FALSE)</f>
        <v>5.6134788375235001E-3</v>
      </c>
      <c r="O33" s="45">
        <f ca="1">HLOOKUP(O$32,'CG1 Connections Growth'!$C$10:$AE$13,2,FALSE)</f>
        <v>5.6013845221967173E-3</v>
      </c>
      <c r="P33" s="45">
        <f ca="1">HLOOKUP(P$32,'CG1 Connections Growth'!$C$10:$AE$13,2,FALSE)</f>
        <v>6.9994482914130796E-3</v>
      </c>
      <c r="Q33" s="45">
        <f ca="1">HLOOKUP(Q$32,'CG1 Connections Growth'!$C$10:$AE$13,2,FALSE)</f>
        <v>-3.8760856832134039E-3</v>
      </c>
      <c r="R33" s="45">
        <f ca="1">HLOOKUP(R$32,'CG1 Connections Growth'!$C$10:$AE$13,2,FALSE)</f>
        <v>7.0880213497406253E-3</v>
      </c>
      <c r="S33" s="45">
        <f ca="1">HLOOKUP(S$32,'CG1 Connections Growth'!$C$10:$AE$13,2,FALSE)</f>
        <v>8.6163125167244559E-3</v>
      </c>
      <c r="T33" s="45">
        <f ca="1">HLOOKUP(T$32,'CG1 Connections Growth'!$C$10:$AE$13,2,FALSE)</f>
        <v>-5.528993663979076E-4</v>
      </c>
      <c r="U33" s="45">
        <f ca="1">HLOOKUP(U$32,'CG1 Connections Growth'!$C$10:$AE$13,2,FALSE)</f>
        <v>5.3898943559136381E-3</v>
      </c>
      <c r="V33" s="45">
        <f ca="1">HLOOKUP(V$32,'CG1 Connections Growth'!$C$10:$AE$13,2,FALSE)</f>
        <v>-2.2637470530771919E-3</v>
      </c>
      <c r="W33" s="45">
        <f ca="1">HLOOKUP(W$32,'CG1 Connections Growth'!$C$10:$AE$13,2,FALSE)</f>
        <v>-2.7544801920860174E-3</v>
      </c>
      <c r="X33" s="45">
        <f ca="1">HLOOKUP(X$32,'CG1 Connections Growth'!$C$10:$AE$13,2,FALSE)</f>
        <v>-7.195977711785817E-4</v>
      </c>
      <c r="Y33" s="45">
        <f ca="1">HLOOKUP(Y$32,'CG1 Connections Growth'!$C$10:$AE$13,2,FALSE)</f>
        <v>3.0324006964497219E-3</v>
      </c>
      <c r="Z33" s="45">
        <f ca="1">HLOOKUP(Z$32,'CG1 Connections Growth'!$C$10:$AE$13,2,FALSE)</f>
        <v>2.9220086063614925E-3</v>
      </c>
      <c r="AA33" s="45">
        <f ca="1">HLOOKUP(AA$32,'CG1 Connections Growth'!$C$10:$AE$13,2,FALSE)</f>
        <v>1.5193152870053961E-2</v>
      </c>
      <c r="AB33" s="45">
        <f ca="1">HLOOKUP(AB$32,'CG1 Connections Growth'!$C$10:$AE$13,2,FALSE)</f>
        <v>7.6409566171253829E-3</v>
      </c>
      <c r="AC33" s="45">
        <f ca="1">HLOOKUP(AC$32,'CG1 Connections Growth'!$C$10:$AE$13,2,FALSE)</f>
        <v>1.2718072124260793E-2</v>
      </c>
      <c r="AD33" s="45">
        <f ca="1">HLOOKUP(AD$32,'CG1 Connections Growth'!$C$10:$AE$13,2,FALSE)</f>
        <v>6.9836423041458318E-3</v>
      </c>
      <c r="AE33" s="45">
        <f ca="1">HLOOKUP(AE$32,'CG1 Connections Growth'!$C$10:$AE$13,2,FALSE)</f>
        <v>1.7453531039701708E-4</v>
      </c>
      <c r="AF33" s="103"/>
    </row>
    <row r="34" spans="1:32" s="18" customFormat="1" x14ac:dyDescent="0.25">
      <c r="A34" s="29"/>
      <c r="B34" s="109" t="s">
        <v>78</v>
      </c>
      <c r="C34" s="45">
        <f ca="1">HLOOKUP(C$32,'CG1 Connections Growth'!$C$10:$AE$13,3,FALSE)</f>
        <v>-6.3911428453033992E-4</v>
      </c>
      <c r="D34" s="45">
        <f ca="1">HLOOKUP(D$32,'CG1 Connections Growth'!$C$10:$AE$13,3,FALSE)</f>
        <v>5.8354350513161179E-3</v>
      </c>
      <c r="E34" s="45">
        <f ca="1">HLOOKUP(E$32,'CG1 Connections Growth'!$C$10:$AE$13,3,FALSE)</f>
        <v>-4.0121655345140006E-3</v>
      </c>
      <c r="F34" s="45">
        <f ca="1">HLOOKUP(F$32,'CG1 Connections Growth'!$C$10:$AE$13,3,FALSE)</f>
        <v>-3.0030572485640894E-3</v>
      </c>
      <c r="G34" s="45">
        <f ca="1">HLOOKUP(G$32,'CG1 Connections Growth'!$C$10:$AE$13,3,FALSE)</f>
        <v>1.3068566165098217E-2</v>
      </c>
      <c r="H34" s="45">
        <f ca="1">HLOOKUP(H$32,'CG1 Connections Growth'!$C$10:$AE$13,3,FALSE)</f>
        <v>-1.4144841204858372E-3</v>
      </c>
      <c r="I34" s="45">
        <f ca="1">HLOOKUP(I$32,'CG1 Connections Growth'!$C$10:$AE$13,3,FALSE)</f>
        <v>5.3981076738720546E-3</v>
      </c>
      <c r="J34" s="45">
        <f ca="1">HLOOKUP(J$32,'CG1 Connections Growth'!$C$10:$AE$13,3,FALSE)</f>
        <v>4.4758822513306651E-3</v>
      </c>
      <c r="K34" s="45">
        <f ca="1">HLOOKUP(K$32,'CG1 Connections Growth'!$C$10:$AE$13,3,FALSE)</f>
        <v>-3.4589606962192043E-3</v>
      </c>
      <c r="L34" s="45">
        <f ca="1">HLOOKUP(L$32,'CG1 Connections Growth'!$C$10:$AE$13,3,FALSE)</f>
        <v>-3.6145524475961199E-3</v>
      </c>
      <c r="M34" s="45">
        <f ca="1">HLOOKUP(M$32,'CG1 Connections Growth'!$C$10:$AE$13,3,FALSE)</f>
        <v>1.2430758653307894E-2</v>
      </c>
      <c r="N34" s="45">
        <f ca="1">HLOOKUP(N$32,'CG1 Connections Growth'!$C$10:$AE$13,3,FALSE)</f>
        <v>3.7927764186049817E-3</v>
      </c>
      <c r="O34" s="45">
        <f ca="1">HLOOKUP(O$32,'CG1 Connections Growth'!$C$10:$AE$13,3,FALSE)</f>
        <v>4.6181646177017033E-3</v>
      </c>
      <c r="P34" s="45">
        <f ca="1">HLOOKUP(P$32,'CG1 Connections Growth'!$C$10:$AE$13,3,FALSE)</f>
        <v>5.976521258303169E-3</v>
      </c>
      <c r="Q34" s="45">
        <f ca="1">HLOOKUP(Q$32,'CG1 Connections Growth'!$C$10:$AE$13,3,FALSE)</f>
        <v>-4.9507383209850264E-3</v>
      </c>
      <c r="R34" s="45">
        <f ca="1">HLOOKUP(R$32,'CG1 Connections Growth'!$C$10:$AE$13,3,FALSE)</f>
        <v>5.717380789624027E-3</v>
      </c>
      <c r="S34" s="45">
        <f ca="1">HLOOKUP(S$32,'CG1 Connections Growth'!$C$10:$AE$13,3,FALSE)</f>
        <v>7.109507576491314E-3</v>
      </c>
      <c r="T34" s="45">
        <f ca="1">HLOOKUP(T$32,'CG1 Connections Growth'!$C$10:$AE$13,3,FALSE)</f>
        <v>-1.6858670745591997E-3</v>
      </c>
      <c r="U34" s="45">
        <f ca="1">HLOOKUP(U$32,'CG1 Connections Growth'!$C$10:$AE$13,3,FALSE)</f>
        <v>4.1893689339327356E-3</v>
      </c>
      <c r="V34" s="45">
        <f ca="1">HLOOKUP(V$32,'CG1 Connections Growth'!$C$10:$AE$13,3,FALSE)</f>
        <v>-2.8653766311710349E-3</v>
      </c>
      <c r="W34" s="45">
        <f ca="1">HLOOKUP(W$32,'CG1 Connections Growth'!$C$10:$AE$13,3,FALSE)</f>
        <v>-4.1676239944280491E-3</v>
      </c>
      <c r="X34" s="45">
        <f ca="1">HLOOKUP(X$32,'CG1 Connections Growth'!$C$10:$AE$13,3,FALSE)</f>
        <v>-2.6583266490921575E-3</v>
      </c>
      <c r="Y34" s="45">
        <f ca="1">HLOOKUP(Y$32,'CG1 Connections Growth'!$C$10:$AE$13,3,FALSE)</f>
        <v>1.995360069789287E-3</v>
      </c>
      <c r="Z34" s="45">
        <f ca="1">HLOOKUP(Z$32,'CG1 Connections Growth'!$C$10:$AE$13,3,FALSE)</f>
        <v>1.8102802419537323E-3</v>
      </c>
      <c r="AA34" s="45">
        <f ca="1">HLOOKUP(AA$32,'CG1 Connections Growth'!$C$10:$AE$13,3,FALSE)</f>
        <v>1.4095269465063787E-2</v>
      </c>
      <c r="AB34" s="45">
        <f ca="1">HLOOKUP(AB$32,'CG1 Connections Growth'!$C$10:$AE$13,3,FALSE)</f>
        <v>6.1480042822903425E-3</v>
      </c>
      <c r="AC34" s="45">
        <f ca="1">HLOOKUP(AC$32,'CG1 Connections Growth'!$C$10:$AE$13,3,FALSE)</f>
        <v>1.0759223551997099E-2</v>
      </c>
      <c r="AD34" s="45">
        <f ca="1">HLOOKUP(AD$32,'CG1 Connections Growth'!$C$10:$AE$13,3,FALSE)</f>
        <v>5.3748478201729455E-3</v>
      </c>
      <c r="AE34" s="45">
        <f ca="1">HLOOKUP(AE$32,'CG1 Connections Growth'!$C$10:$AE$13,3,FALSE)</f>
        <v>-1.3117666511414106E-3</v>
      </c>
      <c r="AF34" s="103"/>
    </row>
    <row r="35" spans="1:32" s="18" customFormat="1" x14ac:dyDescent="0.25">
      <c r="A35" s="29"/>
      <c r="B35" s="109" t="s">
        <v>79</v>
      </c>
      <c r="C35" s="45">
        <f>HLOOKUP(C$32,'CG1 Connections Growth'!$C$10:$AE$13,4,FALSE)</f>
        <v>-1.4986151713587414E-3</v>
      </c>
      <c r="D35" s="45">
        <f ca="1">HLOOKUP(D$32,'CG1 Connections Growth'!$C$10:$AE$13,4,FALSE)</f>
        <v>5.2975629265994417E-3</v>
      </c>
      <c r="E35" s="45">
        <f>HLOOKUP(E$32,'CG1 Connections Growth'!$C$10:$AE$13,4,FALSE)</f>
        <v>-5.1284755757314837E-3</v>
      </c>
      <c r="F35" s="45">
        <f>HLOOKUP(F$32,'CG1 Connections Growth'!$C$10:$AE$13,4,FALSE)</f>
        <v>-3.8169053171637213E-3</v>
      </c>
      <c r="G35" s="45">
        <f ca="1">HLOOKUP(G$32,'CG1 Connections Growth'!$C$10:$AE$13,4,FALSE)</f>
        <v>1.2266767076009266E-2</v>
      </c>
      <c r="H35" s="45">
        <f>HLOOKUP(H$32,'CG1 Connections Growth'!$C$10:$AE$13,4,FALSE)</f>
        <v>-2.820454444561693E-3</v>
      </c>
      <c r="I35" s="45">
        <f>HLOOKUP(I$32,'CG1 Connections Growth'!$C$10:$AE$13,4,FALSE)</f>
        <v>4.8035148142637762E-3</v>
      </c>
      <c r="J35" s="45">
        <f>HLOOKUP(J$32,'CG1 Connections Growth'!$C$10:$AE$13,4,FALSE)</f>
        <v>3.1348577549841217E-3</v>
      </c>
      <c r="K35" s="45">
        <f>HLOOKUP(K$32,'CG1 Connections Growth'!$C$10:$AE$13,4,FALSE)</f>
        <v>-5.1003052428129081E-3</v>
      </c>
      <c r="L35" s="45">
        <f>HLOOKUP(L$32,'CG1 Connections Growth'!$C$10:$AE$13,4,FALSE)</f>
        <v>-4.9617013464554605E-3</v>
      </c>
      <c r="M35" s="45">
        <f>HLOOKUP(M$32,'CG1 Connections Growth'!$C$10:$AE$13,4,FALSE)</f>
        <v>1.1415797749950052E-2</v>
      </c>
      <c r="N35" s="45">
        <f>HLOOKUP(N$32,'CG1 Connections Growth'!$C$10:$AE$13,4,FALSE)</f>
        <v>2.4875929374033046E-3</v>
      </c>
      <c r="O35" s="45">
        <f>HLOOKUP(O$32,'CG1 Connections Growth'!$C$10:$AE$13,4,FALSE)</f>
        <v>3.6992379213209858E-3</v>
      </c>
      <c r="P35" s="45">
        <f>HLOOKUP(P$32,'CG1 Connections Growth'!$C$10:$AE$13,4,FALSE)</f>
        <v>4.6531672885121722E-3</v>
      </c>
      <c r="Q35" s="45">
        <f ca="1">HLOOKUP(Q$32,'CG1 Connections Growth'!$C$10:$AE$13,4,FALSE)</f>
        <v>-6.6197266325015436E-3</v>
      </c>
      <c r="R35" s="45">
        <f>HLOOKUP(R$32,'CG1 Connections Growth'!$C$10:$AE$13,4,FALSE)</f>
        <v>4.6405706253653811E-3</v>
      </c>
      <c r="S35" s="45">
        <f>HLOOKUP(S$32,'CG1 Connections Growth'!$C$10:$AE$13,4,FALSE)</f>
        <v>6.3075903183540394E-3</v>
      </c>
      <c r="T35" s="45">
        <f ca="1">HLOOKUP(T$32,'CG1 Connections Growth'!$C$10:$AE$13,4,FALSE)</f>
        <v>-2.3476581293270238E-3</v>
      </c>
      <c r="U35" s="45">
        <f ca="1">HLOOKUP(U$32,'CG1 Connections Growth'!$C$10:$AE$13,4,FALSE)</f>
        <v>3.4155621351064092E-3</v>
      </c>
      <c r="V35" s="45">
        <f ca="1">HLOOKUP(V$32,'CG1 Connections Growth'!$C$10:$AE$13,4,FALSE)</f>
        <v>-4.0793901251440223E-3</v>
      </c>
      <c r="W35" s="45">
        <f ca="1">HLOOKUP(W$32,'CG1 Connections Growth'!$C$10:$AE$13,4,FALSE)</f>
        <v>-5.2382900520653308E-3</v>
      </c>
      <c r="X35" s="45">
        <f>HLOOKUP(X$32,'CG1 Connections Growth'!$C$10:$AE$13,4,FALSE)</f>
        <v>-3.1871205005524761E-3</v>
      </c>
      <c r="Y35" s="45">
        <f>HLOOKUP(Y$32,'CG1 Connections Growth'!$C$10:$AE$13,4,FALSE)</f>
        <v>3.3036016459853101E-4</v>
      </c>
      <c r="Z35" s="45">
        <f ca="1">HLOOKUP(Z$32,'CG1 Connections Growth'!$C$10:$AE$13,4,FALSE)</f>
        <v>1.0677188579322205E-3</v>
      </c>
      <c r="AA35" s="45">
        <f ca="1">HLOOKUP(AA$32,'CG1 Connections Growth'!$C$10:$AE$13,4,FALSE)</f>
        <v>1.3004523212621688E-2</v>
      </c>
      <c r="AB35" s="45">
        <f>HLOOKUP(AB$32,'CG1 Connections Growth'!$C$10:$AE$13,4,FALSE)</f>
        <v>5.1774970777658247E-3</v>
      </c>
      <c r="AC35" s="45">
        <f>HLOOKUP(AC$32,'CG1 Connections Growth'!$C$10:$AE$13,4,FALSE)</f>
        <v>9.8585373091035766E-3</v>
      </c>
      <c r="AD35" s="45">
        <f>HLOOKUP(AD$32,'CG1 Connections Growth'!$C$10:$AE$13,4,FALSE)</f>
        <v>4.5394725368268496E-3</v>
      </c>
      <c r="AE35" s="45">
        <f>HLOOKUP(AE$32,'CG1 Connections Growth'!$C$10:$AE$13,4,FALSE)</f>
        <v>-2.3818195757001615E-3</v>
      </c>
      <c r="AF35" s="103"/>
    </row>
    <row r="36" spans="1:32" ht="18.75" x14ac:dyDescent="0.3">
      <c r="A36" s="29"/>
      <c r="B36" s="3"/>
      <c r="C36" s="3" t="s">
        <v>199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4"/>
      <c r="AF36" s="103"/>
    </row>
    <row r="37" spans="1:32" ht="23.25" x14ac:dyDescent="0.35">
      <c r="A37" s="101" t="s">
        <v>115</v>
      </c>
      <c r="B37" s="108" t="s">
        <v>102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4"/>
      <c r="AF37" s="103"/>
    </row>
    <row r="38" spans="1:32" ht="26.25" x14ac:dyDescent="0.25">
      <c r="A38" s="29"/>
      <c r="B38" s="62"/>
      <c r="C38" s="62" t="s">
        <v>3</v>
      </c>
      <c r="D38" s="62" t="s">
        <v>4</v>
      </c>
      <c r="E38" s="62" t="s">
        <v>59</v>
      </c>
      <c r="F38" s="62" t="s">
        <v>5</v>
      </c>
      <c r="G38" s="62" t="s">
        <v>60</v>
      </c>
      <c r="H38" s="62" t="s">
        <v>6</v>
      </c>
      <c r="I38" s="62" t="s">
        <v>61</v>
      </c>
      <c r="J38" s="62" t="s">
        <v>7</v>
      </c>
      <c r="K38" s="62" t="s">
        <v>8</v>
      </c>
      <c r="L38" s="62" t="s">
        <v>62</v>
      </c>
      <c r="M38" s="62" t="s">
        <v>63</v>
      </c>
      <c r="N38" s="62" t="s">
        <v>64</v>
      </c>
      <c r="O38" s="62" t="s">
        <v>9</v>
      </c>
      <c r="P38" s="62" t="s">
        <v>10</v>
      </c>
      <c r="Q38" s="62" t="s">
        <v>65</v>
      </c>
      <c r="R38" s="62" t="s">
        <v>66</v>
      </c>
      <c r="S38" s="62" t="s">
        <v>67</v>
      </c>
      <c r="T38" s="62" t="s">
        <v>68</v>
      </c>
      <c r="U38" s="62" t="s">
        <v>11</v>
      </c>
      <c r="V38" s="62" t="s">
        <v>69</v>
      </c>
      <c r="W38" s="62" t="s">
        <v>12</v>
      </c>
      <c r="X38" s="62" t="s">
        <v>70</v>
      </c>
      <c r="Y38" s="62" t="s">
        <v>13</v>
      </c>
      <c r="Z38" s="62" t="s">
        <v>71</v>
      </c>
      <c r="AA38" s="62" t="s">
        <v>72</v>
      </c>
      <c r="AB38" s="62" t="s">
        <v>73</v>
      </c>
      <c r="AC38" s="62" t="s">
        <v>74</v>
      </c>
      <c r="AD38" s="62" t="s">
        <v>14</v>
      </c>
      <c r="AE38" s="62" t="s">
        <v>75</v>
      </c>
      <c r="AF38" s="103"/>
    </row>
    <row r="39" spans="1:32" x14ac:dyDescent="0.25">
      <c r="A39" s="29"/>
      <c r="B39" s="109">
        <v>2012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103"/>
    </row>
    <row r="40" spans="1:32" x14ac:dyDescent="0.25">
      <c r="A40" s="29"/>
      <c r="B40" s="109">
        <v>2013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0</v>
      </c>
      <c r="V40" s="44">
        <v>0</v>
      </c>
      <c r="W40" s="44">
        <v>0</v>
      </c>
      <c r="X40" s="44">
        <v>0</v>
      </c>
      <c r="Y40" s="44">
        <v>0</v>
      </c>
      <c r="Z40" s="44">
        <v>0</v>
      </c>
      <c r="AA40" s="44">
        <v>0</v>
      </c>
      <c r="AB40" s="44">
        <v>0</v>
      </c>
      <c r="AC40" s="44">
        <v>0</v>
      </c>
      <c r="AD40" s="44">
        <v>0</v>
      </c>
      <c r="AE40" s="44">
        <v>0</v>
      </c>
      <c r="AF40" s="103"/>
    </row>
    <row r="41" spans="1:32" x14ac:dyDescent="0.25">
      <c r="A41" s="29"/>
      <c r="B41" s="109">
        <v>2014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0</v>
      </c>
      <c r="V41" s="44">
        <v>0</v>
      </c>
      <c r="W41" s="44">
        <v>0</v>
      </c>
      <c r="X41" s="44">
        <v>0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103"/>
    </row>
    <row r="42" spans="1:32" x14ac:dyDescent="0.25">
      <c r="A42" s="29"/>
      <c r="B42" s="109">
        <v>2015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0</v>
      </c>
      <c r="V42" s="44">
        <v>0</v>
      </c>
      <c r="W42" s="44">
        <v>0</v>
      </c>
      <c r="X42" s="44">
        <v>0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103"/>
    </row>
    <row r="43" spans="1:32" x14ac:dyDescent="0.25">
      <c r="A43" s="29"/>
      <c r="B43" s="109">
        <v>2016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0</v>
      </c>
      <c r="V43" s="44">
        <v>0</v>
      </c>
      <c r="W43" s="44">
        <v>0</v>
      </c>
      <c r="X43" s="44">
        <v>0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103"/>
    </row>
    <row r="44" spans="1:32" x14ac:dyDescent="0.25">
      <c r="A44" s="29"/>
      <c r="B44" s="109">
        <v>2017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103"/>
    </row>
    <row r="45" spans="1:32" x14ac:dyDescent="0.25">
      <c r="A45" s="29"/>
      <c r="B45" s="109">
        <v>2018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103"/>
    </row>
    <row r="46" spans="1:32" x14ac:dyDescent="0.25">
      <c r="A46" s="29"/>
      <c r="B46" s="109">
        <v>2019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103"/>
    </row>
    <row r="47" spans="1:32" x14ac:dyDescent="0.25">
      <c r="A47" s="29"/>
      <c r="B47" s="109">
        <v>2020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103"/>
    </row>
    <row r="48" spans="1:32" x14ac:dyDescent="0.25">
      <c r="A48" s="29"/>
      <c r="B48" s="109">
        <v>2021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103"/>
    </row>
    <row r="49" spans="1:32" x14ac:dyDescent="0.25">
      <c r="A49" s="29"/>
      <c r="B49" s="109">
        <v>2022</v>
      </c>
      <c r="C49" s="44">
        <v>0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103"/>
    </row>
    <row r="50" spans="1:32" x14ac:dyDescent="0.25">
      <c r="A50" s="29"/>
      <c r="B50" s="109">
        <v>2023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103"/>
    </row>
    <row r="51" spans="1:32" x14ac:dyDescent="0.25">
      <c r="A51" s="29"/>
      <c r="B51" s="1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103"/>
    </row>
    <row r="52" spans="1:32" s="19" customFormat="1" ht="23.25" x14ac:dyDescent="0.35">
      <c r="A52" s="101" t="s">
        <v>116</v>
      </c>
      <c r="B52" s="108" t="s">
        <v>103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4"/>
      <c r="AF52" s="103"/>
    </row>
    <row r="53" spans="1:32" s="19" customFormat="1" ht="26.25" x14ac:dyDescent="0.25">
      <c r="A53" s="29"/>
      <c r="B53" s="62"/>
      <c r="C53" s="62" t="s">
        <v>3</v>
      </c>
      <c r="D53" s="62" t="s">
        <v>4</v>
      </c>
      <c r="E53" s="62" t="s">
        <v>59</v>
      </c>
      <c r="F53" s="62" t="s">
        <v>5</v>
      </c>
      <c r="G53" s="62" t="s">
        <v>60</v>
      </c>
      <c r="H53" s="62" t="s">
        <v>6</v>
      </c>
      <c r="I53" s="62" t="s">
        <v>61</v>
      </c>
      <c r="J53" s="62" t="s">
        <v>7</v>
      </c>
      <c r="K53" s="62" t="s">
        <v>8</v>
      </c>
      <c r="L53" s="62" t="s">
        <v>62</v>
      </c>
      <c r="M53" s="62" t="s">
        <v>63</v>
      </c>
      <c r="N53" s="62" t="s">
        <v>64</v>
      </c>
      <c r="O53" s="62" t="s">
        <v>9</v>
      </c>
      <c r="P53" s="62" t="s">
        <v>10</v>
      </c>
      <c r="Q53" s="62" t="s">
        <v>65</v>
      </c>
      <c r="R53" s="62" t="s">
        <v>66</v>
      </c>
      <c r="S53" s="62" t="s">
        <v>67</v>
      </c>
      <c r="T53" s="62" t="s">
        <v>68</v>
      </c>
      <c r="U53" s="62" t="s">
        <v>11</v>
      </c>
      <c r="V53" s="62" t="s">
        <v>69</v>
      </c>
      <c r="W53" s="62" t="s">
        <v>12</v>
      </c>
      <c r="X53" s="62" t="s">
        <v>70</v>
      </c>
      <c r="Y53" s="62" t="s">
        <v>13</v>
      </c>
      <c r="Z53" s="62" t="s">
        <v>71</v>
      </c>
      <c r="AA53" s="62" t="s">
        <v>72</v>
      </c>
      <c r="AB53" s="62" t="s">
        <v>73</v>
      </c>
      <c r="AC53" s="62" t="s">
        <v>74</v>
      </c>
      <c r="AD53" s="62" t="s">
        <v>14</v>
      </c>
      <c r="AE53" s="62" t="s">
        <v>75</v>
      </c>
      <c r="AF53" s="103"/>
    </row>
    <row r="54" spans="1:32" s="19" customFormat="1" x14ac:dyDescent="0.25">
      <c r="A54" s="29"/>
      <c r="B54" s="109">
        <v>2012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103"/>
    </row>
    <row r="55" spans="1:32" s="19" customFormat="1" x14ac:dyDescent="0.25">
      <c r="A55" s="29"/>
      <c r="B55" s="109">
        <v>2013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0</v>
      </c>
      <c r="V55" s="44">
        <v>0</v>
      </c>
      <c r="W55" s="44">
        <v>0</v>
      </c>
      <c r="X55" s="44">
        <v>0</v>
      </c>
      <c r="Y55" s="44">
        <v>0</v>
      </c>
      <c r="Z55" s="44">
        <v>0</v>
      </c>
      <c r="AA55" s="44">
        <v>0</v>
      </c>
      <c r="AB55" s="44">
        <v>0</v>
      </c>
      <c r="AC55" s="44">
        <v>0</v>
      </c>
      <c r="AD55" s="44">
        <v>0</v>
      </c>
      <c r="AE55" s="44">
        <v>0</v>
      </c>
      <c r="AF55" s="103"/>
    </row>
    <row r="56" spans="1:32" s="19" customFormat="1" x14ac:dyDescent="0.25">
      <c r="A56" s="29"/>
      <c r="B56" s="109">
        <v>2014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103"/>
    </row>
    <row r="57" spans="1:32" s="19" customFormat="1" x14ac:dyDescent="0.25">
      <c r="A57" s="29"/>
      <c r="B57" s="109">
        <v>2015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103"/>
    </row>
    <row r="58" spans="1:32" s="19" customFormat="1" x14ac:dyDescent="0.25">
      <c r="A58" s="29"/>
      <c r="B58" s="109">
        <v>2016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103"/>
    </row>
    <row r="59" spans="1:32" s="19" customFormat="1" x14ac:dyDescent="0.25">
      <c r="A59" s="29"/>
      <c r="B59" s="109">
        <v>2017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103"/>
    </row>
    <row r="60" spans="1:32" s="19" customFormat="1" x14ac:dyDescent="0.25">
      <c r="A60" s="29"/>
      <c r="B60" s="109">
        <v>2018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4">
        <v>0</v>
      </c>
      <c r="X60" s="44">
        <v>0</v>
      </c>
      <c r="Y60" s="44">
        <v>0</v>
      </c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103"/>
    </row>
    <row r="61" spans="1:32" s="19" customFormat="1" x14ac:dyDescent="0.25">
      <c r="A61" s="29"/>
      <c r="B61" s="109">
        <v>2019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  <c r="AF61" s="103"/>
    </row>
    <row r="62" spans="1:32" s="19" customFormat="1" x14ac:dyDescent="0.25">
      <c r="A62" s="29"/>
      <c r="B62" s="109">
        <v>2020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103"/>
    </row>
    <row r="63" spans="1:32" s="19" customFormat="1" x14ac:dyDescent="0.25">
      <c r="A63" s="29"/>
      <c r="B63" s="109">
        <v>2021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103"/>
    </row>
    <row r="64" spans="1:32" s="19" customFormat="1" x14ac:dyDescent="0.25">
      <c r="A64" s="29"/>
      <c r="B64" s="109">
        <v>2022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  <c r="AF64" s="103"/>
    </row>
    <row r="65" spans="1:32" s="19" customFormat="1" x14ac:dyDescent="0.25">
      <c r="A65" s="29"/>
      <c r="B65" s="109">
        <v>2023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  <c r="AF65" s="103"/>
    </row>
    <row r="66" spans="1:32" s="19" customFormat="1" x14ac:dyDescent="0.25">
      <c r="A66" s="29"/>
      <c r="B66" s="1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103"/>
    </row>
    <row r="67" spans="1:32" ht="23.25" x14ac:dyDescent="0.35">
      <c r="A67" s="101" t="s">
        <v>16</v>
      </c>
      <c r="B67" s="108" t="s">
        <v>80</v>
      </c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103"/>
    </row>
    <row r="68" spans="1:32" ht="26.25" x14ac:dyDescent="0.25">
      <c r="A68" s="29"/>
      <c r="B68" s="62"/>
      <c r="C68" s="62" t="s">
        <v>3</v>
      </c>
      <c r="D68" s="62" t="s">
        <v>4</v>
      </c>
      <c r="E68" s="62" t="s">
        <v>59</v>
      </c>
      <c r="F68" s="62" t="s">
        <v>5</v>
      </c>
      <c r="G68" s="62" t="s">
        <v>60</v>
      </c>
      <c r="H68" s="62" t="s">
        <v>6</v>
      </c>
      <c r="I68" s="62" t="s">
        <v>61</v>
      </c>
      <c r="J68" s="62" t="s">
        <v>7</v>
      </c>
      <c r="K68" s="62" t="s">
        <v>8</v>
      </c>
      <c r="L68" s="62" t="s">
        <v>62</v>
      </c>
      <c r="M68" s="62" t="s">
        <v>63</v>
      </c>
      <c r="N68" s="62" t="s">
        <v>64</v>
      </c>
      <c r="O68" s="62" t="s">
        <v>9</v>
      </c>
      <c r="P68" s="62" t="s">
        <v>10</v>
      </c>
      <c r="Q68" s="62" t="s">
        <v>65</v>
      </c>
      <c r="R68" s="62" t="s">
        <v>66</v>
      </c>
      <c r="S68" s="62" t="s">
        <v>67</v>
      </c>
      <c r="T68" s="62" t="s">
        <v>68</v>
      </c>
      <c r="U68" s="62" t="s">
        <v>11</v>
      </c>
      <c r="V68" s="62" t="s">
        <v>69</v>
      </c>
      <c r="W68" s="62" t="s">
        <v>12</v>
      </c>
      <c r="X68" s="62" t="s">
        <v>70</v>
      </c>
      <c r="Y68" s="62" t="s">
        <v>13</v>
      </c>
      <c r="Z68" s="62" t="s">
        <v>71</v>
      </c>
      <c r="AA68" s="62" t="s">
        <v>72</v>
      </c>
      <c r="AB68" s="62" t="s">
        <v>73</v>
      </c>
      <c r="AC68" s="62" t="s">
        <v>74</v>
      </c>
      <c r="AD68" s="62" t="s">
        <v>14</v>
      </c>
      <c r="AE68" s="62" t="s">
        <v>75</v>
      </c>
      <c r="AF68" s="103"/>
    </row>
    <row r="69" spans="1:32" s="4" customFormat="1" x14ac:dyDescent="0.25">
      <c r="A69" s="29"/>
      <c r="B69" s="109" t="s">
        <v>29</v>
      </c>
      <c r="C69" s="45">
        <f>HLOOKUP(C68,'LG1 Line length growth'!$B$18:$AD$25,8,FALSE)</f>
        <v>8.1608916755744332E-3</v>
      </c>
      <c r="D69" s="45">
        <f>HLOOKUP(D68,'LG1 Line length growth'!$B$18:$AD$25,8,FALSE)</f>
        <v>9.4753433558993905E-3</v>
      </c>
      <c r="E69" s="45">
        <f>HLOOKUP(E68,'LG1 Line length growth'!$B$18:$AD$25,8,FALSE)</f>
        <v>1.3113383062418826E-2</v>
      </c>
      <c r="F69" s="45">
        <f>HLOOKUP(F68,'LG1 Line length growth'!$B$18:$AD$25,8,FALSE)</f>
        <v>1.6882748144333437E-3</v>
      </c>
      <c r="G69" s="45">
        <f>HLOOKUP(G68,'LG1 Line length growth'!$B$18:$AD$25,8,FALSE)</f>
        <v>6.116839077988212E-3</v>
      </c>
      <c r="H69" s="45">
        <f>HLOOKUP(H68,'LG1 Line length growth'!$B$18:$AD$25,8,FALSE)</f>
        <v>-6.6738733480187218E-4</v>
      </c>
      <c r="I69" s="45">
        <f>HLOOKUP(I68,'LG1 Line length growth'!$B$18:$AD$25,8,FALSE)</f>
        <v>2.723638071983725E-3</v>
      </c>
      <c r="J69" s="45">
        <f>HLOOKUP(J68,'LG1 Line length growth'!$B$18:$AD$25,8,FALSE)</f>
        <v>1.1167932898723754E-2</v>
      </c>
      <c r="K69" s="45">
        <f>HLOOKUP(K68,'LG1 Line length growth'!$B$18:$AD$25,8,FALSE)</f>
        <v>4.9182674140817451E-3</v>
      </c>
      <c r="L69" s="45">
        <f>HLOOKUP(L68,'LG1 Line length growth'!$B$18:$AD$25,8,FALSE)</f>
        <v>1.7723053828848645E-3</v>
      </c>
      <c r="M69" s="45">
        <f>HLOOKUP(M68,'LG1 Line length growth'!$B$18:$AD$25,8,FALSE)</f>
        <v>1.9060568873473516E-2</v>
      </c>
      <c r="N69" s="45">
        <f>HLOOKUP(N68,'LG1 Line length growth'!$B$18:$AD$25,8,FALSE)</f>
        <v>4.8560077718335926E-3</v>
      </c>
      <c r="O69" s="45">
        <f>HLOOKUP(O68,'LG1 Line length growth'!$B$18:$AD$25,8,FALSE)</f>
        <v>9.6341798449799398E-3</v>
      </c>
      <c r="P69" s="45">
        <f>HLOOKUP(P68,'LG1 Line length growth'!$B$18:$AD$25,8,FALSE)</f>
        <v>4.0919581433411789E-3</v>
      </c>
      <c r="Q69" s="45">
        <f>HLOOKUP(Q68,'LG1 Line length growth'!$B$18:$AD$25,8,FALSE)</f>
        <v>5.2371612170507564E-3</v>
      </c>
      <c r="R69" s="45">
        <f>HLOOKUP(R68,'LG1 Line length growth'!$B$18:$AD$25,8,FALSE)</f>
        <v>7.924099224032144E-3</v>
      </c>
      <c r="S69" s="45">
        <f>HLOOKUP(S68,'LG1 Line length growth'!$B$18:$AD$25,8,FALSE)</f>
        <v>7.1722679508945397E-3</v>
      </c>
      <c r="T69" s="45">
        <f>HLOOKUP(T68,'LG1 Line length growth'!$B$18:$AD$25,8,FALSE)</f>
        <v>6.4806933612890916E-3</v>
      </c>
      <c r="U69" s="45">
        <f>HLOOKUP(U68,'LG1 Line length growth'!$B$18:$AD$25,8,FALSE)</f>
        <v>1.4162691357382462E-2</v>
      </c>
      <c r="V69" s="45">
        <f>HLOOKUP(V68,'LG1 Line length growth'!$B$18:$AD$25,8,FALSE)</f>
        <v>6.0975714196601194E-2</v>
      </c>
      <c r="W69" s="45">
        <f>HLOOKUP(W68,'LG1 Line length growth'!$B$18:$AD$25,8,FALSE)</f>
        <v>1.0862361325172598E-2</v>
      </c>
      <c r="X69" s="45">
        <f>HLOOKUP(X68,'LG1 Line length growth'!$B$18:$AD$25,8,FALSE)</f>
        <v>3.259300686550004E-3</v>
      </c>
      <c r="Y69" s="45">
        <f>HLOOKUP(Y68,'LG1 Line length growth'!$B$18:$AD$25,8,FALSE)</f>
        <v>1.7090863547193358E-3</v>
      </c>
      <c r="Z69" s="45">
        <f>HLOOKUP(Z68,'LG1 Line length growth'!$B$18:$AD$25,8,FALSE)</f>
        <v>4.70997712432486E-3</v>
      </c>
      <c r="AA69" s="45">
        <f>HLOOKUP(AA68,'LG1 Line length growth'!$B$18:$AD$25,8,FALSE)</f>
        <v>4.2548244706166471E-3</v>
      </c>
      <c r="AB69" s="45">
        <f>HLOOKUP(AB68,'LG1 Line length growth'!$B$18:$AD$25,8,FALSE)</f>
        <v>4.8578493101674169E-3</v>
      </c>
      <c r="AC69" s="45">
        <f>HLOOKUP(AC68,'LG1 Line length growth'!$B$18:$AD$25,8,FALSE)</f>
        <v>3.5525137790746175E-3</v>
      </c>
      <c r="AD69" s="45">
        <f>HLOOKUP(AD68,'LG1 Line length growth'!$B$18:$AD$25,8,FALSE)</f>
        <v>2.1534612275018183E-3</v>
      </c>
      <c r="AE69" s="45">
        <f>HLOOKUP(AE68,'LG1 Line length growth'!$B$18:$AD$25,8,FALSE)</f>
        <v>1.1629331188238945E-2</v>
      </c>
      <c r="AF69" s="103"/>
    </row>
    <row r="70" spans="1:32" s="1" customFormat="1" x14ac:dyDescent="0.25">
      <c r="A70" s="81"/>
      <c r="B70" s="82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80"/>
    </row>
    <row r="71" spans="1:32" ht="23.25" x14ac:dyDescent="0.35">
      <c r="A71" s="101" t="s">
        <v>126</v>
      </c>
      <c r="B71" s="108" t="s">
        <v>128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103"/>
    </row>
    <row r="72" spans="1:32" x14ac:dyDescent="0.25">
      <c r="A72" s="29"/>
      <c r="B72" s="47">
        <v>0.6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103"/>
    </row>
    <row r="73" spans="1:32" x14ac:dyDescent="0.25">
      <c r="A73" s="29"/>
      <c r="B73" s="1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103"/>
    </row>
    <row r="74" spans="1:32" s="19" customFormat="1" ht="23.25" x14ac:dyDescent="0.35">
      <c r="A74" s="101" t="s">
        <v>127</v>
      </c>
      <c r="B74" s="108" t="s">
        <v>129</v>
      </c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103"/>
    </row>
    <row r="75" spans="1:32" s="19" customFormat="1" x14ac:dyDescent="0.25">
      <c r="A75" s="29"/>
      <c r="B75" s="47">
        <v>0.6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103"/>
    </row>
    <row r="76" spans="1:32" s="20" customFormat="1" x14ac:dyDescent="0.25">
      <c r="A76" s="130"/>
      <c r="B76" s="118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7"/>
    </row>
    <row r="77" spans="1:32" s="20" customFormat="1" ht="23.25" x14ac:dyDescent="0.35">
      <c r="A77" s="101" t="s">
        <v>35</v>
      </c>
      <c r="B77" s="141" t="s">
        <v>38</v>
      </c>
      <c r="C77" s="131"/>
      <c r="D77" s="131"/>
      <c r="E77" s="131"/>
      <c r="F77" s="112" t="s">
        <v>36</v>
      </c>
      <c r="G77" s="141" t="s">
        <v>40</v>
      </c>
      <c r="H77" s="118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7"/>
    </row>
    <row r="78" spans="1:32" ht="27" x14ac:dyDescent="0.3">
      <c r="A78" s="113"/>
      <c r="B78" s="114" t="s">
        <v>1</v>
      </c>
      <c r="C78" s="222" t="s">
        <v>2</v>
      </c>
      <c r="D78" s="4"/>
      <c r="E78" s="4"/>
      <c r="F78" s="116"/>
      <c r="G78" s="114" t="s">
        <v>1</v>
      </c>
      <c r="H78" s="115" t="s">
        <v>2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103"/>
    </row>
    <row r="79" spans="1:32" x14ac:dyDescent="0.25">
      <c r="A79" s="29"/>
      <c r="B79" s="49">
        <v>39994</v>
      </c>
      <c r="C79" s="232"/>
      <c r="D79" s="4"/>
      <c r="E79" s="4"/>
      <c r="F79" s="4"/>
      <c r="G79" s="49">
        <v>39994</v>
      </c>
      <c r="H79" s="233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103"/>
    </row>
    <row r="80" spans="1:32" x14ac:dyDescent="0.25">
      <c r="A80" s="29"/>
      <c r="B80" s="49">
        <v>40086</v>
      </c>
      <c r="C80" s="232"/>
      <c r="D80" s="4"/>
      <c r="E80" s="4"/>
      <c r="F80" s="4"/>
      <c r="G80" s="49">
        <v>40086</v>
      </c>
      <c r="H80" s="233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103"/>
    </row>
    <row r="81" spans="1:32" x14ac:dyDescent="0.25">
      <c r="A81" s="29"/>
      <c r="B81" s="49">
        <v>40178</v>
      </c>
      <c r="C81" s="233"/>
      <c r="D81" s="4"/>
      <c r="E81" s="4"/>
      <c r="F81" s="4"/>
      <c r="G81" s="49">
        <v>40178</v>
      </c>
      <c r="H81" s="233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103"/>
    </row>
    <row r="82" spans="1:32" x14ac:dyDescent="0.25">
      <c r="A82" s="29"/>
      <c r="B82" s="49">
        <v>40268</v>
      </c>
      <c r="C82" s="233"/>
      <c r="D82" s="4"/>
      <c r="E82" s="4"/>
      <c r="F82" s="4"/>
      <c r="G82" s="49">
        <v>40268</v>
      </c>
      <c r="H82" s="233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103"/>
    </row>
    <row r="83" spans="1:32" x14ac:dyDescent="0.25">
      <c r="A83" s="29"/>
      <c r="B83" s="49">
        <v>40359</v>
      </c>
      <c r="C83" s="233"/>
      <c r="D83" s="4"/>
      <c r="E83" s="4"/>
      <c r="F83" s="4"/>
      <c r="G83" s="49">
        <v>40359</v>
      </c>
      <c r="H83" s="233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103"/>
    </row>
    <row r="84" spans="1:32" x14ac:dyDescent="0.25">
      <c r="A84" s="29"/>
      <c r="B84" s="49">
        <v>40451</v>
      </c>
      <c r="C84" s="233"/>
      <c r="D84" s="4"/>
      <c r="E84" s="4"/>
      <c r="F84" s="4"/>
      <c r="G84" s="49">
        <v>40451</v>
      </c>
      <c r="H84" s="233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103"/>
    </row>
    <row r="85" spans="1:32" x14ac:dyDescent="0.25">
      <c r="A85" s="29"/>
      <c r="B85" s="49">
        <v>40543</v>
      </c>
      <c r="C85" s="233"/>
      <c r="D85" s="4"/>
      <c r="E85" s="4"/>
      <c r="F85" s="4"/>
      <c r="G85" s="49">
        <v>40543</v>
      </c>
      <c r="H85" s="233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103"/>
    </row>
    <row r="86" spans="1:32" x14ac:dyDescent="0.25">
      <c r="A86" s="29"/>
      <c r="B86" s="49">
        <v>40633</v>
      </c>
      <c r="C86" s="233"/>
      <c r="D86" s="4"/>
      <c r="E86" s="4"/>
      <c r="F86" s="4"/>
      <c r="G86" s="49">
        <v>40633</v>
      </c>
      <c r="H86" s="233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103"/>
    </row>
    <row r="87" spans="1:32" x14ac:dyDescent="0.25">
      <c r="A87" s="29"/>
      <c r="B87" s="49">
        <v>40724</v>
      </c>
      <c r="C87" s="233"/>
      <c r="D87" s="4"/>
      <c r="E87" s="4"/>
      <c r="F87" s="4"/>
      <c r="G87" s="49">
        <v>40724</v>
      </c>
      <c r="H87" s="233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103"/>
    </row>
    <row r="88" spans="1:32" x14ac:dyDescent="0.25">
      <c r="A88" s="29"/>
      <c r="B88" s="49">
        <v>40816</v>
      </c>
      <c r="C88" s="233"/>
      <c r="D88" s="4"/>
      <c r="E88" s="4"/>
      <c r="F88" s="4"/>
      <c r="G88" s="49">
        <v>40816</v>
      </c>
      <c r="H88" s="233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103"/>
    </row>
    <row r="89" spans="1:32" x14ac:dyDescent="0.25">
      <c r="A89" s="29"/>
      <c r="B89" s="49">
        <v>40908</v>
      </c>
      <c r="C89" s="233"/>
      <c r="D89" s="4"/>
      <c r="E89" s="4"/>
      <c r="F89" s="4"/>
      <c r="G89" s="49">
        <v>40908</v>
      </c>
      <c r="H89" s="233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103"/>
    </row>
    <row r="90" spans="1:32" x14ac:dyDescent="0.25">
      <c r="A90" s="29"/>
      <c r="B90" s="49">
        <v>40999</v>
      </c>
      <c r="C90" s="233"/>
      <c r="D90" s="4"/>
      <c r="E90" s="4"/>
      <c r="F90" s="4"/>
      <c r="G90" s="49">
        <v>40999</v>
      </c>
      <c r="H90" s="233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103"/>
    </row>
    <row r="91" spans="1:32" x14ac:dyDescent="0.25">
      <c r="A91" s="29"/>
      <c r="B91" s="49">
        <v>41090</v>
      </c>
      <c r="C91" s="233"/>
      <c r="D91" s="4"/>
      <c r="E91" s="4"/>
      <c r="F91" s="4"/>
      <c r="G91" s="49">
        <v>41090</v>
      </c>
      <c r="H91" s="233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103"/>
    </row>
    <row r="92" spans="1:32" x14ac:dyDescent="0.25">
      <c r="A92" s="29"/>
      <c r="B92" s="49">
        <v>41182</v>
      </c>
      <c r="C92" s="233"/>
      <c r="D92" s="4"/>
      <c r="E92" s="4"/>
      <c r="F92" s="4"/>
      <c r="G92" s="49">
        <v>41182</v>
      </c>
      <c r="H92" s="233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103"/>
    </row>
    <row r="93" spans="1:32" x14ac:dyDescent="0.25">
      <c r="A93" s="29"/>
      <c r="B93" s="49">
        <v>41274</v>
      </c>
      <c r="C93" s="233"/>
      <c r="D93" s="4"/>
      <c r="E93" s="4"/>
      <c r="F93" s="4"/>
      <c r="G93" s="49">
        <v>41274</v>
      </c>
      <c r="H93" s="233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103"/>
    </row>
    <row r="94" spans="1:32" x14ac:dyDescent="0.25">
      <c r="A94" s="29"/>
      <c r="B94" s="49">
        <v>41364</v>
      </c>
      <c r="C94" s="233"/>
      <c r="D94" s="4"/>
      <c r="E94" s="4"/>
      <c r="F94" s="4"/>
      <c r="G94" s="49">
        <v>41364</v>
      </c>
      <c r="H94" s="233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103"/>
    </row>
    <row r="95" spans="1:32" x14ac:dyDescent="0.25">
      <c r="A95" s="29"/>
      <c r="B95" s="49">
        <v>41455</v>
      </c>
      <c r="C95" s="233"/>
      <c r="D95" s="4"/>
      <c r="E95" s="4"/>
      <c r="F95" s="4"/>
      <c r="G95" s="49">
        <v>41455</v>
      </c>
      <c r="H95" s="233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103"/>
    </row>
    <row r="96" spans="1:32" x14ac:dyDescent="0.25">
      <c r="A96" s="29"/>
      <c r="B96" s="49">
        <v>41547</v>
      </c>
      <c r="C96" s="233"/>
      <c r="D96" s="4"/>
      <c r="E96" s="4"/>
      <c r="F96" s="4"/>
      <c r="G96" s="49">
        <v>41547</v>
      </c>
      <c r="H96" s="233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103"/>
    </row>
    <row r="97" spans="1:32" x14ac:dyDescent="0.25">
      <c r="A97" s="29"/>
      <c r="B97" s="49">
        <v>41639</v>
      </c>
      <c r="C97" s="233"/>
      <c r="D97" s="4"/>
      <c r="E97" s="4"/>
      <c r="F97" s="4"/>
      <c r="G97" s="49">
        <v>41639</v>
      </c>
      <c r="H97" s="233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103"/>
    </row>
    <row r="98" spans="1:32" x14ac:dyDescent="0.25">
      <c r="A98" s="29"/>
      <c r="B98" s="49">
        <v>41729</v>
      </c>
      <c r="C98" s="233"/>
      <c r="D98" s="4"/>
      <c r="E98" s="4"/>
      <c r="F98" s="4"/>
      <c r="G98" s="49">
        <v>41729</v>
      </c>
      <c r="H98" s="233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103"/>
    </row>
    <row r="99" spans="1:32" x14ac:dyDescent="0.25">
      <c r="A99" s="29"/>
      <c r="B99" s="49">
        <v>41820</v>
      </c>
      <c r="C99" s="233"/>
      <c r="D99" s="4"/>
      <c r="E99" s="4"/>
      <c r="F99" s="4"/>
      <c r="G99" s="49">
        <v>41820</v>
      </c>
      <c r="H99" s="233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103"/>
    </row>
    <row r="100" spans="1:32" x14ac:dyDescent="0.25">
      <c r="A100" s="29"/>
      <c r="B100" s="49">
        <v>41912</v>
      </c>
      <c r="C100" s="233"/>
      <c r="D100" s="4"/>
      <c r="E100" s="4"/>
      <c r="F100" s="4"/>
      <c r="G100" s="49">
        <v>41912</v>
      </c>
      <c r="H100" s="233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103"/>
    </row>
    <row r="101" spans="1:32" x14ac:dyDescent="0.25">
      <c r="A101" s="29"/>
      <c r="B101" s="49">
        <v>42004</v>
      </c>
      <c r="C101" s="233"/>
      <c r="D101" s="4"/>
      <c r="E101" s="4"/>
      <c r="F101" s="4"/>
      <c r="G101" s="49">
        <v>42004</v>
      </c>
      <c r="H101" s="233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103"/>
    </row>
    <row r="102" spans="1:32" x14ac:dyDescent="0.25">
      <c r="A102" s="29"/>
      <c r="B102" s="49">
        <v>42094</v>
      </c>
      <c r="C102" s="233"/>
      <c r="D102" s="4"/>
      <c r="E102" s="4"/>
      <c r="F102" s="4"/>
      <c r="G102" s="49">
        <v>42094</v>
      </c>
      <c r="H102" s="233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103"/>
    </row>
    <row r="103" spans="1:32" x14ac:dyDescent="0.25">
      <c r="A103" s="29"/>
      <c r="B103" s="49">
        <v>42185</v>
      </c>
      <c r="C103" s="233"/>
      <c r="D103" s="4"/>
      <c r="E103" s="4"/>
      <c r="F103" s="4"/>
      <c r="G103" s="49">
        <v>42185</v>
      </c>
      <c r="H103" s="233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103"/>
    </row>
    <row r="104" spans="1:32" x14ac:dyDescent="0.25">
      <c r="A104" s="29"/>
      <c r="B104" s="49">
        <v>42277</v>
      </c>
      <c r="C104" s="233"/>
      <c r="D104" s="4"/>
      <c r="E104" s="4"/>
      <c r="F104" s="4"/>
      <c r="G104" s="49">
        <v>42277</v>
      </c>
      <c r="H104" s="233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103"/>
    </row>
    <row r="105" spans="1:32" x14ac:dyDescent="0.25">
      <c r="A105" s="29"/>
      <c r="B105" s="49">
        <v>42369</v>
      </c>
      <c r="C105" s="233"/>
      <c r="D105" s="4"/>
      <c r="E105" s="4"/>
      <c r="F105" s="4"/>
      <c r="G105" s="49">
        <v>42369</v>
      </c>
      <c r="H105" s="233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103"/>
    </row>
    <row r="106" spans="1:32" x14ac:dyDescent="0.25">
      <c r="A106" s="29"/>
      <c r="B106" s="49">
        <v>42460</v>
      </c>
      <c r="C106" s="233"/>
      <c r="D106" s="4"/>
      <c r="E106" s="4"/>
      <c r="F106" s="4"/>
      <c r="G106" s="49">
        <v>42460</v>
      </c>
      <c r="H106" s="233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103"/>
    </row>
    <row r="107" spans="1:32" x14ac:dyDescent="0.25">
      <c r="A107" s="29"/>
      <c r="B107" s="49">
        <v>42551</v>
      </c>
      <c r="C107" s="233"/>
      <c r="D107" s="4"/>
      <c r="E107" s="4"/>
      <c r="F107" s="4"/>
      <c r="G107" s="49">
        <v>42551</v>
      </c>
      <c r="H107" s="233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103"/>
    </row>
    <row r="108" spans="1:32" x14ac:dyDescent="0.25">
      <c r="A108" s="29"/>
      <c r="B108" s="49">
        <v>42643</v>
      </c>
      <c r="C108" s="233"/>
      <c r="D108" s="4"/>
      <c r="E108" s="4"/>
      <c r="F108" s="4"/>
      <c r="G108" s="49">
        <v>42643</v>
      </c>
      <c r="H108" s="233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103"/>
    </row>
    <row r="109" spans="1:32" x14ac:dyDescent="0.25">
      <c r="A109" s="29"/>
      <c r="B109" s="49">
        <v>42735</v>
      </c>
      <c r="C109" s="233"/>
      <c r="D109" s="4"/>
      <c r="E109" s="4"/>
      <c r="F109" s="4"/>
      <c r="G109" s="49">
        <v>42735</v>
      </c>
      <c r="H109" s="233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103"/>
    </row>
    <row r="110" spans="1:32" x14ac:dyDescent="0.25">
      <c r="A110" s="29"/>
      <c r="B110" s="49">
        <v>42825</v>
      </c>
      <c r="C110" s="233"/>
      <c r="D110" s="4"/>
      <c r="E110" s="4"/>
      <c r="F110" s="4"/>
      <c r="G110" s="49">
        <v>42825</v>
      </c>
      <c r="H110" s="233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103"/>
    </row>
    <row r="111" spans="1:32" x14ac:dyDescent="0.25">
      <c r="A111" s="29"/>
      <c r="B111" s="49">
        <v>42916</v>
      </c>
      <c r="C111" s="233"/>
      <c r="D111" s="4"/>
      <c r="E111" s="4"/>
      <c r="F111" s="4"/>
      <c r="G111" s="49">
        <v>42916</v>
      </c>
      <c r="H111" s="233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103"/>
    </row>
    <row r="112" spans="1:32" x14ac:dyDescent="0.25">
      <c r="A112" s="29"/>
      <c r="B112" s="49">
        <v>43008</v>
      </c>
      <c r="C112" s="233"/>
      <c r="D112" s="4"/>
      <c r="E112" s="4"/>
      <c r="F112" s="4"/>
      <c r="G112" s="49">
        <v>43008</v>
      </c>
      <c r="H112" s="233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103"/>
    </row>
    <row r="113" spans="1:32" x14ac:dyDescent="0.25">
      <c r="A113" s="29"/>
      <c r="B113" s="49">
        <v>43100</v>
      </c>
      <c r="C113" s="233"/>
      <c r="D113" s="4"/>
      <c r="E113" s="4"/>
      <c r="F113" s="4"/>
      <c r="G113" s="49">
        <v>43100</v>
      </c>
      <c r="H113" s="233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103"/>
    </row>
    <row r="114" spans="1:32" x14ac:dyDescent="0.25">
      <c r="A114" s="29"/>
      <c r="B114" s="49">
        <v>43190</v>
      </c>
      <c r="C114" s="233"/>
      <c r="D114" s="4"/>
      <c r="E114" s="4"/>
      <c r="F114" s="4"/>
      <c r="G114" s="49">
        <v>43190</v>
      </c>
      <c r="H114" s="233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103"/>
    </row>
    <row r="115" spans="1:32" x14ac:dyDescent="0.25">
      <c r="A115" s="29"/>
      <c r="B115" s="49">
        <v>43281</v>
      </c>
      <c r="C115" s="233"/>
      <c r="D115" s="4"/>
      <c r="E115" s="4"/>
      <c r="F115" s="4"/>
      <c r="G115" s="49">
        <v>43281</v>
      </c>
      <c r="H115" s="233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103"/>
    </row>
    <row r="116" spans="1:32" x14ac:dyDescent="0.25">
      <c r="A116" s="29"/>
      <c r="B116" s="49">
        <v>43373</v>
      </c>
      <c r="C116" s="233"/>
      <c r="D116" s="4"/>
      <c r="E116" s="4"/>
      <c r="F116" s="4"/>
      <c r="G116" s="49">
        <v>43373</v>
      </c>
      <c r="H116" s="233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103"/>
    </row>
    <row r="117" spans="1:32" x14ac:dyDescent="0.25">
      <c r="A117" s="29"/>
      <c r="B117" s="49">
        <v>43465</v>
      </c>
      <c r="C117" s="233"/>
      <c r="D117" s="4"/>
      <c r="E117" s="4"/>
      <c r="F117" s="4"/>
      <c r="G117" s="49">
        <v>43465</v>
      </c>
      <c r="H117" s="233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103"/>
    </row>
    <row r="118" spans="1:32" x14ac:dyDescent="0.25">
      <c r="A118" s="29"/>
      <c r="B118" s="49">
        <v>43555</v>
      </c>
      <c r="C118" s="233"/>
      <c r="D118" s="4"/>
      <c r="E118" s="4"/>
      <c r="F118" s="4"/>
      <c r="G118" s="49">
        <v>43555</v>
      </c>
      <c r="H118" s="233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103"/>
    </row>
    <row r="119" spans="1:32" x14ac:dyDescent="0.25">
      <c r="A119" s="29"/>
      <c r="B119" s="49">
        <v>43646</v>
      </c>
      <c r="C119" s="233"/>
      <c r="D119" s="4"/>
      <c r="E119" s="4"/>
      <c r="F119" s="4"/>
      <c r="G119" s="49">
        <v>43646</v>
      </c>
      <c r="H119" s="233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103"/>
    </row>
    <row r="120" spans="1:32" x14ac:dyDescent="0.25">
      <c r="A120" s="29"/>
      <c r="B120" s="49">
        <v>43738</v>
      </c>
      <c r="C120" s="233"/>
      <c r="D120" s="4"/>
      <c r="E120" s="4"/>
      <c r="F120" s="4"/>
      <c r="G120" s="49">
        <v>43738</v>
      </c>
      <c r="H120" s="233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103"/>
    </row>
    <row r="121" spans="1:32" x14ac:dyDescent="0.25">
      <c r="A121" s="29"/>
      <c r="B121" s="49">
        <v>43830</v>
      </c>
      <c r="C121" s="233"/>
      <c r="D121" s="4"/>
      <c r="E121" s="4"/>
      <c r="F121" s="4"/>
      <c r="G121" s="49">
        <v>43830</v>
      </c>
      <c r="H121" s="233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103"/>
    </row>
    <row r="122" spans="1:32" x14ac:dyDescent="0.25">
      <c r="A122" s="29"/>
      <c r="B122" s="49">
        <v>43921</v>
      </c>
      <c r="C122" s="233"/>
      <c r="D122" s="4"/>
      <c r="E122" s="4"/>
      <c r="F122" s="4"/>
      <c r="G122" s="49">
        <v>43921</v>
      </c>
      <c r="H122" s="233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103"/>
    </row>
    <row r="123" spans="1:32" x14ac:dyDescent="0.25">
      <c r="A123" s="29"/>
      <c r="B123" s="49">
        <v>44012</v>
      </c>
      <c r="C123" s="233"/>
      <c r="D123" s="4"/>
      <c r="E123" s="4"/>
      <c r="F123" s="4"/>
      <c r="G123" s="49">
        <v>44012</v>
      </c>
      <c r="H123" s="23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103"/>
    </row>
    <row r="124" spans="1:32" x14ac:dyDescent="0.25">
      <c r="A124" s="29"/>
      <c r="B124" s="49">
        <v>44104</v>
      </c>
      <c r="C124" s="233"/>
      <c r="D124" s="4"/>
      <c r="E124" s="4"/>
      <c r="F124" s="4"/>
      <c r="G124" s="49">
        <v>44104</v>
      </c>
      <c r="H124" s="233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103"/>
    </row>
    <row r="125" spans="1:32" x14ac:dyDescent="0.25">
      <c r="A125" s="29"/>
      <c r="B125" s="49">
        <v>44196</v>
      </c>
      <c r="C125" s="233"/>
      <c r="D125" s="4"/>
      <c r="E125" s="4"/>
      <c r="F125" s="4"/>
      <c r="G125" s="49">
        <v>44196</v>
      </c>
      <c r="H125" s="233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103"/>
    </row>
    <row r="126" spans="1:32" x14ac:dyDescent="0.25">
      <c r="A126" s="29"/>
      <c r="B126" s="49">
        <v>44286</v>
      </c>
      <c r="C126" s="233"/>
      <c r="D126" s="4"/>
      <c r="E126" s="4"/>
      <c r="F126" s="4"/>
      <c r="G126" s="49">
        <v>44286</v>
      </c>
      <c r="H126" s="233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103"/>
    </row>
    <row r="127" spans="1:32" x14ac:dyDescent="0.25">
      <c r="A127" s="29"/>
      <c r="B127" s="49">
        <v>44377</v>
      </c>
      <c r="C127" s="233"/>
      <c r="D127" s="4"/>
      <c r="E127" s="4"/>
      <c r="F127" s="4"/>
      <c r="G127" s="49">
        <v>44377</v>
      </c>
      <c r="H127" s="233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103"/>
    </row>
    <row r="128" spans="1:32" x14ac:dyDescent="0.25">
      <c r="A128" s="29"/>
      <c r="B128" s="49">
        <v>44469</v>
      </c>
      <c r="C128" s="233"/>
      <c r="D128" s="4"/>
      <c r="E128" s="4"/>
      <c r="F128" s="4"/>
      <c r="G128" s="49">
        <v>44469</v>
      </c>
      <c r="H128" s="233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103"/>
    </row>
    <row r="129" spans="1:32" x14ac:dyDescent="0.25">
      <c r="A129" s="29"/>
      <c r="B129" s="49">
        <v>44561</v>
      </c>
      <c r="C129" s="233"/>
      <c r="D129" s="4"/>
      <c r="E129" s="4"/>
      <c r="F129" s="4"/>
      <c r="G129" s="49">
        <v>44561</v>
      </c>
      <c r="H129" s="233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103"/>
    </row>
    <row r="130" spans="1:32" x14ac:dyDescent="0.25">
      <c r="A130" s="29"/>
      <c r="B130" s="49">
        <v>44651</v>
      </c>
      <c r="C130" s="233"/>
      <c r="D130" s="4"/>
      <c r="E130" s="4"/>
      <c r="F130" s="4"/>
      <c r="G130" s="49">
        <v>44651</v>
      </c>
      <c r="H130" s="233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103"/>
    </row>
    <row r="131" spans="1:32" x14ac:dyDescent="0.25">
      <c r="A131" s="29"/>
      <c r="B131" s="49">
        <v>44742</v>
      </c>
      <c r="C131" s="233"/>
      <c r="D131" s="4"/>
      <c r="E131" s="4"/>
      <c r="F131" s="4"/>
      <c r="G131" s="49">
        <v>44742</v>
      </c>
      <c r="H131" s="233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103"/>
    </row>
    <row r="132" spans="1:32" x14ac:dyDescent="0.25">
      <c r="A132" s="29"/>
      <c r="B132" s="49">
        <v>44834</v>
      </c>
      <c r="C132" s="233"/>
      <c r="D132" s="4"/>
      <c r="E132" s="4"/>
      <c r="F132" s="4"/>
      <c r="G132" s="49">
        <v>44834</v>
      </c>
      <c r="H132" s="233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103"/>
    </row>
    <row r="133" spans="1:32" x14ac:dyDescent="0.25">
      <c r="A133" s="29"/>
      <c r="B133" s="49">
        <v>44926</v>
      </c>
      <c r="C133" s="233"/>
      <c r="D133" s="4"/>
      <c r="E133" s="4"/>
      <c r="F133" s="4"/>
      <c r="G133" s="49">
        <v>44926</v>
      </c>
      <c r="H133" s="233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103"/>
    </row>
    <row r="134" spans="1:32" x14ac:dyDescent="0.25">
      <c r="A134" s="29"/>
      <c r="B134" s="49">
        <v>45016</v>
      </c>
      <c r="C134" s="233"/>
      <c r="D134" s="4"/>
      <c r="E134" s="4"/>
      <c r="F134" s="4"/>
      <c r="G134" s="49">
        <v>45016</v>
      </c>
      <c r="H134" s="233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103"/>
    </row>
    <row r="135" spans="1:32" x14ac:dyDescent="0.25">
      <c r="A135" s="29"/>
      <c r="B135" s="14"/>
      <c r="C135" s="117"/>
      <c r="D135" s="4"/>
      <c r="E135" s="4"/>
      <c r="F135" s="4"/>
      <c r="G135" s="14"/>
      <c r="H135" s="117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103"/>
    </row>
    <row r="136" spans="1:32" x14ac:dyDescent="0.25">
      <c r="A136" s="29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103"/>
    </row>
    <row r="137" spans="1:32" x14ac:dyDescent="0.25">
      <c r="A137" s="29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103"/>
    </row>
    <row r="138" spans="1:32" ht="23.25" x14ac:dyDescent="0.35">
      <c r="A138" s="101" t="s">
        <v>37</v>
      </c>
      <c r="B138" s="108" t="s">
        <v>203</v>
      </c>
      <c r="C138" s="118"/>
      <c r="D138" s="4"/>
      <c r="E138" s="4"/>
      <c r="F138" s="112" t="s">
        <v>43</v>
      </c>
      <c r="G138" s="108" t="s">
        <v>48</v>
      </c>
      <c r="H138" s="1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103"/>
    </row>
    <row r="139" spans="1:32" ht="23.25" x14ac:dyDescent="0.35">
      <c r="A139" s="101" t="s">
        <v>39</v>
      </c>
      <c r="B139" s="108" t="s">
        <v>204</v>
      </c>
      <c r="C139" s="118"/>
      <c r="D139" s="4"/>
      <c r="E139" s="4"/>
      <c r="F139" s="112" t="s">
        <v>44</v>
      </c>
      <c r="G139" s="108" t="s">
        <v>50</v>
      </c>
      <c r="H139" s="1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103"/>
    </row>
    <row r="140" spans="1:32" ht="23.25" x14ac:dyDescent="0.35">
      <c r="A140" s="101" t="s">
        <v>41</v>
      </c>
      <c r="B140" s="108" t="s">
        <v>205</v>
      </c>
      <c r="C140" s="118"/>
      <c r="D140" s="4"/>
      <c r="E140" s="4"/>
      <c r="F140" s="112" t="s">
        <v>47</v>
      </c>
      <c r="G140" s="108" t="s">
        <v>51</v>
      </c>
      <c r="H140" s="1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103"/>
    </row>
    <row r="141" spans="1:32" ht="23.25" x14ac:dyDescent="0.35">
      <c r="A141" s="101" t="s">
        <v>42</v>
      </c>
      <c r="B141" s="108" t="s">
        <v>206</v>
      </c>
      <c r="C141" s="118"/>
      <c r="D141" s="4"/>
      <c r="E141" s="4"/>
      <c r="F141" s="112" t="s">
        <v>49</v>
      </c>
      <c r="G141" s="108" t="s">
        <v>52</v>
      </c>
      <c r="H141" s="1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103"/>
    </row>
    <row r="142" spans="1:32" x14ac:dyDescent="0.25">
      <c r="A142" s="107"/>
      <c r="B142" s="118"/>
      <c r="C142" s="118"/>
      <c r="D142" s="4"/>
      <c r="E142" s="4"/>
      <c r="F142" s="118"/>
      <c r="G142" s="118"/>
      <c r="H142" s="1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103"/>
    </row>
    <row r="143" spans="1:32" x14ac:dyDescent="0.25">
      <c r="A143" s="107"/>
      <c r="B143" s="62" t="s">
        <v>45</v>
      </c>
      <c r="C143" s="62" t="s">
        <v>46</v>
      </c>
      <c r="D143" s="4"/>
      <c r="E143" s="4"/>
      <c r="F143" s="118"/>
      <c r="G143" s="62" t="s">
        <v>45</v>
      </c>
      <c r="H143" s="62" t="s">
        <v>46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103"/>
    </row>
    <row r="144" spans="1:32" x14ac:dyDescent="0.25">
      <c r="A144" s="107"/>
      <c r="B144" s="119">
        <v>1</v>
      </c>
      <c r="C144" s="50">
        <v>0.25</v>
      </c>
      <c r="D144" s="4"/>
      <c r="E144" s="4"/>
      <c r="F144" s="118"/>
      <c r="G144" s="119">
        <v>1</v>
      </c>
      <c r="H144" s="50">
        <v>0.25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103"/>
    </row>
    <row r="145" spans="1:32" x14ac:dyDescent="0.25">
      <c r="A145" s="107"/>
      <c r="B145" s="119">
        <v>2</v>
      </c>
      <c r="C145" s="50">
        <v>0.25</v>
      </c>
      <c r="D145" s="4"/>
      <c r="E145" s="4"/>
      <c r="F145" s="118"/>
      <c r="G145" s="119">
        <v>2</v>
      </c>
      <c r="H145" s="50">
        <v>0.25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103"/>
    </row>
    <row r="146" spans="1:32" x14ac:dyDescent="0.25">
      <c r="A146" s="107"/>
      <c r="B146" s="119">
        <v>3</v>
      </c>
      <c r="C146" s="50">
        <v>0.25</v>
      </c>
      <c r="D146" s="4"/>
      <c r="E146" s="4"/>
      <c r="F146" s="118"/>
      <c r="G146" s="119">
        <v>3</v>
      </c>
      <c r="H146" s="50">
        <v>0.25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103"/>
    </row>
    <row r="147" spans="1:32" x14ac:dyDescent="0.25">
      <c r="A147" s="107"/>
      <c r="B147" s="119">
        <v>4</v>
      </c>
      <c r="C147" s="50">
        <v>0.25</v>
      </c>
      <c r="D147" s="4"/>
      <c r="E147" s="4"/>
      <c r="F147" s="118"/>
      <c r="G147" s="119">
        <v>4</v>
      </c>
      <c r="H147" s="50">
        <v>0.25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103"/>
    </row>
    <row r="148" spans="1:32" x14ac:dyDescent="0.25">
      <c r="A148" s="107"/>
      <c r="B148" s="118"/>
      <c r="C148" s="118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103"/>
    </row>
    <row r="149" spans="1:32" x14ac:dyDescent="0.25">
      <c r="A149" s="29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103"/>
    </row>
    <row r="150" spans="1:32" x14ac:dyDescent="0.25">
      <c r="A150" s="29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103"/>
    </row>
    <row r="151" spans="1:32" ht="23.25" x14ac:dyDescent="0.35">
      <c r="A151" s="12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103"/>
    </row>
    <row r="152" spans="1:32" x14ac:dyDescent="0.25">
      <c r="A152" s="28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12"/>
    </row>
  </sheetData>
  <pageMargins left="0.25" right="0.25" top="0.75" bottom="0.75" header="0.3" footer="0.3"/>
  <pageSetup paperSize="8" scale="50" fitToHeight="10" orientation="landscape" r:id="rId1"/>
  <headerFooter>
    <oddFooter>&amp;L&amp;F&amp;C&amp;A&amp;R&amp;P</oddFooter>
  </headerFooter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  <pageSetUpPr fitToPage="1"/>
  </sheetPr>
  <dimension ref="A1:AE223"/>
  <sheetViews>
    <sheetView showGridLines="0" view="pageBreakPreview" topLeftCell="A76" zoomScaleNormal="100" zoomScaleSheetLayoutView="100" workbookViewId="0">
      <selection activeCell="I96" sqref="I96"/>
    </sheetView>
  </sheetViews>
  <sheetFormatPr defaultRowHeight="15" x14ac:dyDescent="0.25"/>
  <cols>
    <col min="1" max="1" width="14.42578125" style="19" customWidth="1"/>
    <col min="2" max="2" width="16.85546875" style="19" customWidth="1"/>
    <col min="3" max="12" width="13" style="19" customWidth="1"/>
    <col min="13" max="13" width="13.5703125" style="19" customWidth="1"/>
    <col min="14" max="14" width="15.42578125" style="19" customWidth="1"/>
    <col min="15" max="17" width="13" style="19" customWidth="1"/>
    <col min="18" max="18" width="14.5703125" style="19" customWidth="1"/>
    <col min="19" max="21" width="13" style="19" customWidth="1"/>
    <col min="22" max="22" width="13.85546875" style="19" customWidth="1"/>
    <col min="23" max="30" width="13" style="19" customWidth="1"/>
    <col min="31" max="31" width="13.42578125" style="19" customWidth="1"/>
    <col min="32" max="16384" width="9.140625" style="19"/>
  </cols>
  <sheetData>
    <row r="1" spans="1:31" s="11" customFormat="1" ht="26.25" x14ac:dyDescent="0.4">
      <c r="A1" s="209" t="s">
        <v>101</v>
      </c>
      <c r="B1" s="143"/>
      <c r="C1" s="143"/>
      <c r="D1" s="143"/>
      <c r="E1" s="143"/>
      <c r="F1" s="143"/>
      <c r="G1" s="143"/>
      <c r="H1" s="143"/>
      <c r="I1" s="143"/>
      <c r="J1" s="143"/>
      <c r="K1" s="144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</row>
    <row r="2" spans="1:31" s="22" customFormat="1" ht="23.25" x14ac:dyDescent="0.35">
      <c r="A2" s="78" t="s">
        <v>25</v>
      </c>
      <c r="B2" s="79" t="s">
        <v>26</v>
      </c>
      <c r="C2" s="2"/>
      <c r="D2" s="2"/>
      <c r="E2" s="2"/>
      <c r="F2" s="2"/>
      <c r="G2" s="2"/>
      <c r="H2" s="2"/>
      <c r="I2" s="2"/>
      <c r="J2" s="2"/>
      <c r="K2" s="80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</row>
    <row r="3" spans="1:31" s="22" customFormat="1" x14ac:dyDescent="0.25">
      <c r="A3" s="81"/>
      <c r="B3" s="193" t="s">
        <v>15</v>
      </c>
      <c r="C3" s="194" t="s">
        <v>118</v>
      </c>
      <c r="D3" s="2"/>
      <c r="E3" s="2"/>
      <c r="F3" s="2"/>
      <c r="G3" s="2"/>
      <c r="H3" s="2"/>
      <c r="I3" s="2"/>
      <c r="J3" s="2"/>
      <c r="K3" s="80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31" s="22" customFormat="1" x14ac:dyDescent="0.25">
      <c r="A4" s="81"/>
      <c r="B4" s="2"/>
      <c r="C4" s="170"/>
      <c r="D4" s="2"/>
      <c r="E4" s="2"/>
      <c r="F4" s="2"/>
      <c r="G4" s="2"/>
      <c r="H4" s="2"/>
      <c r="I4" s="2"/>
      <c r="J4" s="2"/>
      <c r="K4" s="80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 s="22" customFormat="1" x14ac:dyDescent="0.25">
      <c r="A5" s="81"/>
      <c r="B5" s="83" t="s">
        <v>117</v>
      </c>
      <c r="C5" s="210"/>
      <c r="D5" s="2"/>
      <c r="E5" s="2"/>
      <c r="F5" s="2"/>
      <c r="G5" s="2"/>
      <c r="H5" s="2"/>
      <c r="I5" s="2"/>
      <c r="J5" s="2"/>
      <c r="K5" s="80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s="22" customFormat="1" x14ac:dyDescent="0.25">
      <c r="A6" s="81"/>
      <c r="B6" s="62" t="s">
        <v>171</v>
      </c>
      <c r="C6" s="163" t="str">
        <f>+'IOx - Inputs'!C143</f>
        <v>Weight</v>
      </c>
      <c r="D6" s="2"/>
      <c r="E6" s="2"/>
      <c r="F6" s="2"/>
      <c r="G6" s="2"/>
      <c r="H6" s="2"/>
      <c r="I6" s="2"/>
      <c r="J6" s="2"/>
      <c r="K6" s="80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s="22" customFormat="1" x14ac:dyDescent="0.25">
      <c r="A7" s="84"/>
      <c r="B7" s="51">
        <v>1</v>
      </c>
      <c r="C7" s="52">
        <f>+'IOx - Inputs'!C144</f>
        <v>0.25</v>
      </c>
      <c r="D7" s="2"/>
      <c r="E7" s="2"/>
      <c r="F7" s="2"/>
      <c r="G7" s="2"/>
      <c r="H7" s="2"/>
      <c r="I7" s="2"/>
      <c r="J7" s="2"/>
      <c r="K7" s="80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s="22" customFormat="1" x14ac:dyDescent="0.25">
      <c r="A8" s="84"/>
      <c r="B8" s="51">
        <v>2</v>
      </c>
      <c r="C8" s="52">
        <f>+'IOx - Inputs'!C145</f>
        <v>0.25</v>
      </c>
      <c r="D8" s="2"/>
      <c r="E8" s="2"/>
      <c r="F8" s="2"/>
      <c r="G8" s="2"/>
      <c r="H8" s="2"/>
      <c r="I8" s="2"/>
      <c r="J8" s="2"/>
      <c r="K8" s="80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s="22" customFormat="1" x14ac:dyDescent="0.25">
      <c r="A9" s="84"/>
      <c r="B9" s="51">
        <v>3</v>
      </c>
      <c r="C9" s="52">
        <f>+'IOx - Inputs'!C146</f>
        <v>0.25</v>
      </c>
      <c r="D9" s="2"/>
      <c r="E9" s="2"/>
      <c r="F9" s="2"/>
      <c r="G9" s="2"/>
      <c r="H9" s="2"/>
      <c r="I9" s="2"/>
      <c r="J9" s="2"/>
      <c r="K9" s="8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s="22" customFormat="1" x14ac:dyDescent="0.25">
      <c r="A10" s="85"/>
      <c r="B10" s="51">
        <v>4</v>
      </c>
      <c r="C10" s="52">
        <f>+'IOx - Inputs'!C147</f>
        <v>0.25</v>
      </c>
      <c r="D10" s="2"/>
      <c r="E10" s="2"/>
      <c r="F10" s="2"/>
      <c r="G10" s="2"/>
      <c r="H10" s="2"/>
      <c r="I10" s="2"/>
      <c r="J10" s="2"/>
      <c r="K10" s="8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s="22" customFormat="1" x14ac:dyDescent="0.25">
      <c r="A11" s="85"/>
      <c r="B11" s="86"/>
      <c r="C11" s="170"/>
      <c r="D11" s="2"/>
      <c r="E11" s="2"/>
      <c r="F11" s="2"/>
      <c r="G11" s="2"/>
      <c r="H11" s="2"/>
      <c r="I11" s="2"/>
      <c r="J11" s="2"/>
      <c r="K11" s="80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1:31" s="22" customFormat="1" ht="23.25" x14ac:dyDescent="0.35">
      <c r="A12" s="81"/>
      <c r="B12" s="87" t="str">
        <f>+'IOx - Inputs'!A77</f>
        <v>IO9</v>
      </c>
      <c r="C12" s="170" t="str">
        <f>+'IOx - Inputs'!B77</f>
        <v>Quarterly Labour Cost Index</v>
      </c>
      <c r="D12" s="2"/>
      <c r="E12" s="2"/>
      <c r="F12" s="2"/>
      <c r="G12" s="2"/>
      <c r="H12" s="2"/>
      <c r="I12" s="2"/>
      <c r="J12" s="2"/>
      <c r="K12" s="80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s="22" customFormat="1" ht="39" x14ac:dyDescent="0.25">
      <c r="A13" s="81"/>
      <c r="B13" s="62" t="s">
        <v>1</v>
      </c>
      <c r="C13" s="163" t="s">
        <v>2</v>
      </c>
      <c r="D13" s="62" t="s">
        <v>18</v>
      </c>
      <c r="E13" s="62" t="s">
        <v>19</v>
      </c>
      <c r="F13" s="62" t="s">
        <v>172</v>
      </c>
      <c r="G13" s="2"/>
      <c r="H13" s="2"/>
      <c r="I13" s="2"/>
      <c r="J13" s="2"/>
      <c r="K13" s="80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s="22" customFormat="1" x14ac:dyDescent="0.25">
      <c r="A14" s="81"/>
      <c r="B14" s="49">
        <f>'IOx - Inputs'!B79</f>
        <v>39994</v>
      </c>
      <c r="C14" s="230"/>
      <c r="D14" s="88"/>
      <c r="E14" s="89"/>
      <c r="F14" s="52">
        <f>INDEX($C$7:$C$10,MONTH(B14)/3,1)</f>
        <v>0.25</v>
      </c>
      <c r="G14" s="2"/>
      <c r="H14" s="62"/>
      <c r="I14" s="90" t="s">
        <v>30</v>
      </c>
      <c r="K14" s="80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s="22" customFormat="1" x14ac:dyDescent="0.25">
      <c r="A15" s="81"/>
      <c r="B15" s="49">
        <f>'IOx - Inputs'!B80</f>
        <v>40086</v>
      </c>
      <c r="C15" s="230"/>
      <c r="D15" s="88"/>
      <c r="E15" s="89"/>
      <c r="F15" s="52">
        <f t="shared" ref="F15:F69" si="0">INDEX($C$7:$C$10,MONTH(B15)/3,1)</f>
        <v>0.25</v>
      </c>
      <c r="G15" s="2"/>
      <c r="H15" s="2"/>
      <c r="I15" s="2"/>
      <c r="J15" s="2"/>
      <c r="K15" s="80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s="22" customFormat="1" x14ac:dyDescent="0.25">
      <c r="A16" s="81"/>
      <c r="B16" s="49">
        <f>'IOx - Inputs'!B81</f>
        <v>40178</v>
      </c>
      <c r="C16" s="230"/>
      <c r="D16" s="88"/>
      <c r="E16" s="89"/>
      <c r="F16" s="52">
        <f t="shared" si="0"/>
        <v>0.25</v>
      </c>
      <c r="G16" s="2"/>
      <c r="H16" s="2"/>
      <c r="I16" s="2"/>
      <c r="J16" s="2"/>
      <c r="K16" s="80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1:31" s="22" customFormat="1" x14ac:dyDescent="0.25">
      <c r="A17" s="81"/>
      <c r="B17" s="49">
        <f>'IOx - Inputs'!B82</f>
        <v>40268</v>
      </c>
      <c r="C17" s="230"/>
      <c r="D17" s="53">
        <v>1006.5</v>
      </c>
      <c r="E17" s="89"/>
      <c r="F17" s="52">
        <f t="shared" si="0"/>
        <v>0.25</v>
      </c>
      <c r="G17" s="2"/>
      <c r="H17" s="2"/>
      <c r="I17" s="2"/>
      <c r="J17" s="2"/>
      <c r="K17" s="80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1:31" s="22" customFormat="1" x14ac:dyDescent="0.25">
      <c r="A18" s="81"/>
      <c r="B18" s="49">
        <f>'IOx - Inputs'!B83</f>
        <v>40359</v>
      </c>
      <c r="C18" s="230"/>
      <c r="D18" s="53">
        <v>1010.5</v>
      </c>
      <c r="E18" s="89"/>
      <c r="F18" s="52">
        <f t="shared" si="0"/>
        <v>0.25</v>
      </c>
      <c r="G18" s="2"/>
      <c r="H18" s="2"/>
      <c r="I18" s="2"/>
      <c r="J18" s="2"/>
      <c r="K18" s="80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s="22" customFormat="1" x14ac:dyDescent="0.25">
      <c r="A19" s="81"/>
      <c r="B19" s="49">
        <f>'IOx - Inputs'!B84</f>
        <v>40451</v>
      </c>
      <c r="C19" s="230"/>
      <c r="D19" s="53">
        <v>1014.5</v>
      </c>
      <c r="E19" s="89"/>
      <c r="F19" s="52">
        <f t="shared" si="0"/>
        <v>0.25</v>
      </c>
      <c r="G19" s="2"/>
      <c r="H19" s="2"/>
      <c r="I19" s="2"/>
      <c r="J19" s="2"/>
      <c r="K19" s="80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1:31" s="22" customFormat="1" x14ac:dyDescent="0.25">
      <c r="A20" s="81"/>
      <c r="B20" s="49">
        <f>'IOx - Inputs'!B85</f>
        <v>40543</v>
      </c>
      <c r="C20" s="230"/>
      <c r="D20" s="53">
        <v>1018.75</v>
      </c>
      <c r="E20" s="89"/>
      <c r="F20" s="52">
        <f t="shared" si="0"/>
        <v>0.25</v>
      </c>
      <c r="G20" s="2"/>
      <c r="H20" s="2"/>
      <c r="I20"/>
      <c r="J20" s="2"/>
      <c r="K20" s="8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1:31" s="22" customFormat="1" x14ac:dyDescent="0.25">
      <c r="A21" s="81"/>
      <c r="B21" s="49">
        <f>'IOx - Inputs'!B86</f>
        <v>40633</v>
      </c>
      <c r="C21" s="230"/>
      <c r="D21" s="53">
        <v>1023.5</v>
      </c>
      <c r="E21" s="54">
        <f t="shared" ref="E21:E69" si="1">+D21/D17-1</f>
        <v>1.6890213611524985E-2</v>
      </c>
      <c r="F21" s="52">
        <f t="shared" si="0"/>
        <v>0.25</v>
      </c>
      <c r="G21" s="2"/>
      <c r="H21" s="2"/>
      <c r="I21"/>
      <c r="J21" s="2"/>
      <c r="K21" s="80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s="22" customFormat="1" x14ac:dyDescent="0.25">
      <c r="A22" s="81"/>
      <c r="B22" s="49">
        <f>'IOx - Inputs'!B87</f>
        <v>40724</v>
      </c>
      <c r="C22" s="230"/>
      <c r="D22" s="53">
        <v>1028.25</v>
      </c>
      <c r="E22" s="54">
        <f t="shared" si="1"/>
        <v>1.7565561603166691E-2</v>
      </c>
      <c r="F22" s="52">
        <f t="shared" si="0"/>
        <v>0.25</v>
      </c>
      <c r="G22" s="75"/>
      <c r="H22" s="75"/>
      <c r="I22" s="2"/>
      <c r="J22" s="2"/>
      <c r="K22" s="80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s="22" customFormat="1" x14ac:dyDescent="0.25">
      <c r="A23" s="81"/>
      <c r="B23" s="49">
        <f>'IOx - Inputs'!B88</f>
        <v>40816</v>
      </c>
      <c r="C23" s="230"/>
      <c r="D23" s="53">
        <v>1033.25</v>
      </c>
      <c r="E23" s="54">
        <f t="shared" si="1"/>
        <v>1.8482010842779673E-2</v>
      </c>
      <c r="F23" s="52">
        <f t="shared" si="0"/>
        <v>0.25</v>
      </c>
      <c r="G23" s="2"/>
      <c r="H23" s="2"/>
      <c r="I23" s="2"/>
      <c r="J23" s="2"/>
      <c r="K23" s="80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s="22" customFormat="1" x14ac:dyDescent="0.25">
      <c r="A24" s="81"/>
      <c r="B24" s="49">
        <f>'IOx - Inputs'!B89</f>
        <v>40908</v>
      </c>
      <c r="C24" s="230"/>
      <c r="D24" s="53">
        <v>1038.5</v>
      </c>
      <c r="E24" s="54">
        <f t="shared" si="1"/>
        <v>1.9386503067484684E-2</v>
      </c>
      <c r="F24" s="52">
        <f t="shared" si="0"/>
        <v>0.25</v>
      </c>
      <c r="G24" s="2"/>
      <c r="H24" s="2"/>
      <c r="I24" s="2"/>
      <c r="J24" s="2"/>
      <c r="K24" s="80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22" customFormat="1" x14ac:dyDescent="0.25">
      <c r="A25" s="81"/>
      <c r="B25" s="49">
        <f>'IOx - Inputs'!B90</f>
        <v>40999</v>
      </c>
      <c r="C25" s="230"/>
      <c r="D25" s="53">
        <v>1043.75</v>
      </c>
      <c r="E25" s="54">
        <f t="shared" si="1"/>
        <v>1.9785051294577416E-2</v>
      </c>
      <c r="F25" s="52">
        <f t="shared" si="0"/>
        <v>0.25</v>
      </c>
      <c r="G25" s="2"/>
      <c r="H25" s="2"/>
      <c r="I25" s="2"/>
      <c r="J25" s="2"/>
      <c r="K25" s="80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22" customFormat="1" x14ac:dyDescent="0.25">
      <c r="A26" s="81"/>
      <c r="B26" s="49">
        <f>'IOx - Inputs'!B91</f>
        <v>41090</v>
      </c>
      <c r="C26" s="230"/>
      <c r="D26" s="53">
        <v>1049</v>
      </c>
      <c r="E26" s="54">
        <f t="shared" si="1"/>
        <v>2.0179917335278352E-2</v>
      </c>
      <c r="F26" s="52">
        <f t="shared" si="0"/>
        <v>0.25</v>
      </c>
      <c r="G26" s="2"/>
      <c r="H26" s="2"/>
      <c r="I26" s="2"/>
      <c r="J26" s="2"/>
      <c r="K26" s="80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22" customFormat="1" x14ac:dyDescent="0.25">
      <c r="A27" s="81"/>
      <c r="B27" s="49">
        <f>'IOx - Inputs'!B92</f>
        <v>41182</v>
      </c>
      <c r="C27" s="230"/>
      <c r="D27" s="53">
        <v>1054</v>
      </c>
      <c r="E27" s="54">
        <f t="shared" si="1"/>
        <v>2.008226469876595E-2</v>
      </c>
      <c r="F27" s="52">
        <f t="shared" si="0"/>
        <v>0.25</v>
      </c>
      <c r="G27" s="2"/>
      <c r="H27" s="2"/>
      <c r="I27" s="2"/>
      <c r="J27" s="2"/>
      <c r="K27" s="80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22" customFormat="1" x14ac:dyDescent="0.25">
      <c r="A28" s="81"/>
      <c r="B28" s="49">
        <f>'IOx - Inputs'!B93</f>
        <v>41274</v>
      </c>
      <c r="C28" s="230"/>
      <c r="D28" s="53">
        <v>1058.75</v>
      </c>
      <c r="E28" s="54">
        <f t="shared" si="1"/>
        <v>1.9499277804525761E-2</v>
      </c>
      <c r="F28" s="52">
        <f t="shared" si="0"/>
        <v>0.25</v>
      </c>
      <c r="G28" s="2"/>
      <c r="H28" s="2"/>
      <c r="I28" s="2"/>
      <c r="J28" s="2"/>
      <c r="K28" s="80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22" customFormat="1" x14ac:dyDescent="0.25">
      <c r="A29" s="81"/>
      <c r="B29" s="49">
        <f>'IOx - Inputs'!B94</f>
        <v>41364</v>
      </c>
      <c r="C29" s="230"/>
      <c r="D29" s="53">
        <v>1063.25</v>
      </c>
      <c r="E29" s="54">
        <f t="shared" si="1"/>
        <v>1.8682634730538883E-2</v>
      </c>
      <c r="F29" s="52">
        <f t="shared" si="0"/>
        <v>0.25</v>
      </c>
      <c r="G29" s="2"/>
      <c r="H29" s="2"/>
      <c r="I29" s="2"/>
      <c r="J29" s="2"/>
      <c r="K29" s="80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s="22" customFormat="1" x14ac:dyDescent="0.25">
      <c r="A30" s="81"/>
      <c r="B30" s="49">
        <f>'IOx - Inputs'!B95</f>
        <v>41455</v>
      </c>
      <c r="C30" s="230"/>
      <c r="D30" s="53">
        <v>1067.75</v>
      </c>
      <c r="E30" s="54">
        <f t="shared" si="1"/>
        <v>1.7874165872259207E-2</v>
      </c>
      <c r="F30" s="52">
        <f t="shared" si="0"/>
        <v>0.25</v>
      </c>
      <c r="G30" s="2"/>
      <c r="H30" s="2"/>
      <c r="I30" s="2"/>
      <c r="J30" s="2"/>
      <c r="K30" s="8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22" customFormat="1" x14ac:dyDescent="0.25">
      <c r="A31" s="81"/>
      <c r="B31" s="49">
        <f>'IOx - Inputs'!B96</f>
        <v>41547</v>
      </c>
      <c r="C31" s="230"/>
      <c r="D31" s="53">
        <v>1071.7699608520293</v>
      </c>
      <c r="E31" s="54">
        <f t="shared" si="1"/>
        <v>1.6859545400407239E-2</v>
      </c>
      <c r="F31" s="52">
        <f t="shared" si="0"/>
        <v>0.25</v>
      </c>
      <c r="G31" s="2"/>
      <c r="H31" s="2"/>
      <c r="I31" s="2"/>
      <c r="J31" s="2"/>
      <c r="K31" s="80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22" customFormat="1" x14ac:dyDescent="0.25">
      <c r="A32" s="81"/>
      <c r="B32" s="49">
        <f>'IOx - Inputs'!B97</f>
        <v>41639</v>
      </c>
      <c r="C32" s="230"/>
      <c r="D32" s="53">
        <v>1075.3120905252263</v>
      </c>
      <c r="E32" s="54">
        <f t="shared" si="1"/>
        <v>1.5643060708596224E-2</v>
      </c>
      <c r="F32" s="52">
        <f t="shared" si="0"/>
        <v>0.25</v>
      </c>
      <c r="G32" s="2"/>
      <c r="H32" s="2"/>
      <c r="I32" s="2"/>
      <c r="J32" s="2"/>
      <c r="K32" s="80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s="22" customFormat="1" x14ac:dyDescent="0.25">
      <c r="A33" s="81"/>
      <c r="B33" s="49">
        <f>'IOx - Inputs'!B98</f>
        <v>41729</v>
      </c>
      <c r="C33" s="230"/>
      <c r="D33" s="53">
        <v>1079.405207092957</v>
      </c>
      <c r="E33" s="54">
        <f t="shared" si="1"/>
        <v>1.5194175493023154E-2</v>
      </c>
      <c r="F33" s="52">
        <f t="shared" si="0"/>
        <v>0.25</v>
      </c>
      <c r="G33" s="2"/>
      <c r="H33" s="2"/>
      <c r="I33" s="2"/>
      <c r="J33" s="2"/>
      <c r="K33" s="80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s="22" customFormat="1" x14ac:dyDescent="0.25">
      <c r="A34" s="81"/>
      <c r="B34" s="49">
        <f>'IOx - Inputs'!B99</f>
        <v>41820</v>
      </c>
      <c r="C34" s="230"/>
      <c r="D34" s="53">
        <v>1083.8322486106665</v>
      </c>
      <c r="E34" s="54">
        <f t="shared" si="1"/>
        <v>1.5061810920783403E-2</v>
      </c>
      <c r="F34" s="52">
        <f t="shared" si="0"/>
        <v>0.25</v>
      </c>
      <c r="G34" s="2"/>
      <c r="H34" s="2"/>
      <c r="I34" s="2"/>
      <c r="J34" s="2"/>
      <c r="K34" s="80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s="22" customFormat="1" x14ac:dyDescent="0.25">
      <c r="A35" s="81"/>
      <c r="B35" s="49">
        <f>'IOx - Inputs'!B100</f>
        <v>41912</v>
      </c>
      <c r="C35" s="230"/>
      <c r="D35" s="53">
        <v>1088.829805775918</v>
      </c>
      <c r="E35" s="54">
        <f t="shared" si="1"/>
        <v>1.5917450149775192E-2</v>
      </c>
      <c r="F35" s="52">
        <f t="shared" si="0"/>
        <v>0.25</v>
      </c>
      <c r="G35" s="2"/>
      <c r="H35" s="2"/>
      <c r="I35" s="2"/>
      <c r="J35" s="2"/>
      <c r="K35" s="80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s="22" customFormat="1" x14ac:dyDescent="0.25">
      <c r="A36" s="81"/>
      <c r="B36" s="49">
        <f>'IOx - Inputs'!B101</f>
        <v>42004</v>
      </c>
      <c r="C36" s="230"/>
      <c r="D36" s="53">
        <v>1094.4022543469894</v>
      </c>
      <c r="E36" s="54">
        <f t="shared" si="1"/>
        <v>1.7753137893612436E-2</v>
      </c>
      <c r="F36" s="52">
        <f t="shared" si="0"/>
        <v>0.25</v>
      </c>
      <c r="G36" s="2"/>
      <c r="H36" s="2"/>
      <c r="I36" s="2"/>
      <c r="J36" s="2"/>
      <c r="K36" s="80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s="22" customFormat="1" x14ac:dyDescent="0.25">
      <c r="A37" s="81"/>
      <c r="B37" s="49">
        <f>'IOx - Inputs'!B102</f>
        <v>42094</v>
      </c>
      <c r="C37" s="230"/>
      <c r="D37" s="53">
        <v>1099.7773923137956</v>
      </c>
      <c r="E37" s="54">
        <f t="shared" si="1"/>
        <v>1.8873528760996905E-2</v>
      </c>
      <c r="F37" s="52">
        <f t="shared" si="0"/>
        <v>0.25</v>
      </c>
      <c r="G37" s="2"/>
      <c r="H37" s="2"/>
      <c r="I37" s="2"/>
      <c r="J37" s="2"/>
      <c r="K37" s="80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s="22" customFormat="1" x14ac:dyDescent="0.25">
      <c r="A38" s="81"/>
      <c r="B38" s="49">
        <f>'IOx - Inputs'!B103</f>
        <v>42185</v>
      </c>
      <c r="C38" s="230"/>
      <c r="D38" s="53">
        <v>1105.0538344903466</v>
      </c>
      <c r="E38" s="54">
        <f t="shared" si="1"/>
        <v>1.9580138814732084E-2</v>
      </c>
      <c r="F38" s="52">
        <f t="shared" si="0"/>
        <v>0.25</v>
      </c>
      <c r="G38" s="2"/>
      <c r="H38" s="2"/>
      <c r="I38" s="2"/>
      <c r="J38" s="2"/>
      <c r="K38" s="80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s="22" customFormat="1" x14ac:dyDescent="0.25">
      <c r="A39" s="81"/>
      <c r="B39" s="49">
        <f>'IOx - Inputs'!B104</f>
        <v>42277</v>
      </c>
      <c r="C39" s="230"/>
      <c r="D39" s="53">
        <v>1110.2305382294319</v>
      </c>
      <c r="E39" s="54">
        <f t="shared" si="1"/>
        <v>1.9654800355380919E-2</v>
      </c>
      <c r="F39" s="52">
        <f t="shared" si="0"/>
        <v>0.25</v>
      </c>
      <c r="G39" s="2"/>
      <c r="H39" s="2"/>
      <c r="I39" s="2"/>
      <c r="J39" s="2"/>
      <c r="K39" s="80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s="22" customFormat="1" x14ac:dyDescent="0.25">
      <c r="A40" s="81"/>
      <c r="B40" s="49">
        <f>'IOx - Inputs'!B105</f>
        <v>42369</v>
      </c>
      <c r="C40" s="230"/>
      <c r="D40" s="53">
        <v>1115.3064532747412</v>
      </c>
      <c r="E40" s="54">
        <f t="shared" si="1"/>
        <v>1.9101019615703319E-2</v>
      </c>
      <c r="F40" s="52">
        <f t="shared" si="0"/>
        <v>0.25</v>
      </c>
      <c r="G40" s="2"/>
      <c r="H40" s="2"/>
      <c r="I40" s="2"/>
      <c r="J40" s="2"/>
      <c r="K40" s="8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s="22" customFormat="1" x14ac:dyDescent="0.25">
      <c r="A41" s="81"/>
      <c r="B41" s="49">
        <f>'IOx - Inputs'!B106</f>
        <v>42460</v>
      </c>
      <c r="C41" s="230"/>
      <c r="D41" s="53">
        <v>1120.2805217123973</v>
      </c>
      <c r="E41" s="54">
        <f t="shared" si="1"/>
        <v>1.8642981335946107E-2</v>
      </c>
      <c r="F41" s="52">
        <f t="shared" si="0"/>
        <v>0.25</v>
      </c>
      <c r="G41" s="2"/>
      <c r="H41" s="2"/>
      <c r="I41" s="2"/>
      <c r="J41" s="2"/>
      <c r="K41" s="80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s="22" customFormat="1" x14ac:dyDescent="0.25">
      <c r="A42" s="81"/>
      <c r="B42" s="49">
        <f>'IOx - Inputs'!B107</f>
        <v>42551</v>
      </c>
      <c r="C42" s="230"/>
      <c r="D42" s="53">
        <v>1125.6318501712506</v>
      </c>
      <c r="E42" s="54">
        <f t="shared" si="1"/>
        <v>1.8621731393199115E-2</v>
      </c>
      <c r="F42" s="52">
        <f t="shared" si="0"/>
        <v>0.25</v>
      </c>
      <c r="G42" s="2"/>
      <c r="H42" s="2"/>
      <c r="I42" s="2"/>
      <c r="J42" s="2"/>
      <c r="K42" s="80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s="22" customFormat="1" x14ac:dyDescent="0.25">
      <c r="A43" s="81"/>
      <c r="B43" s="49">
        <f>'IOx - Inputs'!B108</f>
        <v>42643</v>
      </c>
      <c r="C43" s="230"/>
      <c r="D43" s="53">
        <v>1131.3641519236223</v>
      </c>
      <c r="E43" s="54">
        <f t="shared" si="1"/>
        <v>1.9035338127064927E-2</v>
      </c>
      <c r="F43" s="52">
        <f t="shared" si="0"/>
        <v>0.25</v>
      </c>
      <c r="G43" s="2"/>
      <c r="H43" s="2"/>
      <c r="I43" s="2"/>
      <c r="J43" s="2"/>
      <c r="K43" s="80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s="22" customFormat="1" x14ac:dyDescent="0.25">
      <c r="A44" s="81"/>
      <c r="B44" s="49">
        <f>'IOx - Inputs'!B109</f>
        <v>42735</v>
      </c>
      <c r="C44" s="230"/>
      <c r="D44" s="53">
        <v>1137.4811684167223</v>
      </c>
      <c r="E44" s="54">
        <f t="shared" si="1"/>
        <v>1.9882172363364425E-2</v>
      </c>
      <c r="F44" s="52">
        <f t="shared" si="0"/>
        <v>0.25</v>
      </c>
      <c r="G44" s="2"/>
      <c r="H44" s="2"/>
      <c r="I44" s="2"/>
      <c r="J44" s="2"/>
      <c r="K44" s="80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s="22" customFormat="1" x14ac:dyDescent="0.25">
      <c r="A45" s="81"/>
      <c r="B45" s="49">
        <f>'IOx - Inputs'!B110</f>
        <v>42825</v>
      </c>
      <c r="C45" s="230"/>
      <c r="D45" s="53">
        <v>1143.9866694647294</v>
      </c>
      <c r="E45" s="54">
        <f t="shared" si="1"/>
        <v>2.1160903267421149E-2</v>
      </c>
      <c r="F45" s="52">
        <f t="shared" si="0"/>
        <v>0.25</v>
      </c>
      <c r="G45" s="2"/>
      <c r="H45" s="2"/>
      <c r="I45" s="2"/>
      <c r="J45" s="2"/>
      <c r="K45" s="80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s="22" customFormat="1" x14ac:dyDescent="0.25">
      <c r="A46" s="81"/>
      <c r="B46" s="49">
        <f>'IOx - Inputs'!B111</f>
        <v>42916</v>
      </c>
      <c r="C46" s="230"/>
      <c r="D46" s="53">
        <v>1150.4790713024031</v>
      </c>
      <c r="E46" s="54">
        <f t="shared" si="1"/>
        <v>2.2074021028609225E-2</v>
      </c>
      <c r="F46" s="52">
        <f t="shared" si="0"/>
        <v>0.25</v>
      </c>
      <c r="G46" s="2"/>
      <c r="H46" s="2"/>
      <c r="I46" s="2"/>
      <c r="J46" s="2"/>
      <c r="K46" s="80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s="22" customFormat="1" x14ac:dyDescent="0.25">
      <c r="A47" s="81"/>
      <c r="B47" s="49">
        <f>'IOx - Inputs'!B112</f>
        <v>43008</v>
      </c>
      <c r="C47" s="230"/>
      <c r="D47" s="53">
        <v>1156.9580200773685</v>
      </c>
      <c r="E47" s="54">
        <f t="shared" si="1"/>
        <v>2.2622131088588571E-2</v>
      </c>
      <c r="F47" s="52">
        <f t="shared" si="0"/>
        <v>0.25</v>
      </c>
      <c r="G47" s="2"/>
      <c r="H47" s="2"/>
      <c r="I47" s="2"/>
      <c r="J47" s="2"/>
      <c r="K47" s="80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s="22" customFormat="1" x14ac:dyDescent="0.25">
      <c r="A48" s="81"/>
      <c r="B48" s="49">
        <f>'IOx - Inputs'!B113</f>
        <v>43100</v>
      </c>
      <c r="C48" s="230"/>
      <c r="D48" s="53">
        <v>1163.4231583668477</v>
      </c>
      <c r="E48" s="54">
        <f t="shared" si="1"/>
        <v>2.2806522578509458E-2</v>
      </c>
      <c r="F48" s="52">
        <f t="shared" si="0"/>
        <v>0.25</v>
      </c>
      <c r="G48" s="2"/>
      <c r="H48" s="2"/>
      <c r="I48" s="2"/>
      <c r="J48" s="2"/>
      <c r="K48" s="80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s="22" customFormat="1" x14ac:dyDescent="0.25">
      <c r="A49" s="81"/>
      <c r="B49" s="49">
        <f>'IOx - Inputs'!B114</f>
        <v>43190</v>
      </c>
      <c r="C49" s="230"/>
      <c r="D49" s="53">
        <v>1169.874125148664</v>
      </c>
      <c r="E49" s="54">
        <f t="shared" si="1"/>
        <v>2.2629158516372705E-2</v>
      </c>
      <c r="F49" s="52">
        <f t="shared" si="0"/>
        <v>0.25</v>
      </c>
      <c r="G49" s="2"/>
      <c r="H49" s="2"/>
      <c r="I49" s="2"/>
      <c r="J49" s="2"/>
      <c r="K49" s="80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22" customFormat="1" x14ac:dyDescent="0.25">
      <c r="A50" s="81"/>
      <c r="B50" s="49">
        <f>'IOx - Inputs'!B115</f>
        <v>43281</v>
      </c>
      <c r="C50" s="230"/>
      <c r="D50" s="53">
        <v>1176.3634416652308</v>
      </c>
      <c r="E50" s="54">
        <f t="shared" si="1"/>
        <v>2.2498775517511227E-2</v>
      </c>
      <c r="F50" s="52">
        <f t="shared" si="0"/>
        <v>0.25</v>
      </c>
      <c r="G50" s="2"/>
      <c r="H50" s="2"/>
      <c r="I50" s="2"/>
      <c r="J50" s="2"/>
      <c r="K50" s="8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22" customFormat="1" x14ac:dyDescent="0.25">
      <c r="A51" s="81"/>
      <c r="B51" s="49">
        <f>'IOx - Inputs'!B116</f>
        <v>43373</v>
      </c>
      <c r="C51" s="230"/>
      <c r="D51" s="53">
        <v>1182.8913348886954</v>
      </c>
      <c r="E51" s="54">
        <f t="shared" si="1"/>
        <v>2.2415087117501953E-2</v>
      </c>
      <c r="F51" s="52">
        <f t="shared" si="0"/>
        <v>0.25</v>
      </c>
      <c r="G51" s="2"/>
      <c r="H51" s="2"/>
      <c r="I51" s="2"/>
      <c r="J51" s="2"/>
      <c r="K51" s="80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22" customFormat="1" x14ac:dyDescent="0.25">
      <c r="A52" s="81"/>
      <c r="B52" s="49">
        <f>'IOx - Inputs'!B117</f>
        <v>43465</v>
      </c>
      <c r="C52" s="230"/>
      <c r="D52" s="53">
        <v>1189.4580331293048</v>
      </c>
      <c r="E52" s="54">
        <f t="shared" si="1"/>
        <v>2.2377820636649171E-2</v>
      </c>
      <c r="F52" s="52">
        <f t="shared" si="0"/>
        <v>0.25</v>
      </c>
      <c r="G52" s="2"/>
      <c r="H52" s="2"/>
      <c r="I52" s="2"/>
      <c r="J52" s="2"/>
      <c r="K52" s="80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s="22" customFormat="1" x14ac:dyDescent="0.25">
      <c r="A53" s="81"/>
      <c r="B53" s="49">
        <f>'IOx - Inputs'!B118</f>
        <v>43555</v>
      </c>
      <c r="C53" s="230"/>
      <c r="D53" s="53">
        <v>1196.0637660432701</v>
      </c>
      <c r="E53" s="54">
        <f t="shared" si="1"/>
        <v>2.23867169395493E-2</v>
      </c>
      <c r="F53" s="52">
        <f t="shared" si="0"/>
        <v>0.25</v>
      </c>
      <c r="G53" s="2"/>
      <c r="H53" s="2"/>
      <c r="I53" s="2"/>
      <c r="J53" s="2"/>
      <c r="K53" s="80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22" customFormat="1" x14ac:dyDescent="0.25">
      <c r="A54" s="81"/>
      <c r="B54" s="49">
        <f>'IOx - Inputs'!B119</f>
        <v>43646</v>
      </c>
      <c r="C54" s="230"/>
      <c r="D54" s="53">
        <v>1202.7061843266351</v>
      </c>
      <c r="E54" s="54">
        <f t="shared" si="1"/>
        <v>2.2393370729129725E-2</v>
      </c>
      <c r="F54" s="52">
        <f t="shared" si="0"/>
        <v>0.25</v>
      </c>
      <c r="G54" s="2"/>
      <c r="H54" s="2"/>
      <c r="I54" s="2"/>
      <c r="J54" s="2"/>
      <c r="K54" s="80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22" customFormat="1" x14ac:dyDescent="0.25">
      <c r="A55" s="81"/>
      <c r="B55" s="49">
        <f>'IOx - Inputs'!B120</f>
        <v>43738</v>
      </c>
      <c r="C55" s="230"/>
      <c r="D55" s="53">
        <v>1209.3854917139959</v>
      </c>
      <c r="E55" s="54">
        <f t="shared" si="1"/>
        <v>2.2397794323003817E-2</v>
      </c>
      <c r="F55" s="52">
        <f t="shared" si="0"/>
        <v>0.25</v>
      </c>
      <c r="G55" s="2"/>
      <c r="H55" s="2"/>
      <c r="I55" s="2"/>
      <c r="J55" s="2"/>
      <c r="K55" s="80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2" customFormat="1" x14ac:dyDescent="0.25">
      <c r="A56" s="81"/>
      <c r="B56" s="49">
        <f>'IOx - Inputs'!B121</f>
        <v>43830</v>
      </c>
      <c r="C56" s="230"/>
      <c r="D56" s="53">
        <v>1216.1018930714019</v>
      </c>
      <c r="E56" s="54">
        <f t="shared" si="1"/>
        <v>2.2400000000000642E-2</v>
      </c>
      <c r="F56" s="52">
        <f t="shared" si="0"/>
        <v>0.25</v>
      </c>
      <c r="G56" s="2"/>
      <c r="H56" s="2"/>
      <c r="I56" s="2"/>
      <c r="J56" s="2"/>
      <c r="K56" s="80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2" customFormat="1" x14ac:dyDescent="0.25">
      <c r="A57" s="81"/>
      <c r="B57" s="49">
        <f>'IOx - Inputs'!B122</f>
        <v>43921</v>
      </c>
      <c r="C57" s="230"/>
      <c r="D57" s="53">
        <v>1222.85559440264</v>
      </c>
      <c r="E57" s="54">
        <f t="shared" si="1"/>
        <v>2.2400000000000642E-2</v>
      </c>
      <c r="F57" s="52">
        <f t="shared" si="0"/>
        <v>0.25</v>
      </c>
      <c r="G57" s="2"/>
      <c r="H57" s="2"/>
      <c r="I57" s="2"/>
      <c r="J57" s="2"/>
      <c r="K57" s="80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22" customFormat="1" x14ac:dyDescent="0.25">
      <c r="A58" s="81"/>
      <c r="B58" s="49">
        <f>'IOx - Inputs'!B123</f>
        <v>44012</v>
      </c>
      <c r="C58" s="230"/>
      <c r="D58" s="53">
        <v>1229.6468028555523</v>
      </c>
      <c r="E58" s="54">
        <f t="shared" si="1"/>
        <v>2.240000000000042E-2</v>
      </c>
      <c r="F58" s="52">
        <f t="shared" si="0"/>
        <v>0.25</v>
      </c>
      <c r="G58" s="2"/>
      <c r="H58" s="2"/>
      <c r="I58" s="2"/>
      <c r="J58" s="2"/>
      <c r="K58" s="80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22" customFormat="1" x14ac:dyDescent="0.25">
      <c r="A59" s="81"/>
      <c r="B59" s="49">
        <f>'IOx - Inputs'!B124</f>
        <v>44104</v>
      </c>
      <c r="C59" s="230"/>
      <c r="D59" s="53">
        <v>1236.4757267283896</v>
      </c>
      <c r="E59" s="54">
        <f t="shared" si="1"/>
        <v>2.2400000000000198E-2</v>
      </c>
      <c r="F59" s="52">
        <f t="shared" si="0"/>
        <v>0.25</v>
      </c>
      <c r="G59" s="2"/>
      <c r="H59" s="2"/>
      <c r="I59" s="2"/>
      <c r="J59" s="2"/>
      <c r="K59" s="80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22" customFormat="1" x14ac:dyDescent="0.25">
      <c r="A60" s="81"/>
      <c r="B60" s="49">
        <f>'IOx - Inputs'!B125</f>
        <v>44196</v>
      </c>
      <c r="C60" s="230"/>
      <c r="D60" s="53">
        <v>1243.3425754762018</v>
      </c>
      <c r="E60" s="54">
        <f t="shared" si="1"/>
        <v>2.240000000000042E-2</v>
      </c>
      <c r="F60" s="52">
        <f t="shared" si="0"/>
        <v>0.25</v>
      </c>
      <c r="G60" s="2"/>
      <c r="H60" s="2"/>
      <c r="I60" s="2"/>
      <c r="J60" s="2"/>
      <c r="K60" s="8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22" customFormat="1" x14ac:dyDescent="0.25">
      <c r="A61" s="81"/>
      <c r="B61" s="49">
        <f>'IOx - Inputs'!B126</f>
        <v>44286</v>
      </c>
      <c r="C61" s="230"/>
      <c r="D61" s="53">
        <v>1250.2475597172593</v>
      </c>
      <c r="E61" s="54">
        <f t="shared" si="1"/>
        <v>2.2400000000000198E-2</v>
      </c>
      <c r="F61" s="52">
        <f t="shared" si="0"/>
        <v>0.25</v>
      </c>
      <c r="G61" s="2"/>
      <c r="H61" s="2"/>
      <c r="I61" s="2"/>
      <c r="J61" s="2"/>
      <c r="K61" s="80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s="22" customFormat="1" x14ac:dyDescent="0.25">
      <c r="A62" s="81"/>
      <c r="B62" s="49">
        <f>'IOx - Inputs'!B127</f>
        <v>44377</v>
      </c>
      <c r="C62" s="230"/>
      <c r="D62" s="53">
        <v>1257.190891239517</v>
      </c>
      <c r="E62" s="54">
        <f t="shared" si="1"/>
        <v>2.2400000000000198E-2</v>
      </c>
      <c r="F62" s="52">
        <f t="shared" si="0"/>
        <v>0.25</v>
      </c>
      <c r="G62" s="2"/>
      <c r="H62" s="2"/>
      <c r="I62" s="2"/>
      <c r="J62" s="2"/>
      <c r="K62" s="80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s="22" customFormat="1" x14ac:dyDescent="0.25">
      <c r="A63" s="81"/>
      <c r="B63" s="49">
        <f>'IOx - Inputs'!B128</f>
        <v>44469</v>
      </c>
      <c r="C63" s="230"/>
      <c r="D63" s="53">
        <v>1264.1727830071059</v>
      </c>
      <c r="E63" s="54">
        <f t="shared" si="1"/>
        <v>2.2400000000000198E-2</v>
      </c>
      <c r="F63" s="52">
        <f t="shared" si="0"/>
        <v>0.25</v>
      </c>
      <c r="G63" s="2"/>
      <c r="H63" s="2"/>
      <c r="I63" s="2"/>
      <c r="J63" s="2"/>
      <c r="K63" s="80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s="22" customFormat="1" x14ac:dyDescent="0.25">
      <c r="A64" s="81"/>
      <c r="B64" s="49">
        <f>'IOx - Inputs'!B129</f>
        <v>44561</v>
      </c>
      <c r="C64" s="230"/>
      <c r="D64" s="53">
        <v>1271.193449166869</v>
      </c>
      <c r="E64" s="54">
        <f t="shared" si="1"/>
        <v>2.2400000000000198E-2</v>
      </c>
      <c r="F64" s="52">
        <f t="shared" si="0"/>
        <v>0.25</v>
      </c>
      <c r="G64" s="2"/>
      <c r="H64" s="2"/>
      <c r="I64" s="2"/>
      <c r="J64" s="2"/>
      <c r="K64" s="80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s="22" customFormat="1" x14ac:dyDescent="0.25">
      <c r="A65" s="81"/>
      <c r="B65" s="49">
        <f>'IOx - Inputs'!B130</f>
        <v>44651</v>
      </c>
      <c r="C65" s="230"/>
      <c r="D65" s="53">
        <v>1278.2531050549264</v>
      </c>
      <c r="E65" s="54">
        <f t="shared" si="1"/>
        <v>2.240000000000042E-2</v>
      </c>
      <c r="F65" s="52">
        <f t="shared" si="0"/>
        <v>0.25</v>
      </c>
      <c r="G65" s="2"/>
      <c r="H65" s="2"/>
      <c r="I65" s="2"/>
      <c r="J65" s="2"/>
      <c r="K65" s="80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s="22" customFormat="1" x14ac:dyDescent="0.25">
      <c r="A66" s="81"/>
      <c r="B66" s="49">
        <f>'IOx - Inputs'!B131</f>
        <v>44742</v>
      </c>
      <c r="C66" s="230"/>
      <c r="D66" s="53">
        <v>1285.3519672032826</v>
      </c>
      <c r="E66" s="54">
        <f t="shared" si="1"/>
        <v>2.240000000000042E-2</v>
      </c>
      <c r="F66" s="52">
        <f t="shared" si="0"/>
        <v>0.25</v>
      </c>
      <c r="G66" s="2"/>
      <c r="H66" s="2"/>
      <c r="I66" s="2"/>
      <c r="J66" s="2"/>
      <c r="K66" s="80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1:31" s="22" customFormat="1" x14ac:dyDescent="0.25">
      <c r="A67" s="81"/>
      <c r="B67" s="49">
        <f>'IOx - Inputs'!B132</f>
        <v>44834</v>
      </c>
      <c r="C67" s="230"/>
      <c r="D67" s="53">
        <v>1292.4902533464656</v>
      </c>
      <c r="E67" s="54">
        <f t="shared" si="1"/>
        <v>2.240000000000042E-2</v>
      </c>
      <c r="F67" s="52">
        <f t="shared" si="0"/>
        <v>0.25</v>
      </c>
      <c r="G67" s="2"/>
      <c r="H67" s="2"/>
      <c r="I67" s="2"/>
      <c r="J67" s="2"/>
      <c r="K67" s="80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1:31" s="22" customFormat="1" x14ac:dyDescent="0.25">
      <c r="A68" s="81"/>
      <c r="B68" s="49">
        <f>'IOx - Inputs'!B133</f>
        <v>44926</v>
      </c>
      <c r="C68" s="230"/>
      <c r="D68" s="53">
        <v>1299.6681824282073</v>
      </c>
      <c r="E68" s="54">
        <f t="shared" si="1"/>
        <v>2.240000000000042E-2</v>
      </c>
      <c r="F68" s="52">
        <f t="shared" si="0"/>
        <v>0.25</v>
      </c>
      <c r="G68" s="2"/>
      <c r="H68" s="2"/>
      <c r="I68" s="2"/>
      <c r="J68" s="2"/>
      <c r="K68" s="80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 s="22" customFormat="1" x14ac:dyDescent="0.25">
      <c r="A69" s="81"/>
      <c r="B69" s="49">
        <f>'IOx - Inputs'!B134</f>
        <v>45016</v>
      </c>
      <c r="C69" s="230"/>
      <c r="D69" s="53">
        <v>1306.8859746081573</v>
      </c>
      <c r="E69" s="54">
        <f t="shared" si="1"/>
        <v>2.240000000000042E-2</v>
      </c>
      <c r="F69" s="52">
        <f t="shared" si="0"/>
        <v>0.25</v>
      </c>
      <c r="G69" s="2"/>
      <c r="H69" s="2"/>
      <c r="I69" s="2"/>
      <c r="J69" s="2"/>
      <c r="K69" s="80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1:31" s="22" customFormat="1" x14ac:dyDescent="0.25">
      <c r="A70" s="81"/>
      <c r="B70" s="73"/>
      <c r="C70" s="170"/>
      <c r="D70" s="75"/>
      <c r="E70" s="2"/>
      <c r="F70" s="2"/>
      <c r="G70" s="2"/>
      <c r="H70" s="2"/>
      <c r="I70" s="2"/>
      <c r="J70" s="2"/>
      <c r="K70" s="8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1:31" s="22" customFormat="1" x14ac:dyDescent="0.25">
      <c r="A71" s="81"/>
      <c r="B71" s="73"/>
      <c r="C71" s="170"/>
      <c r="D71" s="75"/>
      <c r="E71" s="75"/>
      <c r="F71" s="2"/>
      <c r="G71" s="2"/>
      <c r="H71" s="2"/>
      <c r="I71" s="2"/>
      <c r="J71" s="2"/>
      <c r="K71" s="80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1:31" s="22" customFormat="1" ht="23.25" x14ac:dyDescent="0.35">
      <c r="A72" s="78" t="s">
        <v>24</v>
      </c>
      <c r="B72" s="79" t="s">
        <v>26</v>
      </c>
      <c r="C72" s="170"/>
      <c r="D72" s="2"/>
      <c r="E72" s="2"/>
      <c r="F72" s="2"/>
      <c r="G72" s="2"/>
      <c r="H72" s="2"/>
      <c r="I72" s="2"/>
      <c r="J72" s="2"/>
      <c r="K72" s="80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1:31" s="22" customFormat="1" x14ac:dyDescent="0.25">
      <c r="A73" s="81"/>
      <c r="B73" s="193" t="s">
        <v>15</v>
      </c>
      <c r="C73" s="216" t="s">
        <v>120</v>
      </c>
      <c r="D73" s="2"/>
      <c r="E73" s="2"/>
      <c r="F73" s="2"/>
      <c r="G73" s="2"/>
      <c r="H73" s="2"/>
      <c r="I73" s="2"/>
      <c r="J73" s="2"/>
      <c r="K73" s="80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1:31" s="22" customFormat="1" x14ac:dyDescent="0.25">
      <c r="A74" s="81"/>
      <c r="B74" s="2"/>
      <c r="C74" s="212"/>
      <c r="D74" s="2"/>
      <c r="E74" s="2"/>
      <c r="F74" s="2"/>
      <c r="G74" s="2"/>
      <c r="H74" s="2"/>
      <c r="I74" s="2"/>
      <c r="J74" s="2"/>
      <c r="K74" s="80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 s="22" customFormat="1" x14ac:dyDescent="0.25">
      <c r="A75" s="81"/>
      <c r="B75" s="83" t="s">
        <v>119</v>
      </c>
      <c r="C75" s="210"/>
      <c r="D75" s="2"/>
      <c r="E75" s="2"/>
      <c r="F75" s="2"/>
      <c r="G75" s="2"/>
      <c r="H75" s="2"/>
      <c r="I75" s="2"/>
      <c r="J75" s="2"/>
      <c r="K75" s="80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 s="23" customFormat="1" x14ac:dyDescent="0.25">
      <c r="A76" s="133"/>
      <c r="B76" s="134" t="str">
        <f>+'IOx - Inputs'!G143</f>
        <v>Quarter</v>
      </c>
      <c r="C76" s="163" t="str">
        <f>+'IOx - Inputs'!H143</f>
        <v>Weight</v>
      </c>
      <c r="D76" s="95"/>
      <c r="E76" s="95"/>
      <c r="F76" s="95"/>
      <c r="G76" s="95"/>
      <c r="H76" s="95"/>
      <c r="I76" s="95"/>
      <c r="J76" s="95"/>
      <c r="K76" s="135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1:31" s="23" customFormat="1" x14ac:dyDescent="0.25">
      <c r="A77" s="133"/>
      <c r="B77" s="136">
        <f>+'IOx - Inputs'!G144</f>
        <v>1</v>
      </c>
      <c r="C77" s="215">
        <f>+'IOx - Inputs'!H144</f>
        <v>0.25</v>
      </c>
      <c r="D77" s="95"/>
      <c r="E77" s="95"/>
      <c r="F77" s="95"/>
      <c r="G77" s="95"/>
      <c r="H77" s="95"/>
      <c r="I77" s="95"/>
      <c r="J77" s="95"/>
      <c r="K77" s="135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  <row r="78" spans="1:31" s="22" customFormat="1" x14ac:dyDescent="0.25">
      <c r="A78" s="81"/>
      <c r="B78" s="51">
        <f>+'IOx - Inputs'!G145</f>
        <v>2</v>
      </c>
      <c r="C78" s="215">
        <f>+'IOx - Inputs'!H145</f>
        <v>0.25</v>
      </c>
      <c r="D78" s="2"/>
      <c r="E78" s="2"/>
      <c r="F78" s="2"/>
      <c r="G78" s="2"/>
      <c r="H78" s="2"/>
      <c r="I78" s="2"/>
      <c r="J78" s="2"/>
      <c r="K78" s="80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s="22" customFormat="1" x14ac:dyDescent="0.25">
      <c r="A79" s="81"/>
      <c r="B79" s="51">
        <f>+'IOx - Inputs'!G146</f>
        <v>3</v>
      </c>
      <c r="C79" s="215">
        <f>+'IOx - Inputs'!H146</f>
        <v>0.25</v>
      </c>
      <c r="D79" s="2"/>
      <c r="E79" s="2"/>
      <c r="F79" s="2"/>
      <c r="G79" s="2"/>
      <c r="H79" s="2"/>
      <c r="I79" s="2"/>
      <c r="J79" s="2"/>
      <c r="K79" s="80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22" customFormat="1" x14ac:dyDescent="0.25">
      <c r="A80" s="81"/>
      <c r="B80" s="51">
        <f>+'IOx - Inputs'!G147</f>
        <v>4</v>
      </c>
      <c r="C80" s="215">
        <f>+'IOx - Inputs'!H147</f>
        <v>0.25</v>
      </c>
      <c r="D80" s="2"/>
      <c r="E80" s="2"/>
      <c r="F80" s="2"/>
      <c r="G80" s="2"/>
      <c r="H80" s="2"/>
      <c r="I80" s="2"/>
      <c r="J80" s="2"/>
      <c r="K80" s="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1:31" s="22" customFormat="1" x14ac:dyDescent="0.25">
      <c r="A81" s="81"/>
      <c r="B81" s="73"/>
      <c r="C81" s="170"/>
      <c r="D81" s="75"/>
      <c r="E81" s="75"/>
      <c r="F81" s="2"/>
      <c r="G81" s="2"/>
      <c r="H81" s="2"/>
      <c r="I81" s="2"/>
      <c r="J81" s="2"/>
      <c r="K81" s="80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1:31" s="22" customFormat="1" ht="23.25" x14ac:dyDescent="0.35">
      <c r="A82" s="81"/>
      <c r="B82" s="87" t="str">
        <f>+'IOx - Inputs'!F77</f>
        <v>IO10</v>
      </c>
      <c r="C82" s="214" t="str">
        <f>+'IOx - Inputs'!G77</f>
        <v>Quarterly Producer Price Index</v>
      </c>
      <c r="D82" s="2"/>
      <c r="E82" s="2"/>
      <c r="F82" s="2"/>
      <c r="G82" s="2"/>
      <c r="H82" s="2"/>
      <c r="I82" s="2"/>
      <c r="J82" s="2"/>
      <c r="K82" s="80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1:31" s="22" customFormat="1" ht="39" x14ac:dyDescent="0.25">
      <c r="A83" s="81"/>
      <c r="B83" s="62" t="s">
        <v>1</v>
      </c>
      <c r="C83" s="62" t="s">
        <v>2</v>
      </c>
      <c r="D83" s="62" t="s">
        <v>18</v>
      </c>
      <c r="E83" s="62" t="s">
        <v>19</v>
      </c>
      <c r="F83" s="62" t="s">
        <v>172</v>
      </c>
      <c r="G83" s="2"/>
      <c r="H83" s="2"/>
      <c r="I83" s="2"/>
      <c r="J83" s="2"/>
      <c r="K83" s="80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1:31" s="22" customFormat="1" x14ac:dyDescent="0.25">
      <c r="A84" s="81"/>
      <c r="B84" s="49">
        <f>'IOx - Inputs'!G79</f>
        <v>39994</v>
      </c>
      <c r="C84" s="231"/>
      <c r="D84" s="88"/>
      <c r="E84" s="89"/>
      <c r="F84" s="52">
        <f>INDEX($C$77:$C$80,MONTH(B84)/3,1)</f>
        <v>0.25</v>
      </c>
      <c r="G84" s="2"/>
      <c r="H84" s="62"/>
      <c r="I84" s="90" t="s">
        <v>30</v>
      </c>
      <c r="K84" s="80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1:31" s="22" customFormat="1" x14ac:dyDescent="0.25">
      <c r="A85" s="81"/>
      <c r="B85" s="49">
        <f>'IOx - Inputs'!G80</f>
        <v>40086</v>
      </c>
      <c r="C85" s="231"/>
      <c r="D85" s="88"/>
      <c r="E85" s="89"/>
      <c r="F85" s="52">
        <f t="shared" ref="F85:F139" si="2">INDEX($C$77:$C$80,MONTH(B85)/3,1)</f>
        <v>0.25</v>
      </c>
      <c r="G85" s="2"/>
      <c r="H85" s="2"/>
      <c r="I85" s="2"/>
      <c r="J85" s="2"/>
      <c r="K85" s="80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1:31" s="22" customFormat="1" x14ac:dyDescent="0.25">
      <c r="A86" s="81"/>
      <c r="B86" s="49">
        <f>'IOx - Inputs'!G81</f>
        <v>40178</v>
      </c>
      <c r="C86" s="231"/>
      <c r="D86" s="88"/>
      <c r="E86" s="89"/>
      <c r="F86" s="52">
        <f t="shared" si="2"/>
        <v>0.25</v>
      </c>
      <c r="G86" s="2"/>
      <c r="H86" s="2"/>
      <c r="I86" s="2"/>
      <c r="J86" s="2"/>
      <c r="K86" s="80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1:31" s="22" customFormat="1" x14ac:dyDescent="0.25">
      <c r="A87" s="81"/>
      <c r="B87" s="49">
        <f>'IOx - Inputs'!G82</f>
        <v>40268</v>
      </c>
      <c r="C87" s="231"/>
      <c r="D87" s="53">
        <v>962.03580899999997</v>
      </c>
      <c r="E87" s="89"/>
      <c r="F87" s="52">
        <f t="shared" si="2"/>
        <v>0.25</v>
      </c>
      <c r="G87" s="2"/>
      <c r="H87" s="2"/>
      <c r="I87" s="2"/>
      <c r="J87" s="2"/>
      <c r="K87" s="80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</row>
    <row r="88" spans="1:31" s="22" customFormat="1" x14ac:dyDescent="0.25">
      <c r="A88" s="81"/>
      <c r="B88" s="49">
        <f>'IOx - Inputs'!G83</f>
        <v>40359</v>
      </c>
      <c r="C88" s="231"/>
      <c r="D88" s="53">
        <v>966.8435015</v>
      </c>
      <c r="E88" s="89"/>
      <c r="F88" s="52">
        <f t="shared" si="2"/>
        <v>0.25</v>
      </c>
      <c r="G88" s="2"/>
      <c r="H88" s="2"/>
      <c r="I88" s="2"/>
      <c r="J88" s="2"/>
      <c r="K88" s="80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</row>
    <row r="89" spans="1:31" s="22" customFormat="1" x14ac:dyDescent="0.25">
      <c r="A89" s="81"/>
      <c r="B89" s="49">
        <f>'IOx - Inputs'!G84</f>
        <v>40451</v>
      </c>
      <c r="C89" s="231"/>
      <c r="D89" s="53">
        <v>975.96153849999996</v>
      </c>
      <c r="E89" s="89"/>
      <c r="F89" s="52">
        <f t="shared" si="2"/>
        <v>0.25</v>
      </c>
      <c r="G89" s="2"/>
      <c r="H89" s="2"/>
      <c r="I89" s="2"/>
      <c r="J89" s="2"/>
      <c r="K89" s="80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1:31" s="22" customFormat="1" x14ac:dyDescent="0.25">
      <c r="A90" s="81"/>
      <c r="B90" s="49">
        <f>'IOx - Inputs'!G85</f>
        <v>40543</v>
      </c>
      <c r="C90" s="231"/>
      <c r="D90" s="53">
        <v>986.40583549999997</v>
      </c>
      <c r="E90" s="89"/>
      <c r="F90" s="52">
        <f t="shared" si="2"/>
        <v>0.25</v>
      </c>
      <c r="G90" s="2"/>
      <c r="H90" s="2"/>
      <c r="I90" s="2"/>
      <c r="J90" s="2"/>
      <c r="K90" s="8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1:31" s="22" customFormat="1" x14ac:dyDescent="0.25">
      <c r="A91" s="81"/>
      <c r="B91" s="49">
        <f>'IOx - Inputs'!G86</f>
        <v>40633</v>
      </c>
      <c r="C91" s="231"/>
      <c r="D91" s="53">
        <v>999.20026525000003</v>
      </c>
      <c r="E91" s="54">
        <f t="shared" ref="E91:E139" si="3">+D91/D87-1</f>
        <v>3.8631052921648701E-2</v>
      </c>
      <c r="F91" s="52">
        <f t="shared" si="2"/>
        <v>0.25</v>
      </c>
      <c r="G91" s="2"/>
      <c r="H91" s="2"/>
      <c r="I91" s="2"/>
      <c r="J91" s="2"/>
      <c r="K91" s="80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1:31" s="22" customFormat="1" x14ac:dyDescent="0.25">
      <c r="A92" s="81"/>
      <c r="B92" s="49">
        <f>'IOx - Inputs'!G87</f>
        <v>40724</v>
      </c>
      <c r="C92" s="231"/>
      <c r="D92" s="53">
        <v>1010.929045</v>
      </c>
      <c r="E92" s="54">
        <f t="shared" si="3"/>
        <v>4.5597393406072273E-2</v>
      </c>
      <c r="F92" s="52">
        <f t="shared" si="2"/>
        <v>0.25</v>
      </c>
      <c r="G92" s="2"/>
      <c r="H92" s="2"/>
      <c r="I92" s="2"/>
      <c r="J92" s="2"/>
      <c r="K92" s="80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1:31" s="22" customFormat="1" x14ac:dyDescent="0.25">
      <c r="A93" s="81"/>
      <c r="B93" s="49">
        <f>'IOx - Inputs'!G88</f>
        <v>40816</v>
      </c>
      <c r="C93" s="231"/>
      <c r="D93" s="53">
        <v>1022.5</v>
      </c>
      <c r="E93" s="54">
        <f t="shared" si="3"/>
        <v>4.7684729022751338E-2</v>
      </c>
      <c r="F93" s="52">
        <f t="shared" si="2"/>
        <v>0.25</v>
      </c>
      <c r="G93" s="2"/>
      <c r="H93" s="2"/>
      <c r="I93" s="2"/>
      <c r="J93" s="2"/>
      <c r="K93" s="80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1:31" s="22" customFormat="1" x14ac:dyDescent="0.25">
      <c r="A94" s="81"/>
      <c r="B94" s="49">
        <f>'IOx - Inputs'!G89</f>
        <v>40908</v>
      </c>
      <c r="C94" s="231"/>
      <c r="D94" s="53">
        <v>1033</v>
      </c>
      <c r="E94" s="54">
        <f t="shared" si="3"/>
        <v>4.723630256747402E-2</v>
      </c>
      <c r="F94" s="52">
        <f t="shared" si="2"/>
        <v>0.25</v>
      </c>
      <c r="G94" s="2"/>
      <c r="H94" s="2"/>
      <c r="I94" s="2"/>
      <c r="J94" s="2"/>
      <c r="K94" s="80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1:31" s="22" customFormat="1" x14ac:dyDescent="0.25">
      <c r="A95" s="81"/>
      <c r="B95" s="49">
        <f>'IOx - Inputs'!G90</f>
        <v>40999</v>
      </c>
      <c r="C95" s="231"/>
      <c r="D95" s="53">
        <v>1038.75</v>
      </c>
      <c r="E95" s="54">
        <f t="shared" si="3"/>
        <v>3.9581389362526531E-2</v>
      </c>
      <c r="F95" s="52">
        <f t="shared" si="2"/>
        <v>0.25</v>
      </c>
      <c r="G95" s="2"/>
      <c r="H95" s="2"/>
      <c r="I95" s="2"/>
      <c r="J95" s="2"/>
      <c r="K95" s="80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1:31" s="22" customFormat="1" x14ac:dyDescent="0.25">
      <c r="A96" s="81"/>
      <c r="B96" s="49">
        <f>'IOx - Inputs'!G91</f>
        <v>41090</v>
      </c>
      <c r="C96" s="231"/>
      <c r="D96" s="53">
        <v>1043.75</v>
      </c>
      <c r="E96" s="54">
        <f t="shared" si="3"/>
        <v>3.2466131191235093E-2</v>
      </c>
      <c r="F96" s="52">
        <f t="shared" si="2"/>
        <v>0.25</v>
      </c>
      <c r="G96" s="2"/>
      <c r="H96" s="2"/>
      <c r="I96" s="2"/>
      <c r="J96" s="2"/>
      <c r="K96" s="80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1:31" s="22" customFormat="1" x14ac:dyDescent="0.25">
      <c r="A97" s="81"/>
      <c r="B97" s="49">
        <f>'IOx - Inputs'!G92</f>
        <v>41182</v>
      </c>
      <c r="C97" s="231"/>
      <c r="D97" s="53">
        <v>1044.5</v>
      </c>
      <c r="E97" s="54">
        <f t="shared" si="3"/>
        <v>2.1515892420537863E-2</v>
      </c>
      <c r="F97" s="52">
        <f t="shared" si="2"/>
        <v>0.25</v>
      </c>
      <c r="G97" s="2"/>
      <c r="H97" s="2"/>
      <c r="I97" s="2"/>
      <c r="J97" s="2"/>
      <c r="K97" s="80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1:31" s="22" customFormat="1" x14ac:dyDescent="0.25">
      <c r="A98" s="81"/>
      <c r="B98" s="49">
        <f>'IOx - Inputs'!G93</f>
        <v>41274</v>
      </c>
      <c r="C98" s="231"/>
      <c r="D98" s="53">
        <v>1043.25</v>
      </c>
      <c r="E98" s="54">
        <f t="shared" si="3"/>
        <v>9.9225556631170608E-3</v>
      </c>
      <c r="F98" s="52">
        <f t="shared" si="2"/>
        <v>0.25</v>
      </c>
      <c r="G98" s="2"/>
      <c r="H98" s="2"/>
      <c r="I98" s="2"/>
      <c r="J98" s="2"/>
      <c r="K98" s="80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1:31" s="22" customFormat="1" x14ac:dyDescent="0.25">
      <c r="A99" s="81"/>
      <c r="B99" s="49">
        <f>'IOx - Inputs'!G94</f>
        <v>41364</v>
      </c>
      <c r="C99" s="231"/>
      <c r="D99" s="53">
        <v>1043.25</v>
      </c>
      <c r="E99" s="54">
        <f t="shared" si="3"/>
        <v>4.3321299638989785E-3</v>
      </c>
      <c r="F99" s="52">
        <f t="shared" si="2"/>
        <v>0.25</v>
      </c>
      <c r="G99" s="2"/>
      <c r="H99" s="2"/>
      <c r="I99" s="2"/>
      <c r="J99" s="2"/>
      <c r="K99" s="80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1:31" s="22" customFormat="1" x14ac:dyDescent="0.25">
      <c r="A100" s="81"/>
      <c r="B100" s="49">
        <f>'IOx - Inputs'!G95</f>
        <v>41455</v>
      </c>
      <c r="C100" s="231"/>
      <c r="D100" s="53">
        <v>1043.25</v>
      </c>
      <c r="E100" s="54">
        <f t="shared" si="3"/>
        <v>-4.7904191616765512E-4</v>
      </c>
      <c r="F100" s="52">
        <f t="shared" si="2"/>
        <v>0.25</v>
      </c>
      <c r="G100" s="2"/>
      <c r="H100" s="2"/>
      <c r="I100" s="2"/>
      <c r="J100" s="2"/>
      <c r="K100" s="8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1:31" s="22" customFormat="1" x14ac:dyDescent="0.25">
      <c r="A101" s="81"/>
      <c r="B101" s="49">
        <f>'IOx - Inputs'!G96</f>
        <v>41547</v>
      </c>
      <c r="C101" s="231"/>
      <c r="D101" s="53">
        <v>1048</v>
      </c>
      <c r="E101" s="54">
        <f t="shared" si="3"/>
        <v>3.3508855911918989E-3</v>
      </c>
      <c r="F101" s="52">
        <f t="shared" si="2"/>
        <v>0.25</v>
      </c>
      <c r="G101" s="2"/>
      <c r="H101" s="2"/>
      <c r="I101" s="2"/>
      <c r="J101" s="2"/>
      <c r="K101" s="80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1:31" s="22" customFormat="1" x14ac:dyDescent="0.25">
      <c r="A102" s="81"/>
      <c r="B102" s="49">
        <f>'IOx - Inputs'!G97</f>
        <v>41639</v>
      </c>
      <c r="C102" s="231"/>
      <c r="D102" s="53">
        <v>1054.25</v>
      </c>
      <c r="E102" s="54">
        <f t="shared" si="3"/>
        <v>1.0543973160795694E-2</v>
      </c>
      <c r="F102" s="52">
        <f t="shared" si="2"/>
        <v>0.25</v>
      </c>
      <c r="G102" s="2"/>
      <c r="H102" s="2"/>
      <c r="I102" s="2"/>
      <c r="J102" s="2"/>
      <c r="K102" s="80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</row>
    <row r="103" spans="1:31" s="22" customFormat="1" x14ac:dyDescent="0.25">
      <c r="A103" s="81"/>
      <c r="B103" s="49">
        <f>'IOx - Inputs'!G98</f>
        <v>41729</v>
      </c>
      <c r="C103" s="231"/>
      <c r="D103" s="53">
        <v>1060.75</v>
      </c>
      <c r="E103" s="54">
        <f t="shared" si="3"/>
        <v>1.6774502755811271E-2</v>
      </c>
      <c r="F103" s="52">
        <f t="shared" si="2"/>
        <v>0.25</v>
      </c>
      <c r="G103" s="2"/>
      <c r="H103" s="2"/>
      <c r="I103" s="2"/>
      <c r="J103" s="2"/>
      <c r="K103" s="80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</row>
    <row r="104" spans="1:31" s="22" customFormat="1" x14ac:dyDescent="0.25">
      <c r="A104" s="81"/>
      <c r="B104" s="49">
        <f>'IOx - Inputs'!G99</f>
        <v>41820</v>
      </c>
      <c r="C104" s="231"/>
      <c r="D104" s="53">
        <v>1067.75</v>
      </c>
      <c r="E104" s="54">
        <f t="shared" si="3"/>
        <v>2.3484303858135602E-2</v>
      </c>
      <c r="F104" s="52">
        <f t="shared" si="2"/>
        <v>0.25</v>
      </c>
      <c r="G104" s="2"/>
      <c r="H104" s="2"/>
      <c r="I104" s="2"/>
      <c r="J104" s="2"/>
      <c r="K104" s="80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</row>
    <row r="105" spans="1:31" s="22" customFormat="1" x14ac:dyDescent="0.25">
      <c r="A105" s="81"/>
      <c r="B105" s="49">
        <f>'IOx - Inputs'!G100</f>
        <v>41912</v>
      </c>
      <c r="C105" s="231"/>
      <c r="D105" s="53">
        <v>1074.75</v>
      </c>
      <c r="E105" s="54">
        <f t="shared" si="3"/>
        <v>2.5524809160305306E-2</v>
      </c>
      <c r="F105" s="52">
        <f t="shared" si="2"/>
        <v>0.25</v>
      </c>
      <c r="G105" s="2"/>
      <c r="H105" s="2"/>
      <c r="I105" s="2"/>
      <c r="J105" s="2"/>
      <c r="K105" s="80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</row>
    <row r="106" spans="1:31" s="22" customFormat="1" x14ac:dyDescent="0.25">
      <c r="A106" s="81"/>
      <c r="B106" s="49">
        <f>'IOx - Inputs'!G101</f>
        <v>42004</v>
      </c>
      <c r="C106" s="231"/>
      <c r="D106" s="53">
        <v>1082.75</v>
      </c>
      <c r="E106" s="54">
        <f t="shared" si="3"/>
        <v>2.7033436092008589E-2</v>
      </c>
      <c r="F106" s="52">
        <f t="shared" si="2"/>
        <v>0.25</v>
      </c>
      <c r="G106" s="2"/>
      <c r="H106" s="2"/>
      <c r="I106" s="2"/>
      <c r="J106" s="2"/>
      <c r="K106" s="80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</row>
    <row r="107" spans="1:31" s="22" customFormat="1" x14ac:dyDescent="0.25">
      <c r="A107" s="81"/>
      <c r="B107" s="49">
        <f>'IOx - Inputs'!G102</f>
        <v>42094</v>
      </c>
      <c r="C107" s="231"/>
      <c r="D107" s="53">
        <v>1090.5</v>
      </c>
      <c r="E107" s="54">
        <f t="shared" si="3"/>
        <v>2.804619373085071E-2</v>
      </c>
      <c r="F107" s="52">
        <f t="shared" si="2"/>
        <v>0.25</v>
      </c>
      <c r="G107" s="2"/>
      <c r="H107" s="2"/>
      <c r="I107" s="2"/>
      <c r="J107" s="2"/>
      <c r="K107" s="80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</row>
    <row r="108" spans="1:31" s="22" customFormat="1" x14ac:dyDescent="0.25">
      <c r="A108" s="81"/>
      <c r="B108" s="49">
        <f>'IOx - Inputs'!G103</f>
        <v>42185</v>
      </c>
      <c r="C108" s="231"/>
      <c r="D108" s="53">
        <v>1098</v>
      </c>
      <c r="E108" s="54">
        <f t="shared" si="3"/>
        <v>2.8330601732615257E-2</v>
      </c>
      <c r="F108" s="52">
        <f t="shared" si="2"/>
        <v>0.25</v>
      </c>
      <c r="G108" s="2"/>
      <c r="H108" s="2"/>
      <c r="I108" s="2"/>
      <c r="J108" s="2"/>
      <c r="K108" s="80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</row>
    <row r="109" spans="1:31" s="22" customFormat="1" x14ac:dyDescent="0.25">
      <c r="A109" s="81"/>
      <c r="B109" s="49">
        <f>'IOx - Inputs'!G104</f>
        <v>42277</v>
      </c>
      <c r="C109" s="231"/>
      <c r="D109" s="53">
        <v>1105.25</v>
      </c>
      <c r="E109" s="54">
        <f t="shared" si="3"/>
        <v>2.8378692719237097E-2</v>
      </c>
      <c r="F109" s="52">
        <f t="shared" si="2"/>
        <v>0.25</v>
      </c>
      <c r="G109" s="2"/>
      <c r="H109" s="2"/>
      <c r="I109" s="2"/>
      <c r="J109" s="2"/>
      <c r="K109" s="80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:31" s="22" customFormat="1" x14ac:dyDescent="0.25">
      <c r="A110" s="81"/>
      <c r="B110" s="49">
        <f>'IOx - Inputs'!G105</f>
        <v>42369</v>
      </c>
      <c r="C110" s="231"/>
      <c r="D110" s="53">
        <v>1112.75</v>
      </c>
      <c r="E110" s="54">
        <f t="shared" si="3"/>
        <v>2.7707226968367582E-2</v>
      </c>
      <c r="F110" s="52">
        <f t="shared" si="2"/>
        <v>0.25</v>
      </c>
      <c r="G110" s="2"/>
      <c r="H110" s="2"/>
      <c r="I110" s="2"/>
      <c r="J110" s="2"/>
      <c r="K110" s="8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1" s="22" customFormat="1" x14ac:dyDescent="0.25">
      <c r="A111" s="81"/>
      <c r="B111" s="49">
        <f>'IOx - Inputs'!G106</f>
        <v>42460</v>
      </c>
      <c r="C111" s="231"/>
      <c r="D111" s="53">
        <v>1120.5</v>
      </c>
      <c r="E111" s="54">
        <f t="shared" si="3"/>
        <v>2.7510316368638321E-2</v>
      </c>
      <c r="F111" s="52">
        <f t="shared" si="2"/>
        <v>0.25</v>
      </c>
      <c r="G111" s="2"/>
      <c r="H111" s="2"/>
      <c r="I111" s="2"/>
      <c r="J111" s="2"/>
      <c r="K111" s="80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1" s="22" customFormat="1" x14ac:dyDescent="0.25">
      <c r="A112" s="81"/>
      <c r="B112" s="49">
        <f>'IOx - Inputs'!G107</f>
        <v>42551</v>
      </c>
      <c r="C112" s="231"/>
      <c r="D112" s="53">
        <v>1128.75</v>
      </c>
      <c r="E112" s="54">
        <f t="shared" si="3"/>
        <v>2.8005464480874265E-2</v>
      </c>
      <c r="F112" s="52">
        <f t="shared" si="2"/>
        <v>0.25</v>
      </c>
      <c r="G112" s="2"/>
      <c r="H112" s="2"/>
      <c r="I112" s="2"/>
      <c r="J112" s="2"/>
      <c r="K112" s="80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</row>
    <row r="113" spans="1:31" s="22" customFormat="1" x14ac:dyDescent="0.25">
      <c r="A113" s="81"/>
      <c r="B113" s="49">
        <f>'IOx - Inputs'!G108</f>
        <v>42643</v>
      </c>
      <c r="C113" s="231"/>
      <c r="D113" s="53">
        <v>1137.5</v>
      </c>
      <c r="E113" s="54">
        <f t="shared" si="3"/>
        <v>2.9178918796652242E-2</v>
      </c>
      <c r="F113" s="52">
        <f t="shared" si="2"/>
        <v>0.25</v>
      </c>
      <c r="G113" s="2"/>
      <c r="H113" s="2"/>
      <c r="I113" s="2"/>
      <c r="J113" s="2"/>
      <c r="K113" s="80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</row>
    <row r="114" spans="1:31" s="22" customFormat="1" x14ac:dyDescent="0.25">
      <c r="A114" s="81"/>
      <c r="B114" s="49">
        <f>'IOx - Inputs'!G109</f>
        <v>42735</v>
      </c>
      <c r="C114" s="231"/>
      <c r="D114" s="53">
        <v>1146.5</v>
      </c>
      <c r="E114" s="54">
        <f t="shared" si="3"/>
        <v>3.0330262862278135E-2</v>
      </c>
      <c r="F114" s="52">
        <f t="shared" si="2"/>
        <v>0.25</v>
      </c>
      <c r="G114" s="2"/>
      <c r="H114" s="2"/>
      <c r="I114" s="2"/>
      <c r="J114" s="2"/>
      <c r="K114" s="80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</row>
    <row r="115" spans="1:31" s="22" customFormat="1" x14ac:dyDescent="0.25">
      <c r="A115" s="81"/>
      <c r="B115" s="49">
        <f>'IOx - Inputs'!G110</f>
        <v>42825</v>
      </c>
      <c r="C115" s="231"/>
      <c r="D115" s="53">
        <v>1155.5</v>
      </c>
      <c r="E115" s="54">
        <f t="shared" si="3"/>
        <v>3.1236055332440893E-2</v>
      </c>
      <c r="F115" s="52">
        <f t="shared" si="2"/>
        <v>0.25</v>
      </c>
      <c r="G115" s="2"/>
      <c r="H115" s="2"/>
      <c r="I115" s="2"/>
      <c r="J115" s="2"/>
      <c r="K115" s="80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</row>
    <row r="116" spans="1:31" s="22" customFormat="1" x14ac:dyDescent="0.25">
      <c r="A116" s="81"/>
      <c r="B116" s="49">
        <f>'IOx - Inputs'!G111</f>
        <v>42916</v>
      </c>
      <c r="C116" s="231"/>
      <c r="D116" s="53">
        <v>1164.75</v>
      </c>
      <c r="E116" s="54">
        <f t="shared" si="3"/>
        <v>3.1893687707641227E-2</v>
      </c>
      <c r="F116" s="52">
        <f t="shared" si="2"/>
        <v>0.25</v>
      </c>
      <c r="G116" s="2"/>
      <c r="H116" s="2"/>
      <c r="I116" s="2"/>
      <c r="J116" s="2"/>
      <c r="K116" s="80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</row>
    <row r="117" spans="1:31" s="22" customFormat="1" x14ac:dyDescent="0.25">
      <c r="A117" s="81"/>
      <c r="B117" s="49">
        <f>'IOx - Inputs'!G112</f>
        <v>43008</v>
      </c>
      <c r="C117" s="231"/>
      <c r="D117" s="53">
        <v>1174.25</v>
      </c>
      <c r="E117" s="54">
        <f t="shared" si="3"/>
        <v>3.2307692307692371E-2</v>
      </c>
      <c r="F117" s="52">
        <f t="shared" si="2"/>
        <v>0.25</v>
      </c>
      <c r="G117" s="2"/>
      <c r="H117" s="2"/>
      <c r="I117" s="2"/>
      <c r="J117" s="2"/>
      <c r="K117" s="80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</row>
    <row r="118" spans="1:31" s="22" customFormat="1" x14ac:dyDescent="0.25">
      <c r="A118" s="81"/>
      <c r="B118" s="49">
        <f>'IOx - Inputs'!G113</f>
        <v>43100</v>
      </c>
      <c r="C118" s="231"/>
      <c r="D118" s="53">
        <v>1184.25</v>
      </c>
      <c r="E118" s="54">
        <f t="shared" si="3"/>
        <v>3.2926297426951523E-2</v>
      </c>
      <c r="F118" s="52">
        <f t="shared" si="2"/>
        <v>0.25</v>
      </c>
      <c r="G118" s="2"/>
      <c r="H118" s="2"/>
      <c r="I118" s="2"/>
      <c r="J118" s="2"/>
      <c r="K118" s="80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</row>
    <row r="119" spans="1:31" s="22" customFormat="1" x14ac:dyDescent="0.25">
      <c r="A119" s="81"/>
      <c r="B119" s="49">
        <f>'IOx - Inputs'!G114</f>
        <v>43190</v>
      </c>
      <c r="C119" s="231"/>
      <c r="D119" s="53">
        <v>1194.75</v>
      </c>
      <c r="E119" s="54">
        <f t="shared" si="3"/>
        <v>3.3967979229770684E-2</v>
      </c>
      <c r="F119" s="52">
        <f t="shared" si="2"/>
        <v>0.25</v>
      </c>
      <c r="G119" s="2"/>
      <c r="H119" s="2"/>
      <c r="I119" s="2"/>
      <c r="J119" s="2"/>
      <c r="K119" s="80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</row>
    <row r="120" spans="1:31" s="22" customFormat="1" x14ac:dyDescent="0.25">
      <c r="A120" s="81"/>
      <c r="B120" s="49">
        <f>'IOx - Inputs'!G115</f>
        <v>43281</v>
      </c>
      <c r="C120" s="231"/>
      <c r="D120" s="53">
        <v>1205.29120037758</v>
      </c>
      <c r="E120" s="54">
        <f t="shared" si="3"/>
        <v>3.4806782895539845E-2</v>
      </c>
      <c r="F120" s="52">
        <f t="shared" si="2"/>
        <v>0.25</v>
      </c>
      <c r="G120" s="2"/>
      <c r="H120" s="2"/>
      <c r="I120" s="2"/>
      <c r="J120" s="2"/>
      <c r="K120" s="8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</row>
    <row r="121" spans="1:31" s="22" customFormat="1" x14ac:dyDescent="0.25">
      <c r="A121" s="81"/>
      <c r="B121" s="49">
        <f>'IOx - Inputs'!G116</f>
        <v>43373</v>
      </c>
      <c r="C121" s="231"/>
      <c r="D121" s="53">
        <v>1215.8949312710031</v>
      </c>
      <c r="E121" s="54">
        <f t="shared" si="3"/>
        <v>3.5465132017034717E-2</v>
      </c>
      <c r="F121" s="52">
        <f t="shared" si="2"/>
        <v>0.25</v>
      </c>
      <c r="G121" s="2"/>
      <c r="H121" s="2"/>
      <c r="I121" s="2"/>
      <c r="J121" s="2"/>
      <c r="K121" s="80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1" s="22" customFormat="1" x14ac:dyDescent="0.25">
      <c r="A122" s="81"/>
      <c r="B122" s="49">
        <f>'IOx - Inputs'!G117</f>
        <v>43465</v>
      </c>
      <c r="C122" s="231"/>
      <c r="D122" s="53">
        <v>1226.3327018578557</v>
      </c>
      <c r="E122" s="54">
        <f t="shared" si="3"/>
        <v>3.5535319280435518E-2</v>
      </c>
      <c r="F122" s="52">
        <f t="shared" si="2"/>
        <v>0.25</v>
      </c>
      <c r="G122" s="2"/>
      <c r="H122" s="2"/>
      <c r="I122" s="2"/>
      <c r="J122" s="2"/>
      <c r="K122" s="80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</row>
    <row r="123" spans="1:31" s="22" customFormat="1" x14ac:dyDescent="0.25">
      <c r="A123" s="81"/>
      <c r="B123" s="49">
        <f>'IOx - Inputs'!G118</f>
        <v>43555</v>
      </c>
      <c r="C123" s="231"/>
      <c r="D123" s="53">
        <v>1236.6262018578557</v>
      </c>
      <c r="E123" s="54">
        <f t="shared" si="3"/>
        <v>3.5050179416493465E-2</v>
      </c>
      <c r="F123" s="52">
        <f t="shared" si="2"/>
        <v>0.25</v>
      </c>
      <c r="G123" s="2"/>
      <c r="H123" s="2"/>
      <c r="I123" s="2"/>
      <c r="J123" s="2"/>
      <c r="K123" s="80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</row>
    <row r="124" spans="1:31" s="22" customFormat="1" x14ac:dyDescent="0.25">
      <c r="A124" s="81"/>
      <c r="B124" s="49">
        <f>'IOx - Inputs'!G119</f>
        <v>43646</v>
      </c>
      <c r="C124" s="231"/>
      <c r="D124" s="53">
        <v>1247.0061026706935</v>
      </c>
      <c r="E124" s="54">
        <f t="shared" si="3"/>
        <v>3.4609812367372816E-2</v>
      </c>
      <c r="F124" s="52">
        <f t="shared" si="2"/>
        <v>0.25</v>
      </c>
      <c r="G124" s="2"/>
      <c r="H124" s="2"/>
      <c r="I124" s="2"/>
      <c r="J124" s="2"/>
      <c r="K124" s="80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:31" s="22" customFormat="1" x14ac:dyDescent="0.25">
      <c r="A125" s="81"/>
      <c r="B125" s="49">
        <f>'IOx - Inputs'!G120</f>
        <v>43738</v>
      </c>
      <c r="C125" s="231"/>
      <c r="D125" s="53">
        <v>1257.4731295210699</v>
      </c>
      <c r="E125" s="54">
        <f t="shared" si="3"/>
        <v>3.4195551918786427E-2</v>
      </c>
      <c r="F125" s="52">
        <f t="shared" si="2"/>
        <v>0.25</v>
      </c>
      <c r="G125" s="2"/>
      <c r="H125" s="2"/>
      <c r="I125" s="2"/>
      <c r="J125" s="2"/>
      <c r="K125" s="80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:31" s="22" customFormat="1" x14ac:dyDescent="0.25">
      <c r="A126" s="81"/>
      <c r="B126" s="49">
        <f>'IOx - Inputs'!G121</f>
        <v>43830</v>
      </c>
      <c r="C126" s="231"/>
      <c r="D126" s="53">
        <v>1268.0280137210229</v>
      </c>
      <c r="E126" s="54">
        <f t="shared" si="3"/>
        <v>3.400000000000003E-2</v>
      </c>
      <c r="F126" s="52">
        <f t="shared" si="2"/>
        <v>0.25</v>
      </c>
      <c r="G126" s="2"/>
      <c r="H126" s="2"/>
      <c r="I126" s="2"/>
      <c r="J126" s="2"/>
      <c r="K126" s="80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:31" s="22" customFormat="1" x14ac:dyDescent="0.25">
      <c r="A127" s="81"/>
      <c r="B127" s="49">
        <f>'IOx - Inputs'!G122</f>
        <v>43921</v>
      </c>
      <c r="C127" s="231"/>
      <c r="D127" s="53">
        <v>1278.6714927210232</v>
      </c>
      <c r="E127" s="54">
        <f t="shared" si="3"/>
        <v>3.4000000000000474E-2</v>
      </c>
      <c r="F127" s="52">
        <f t="shared" si="2"/>
        <v>0.25</v>
      </c>
      <c r="G127" s="2"/>
      <c r="H127" s="2"/>
      <c r="I127" s="2"/>
      <c r="J127" s="2"/>
      <c r="K127" s="80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:31" s="22" customFormat="1" x14ac:dyDescent="0.25">
      <c r="A128" s="81"/>
      <c r="B128" s="49">
        <f>'IOx - Inputs'!G123</f>
        <v>44012</v>
      </c>
      <c r="C128" s="231"/>
      <c r="D128" s="53">
        <v>1289.4043101614975</v>
      </c>
      <c r="E128" s="54">
        <f t="shared" si="3"/>
        <v>3.4000000000000252E-2</v>
      </c>
      <c r="F128" s="52">
        <f t="shared" si="2"/>
        <v>0.25</v>
      </c>
      <c r="G128" s="2"/>
      <c r="H128" s="2"/>
      <c r="I128" s="2"/>
      <c r="J128" s="2"/>
      <c r="K128" s="80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:31" s="22" customFormat="1" x14ac:dyDescent="0.25">
      <c r="A129" s="81"/>
      <c r="B129" s="49">
        <f>'IOx - Inputs'!G124</f>
        <v>44104</v>
      </c>
      <c r="C129" s="231"/>
      <c r="D129" s="53">
        <v>1300.2272159247868</v>
      </c>
      <c r="E129" s="54">
        <f t="shared" si="3"/>
        <v>3.4000000000000474E-2</v>
      </c>
      <c r="F129" s="52">
        <f t="shared" si="2"/>
        <v>0.25</v>
      </c>
      <c r="G129" s="2"/>
      <c r="H129" s="2"/>
      <c r="I129" s="2"/>
      <c r="J129" s="2"/>
      <c r="K129" s="80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</row>
    <row r="130" spans="1:31" s="22" customFormat="1" x14ac:dyDescent="0.25">
      <c r="A130" s="81"/>
      <c r="B130" s="49">
        <f>'IOx - Inputs'!G125</f>
        <v>44196</v>
      </c>
      <c r="C130" s="231"/>
      <c r="D130" s="53">
        <v>1311.1409661875384</v>
      </c>
      <c r="E130" s="54">
        <f t="shared" si="3"/>
        <v>3.4000000000000474E-2</v>
      </c>
      <c r="F130" s="52">
        <f t="shared" si="2"/>
        <v>0.25</v>
      </c>
      <c r="G130" s="2"/>
      <c r="H130" s="2"/>
      <c r="I130" s="2"/>
      <c r="J130" s="2"/>
      <c r="K130" s="8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</row>
    <row r="131" spans="1:31" s="22" customFormat="1" x14ac:dyDescent="0.25">
      <c r="A131" s="81"/>
      <c r="B131" s="49">
        <f>'IOx - Inputs'!G126</f>
        <v>44286</v>
      </c>
      <c r="C131" s="231"/>
      <c r="D131" s="53">
        <v>1322.1463234735386</v>
      </c>
      <c r="E131" s="54">
        <f t="shared" si="3"/>
        <v>3.4000000000000474E-2</v>
      </c>
      <c r="F131" s="52">
        <f t="shared" si="2"/>
        <v>0.25</v>
      </c>
      <c r="G131" s="2"/>
      <c r="H131" s="2"/>
      <c r="I131" s="2"/>
      <c r="J131" s="2"/>
      <c r="K131" s="80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</row>
    <row r="132" spans="1:31" s="22" customFormat="1" x14ac:dyDescent="0.25">
      <c r="A132" s="81"/>
      <c r="B132" s="49">
        <f>'IOx - Inputs'!G127</f>
        <v>44377</v>
      </c>
      <c r="C132" s="231"/>
      <c r="D132" s="53">
        <v>1333.2440567069889</v>
      </c>
      <c r="E132" s="54">
        <f t="shared" si="3"/>
        <v>3.4000000000000252E-2</v>
      </c>
      <c r="F132" s="52">
        <f t="shared" si="2"/>
        <v>0.25</v>
      </c>
      <c r="G132" s="2"/>
      <c r="H132" s="2"/>
      <c r="I132" s="2"/>
      <c r="J132" s="2"/>
      <c r="K132" s="80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</row>
    <row r="133" spans="1:31" s="22" customFormat="1" x14ac:dyDescent="0.25">
      <c r="A133" s="81"/>
      <c r="B133" s="49">
        <f>'IOx - Inputs'!G128</f>
        <v>44469</v>
      </c>
      <c r="C133" s="231"/>
      <c r="D133" s="53">
        <v>1344.43494126623</v>
      </c>
      <c r="E133" s="54">
        <f t="shared" si="3"/>
        <v>3.4000000000000252E-2</v>
      </c>
      <c r="F133" s="52">
        <f t="shared" si="2"/>
        <v>0.25</v>
      </c>
      <c r="G133" s="2"/>
      <c r="H133" s="2"/>
      <c r="I133" s="2"/>
      <c r="J133" s="2"/>
      <c r="K133" s="80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</row>
    <row r="134" spans="1:31" s="22" customFormat="1" x14ac:dyDescent="0.25">
      <c r="A134" s="81"/>
      <c r="B134" s="49">
        <f>'IOx - Inputs'!G129</f>
        <v>44561</v>
      </c>
      <c r="C134" s="231"/>
      <c r="D134" s="53">
        <v>1355.7197590379151</v>
      </c>
      <c r="E134" s="54">
        <f t="shared" si="3"/>
        <v>3.4000000000000252E-2</v>
      </c>
      <c r="F134" s="52">
        <f t="shared" si="2"/>
        <v>0.25</v>
      </c>
      <c r="G134" s="2"/>
      <c r="H134" s="2"/>
      <c r="I134" s="2"/>
      <c r="J134" s="2"/>
      <c r="K134" s="80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</row>
    <row r="135" spans="1:31" s="22" customFormat="1" x14ac:dyDescent="0.25">
      <c r="A135" s="81"/>
      <c r="B135" s="49">
        <f>'IOx - Inputs'!G130</f>
        <v>44651</v>
      </c>
      <c r="C135" s="231"/>
      <c r="D135" s="53">
        <v>1367.0992984716395</v>
      </c>
      <c r="E135" s="54">
        <f t="shared" si="3"/>
        <v>3.4000000000000474E-2</v>
      </c>
      <c r="F135" s="52">
        <f t="shared" si="2"/>
        <v>0.25</v>
      </c>
      <c r="G135" s="2"/>
      <c r="H135" s="2"/>
      <c r="I135" s="2"/>
      <c r="J135" s="2"/>
      <c r="K135" s="80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:31" s="22" customFormat="1" x14ac:dyDescent="0.25">
      <c r="A136" s="81"/>
      <c r="B136" s="49">
        <f>'IOx - Inputs'!G131</f>
        <v>44742</v>
      </c>
      <c r="C136" s="231"/>
      <c r="D136" s="53">
        <v>1378.5743546350272</v>
      </c>
      <c r="E136" s="54">
        <f t="shared" si="3"/>
        <v>3.4000000000000474E-2</v>
      </c>
      <c r="F136" s="52">
        <f t="shared" si="2"/>
        <v>0.25</v>
      </c>
      <c r="G136" s="2"/>
      <c r="H136" s="2"/>
      <c r="I136" s="2"/>
      <c r="J136" s="2"/>
      <c r="K136" s="80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</row>
    <row r="137" spans="1:31" s="22" customFormat="1" x14ac:dyDescent="0.25">
      <c r="A137" s="81"/>
      <c r="B137" s="49">
        <f>'IOx - Inputs'!G132</f>
        <v>44834</v>
      </c>
      <c r="C137" s="231"/>
      <c r="D137" s="53">
        <v>1390.1457292692821</v>
      </c>
      <c r="E137" s="54">
        <f t="shared" si="3"/>
        <v>3.4000000000000252E-2</v>
      </c>
      <c r="F137" s="52">
        <f t="shared" si="2"/>
        <v>0.25</v>
      </c>
      <c r="G137" s="2"/>
      <c r="H137" s="2"/>
      <c r="I137" s="2"/>
      <c r="J137" s="2"/>
      <c r="K137" s="80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</row>
    <row r="138" spans="1:31" s="22" customFormat="1" x14ac:dyDescent="0.25">
      <c r="A138" s="81"/>
      <c r="B138" s="49">
        <f>'IOx - Inputs'!G133</f>
        <v>44926</v>
      </c>
      <c r="C138" s="231"/>
      <c r="D138" s="53">
        <v>1401.8142308452047</v>
      </c>
      <c r="E138" s="54">
        <f t="shared" si="3"/>
        <v>3.4000000000000474E-2</v>
      </c>
      <c r="F138" s="52">
        <f t="shared" si="2"/>
        <v>0.25</v>
      </c>
      <c r="G138" s="2"/>
      <c r="H138" s="2"/>
      <c r="I138" s="2"/>
      <c r="J138" s="2"/>
      <c r="K138" s="80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</row>
    <row r="139" spans="1:31" s="22" customFormat="1" x14ac:dyDescent="0.25">
      <c r="A139" s="81"/>
      <c r="B139" s="49">
        <f>'IOx - Inputs'!G134</f>
        <v>45016</v>
      </c>
      <c r="C139" s="231"/>
      <c r="D139" s="53">
        <v>1413.5806746196754</v>
      </c>
      <c r="E139" s="54">
        <f t="shared" si="3"/>
        <v>3.400000000000003E-2</v>
      </c>
      <c r="F139" s="52">
        <f t="shared" si="2"/>
        <v>0.25</v>
      </c>
      <c r="G139" s="2"/>
      <c r="H139" s="2"/>
      <c r="I139" s="2"/>
      <c r="J139" s="2"/>
      <c r="K139" s="80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</row>
    <row r="140" spans="1:31" s="22" customFormat="1" x14ac:dyDescent="0.25">
      <c r="A140" s="81"/>
      <c r="B140" s="73"/>
      <c r="C140" s="74"/>
      <c r="D140" s="75"/>
      <c r="E140" s="17"/>
      <c r="F140" s="17"/>
      <c r="G140" s="2"/>
      <c r="H140" s="2"/>
      <c r="I140" s="2"/>
      <c r="J140" s="2"/>
      <c r="K140" s="8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</row>
    <row r="141" spans="1:31" s="22" customFormat="1" x14ac:dyDescent="0.25">
      <c r="A141" s="81"/>
      <c r="B141" s="2"/>
      <c r="C141" s="2"/>
      <c r="D141" s="2"/>
      <c r="E141" s="2"/>
      <c r="F141" s="2"/>
      <c r="G141" s="2"/>
      <c r="H141" s="2"/>
      <c r="I141" s="2"/>
      <c r="J141" s="2"/>
      <c r="K141" s="80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</row>
    <row r="142" spans="1:31" s="22" customFormat="1" ht="23.25" x14ac:dyDescent="0.35">
      <c r="A142" s="78" t="s">
        <v>132</v>
      </c>
      <c r="B142" s="79" t="s">
        <v>137</v>
      </c>
      <c r="C142" s="91"/>
      <c r="D142" s="91"/>
      <c r="E142" s="91"/>
      <c r="F142" s="91"/>
      <c r="G142" s="91"/>
      <c r="H142" s="91"/>
      <c r="I142" s="91"/>
      <c r="J142" s="91"/>
      <c r="K142" s="9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</row>
    <row r="143" spans="1:31" s="22" customFormat="1" x14ac:dyDescent="0.25">
      <c r="A143" s="81"/>
      <c r="B143" s="193" t="s">
        <v>15</v>
      </c>
      <c r="C143" s="193" t="s">
        <v>135</v>
      </c>
      <c r="D143" s="91"/>
      <c r="E143" s="91"/>
      <c r="F143" s="91"/>
      <c r="G143" s="91"/>
      <c r="H143" s="91"/>
      <c r="I143" s="91"/>
      <c r="J143" s="91"/>
      <c r="K143" s="92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</row>
    <row r="144" spans="1:31" s="22" customFormat="1" x14ac:dyDescent="0.25">
      <c r="A144" s="94"/>
      <c r="B144" s="95"/>
      <c r="C144" s="91"/>
      <c r="D144" s="91"/>
      <c r="E144" s="91"/>
      <c r="F144" s="91"/>
      <c r="G144" s="91"/>
      <c r="H144" s="91"/>
      <c r="I144" s="91"/>
      <c r="J144" s="91"/>
      <c r="K144" s="92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</row>
    <row r="145" spans="1:31" s="22" customFormat="1" ht="21" x14ac:dyDescent="0.35">
      <c r="A145" s="81"/>
      <c r="B145" s="96" t="str">
        <f>+'IOx - Inputs'!A71</f>
        <v>IO8A</v>
      </c>
      <c r="C145" s="97" t="str">
        <f>+'IOx - Inputs'!B71</f>
        <v>Weight of Labour costs in the network opex input price factor</v>
      </c>
      <c r="D145" s="91"/>
      <c r="E145" s="91"/>
      <c r="F145" s="91"/>
      <c r="G145" s="91"/>
      <c r="H145" s="91"/>
      <c r="I145" s="91"/>
      <c r="J145" s="91"/>
      <c r="K145" s="92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:31" s="22" customFormat="1" x14ac:dyDescent="0.25">
      <c r="A146" s="81"/>
      <c r="B146" s="98"/>
      <c r="C146" s="57">
        <f>+'IOx - Inputs'!B72</f>
        <v>0.6</v>
      </c>
      <c r="D146" s="2"/>
      <c r="E146" s="2"/>
      <c r="F146" s="2"/>
      <c r="G146" s="2"/>
      <c r="H146" s="2"/>
      <c r="I146" s="2"/>
      <c r="J146" s="2"/>
      <c r="K146" s="80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</row>
    <row r="147" spans="1:31" s="22" customFormat="1" x14ac:dyDescent="0.25">
      <c r="A147" s="81"/>
      <c r="B147" s="2"/>
      <c r="C147" s="2"/>
      <c r="D147" s="2"/>
      <c r="E147" s="2"/>
      <c r="F147" s="2"/>
      <c r="G147" s="2"/>
      <c r="H147" s="2"/>
      <c r="I147" s="2"/>
      <c r="J147" s="2"/>
      <c r="K147" s="80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</row>
    <row r="148" spans="1:31" s="22" customFormat="1" ht="21" x14ac:dyDescent="0.35">
      <c r="A148" s="81"/>
      <c r="B148" s="99" t="s">
        <v>17</v>
      </c>
      <c r="C148" s="2"/>
      <c r="D148" s="2"/>
      <c r="E148" s="2"/>
      <c r="F148" s="2"/>
      <c r="G148" s="2"/>
      <c r="H148" s="2"/>
      <c r="I148" s="2"/>
      <c r="J148" s="2"/>
      <c r="K148" s="80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1" s="22" customFormat="1" x14ac:dyDescent="0.25">
      <c r="A149" s="81"/>
      <c r="B149" s="57">
        <f>1-$C$146</f>
        <v>0.4</v>
      </c>
      <c r="C149" s="2"/>
      <c r="D149" s="2"/>
      <c r="E149" s="2"/>
      <c r="F149" s="2"/>
      <c r="G149" s="2"/>
      <c r="H149" s="2"/>
      <c r="I149" s="2"/>
      <c r="J149" s="2"/>
      <c r="K149" s="80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</row>
    <row r="150" spans="1:31" s="22" customFormat="1" x14ac:dyDescent="0.25">
      <c r="A150" s="81"/>
      <c r="B150" s="2"/>
      <c r="C150" s="2"/>
      <c r="D150" s="2"/>
      <c r="E150" s="2"/>
      <c r="F150" s="2"/>
      <c r="G150" s="2"/>
      <c r="H150" s="2"/>
      <c r="I150" s="2"/>
      <c r="J150" s="2"/>
      <c r="K150" s="8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</row>
    <row r="151" spans="1:31" s="22" customFormat="1" ht="26.25" x14ac:dyDescent="0.25">
      <c r="A151" s="81"/>
      <c r="B151" s="62" t="s">
        <v>21</v>
      </c>
      <c r="C151" s="62" t="s">
        <v>22</v>
      </c>
      <c r="D151" s="62" t="s">
        <v>23</v>
      </c>
      <c r="E151" s="62" t="s">
        <v>20</v>
      </c>
      <c r="F151" s="76"/>
      <c r="G151" s="2"/>
      <c r="H151" s="2"/>
      <c r="I151" s="2"/>
      <c r="J151" s="2"/>
      <c r="K151" s="80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</row>
    <row r="152" spans="1:31" s="22" customFormat="1" x14ac:dyDescent="0.25">
      <c r="A152" s="100"/>
      <c r="B152" s="49">
        <v>40633</v>
      </c>
      <c r="C152" s="55">
        <f t="shared" ref="C152:C164" si="4">VLOOKUP(B152,$B$14:$E$69,4,FALSE)</f>
        <v>1.6890213611524985E-2</v>
      </c>
      <c r="D152" s="55">
        <f t="shared" ref="D152:D164" si="5">VLOOKUP(B152,$B$84:$E$139,4,FALSE)</f>
        <v>3.8631052921648701E-2</v>
      </c>
      <c r="E152" s="55">
        <f t="shared" ref="E152:E164" si="6">+($C$146*C152)+($B$149*D152)</f>
        <v>2.5586549335574471E-2</v>
      </c>
      <c r="F152" s="77"/>
      <c r="G152" s="2"/>
      <c r="H152" s="2"/>
      <c r="I152" s="2"/>
      <c r="J152" s="91"/>
      <c r="K152" s="80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1" s="22" customFormat="1" x14ac:dyDescent="0.25">
      <c r="A153" s="81"/>
      <c r="B153" s="49">
        <v>40999</v>
      </c>
      <c r="C153" s="55">
        <f t="shared" si="4"/>
        <v>1.9785051294577416E-2</v>
      </c>
      <c r="D153" s="55">
        <f t="shared" si="5"/>
        <v>3.9581389362526531E-2</v>
      </c>
      <c r="E153" s="55">
        <f t="shared" si="6"/>
        <v>2.7703586521757063E-2</v>
      </c>
      <c r="F153" s="77"/>
      <c r="G153" s="2"/>
      <c r="H153" s="2"/>
      <c r="I153" s="2"/>
      <c r="J153" s="91"/>
      <c r="K153" s="80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</row>
    <row r="154" spans="1:31" s="22" customFormat="1" x14ac:dyDescent="0.25">
      <c r="A154" s="81"/>
      <c r="B154" s="49">
        <v>41364</v>
      </c>
      <c r="C154" s="55">
        <f t="shared" si="4"/>
        <v>1.8682634730538883E-2</v>
      </c>
      <c r="D154" s="55">
        <f t="shared" si="5"/>
        <v>4.3321299638989785E-3</v>
      </c>
      <c r="E154" s="55">
        <f t="shared" si="6"/>
        <v>1.294243282388292E-2</v>
      </c>
      <c r="F154" s="77"/>
      <c r="G154" s="2"/>
      <c r="H154" s="2"/>
      <c r="I154" s="2"/>
      <c r="J154" s="91"/>
      <c r="K154" s="80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</row>
    <row r="155" spans="1:31" s="22" customFormat="1" x14ac:dyDescent="0.25">
      <c r="A155" s="81"/>
      <c r="B155" s="49">
        <v>41729</v>
      </c>
      <c r="C155" s="55">
        <f t="shared" si="4"/>
        <v>1.5194175493023154E-2</v>
      </c>
      <c r="D155" s="55">
        <f t="shared" si="5"/>
        <v>1.6774502755811271E-2</v>
      </c>
      <c r="E155" s="55">
        <f t="shared" si="6"/>
        <v>1.5826306398138403E-2</v>
      </c>
      <c r="F155" s="77"/>
      <c r="G155" s="2"/>
      <c r="H155" s="2"/>
      <c r="I155" s="2"/>
      <c r="J155" s="91"/>
      <c r="K155" s="80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</row>
    <row r="156" spans="1:31" s="22" customFormat="1" x14ac:dyDescent="0.25">
      <c r="A156" s="94"/>
      <c r="B156" s="49">
        <v>42094</v>
      </c>
      <c r="C156" s="55">
        <f t="shared" si="4"/>
        <v>1.8873528760996905E-2</v>
      </c>
      <c r="D156" s="55">
        <f t="shared" si="5"/>
        <v>2.804619373085071E-2</v>
      </c>
      <c r="E156" s="55">
        <f t="shared" si="6"/>
        <v>2.2542594748938424E-2</v>
      </c>
      <c r="F156" s="77"/>
      <c r="G156" s="91"/>
      <c r="H156" s="91"/>
      <c r="I156" s="91"/>
      <c r="J156" s="91"/>
      <c r="K156" s="92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</row>
    <row r="157" spans="1:31" s="22" customFormat="1" x14ac:dyDescent="0.25">
      <c r="A157" s="94"/>
      <c r="B157" s="49">
        <v>42460</v>
      </c>
      <c r="C157" s="55">
        <f t="shared" si="4"/>
        <v>1.8642981335946107E-2</v>
      </c>
      <c r="D157" s="55">
        <f t="shared" si="5"/>
        <v>2.7510316368638321E-2</v>
      </c>
      <c r="E157" s="55">
        <f t="shared" si="6"/>
        <v>2.2189915349022992E-2</v>
      </c>
      <c r="F157" s="77"/>
      <c r="G157" s="91"/>
      <c r="H157" s="91"/>
      <c r="I157" s="91"/>
      <c r="J157" s="91"/>
      <c r="K157" s="92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</row>
    <row r="158" spans="1:31" s="22" customFormat="1" x14ac:dyDescent="0.25">
      <c r="A158" s="94"/>
      <c r="B158" s="49">
        <v>42825</v>
      </c>
      <c r="C158" s="55">
        <f t="shared" si="4"/>
        <v>2.1160903267421149E-2</v>
      </c>
      <c r="D158" s="55">
        <f t="shared" si="5"/>
        <v>3.1236055332440893E-2</v>
      </c>
      <c r="E158" s="55">
        <f t="shared" si="6"/>
        <v>2.5190964093429045E-2</v>
      </c>
      <c r="F158" s="77"/>
      <c r="G158" s="91"/>
      <c r="H158" s="91"/>
      <c r="I158" s="91"/>
      <c r="J158" s="91"/>
      <c r="K158" s="92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</row>
    <row r="159" spans="1:31" s="22" customFormat="1" x14ac:dyDescent="0.25">
      <c r="A159" s="94"/>
      <c r="B159" s="49">
        <v>43190</v>
      </c>
      <c r="C159" s="55">
        <f t="shared" si="4"/>
        <v>2.2629158516372705E-2</v>
      </c>
      <c r="D159" s="55">
        <f t="shared" si="5"/>
        <v>3.3967979229770684E-2</v>
      </c>
      <c r="E159" s="55">
        <f t="shared" si="6"/>
        <v>2.7164686801731897E-2</v>
      </c>
      <c r="F159" s="77"/>
      <c r="G159" s="91"/>
      <c r="H159" s="91"/>
      <c r="I159" s="91"/>
      <c r="J159" s="91"/>
      <c r="K159" s="92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</row>
    <row r="160" spans="1:31" s="22" customFormat="1" x14ac:dyDescent="0.25">
      <c r="A160" s="94"/>
      <c r="B160" s="49">
        <v>43555</v>
      </c>
      <c r="C160" s="55">
        <f t="shared" si="4"/>
        <v>2.23867169395493E-2</v>
      </c>
      <c r="D160" s="55">
        <f t="shared" si="5"/>
        <v>3.5050179416493465E-2</v>
      </c>
      <c r="E160" s="55">
        <f t="shared" si="6"/>
        <v>2.7452101930326968E-2</v>
      </c>
      <c r="F160" s="77"/>
      <c r="G160" s="91"/>
      <c r="H160" s="91"/>
      <c r="I160" s="91"/>
      <c r="J160" s="91"/>
      <c r="K160" s="92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</row>
    <row r="161" spans="1:31" s="22" customFormat="1" x14ac:dyDescent="0.25">
      <c r="A161" s="94"/>
      <c r="B161" s="49">
        <v>43921</v>
      </c>
      <c r="C161" s="55">
        <f t="shared" si="4"/>
        <v>2.2400000000000642E-2</v>
      </c>
      <c r="D161" s="55">
        <f t="shared" si="5"/>
        <v>3.4000000000000474E-2</v>
      </c>
      <c r="E161" s="55">
        <f t="shared" si="6"/>
        <v>2.7040000000000574E-2</v>
      </c>
      <c r="F161" s="77"/>
      <c r="G161" s="91"/>
      <c r="H161" s="91"/>
      <c r="I161" s="91"/>
      <c r="J161" s="91"/>
      <c r="K161" s="92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</row>
    <row r="162" spans="1:31" s="22" customFormat="1" x14ac:dyDescent="0.25">
      <c r="A162" s="94"/>
      <c r="B162" s="49">
        <v>44286</v>
      </c>
      <c r="C162" s="55">
        <f t="shared" si="4"/>
        <v>2.2400000000000198E-2</v>
      </c>
      <c r="D162" s="55">
        <f t="shared" si="5"/>
        <v>3.4000000000000474E-2</v>
      </c>
      <c r="E162" s="55">
        <f t="shared" si="6"/>
        <v>2.7040000000000307E-2</v>
      </c>
      <c r="F162" s="77"/>
      <c r="G162" s="91"/>
      <c r="H162" s="91"/>
      <c r="I162" s="91"/>
      <c r="J162" s="91"/>
      <c r="K162" s="9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</row>
    <row r="163" spans="1:31" s="22" customFormat="1" x14ac:dyDescent="0.25">
      <c r="A163" s="94"/>
      <c r="B163" s="49">
        <v>44651</v>
      </c>
      <c r="C163" s="55">
        <f t="shared" si="4"/>
        <v>2.240000000000042E-2</v>
      </c>
      <c r="D163" s="55">
        <f t="shared" si="5"/>
        <v>3.4000000000000474E-2</v>
      </c>
      <c r="E163" s="55">
        <f t="shared" si="6"/>
        <v>2.7040000000000442E-2</v>
      </c>
      <c r="F163" s="77"/>
      <c r="G163" s="91"/>
      <c r="H163" s="91"/>
      <c r="I163" s="91"/>
      <c r="J163" s="91"/>
      <c r="K163" s="92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</row>
    <row r="164" spans="1:31" s="22" customFormat="1" x14ac:dyDescent="0.25">
      <c r="A164" s="94"/>
      <c r="B164" s="49">
        <v>45016</v>
      </c>
      <c r="C164" s="55">
        <f t="shared" si="4"/>
        <v>2.240000000000042E-2</v>
      </c>
      <c r="D164" s="55">
        <f t="shared" si="5"/>
        <v>3.400000000000003E-2</v>
      </c>
      <c r="E164" s="55">
        <f t="shared" si="6"/>
        <v>2.7040000000000265E-2</v>
      </c>
      <c r="F164" s="77"/>
      <c r="G164" s="91"/>
      <c r="H164" s="91"/>
      <c r="I164" s="91"/>
      <c r="J164" s="91"/>
      <c r="K164" s="92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</row>
    <row r="165" spans="1:31" s="22" customFormat="1" x14ac:dyDescent="0.25">
      <c r="A165" s="81"/>
      <c r="B165" s="82"/>
      <c r="C165" s="93"/>
      <c r="D165" s="91"/>
      <c r="E165" s="91"/>
      <c r="F165" s="91"/>
      <c r="G165" s="91"/>
      <c r="H165" s="91"/>
      <c r="I165" s="91"/>
      <c r="J165" s="91"/>
      <c r="K165" s="92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</row>
    <row r="166" spans="1:31" ht="23.25" x14ac:dyDescent="0.35">
      <c r="A166" s="101" t="s">
        <v>130</v>
      </c>
      <c r="B166" s="102" t="s">
        <v>173</v>
      </c>
      <c r="C166" s="4"/>
      <c r="D166" s="4"/>
      <c r="E166" s="4"/>
      <c r="F166" s="4"/>
      <c r="G166" s="4"/>
      <c r="H166" s="4"/>
      <c r="I166" s="4"/>
      <c r="J166" s="4"/>
      <c r="K166" s="103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</row>
    <row r="167" spans="1:31" x14ac:dyDescent="0.25">
      <c r="A167" s="29"/>
      <c r="B167" s="192" t="s">
        <v>15</v>
      </c>
      <c r="C167" s="192" t="s">
        <v>132</v>
      </c>
      <c r="D167" s="4"/>
      <c r="E167" s="4"/>
      <c r="F167" s="4"/>
      <c r="G167" s="4"/>
      <c r="H167" s="4"/>
      <c r="I167" s="4"/>
      <c r="J167" s="4"/>
      <c r="K167" s="103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</row>
    <row r="168" spans="1:31" x14ac:dyDescent="0.25">
      <c r="A168" s="29"/>
      <c r="B168" s="4"/>
      <c r="C168" s="4"/>
      <c r="D168" s="4"/>
      <c r="E168" s="4"/>
      <c r="F168" s="4"/>
      <c r="G168" s="4"/>
      <c r="H168" s="4"/>
      <c r="I168" s="4"/>
      <c r="J168" s="4"/>
      <c r="K168" s="103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</row>
    <row r="169" spans="1:31" x14ac:dyDescent="0.25">
      <c r="A169" s="29"/>
      <c r="B169" s="62"/>
      <c r="C169" s="62" t="s">
        <v>121</v>
      </c>
      <c r="D169" s="4"/>
      <c r="E169" s="4"/>
      <c r="F169" s="4"/>
      <c r="G169" s="4"/>
      <c r="H169" s="4"/>
      <c r="I169" s="4"/>
      <c r="J169" s="4"/>
      <c r="K169" s="103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</row>
    <row r="170" spans="1:31" x14ac:dyDescent="0.25">
      <c r="A170" s="29"/>
      <c r="B170" s="104" t="s">
        <v>76</v>
      </c>
      <c r="C170" s="105">
        <v>1</v>
      </c>
      <c r="D170" s="4"/>
      <c r="E170" s="4"/>
      <c r="F170" s="4"/>
      <c r="G170" s="4"/>
      <c r="H170" s="4"/>
      <c r="I170" s="4"/>
      <c r="J170" s="4"/>
      <c r="K170" s="103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</row>
    <row r="171" spans="1:31" x14ac:dyDescent="0.25">
      <c r="A171" s="29"/>
      <c r="B171" s="104">
        <v>2013</v>
      </c>
      <c r="C171" s="105">
        <f t="shared" ref="C171:C181" si="7">+C170*(1+$E154)</f>
        <v>1.012942432823883</v>
      </c>
      <c r="D171" s="4"/>
      <c r="E171" s="4"/>
      <c r="F171" s="4"/>
      <c r="G171" s="4"/>
      <c r="H171" s="4"/>
      <c r="I171" s="4"/>
      <c r="J171" s="4"/>
      <c r="K171" s="103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</row>
    <row r="172" spans="1:31" x14ac:dyDescent="0.25">
      <c r="A172" s="29"/>
      <c r="B172" s="104">
        <v>2014</v>
      </c>
      <c r="C172" s="105">
        <f t="shared" si="7"/>
        <v>1.0289735701294294</v>
      </c>
      <c r="D172" s="4"/>
      <c r="E172" s="4"/>
      <c r="F172" s="4"/>
      <c r="G172" s="4"/>
      <c r="H172" s="4"/>
      <c r="I172" s="4"/>
      <c r="J172" s="4"/>
      <c r="K172" s="103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</row>
    <row r="173" spans="1:31" x14ac:dyDescent="0.25">
      <c r="A173" s="29"/>
      <c r="B173" s="104">
        <v>2015</v>
      </c>
      <c r="C173" s="105">
        <f t="shared" si="7"/>
        <v>1.0521693043282254</v>
      </c>
      <c r="D173" s="4"/>
      <c r="E173" s="4"/>
      <c r="F173" s="4"/>
      <c r="G173" s="4"/>
      <c r="H173" s="4"/>
      <c r="I173" s="4"/>
      <c r="J173" s="4"/>
      <c r="K173" s="10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</row>
    <row r="174" spans="1:31" x14ac:dyDescent="0.25">
      <c r="A174" s="29"/>
      <c r="B174" s="104">
        <v>2016</v>
      </c>
      <c r="C174" s="105">
        <f t="shared" si="7"/>
        <v>1.0755168521241092</v>
      </c>
      <c r="D174" s="4"/>
      <c r="E174" s="4"/>
      <c r="F174" s="4"/>
      <c r="G174" s="4"/>
      <c r="H174" s="4"/>
      <c r="I174" s="4"/>
      <c r="J174" s="4"/>
      <c r="K174" s="103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</row>
    <row r="175" spans="1:31" x14ac:dyDescent="0.25">
      <c r="A175" s="29"/>
      <c r="B175" s="104">
        <v>2017</v>
      </c>
      <c r="C175" s="105">
        <f t="shared" si="7"/>
        <v>1.1026101585278456</v>
      </c>
      <c r="D175" s="4"/>
      <c r="E175" s="4"/>
      <c r="F175" s="4"/>
      <c r="G175" s="4"/>
      <c r="H175" s="4"/>
      <c r="I175" s="4"/>
      <c r="J175" s="4"/>
      <c r="K175" s="103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</row>
    <row r="176" spans="1:31" x14ac:dyDescent="0.25">
      <c r="A176" s="29"/>
      <c r="B176" s="104">
        <v>2018</v>
      </c>
      <c r="C176" s="105">
        <f t="shared" si="7"/>
        <v>1.1325622181486625</v>
      </c>
      <c r="D176" s="4"/>
      <c r="E176" s="4"/>
      <c r="F176" s="4"/>
      <c r="G176" s="4"/>
      <c r="H176" s="4"/>
      <c r="I176" s="4"/>
      <c r="J176" s="4"/>
      <c r="K176" s="103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</row>
    <row r="177" spans="1:31" x14ac:dyDescent="0.25">
      <c r="A177" s="29"/>
      <c r="B177" s="104">
        <v>2019</v>
      </c>
      <c r="C177" s="105">
        <f t="shared" si="7"/>
        <v>1.1636534316037168</v>
      </c>
      <c r="D177" s="4"/>
      <c r="E177" s="4"/>
      <c r="F177" s="4"/>
      <c r="G177" s="4"/>
      <c r="H177" s="4"/>
      <c r="I177" s="4"/>
      <c r="J177" s="4"/>
      <c r="K177" s="103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</row>
    <row r="178" spans="1:31" x14ac:dyDescent="0.25">
      <c r="A178" s="29"/>
      <c r="B178" s="104">
        <v>2020</v>
      </c>
      <c r="C178" s="105">
        <f t="shared" si="7"/>
        <v>1.1951186203942821</v>
      </c>
      <c r="D178" s="4"/>
      <c r="E178" s="4"/>
      <c r="F178" s="4"/>
      <c r="G178" s="4"/>
      <c r="H178" s="4"/>
      <c r="I178" s="4"/>
      <c r="J178" s="4"/>
      <c r="K178" s="103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</row>
    <row r="179" spans="1:31" x14ac:dyDescent="0.25">
      <c r="A179" s="29"/>
      <c r="B179" s="104">
        <v>2021</v>
      </c>
      <c r="C179" s="105">
        <f t="shared" si="7"/>
        <v>1.2274346278897439</v>
      </c>
      <c r="D179" s="4"/>
      <c r="E179" s="4"/>
      <c r="F179" s="4"/>
      <c r="G179" s="4"/>
      <c r="H179" s="4"/>
      <c r="I179" s="4"/>
      <c r="J179" s="4"/>
      <c r="K179" s="103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</row>
    <row r="180" spans="1:31" x14ac:dyDescent="0.25">
      <c r="A180" s="29"/>
      <c r="B180" s="104">
        <v>2022</v>
      </c>
      <c r="C180" s="105">
        <f t="shared" si="7"/>
        <v>1.2606244602278831</v>
      </c>
      <c r="D180" s="4"/>
      <c r="E180" s="4"/>
      <c r="F180" s="4"/>
      <c r="G180" s="4"/>
      <c r="H180" s="4"/>
      <c r="I180" s="4"/>
      <c r="J180" s="4"/>
      <c r="K180" s="103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</row>
    <row r="181" spans="1:31" x14ac:dyDescent="0.25">
      <c r="A181" s="29"/>
      <c r="B181" s="104">
        <v>2023</v>
      </c>
      <c r="C181" s="105">
        <f t="shared" si="7"/>
        <v>1.2947117456324453</v>
      </c>
      <c r="D181" s="4"/>
      <c r="E181" s="4"/>
      <c r="F181" s="4"/>
      <c r="G181" s="4"/>
      <c r="H181" s="4"/>
      <c r="I181" s="4"/>
      <c r="J181" s="4"/>
      <c r="K181" s="103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</row>
    <row r="182" spans="1:31" x14ac:dyDescent="0.25">
      <c r="A182" s="81"/>
      <c r="B182" s="2"/>
      <c r="C182" s="2"/>
      <c r="D182" s="2"/>
      <c r="E182" s="2"/>
      <c r="F182" s="2"/>
      <c r="G182" s="8"/>
      <c r="H182" s="8"/>
      <c r="I182" s="8"/>
      <c r="J182" s="8"/>
      <c r="K182" s="106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</row>
    <row r="183" spans="1:31" ht="23.25" x14ac:dyDescent="0.35">
      <c r="A183" s="78" t="s">
        <v>131</v>
      </c>
      <c r="B183" s="79" t="s">
        <v>136</v>
      </c>
      <c r="C183" s="91"/>
      <c r="D183" s="91"/>
      <c r="E183" s="91"/>
      <c r="F183" s="91"/>
      <c r="G183" s="8"/>
      <c r="H183" s="8"/>
      <c r="I183" s="8"/>
      <c r="J183" s="8"/>
      <c r="K183" s="106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</row>
    <row r="184" spans="1:31" x14ac:dyDescent="0.25">
      <c r="A184" s="81"/>
      <c r="B184" s="193" t="s">
        <v>15</v>
      </c>
      <c r="C184" s="193" t="s">
        <v>134</v>
      </c>
      <c r="D184" s="91"/>
      <c r="E184" s="91"/>
      <c r="F184" s="91"/>
      <c r="G184" s="4"/>
      <c r="H184" s="4"/>
      <c r="I184" s="4"/>
      <c r="J184" s="4"/>
      <c r="K184" s="103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</row>
    <row r="185" spans="1:31" x14ac:dyDescent="0.25">
      <c r="A185" s="94"/>
      <c r="B185" s="95"/>
      <c r="C185" s="91"/>
      <c r="D185" s="91"/>
      <c r="E185" s="91"/>
      <c r="F185" s="91"/>
      <c r="G185" s="4"/>
      <c r="H185" s="4"/>
      <c r="I185" s="4"/>
      <c r="J185" s="4"/>
      <c r="K185" s="103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</row>
    <row r="186" spans="1:31" ht="21" x14ac:dyDescent="0.35">
      <c r="A186" s="81"/>
      <c r="B186" s="96" t="str">
        <f>'IOx - Inputs'!A74</f>
        <v>IO8B</v>
      </c>
      <c r="C186" s="97" t="str">
        <f>'IOx - Inputs'!B74</f>
        <v>Weight of Labour costs in the non-network opex input price factor</v>
      </c>
      <c r="D186" s="91"/>
      <c r="E186" s="91"/>
      <c r="F186" s="91"/>
      <c r="G186" s="4"/>
      <c r="H186" s="4"/>
      <c r="I186" s="4"/>
      <c r="J186" s="4"/>
      <c r="K186" s="103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</row>
    <row r="187" spans="1:31" x14ac:dyDescent="0.25">
      <c r="A187" s="81"/>
      <c r="B187" s="98"/>
      <c r="C187" s="48">
        <f>'IOx - Inputs'!B75</f>
        <v>0.6</v>
      </c>
      <c r="D187" s="2"/>
      <c r="E187" s="2"/>
      <c r="F187" s="2"/>
      <c r="G187" s="4"/>
      <c r="H187" s="4"/>
      <c r="I187" s="4"/>
      <c r="J187" s="4"/>
      <c r="K187" s="103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</row>
    <row r="188" spans="1:31" x14ac:dyDescent="0.25">
      <c r="A188" s="81"/>
      <c r="B188" s="2"/>
      <c r="C188" s="2"/>
      <c r="D188" s="2"/>
      <c r="E188" s="2"/>
      <c r="F188" s="2"/>
      <c r="G188" s="4"/>
      <c r="H188" s="4"/>
      <c r="I188" s="4"/>
      <c r="J188" s="4"/>
      <c r="K188" s="103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</row>
    <row r="189" spans="1:31" ht="21" x14ac:dyDescent="0.35">
      <c r="A189" s="81"/>
      <c r="B189" s="99" t="s">
        <v>17</v>
      </c>
      <c r="C189" s="2"/>
      <c r="D189" s="2"/>
      <c r="E189" s="2"/>
      <c r="F189" s="2"/>
      <c r="G189" s="4"/>
      <c r="H189" s="4"/>
      <c r="I189" s="4"/>
      <c r="J189" s="4"/>
      <c r="K189" s="103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</row>
    <row r="190" spans="1:31" x14ac:dyDescent="0.25">
      <c r="A190" s="81"/>
      <c r="B190" s="48">
        <f>1-$C$146</f>
        <v>0.4</v>
      </c>
      <c r="C190" s="2"/>
      <c r="D190" s="2"/>
      <c r="E190" s="2"/>
      <c r="F190" s="2"/>
      <c r="G190" s="4"/>
      <c r="H190" s="4"/>
      <c r="I190" s="4"/>
      <c r="J190" s="4"/>
      <c r="K190" s="103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</row>
    <row r="191" spans="1:31" x14ac:dyDescent="0.25">
      <c r="A191" s="81"/>
      <c r="B191" s="2"/>
      <c r="C191" s="2"/>
      <c r="D191" s="2"/>
      <c r="E191" s="2"/>
      <c r="F191" s="2"/>
      <c r="G191" s="4"/>
      <c r="H191" s="4"/>
      <c r="I191" s="4"/>
      <c r="J191" s="4"/>
      <c r="K191" s="103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</row>
    <row r="192" spans="1:31" ht="26.25" x14ac:dyDescent="0.25">
      <c r="A192" s="81"/>
      <c r="B192" s="62" t="s">
        <v>21</v>
      </c>
      <c r="C192" s="62" t="s">
        <v>22</v>
      </c>
      <c r="D192" s="62" t="s">
        <v>23</v>
      </c>
      <c r="E192" s="62" t="s">
        <v>20</v>
      </c>
      <c r="F192" s="76"/>
      <c r="G192" s="4"/>
      <c r="H192" s="4"/>
      <c r="I192" s="4"/>
      <c r="J192" s="4"/>
      <c r="K192" s="103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</row>
    <row r="193" spans="1:31" x14ac:dyDescent="0.25">
      <c r="A193" s="100"/>
      <c r="B193" s="49">
        <v>40633</v>
      </c>
      <c r="C193" s="55">
        <f t="shared" ref="C193:C205" si="8">VLOOKUP(B193,$B$14:$E$69,4,FALSE)</f>
        <v>1.6890213611524985E-2</v>
      </c>
      <c r="D193" s="55">
        <f t="shared" ref="D193:D205" si="9">VLOOKUP(B193,$B$84:$E$139,4,FALSE)</f>
        <v>3.8631052921648701E-2</v>
      </c>
      <c r="E193" s="55">
        <f>+($C$187*C193)+($B$190*D193)</f>
        <v>2.5586549335574471E-2</v>
      </c>
      <c r="F193" s="77"/>
      <c r="G193" s="4"/>
      <c r="H193" s="4"/>
      <c r="I193" s="4"/>
      <c r="J193" s="4"/>
      <c r="K193" s="10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</row>
    <row r="194" spans="1:31" x14ac:dyDescent="0.25">
      <c r="A194" s="81"/>
      <c r="B194" s="49">
        <v>40999</v>
      </c>
      <c r="C194" s="55">
        <f t="shared" si="8"/>
        <v>1.9785051294577416E-2</v>
      </c>
      <c r="D194" s="55">
        <f t="shared" si="9"/>
        <v>3.9581389362526531E-2</v>
      </c>
      <c r="E194" s="55">
        <f t="shared" ref="E194:E205" si="10">+($C$187*C194)+($B$190*D194)</f>
        <v>2.7703586521757063E-2</v>
      </c>
      <c r="F194" s="77"/>
      <c r="G194" s="4"/>
      <c r="H194" s="4"/>
      <c r="I194" s="4"/>
      <c r="J194" s="4"/>
      <c r="K194" s="103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</row>
    <row r="195" spans="1:31" x14ac:dyDescent="0.25">
      <c r="A195" s="81"/>
      <c r="B195" s="49">
        <v>41364</v>
      </c>
      <c r="C195" s="55">
        <f t="shared" si="8"/>
        <v>1.8682634730538883E-2</v>
      </c>
      <c r="D195" s="55">
        <f t="shared" si="9"/>
        <v>4.3321299638989785E-3</v>
      </c>
      <c r="E195" s="55">
        <f t="shared" si="10"/>
        <v>1.294243282388292E-2</v>
      </c>
      <c r="F195" s="77"/>
      <c r="G195" s="4"/>
      <c r="H195" s="4"/>
      <c r="I195" s="4"/>
      <c r="J195" s="4"/>
      <c r="K195" s="103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</row>
    <row r="196" spans="1:31" x14ac:dyDescent="0.25">
      <c r="A196" s="81"/>
      <c r="B196" s="49">
        <v>41729</v>
      </c>
      <c r="C196" s="55">
        <f t="shared" si="8"/>
        <v>1.5194175493023154E-2</v>
      </c>
      <c r="D196" s="55">
        <f t="shared" si="9"/>
        <v>1.6774502755811271E-2</v>
      </c>
      <c r="E196" s="55">
        <f t="shared" si="10"/>
        <v>1.5826306398138403E-2</v>
      </c>
      <c r="F196" s="77"/>
      <c r="G196" s="4"/>
      <c r="H196" s="4"/>
      <c r="I196" s="4"/>
      <c r="J196" s="4"/>
      <c r="K196" s="103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</row>
    <row r="197" spans="1:31" x14ac:dyDescent="0.25">
      <c r="A197" s="94"/>
      <c r="B197" s="49">
        <v>42094</v>
      </c>
      <c r="C197" s="55">
        <f t="shared" si="8"/>
        <v>1.8873528760996905E-2</v>
      </c>
      <c r="D197" s="55">
        <f t="shared" si="9"/>
        <v>2.804619373085071E-2</v>
      </c>
      <c r="E197" s="55">
        <f t="shared" si="10"/>
        <v>2.2542594748938424E-2</v>
      </c>
      <c r="F197" s="77"/>
      <c r="G197" s="4"/>
      <c r="H197" s="4"/>
      <c r="I197" s="4"/>
      <c r="J197" s="4"/>
      <c r="K197" s="103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</row>
    <row r="198" spans="1:31" x14ac:dyDescent="0.25">
      <c r="A198" s="94"/>
      <c r="B198" s="49">
        <v>42460</v>
      </c>
      <c r="C198" s="55">
        <f t="shared" si="8"/>
        <v>1.8642981335946107E-2</v>
      </c>
      <c r="D198" s="55">
        <f t="shared" si="9"/>
        <v>2.7510316368638321E-2</v>
      </c>
      <c r="E198" s="55">
        <f t="shared" si="10"/>
        <v>2.2189915349022992E-2</v>
      </c>
      <c r="F198" s="77"/>
      <c r="G198" s="4"/>
      <c r="H198" s="4"/>
      <c r="I198" s="4"/>
      <c r="J198" s="4"/>
      <c r="K198" s="103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</row>
    <row r="199" spans="1:31" x14ac:dyDescent="0.25">
      <c r="A199" s="94"/>
      <c r="B199" s="49">
        <v>42825</v>
      </c>
      <c r="C199" s="55">
        <f t="shared" si="8"/>
        <v>2.1160903267421149E-2</v>
      </c>
      <c r="D199" s="55">
        <f t="shared" si="9"/>
        <v>3.1236055332440893E-2</v>
      </c>
      <c r="E199" s="55">
        <f t="shared" si="10"/>
        <v>2.5190964093429045E-2</v>
      </c>
      <c r="F199" s="77"/>
      <c r="G199" s="4"/>
      <c r="H199" s="4"/>
      <c r="I199" s="4"/>
      <c r="J199" s="4"/>
      <c r="K199" s="103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</row>
    <row r="200" spans="1:31" x14ac:dyDescent="0.25">
      <c r="A200" s="94"/>
      <c r="B200" s="49">
        <v>43190</v>
      </c>
      <c r="C200" s="55">
        <f t="shared" si="8"/>
        <v>2.2629158516372705E-2</v>
      </c>
      <c r="D200" s="55">
        <f t="shared" si="9"/>
        <v>3.3967979229770684E-2</v>
      </c>
      <c r="E200" s="55">
        <f t="shared" si="10"/>
        <v>2.7164686801731897E-2</v>
      </c>
      <c r="F200" s="77"/>
      <c r="G200" s="4"/>
      <c r="H200" s="4"/>
      <c r="I200" s="4"/>
      <c r="J200" s="4"/>
      <c r="K200" s="103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</row>
    <row r="201" spans="1:31" x14ac:dyDescent="0.25">
      <c r="A201" s="94"/>
      <c r="B201" s="49">
        <v>43555</v>
      </c>
      <c r="C201" s="55">
        <f t="shared" si="8"/>
        <v>2.23867169395493E-2</v>
      </c>
      <c r="D201" s="55">
        <f t="shared" si="9"/>
        <v>3.5050179416493465E-2</v>
      </c>
      <c r="E201" s="55">
        <f t="shared" si="10"/>
        <v>2.7452101930326968E-2</v>
      </c>
      <c r="F201" s="77"/>
      <c r="G201" s="4"/>
      <c r="H201" s="4"/>
      <c r="I201" s="4"/>
      <c r="J201" s="4"/>
      <c r="K201" s="103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</row>
    <row r="202" spans="1:31" x14ac:dyDescent="0.25">
      <c r="A202" s="94"/>
      <c r="B202" s="49">
        <v>43921</v>
      </c>
      <c r="C202" s="55">
        <f t="shared" si="8"/>
        <v>2.2400000000000642E-2</v>
      </c>
      <c r="D202" s="55">
        <f t="shared" si="9"/>
        <v>3.4000000000000474E-2</v>
      </c>
      <c r="E202" s="55">
        <f t="shared" si="10"/>
        <v>2.7040000000000574E-2</v>
      </c>
      <c r="F202" s="77"/>
      <c r="G202" s="4"/>
      <c r="H202" s="4"/>
      <c r="I202" s="4"/>
      <c r="J202" s="4"/>
      <c r="K202" s="103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</row>
    <row r="203" spans="1:31" x14ac:dyDescent="0.25">
      <c r="A203" s="94"/>
      <c r="B203" s="49">
        <v>44286</v>
      </c>
      <c r="C203" s="55">
        <f t="shared" si="8"/>
        <v>2.2400000000000198E-2</v>
      </c>
      <c r="D203" s="55">
        <f t="shared" si="9"/>
        <v>3.4000000000000474E-2</v>
      </c>
      <c r="E203" s="55">
        <f t="shared" si="10"/>
        <v>2.7040000000000307E-2</v>
      </c>
      <c r="F203" s="77"/>
      <c r="G203" s="4"/>
      <c r="H203" s="4"/>
      <c r="I203" s="4"/>
      <c r="J203" s="4"/>
      <c r="K203" s="1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</row>
    <row r="204" spans="1:31" x14ac:dyDescent="0.25">
      <c r="A204" s="94"/>
      <c r="B204" s="49">
        <v>44651</v>
      </c>
      <c r="C204" s="55">
        <f t="shared" si="8"/>
        <v>2.240000000000042E-2</v>
      </c>
      <c r="D204" s="55">
        <f t="shared" si="9"/>
        <v>3.4000000000000474E-2</v>
      </c>
      <c r="E204" s="55">
        <f t="shared" si="10"/>
        <v>2.7040000000000442E-2</v>
      </c>
      <c r="F204" s="77"/>
      <c r="G204" s="4"/>
      <c r="H204" s="4"/>
      <c r="I204" s="4"/>
      <c r="J204" s="4"/>
      <c r="K204" s="103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</row>
    <row r="205" spans="1:31" x14ac:dyDescent="0.25">
      <c r="A205" s="94"/>
      <c r="B205" s="49">
        <v>45016</v>
      </c>
      <c r="C205" s="55">
        <f t="shared" si="8"/>
        <v>2.240000000000042E-2</v>
      </c>
      <c r="D205" s="55">
        <f t="shared" si="9"/>
        <v>3.400000000000003E-2</v>
      </c>
      <c r="E205" s="55">
        <f t="shared" si="10"/>
        <v>2.7040000000000265E-2</v>
      </c>
      <c r="F205" s="77"/>
      <c r="G205" s="4"/>
      <c r="H205" s="4"/>
      <c r="I205" s="4"/>
      <c r="J205" s="4"/>
      <c r="K205" s="103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</row>
    <row r="206" spans="1:31" x14ac:dyDescent="0.25">
      <c r="A206" s="81"/>
      <c r="B206" s="82"/>
      <c r="C206" s="93"/>
      <c r="D206" s="91"/>
      <c r="E206" s="91"/>
      <c r="F206" s="91"/>
      <c r="G206" s="4"/>
      <c r="H206" s="4"/>
      <c r="I206" s="4"/>
      <c r="J206" s="4"/>
      <c r="K206" s="103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</row>
    <row r="207" spans="1:31" ht="23.25" x14ac:dyDescent="0.35">
      <c r="A207" s="101" t="s">
        <v>133</v>
      </c>
      <c r="B207" s="102" t="s">
        <v>174</v>
      </c>
      <c r="C207" s="4"/>
      <c r="D207" s="4"/>
      <c r="E207" s="4"/>
      <c r="F207" s="4"/>
      <c r="G207" s="4"/>
      <c r="H207" s="4"/>
      <c r="I207" s="4"/>
      <c r="J207" s="4"/>
      <c r="K207" s="103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</row>
    <row r="208" spans="1:31" x14ac:dyDescent="0.25">
      <c r="A208" s="29"/>
      <c r="B208" s="192" t="s">
        <v>15</v>
      </c>
      <c r="C208" s="192" t="s">
        <v>131</v>
      </c>
      <c r="D208" s="4"/>
      <c r="E208" s="4"/>
      <c r="F208" s="4"/>
      <c r="G208" s="4"/>
      <c r="H208" s="4"/>
      <c r="I208" s="4"/>
      <c r="J208" s="4"/>
      <c r="K208" s="103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</row>
    <row r="209" spans="1:31" x14ac:dyDescent="0.25">
      <c r="A209" s="29"/>
      <c r="B209" s="4"/>
      <c r="C209" s="4"/>
      <c r="D209" s="4"/>
      <c r="E209" s="4"/>
      <c r="F209" s="4"/>
      <c r="G209" s="4"/>
      <c r="H209" s="4"/>
      <c r="I209" s="4"/>
      <c r="J209" s="4"/>
      <c r="K209" s="103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</row>
    <row r="210" spans="1:31" x14ac:dyDescent="0.25">
      <c r="A210" s="29"/>
      <c r="B210" s="62"/>
      <c r="C210" s="62" t="s">
        <v>121</v>
      </c>
      <c r="D210" s="4"/>
      <c r="E210" s="4"/>
      <c r="F210" s="4"/>
      <c r="G210" s="4"/>
      <c r="H210" s="4"/>
      <c r="I210" s="4"/>
      <c r="J210" s="4"/>
      <c r="K210" s="103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</row>
    <row r="211" spans="1:31" x14ac:dyDescent="0.25">
      <c r="A211" s="29"/>
      <c r="B211" s="104" t="s">
        <v>76</v>
      </c>
      <c r="C211" s="105">
        <v>1</v>
      </c>
      <c r="D211" s="4"/>
      <c r="E211" s="4"/>
      <c r="F211" s="4"/>
      <c r="G211" s="4"/>
      <c r="H211" s="4"/>
      <c r="I211" s="4"/>
      <c r="J211" s="4"/>
      <c r="K211" s="103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</row>
    <row r="212" spans="1:31" x14ac:dyDescent="0.25">
      <c r="A212" s="29"/>
      <c r="B212" s="104">
        <v>2013</v>
      </c>
      <c r="C212" s="105">
        <f t="shared" ref="C212:C222" si="11">+C211*(1+$E195)</f>
        <v>1.012942432823883</v>
      </c>
      <c r="D212" s="4"/>
      <c r="E212" s="4"/>
      <c r="F212" s="4"/>
      <c r="G212" s="4"/>
      <c r="H212" s="4"/>
      <c r="I212" s="4"/>
      <c r="J212" s="4"/>
      <c r="K212" s="103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</row>
    <row r="213" spans="1:31" x14ac:dyDescent="0.25">
      <c r="A213" s="29"/>
      <c r="B213" s="104">
        <v>2014</v>
      </c>
      <c r="C213" s="105">
        <f t="shared" si="11"/>
        <v>1.0289735701294294</v>
      </c>
      <c r="D213" s="4"/>
      <c r="E213" s="4"/>
      <c r="F213" s="4"/>
      <c r="G213" s="4"/>
      <c r="H213" s="4"/>
      <c r="I213" s="4"/>
      <c r="J213" s="4"/>
      <c r="K213" s="10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</row>
    <row r="214" spans="1:31" x14ac:dyDescent="0.25">
      <c r="A214" s="29"/>
      <c r="B214" s="104">
        <v>2015</v>
      </c>
      <c r="C214" s="105">
        <f t="shared" si="11"/>
        <v>1.0521693043282254</v>
      </c>
      <c r="D214" s="4"/>
      <c r="E214" s="4"/>
      <c r="F214" s="4"/>
      <c r="G214" s="4"/>
      <c r="H214" s="4"/>
      <c r="I214" s="4"/>
      <c r="J214" s="4"/>
      <c r="K214" s="103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</row>
    <row r="215" spans="1:31" x14ac:dyDescent="0.25">
      <c r="A215" s="29"/>
      <c r="B215" s="104">
        <v>2016</v>
      </c>
      <c r="C215" s="105">
        <f t="shared" si="11"/>
        <v>1.0755168521241092</v>
      </c>
      <c r="D215" s="4"/>
      <c r="E215" s="4"/>
      <c r="F215" s="4"/>
      <c r="G215" s="4"/>
      <c r="H215" s="4"/>
      <c r="I215" s="4"/>
      <c r="J215" s="4"/>
      <c r="K215" s="103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</row>
    <row r="216" spans="1:31" x14ac:dyDescent="0.25">
      <c r="A216" s="29"/>
      <c r="B216" s="104">
        <v>2017</v>
      </c>
      <c r="C216" s="105">
        <f t="shared" si="11"/>
        <v>1.1026101585278456</v>
      </c>
      <c r="D216" s="4"/>
      <c r="E216" s="4"/>
      <c r="F216" s="4"/>
      <c r="G216" s="4"/>
      <c r="H216" s="4"/>
      <c r="I216" s="4"/>
      <c r="J216" s="4"/>
      <c r="K216" s="103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</row>
    <row r="217" spans="1:31" x14ac:dyDescent="0.25">
      <c r="A217" s="29"/>
      <c r="B217" s="104">
        <v>2018</v>
      </c>
      <c r="C217" s="105">
        <f t="shared" si="11"/>
        <v>1.1325622181486625</v>
      </c>
      <c r="D217" s="4"/>
      <c r="E217" s="4"/>
      <c r="F217" s="4"/>
      <c r="G217" s="4"/>
      <c r="H217" s="4"/>
      <c r="I217" s="4"/>
      <c r="J217" s="4"/>
      <c r="K217" s="103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</row>
    <row r="218" spans="1:31" x14ac:dyDescent="0.25">
      <c r="A218" s="29"/>
      <c r="B218" s="104">
        <v>2019</v>
      </c>
      <c r="C218" s="105">
        <f t="shared" si="11"/>
        <v>1.1636534316037168</v>
      </c>
      <c r="D218" s="4"/>
      <c r="E218" s="4"/>
      <c r="F218" s="4"/>
      <c r="G218" s="4"/>
      <c r="H218" s="4"/>
      <c r="I218" s="4"/>
      <c r="J218" s="4"/>
      <c r="K218" s="103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</row>
    <row r="219" spans="1:31" x14ac:dyDescent="0.25">
      <c r="A219" s="29"/>
      <c r="B219" s="104">
        <v>2020</v>
      </c>
      <c r="C219" s="105">
        <f t="shared" si="11"/>
        <v>1.1951186203942821</v>
      </c>
      <c r="D219" s="4"/>
      <c r="E219" s="4"/>
      <c r="F219" s="4"/>
      <c r="G219" s="4"/>
      <c r="H219" s="4"/>
      <c r="I219" s="4"/>
      <c r="J219" s="4"/>
      <c r="K219" s="103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</row>
    <row r="220" spans="1:31" x14ac:dyDescent="0.25">
      <c r="A220" s="29"/>
      <c r="B220" s="104">
        <v>2021</v>
      </c>
      <c r="C220" s="105">
        <f t="shared" si="11"/>
        <v>1.2274346278897439</v>
      </c>
      <c r="D220" s="4"/>
      <c r="E220" s="4"/>
      <c r="F220" s="4"/>
      <c r="G220" s="4"/>
      <c r="H220" s="4"/>
      <c r="I220" s="4"/>
      <c r="J220" s="4"/>
      <c r="K220" s="103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</row>
    <row r="221" spans="1:31" x14ac:dyDescent="0.25">
      <c r="A221" s="29"/>
      <c r="B221" s="104">
        <v>2022</v>
      </c>
      <c r="C221" s="105">
        <f t="shared" si="11"/>
        <v>1.2606244602278831</v>
      </c>
      <c r="D221" s="4"/>
      <c r="E221" s="4"/>
      <c r="F221" s="4"/>
      <c r="G221" s="4"/>
      <c r="H221" s="4"/>
      <c r="I221" s="4"/>
      <c r="J221" s="4"/>
      <c r="K221" s="103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</row>
    <row r="222" spans="1:31" x14ac:dyDescent="0.25">
      <c r="A222" s="29"/>
      <c r="B222" s="104">
        <v>2023</v>
      </c>
      <c r="C222" s="105">
        <f t="shared" si="11"/>
        <v>1.2947117456324453</v>
      </c>
      <c r="D222" s="4"/>
      <c r="E222" s="4"/>
      <c r="F222" s="4"/>
      <c r="G222" s="4"/>
      <c r="H222" s="4"/>
      <c r="I222" s="4"/>
      <c r="J222" s="4"/>
      <c r="K222" s="103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</row>
    <row r="223" spans="1:31" x14ac:dyDescent="0.25">
      <c r="A223" s="28"/>
      <c r="B223" s="34"/>
      <c r="C223" s="34"/>
      <c r="D223" s="34"/>
      <c r="E223" s="34"/>
      <c r="F223" s="34"/>
      <c r="G223" s="34"/>
      <c r="H223" s="34"/>
      <c r="I223" s="34"/>
      <c r="J223" s="34"/>
      <c r="K223" s="12"/>
    </row>
  </sheetData>
  <pageMargins left="0.25" right="0.25" top="0.75" bottom="0.75" header="0.3" footer="0.3"/>
  <pageSetup paperSize="8" scale="96" fitToHeight="10" orientation="portrait" r:id="rId1"/>
  <headerFooter>
    <oddFooter>&amp;L&amp;F&amp;C&amp;A&amp;R&amp;P</oddFooter>
  </headerFooter>
  <rowBreaks count="2" manualBreakCount="2">
    <brk id="71" max="16383" man="1"/>
    <brk id="8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AF154"/>
  <sheetViews>
    <sheetView showGridLines="0" view="pageBreakPreview" zoomScaleNormal="100" zoomScaleSheetLayoutView="100" workbookViewId="0"/>
  </sheetViews>
  <sheetFormatPr defaultRowHeight="15" x14ac:dyDescent="0.25"/>
  <cols>
    <col min="1" max="1" width="14.42578125" style="19" customWidth="1"/>
    <col min="2" max="2" width="16.85546875" style="19" customWidth="1"/>
    <col min="3" max="12" width="13" style="19" customWidth="1"/>
    <col min="13" max="13" width="13.5703125" style="19" customWidth="1"/>
    <col min="14" max="14" width="15.42578125" style="19" customWidth="1"/>
    <col min="15" max="17" width="13" style="19" customWidth="1"/>
    <col min="18" max="18" width="14.5703125" style="19" customWidth="1"/>
    <col min="19" max="21" width="13" style="19" customWidth="1"/>
    <col min="22" max="22" width="13.85546875" style="19" customWidth="1"/>
    <col min="23" max="30" width="13" style="19" customWidth="1"/>
    <col min="31" max="31" width="13.42578125" style="19" customWidth="1"/>
    <col min="32" max="16384" width="9.140625" style="19"/>
  </cols>
  <sheetData>
    <row r="1" spans="1:32" s="11" customFormat="1" ht="26.25" x14ac:dyDescent="0.4">
      <c r="A1" s="209" t="s">
        <v>168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</row>
    <row r="2" spans="1:32" s="21" customFormat="1" ht="26.25" x14ac:dyDescent="0.4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3"/>
    </row>
    <row r="3" spans="1:32" ht="23.25" x14ac:dyDescent="0.35">
      <c r="A3" s="101" t="s">
        <v>170</v>
      </c>
      <c r="B3" s="102" t="s">
        <v>28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103"/>
    </row>
    <row r="4" spans="1:32" x14ac:dyDescent="0.25">
      <c r="A4" s="29"/>
      <c r="B4" s="13" t="s">
        <v>15</v>
      </c>
      <c r="C4" s="124" t="s">
        <v>162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103"/>
    </row>
    <row r="5" spans="1:32" x14ac:dyDescent="0.25">
      <c r="A5" s="29"/>
      <c r="B5" s="4"/>
      <c r="C5" s="21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103"/>
    </row>
    <row r="6" spans="1:32" ht="23.25" x14ac:dyDescent="0.35">
      <c r="A6" s="29"/>
      <c r="B6" s="96" t="str">
        <f>+'IOx - Inputs'!A25</f>
        <v>IO4A</v>
      </c>
      <c r="C6" s="214" t="str">
        <f>+'IOx - Inputs'!B25</f>
        <v>Elasticity of network opex to number of connections</v>
      </c>
      <c r="D6" s="125"/>
      <c r="E6" s="1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103"/>
    </row>
    <row r="7" spans="1:32" x14ac:dyDescent="0.25">
      <c r="A7" s="29"/>
      <c r="B7" s="98"/>
      <c r="C7" s="217">
        <f>+'IOx - Inputs'!B26</f>
        <v>0.47199999999999998</v>
      </c>
      <c r="D7" s="126"/>
      <c r="E7" s="12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103"/>
    </row>
    <row r="8" spans="1:32" x14ac:dyDescent="0.25">
      <c r="A8" s="29"/>
      <c r="B8" s="4"/>
      <c r="C8" s="170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103"/>
    </row>
    <row r="9" spans="1:32" ht="23.25" x14ac:dyDescent="0.35">
      <c r="A9" s="29"/>
      <c r="B9" s="96" t="str">
        <f>+'IOx - Inputs'!A31</f>
        <v>IO5</v>
      </c>
      <c r="C9" s="214" t="str">
        <f>+'IOx - Inputs'!B31</f>
        <v>Percentage change in the number of connections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103"/>
    </row>
    <row r="10" spans="1:32" ht="26.25" x14ac:dyDescent="0.25">
      <c r="A10" s="29"/>
      <c r="B10" s="61"/>
      <c r="C10" s="163" t="s">
        <v>3</v>
      </c>
      <c r="D10" s="62" t="s">
        <v>4</v>
      </c>
      <c r="E10" s="62" t="s">
        <v>59</v>
      </c>
      <c r="F10" s="62" t="s">
        <v>5</v>
      </c>
      <c r="G10" s="62" t="s">
        <v>60</v>
      </c>
      <c r="H10" s="62" t="s">
        <v>6</v>
      </c>
      <c r="I10" s="62" t="s">
        <v>61</v>
      </c>
      <c r="J10" s="62" t="s">
        <v>7</v>
      </c>
      <c r="K10" s="62" t="s">
        <v>8</v>
      </c>
      <c r="L10" s="62" t="s">
        <v>62</v>
      </c>
      <c r="M10" s="62" t="s">
        <v>63</v>
      </c>
      <c r="N10" s="62" t="s">
        <v>64</v>
      </c>
      <c r="O10" s="62" t="s">
        <v>9</v>
      </c>
      <c r="P10" s="62" t="s">
        <v>10</v>
      </c>
      <c r="Q10" s="62" t="s">
        <v>65</v>
      </c>
      <c r="R10" s="62" t="s">
        <v>66</v>
      </c>
      <c r="S10" s="62" t="s">
        <v>67</v>
      </c>
      <c r="T10" s="62" t="s">
        <v>68</v>
      </c>
      <c r="U10" s="62" t="s">
        <v>11</v>
      </c>
      <c r="V10" s="62" t="s">
        <v>69</v>
      </c>
      <c r="W10" s="62" t="s">
        <v>12</v>
      </c>
      <c r="X10" s="62" t="s">
        <v>70</v>
      </c>
      <c r="Y10" s="62" t="s">
        <v>13</v>
      </c>
      <c r="Z10" s="62" t="s">
        <v>71</v>
      </c>
      <c r="AA10" s="62" t="s">
        <v>72</v>
      </c>
      <c r="AB10" s="62" t="s">
        <v>73</v>
      </c>
      <c r="AC10" s="62" t="s">
        <v>74</v>
      </c>
      <c r="AD10" s="62" t="s">
        <v>14</v>
      </c>
      <c r="AE10" s="62" t="s">
        <v>75</v>
      </c>
      <c r="AF10" s="103"/>
    </row>
    <row r="11" spans="1:32" x14ac:dyDescent="0.25">
      <c r="A11" s="29"/>
      <c r="B11" s="56" t="str">
        <f>+'IOx - Inputs'!B33</f>
        <v>2011 to 2016</v>
      </c>
      <c r="C11" s="218">
        <f ca="1">+'IOx - Inputs'!C33</f>
        <v>7.8197294713411303E-4</v>
      </c>
      <c r="D11" s="54">
        <f ca="1">+'IOx - Inputs'!D33</f>
        <v>6.9438679035536133E-3</v>
      </c>
      <c r="E11" s="54">
        <f ca="1">+'IOx - Inputs'!E33</f>
        <v>-1.9782548659217358E-3</v>
      </c>
      <c r="F11" s="54">
        <f ca="1">+'IOx - Inputs'!F33</f>
        <v>-7.4460246409413511E-4</v>
      </c>
      <c r="G11" s="54">
        <f ca="1">+'IOx - Inputs'!G33</f>
        <v>1.4424956347341311E-2</v>
      </c>
      <c r="H11" s="54">
        <f ca="1">+'IOx - Inputs'!H33</f>
        <v>-3.6162441782616739E-5</v>
      </c>
      <c r="I11" s="54">
        <f ca="1">+'IOx - Inputs'!I33</f>
        <v>6.7786406355261342E-3</v>
      </c>
      <c r="J11" s="54">
        <f ca="1">+'IOx - Inputs'!J33</f>
        <v>6.5795150976679651E-3</v>
      </c>
      <c r="K11" s="54">
        <f ca="1">+'IOx - Inputs'!K33</f>
        <v>0</v>
      </c>
      <c r="L11" s="54">
        <f ca="1">+'IOx - Inputs'!L33</f>
        <v>-2.2966901313630217E-3</v>
      </c>
      <c r="M11" s="54">
        <f ca="1">+'IOx - Inputs'!M33</f>
        <v>1.3854183862938019E-2</v>
      </c>
      <c r="N11" s="54">
        <f ca="1">+'IOx - Inputs'!N33</f>
        <v>5.6134788375235001E-3</v>
      </c>
      <c r="O11" s="54">
        <f ca="1">+'IOx - Inputs'!O33</f>
        <v>5.6013845221967173E-3</v>
      </c>
      <c r="P11" s="54">
        <f ca="1">+'IOx - Inputs'!P33</f>
        <v>6.9994482914130796E-3</v>
      </c>
      <c r="Q11" s="54">
        <f ca="1">+'IOx - Inputs'!Q33</f>
        <v>-3.8760856832134039E-3</v>
      </c>
      <c r="R11" s="54">
        <f ca="1">+'IOx - Inputs'!R33</f>
        <v>7.0880213497406253E-3</v>
      </c>
      <c r="S11" s="54">
        <f ca="1">+'IOx - Inputs'!S33</f>
        <v>8.6163125167244559E-3</v>
      </c>
      <c r="T11" s="54">
        <f ca="1">+'IOx - Inputs'!T33</f>
        <v>-5.528993663979076E-4</v>
      </c>
      <c r="U11" s="54">
        <f ca="1">+'IOx - Inputs'!U33</f>
        <v>5.3898943559136381E-3</v>
      </c>
      <c r="V11" s="54">
        <f ca="1">+'IOx - Inputs'!V33</f>
        <v>-2.2637470530771919E-3</v>
      </c>
      <c r="W11" s="54">
        <f ca="1">+'IOx - Inputs'!W33</f>
        <v>-2.7544801920860174E-3</v>
      </c>
      <c r="X11" s="54">
        <f ca="1">+'IOx - Inputs'!X33</f>
        <v>-7.195977711785817E-4</v>
      </c>
      <c r="Y11" s="54">
        <f ca="1">+'IOx - Inputs'!Y33</f>
        <v>3.0324006964497219E-3</v>
      </c>
      <c r="Z11" s="54">
        <f ca="1">+'IOx - Inputs'!Z33</f>
        <v>2.9220086063614925E-3</v>
      </c>
      <c r="AA11" s="54">
        <f ca="1">+'IOx - Inputs'!AA33</f>
        <v>1.5193152870053961E-2</v>
      </c>
      <c r="AB11" s="54">
        <f ca="1">+'IOx - Inputs'!AB33</f>
        <v>7.6409566171253829E-3</v>
      </c>
      <c r="AC11" s="54">
        <f ca="1">+'IOx - Inputs'!AC33</f>
        <v>1.2718072124260793E-2</v>
      </c>
      <c r="AD11" s="54">
        <f ca="1">+'IOx - Inputs'!AD33</f>
        <v>6.9836423041458318E-3</v>
      </c>
      <c r="AE11" s="54">
        <f ca="1">+'IOx - Inputs'!AE33</f>
        <v>1.7453531039701708E-4</v>
      </c>
      <c r="AF11" s="103"/>
    </row>
    <row r="12" spans="1:32" x14ac:dyDescent="0.25">
      <c r="A12" s="29"/>
      <c r="B12" s="56" t="str">
        <f>+'IOx - Inputs'!B34</f>
        <v>2016 to 2021</v>
      </c>
      <c r="C12" s="218">
        <f ca="1">+'IOx - Inputs'!C34</f>
        <v>-6.3911428453033992E-4</v>
      </c>
      <c r="D12" s="54">
        <f ca="1">+'IOx - Inputs'!D34</f>
        <v>5.8354350513161179E-3</v>
      </c>
      <c r="E12" s="54">
        <f ca="1">+'IOx - Inputs'!E34</f>
        <v>-4.0121655345140006E-3</v>
      </c>
      <c r="F12" s="54">
        <f ca="1">+'IOx - Inputs'!F34</f>
        <v>-3.0030572485640894E-3</v>
      </c>
      <c r="G12" s="54">
        <f ca="1">+'IOx - Inputs'!G34</f>
        <v>1.3068566165098217E-2</v>
      </c>
      <c r="H12" s="54">
        <f ca="1">+'IOx - Inputs'!H34</f>
        <v>-1.4144841204858372E-3</v>
      </c>
      <c r="I12" s="54">
        <f ca="1">+'IOx - Inputs'!I34</f>
        <v>5.3981076738720546E-3</v>
      </c>
      <c r="J12" s="54">
        <f ca="1">+'IOx - Inputs'!J34</f>
        <v>4.4758822513306651E-3</v>
      </c>
      <c r="K12" s="54">
        <f ca="1">+'IOx - Inputs'!K34</f>
        <v>-3.4589606962192043E-3</v>
      </c>
      <c r="L12" s="54">
        <f ca="1">+'IOx - Inputs'!L34</f>
        <v>-3.6145524475961199E-3</v>
      </c>
      <c r="M12" s="54">
        <f ca="1">+'IOx - Inputs'!M34</f>
        <v>1.2430758653307894E-2</v>
      </c>
      <c r="N12" s="54">
        <f ca="1">+'IOx - Inputs'!N34</f>
        <v>3.7927764186049817E-3</v>
      </c>
      <c r="O12" s="54">
        <f ca="1">+'IOx - Inputs'!O34</f>
        <v>4.6181646177017033E-3</v>
      </c>
      <c r="P12" s="54">
        <f ca="1">+'IOx - Inputs'!P34</f>
        <v>5.976521258303169E-3</v>
      </c>
      <c r="Q12" s="54">
        <f ca="1">+'IOx - Inputs'!Q34</f>
        <v>-4.9507383209850264E-3</v>
      </c>
      <c r="R12" s="54">
        <f ca="1">+'IOx - Inputs'!R34</f>
        <v>5.717380789624027E-3</v>
      </c>
      <c r="S12" s="54">
        <f ca="1">+'IOx - Inputs'!S34</f>
        <v>7.109507576491314E-3</v>
      </c>
      <c r="T12" s="54">
        <f ca="1">+'IOx - Inputs'!T34</f>
        <v>-1.6858670745591997E-3</v>
      </c>
      <c r="U12" s="54">
        <f ca="1">+'IOx - Inputs'!U34</f>
        <v>4.1893689339327356E-3</v>
      </c>
      <c r="V12" s="54">
        <f ca="1">+'IOx - Inputs'!V34</f>
        <v>-2.8653766311710349E-3</v>
      </c>
      <c r="W12" s="54">
        <f ca="1">+'IOx - Inputs'!W34</f>
        <v>-4.1676239944280491E-3</v>
      </c>
      <c r="X12" s="54">
        <f ca="1">+'IOx - Inputs'!X34</f>
        <v>-2.6583266490921575E-3</v>
      </c>
      <c r="Y12" s="54">
        <f ca="1">+'IOx - Inputs'!Y34</f>
        <v>1.995360069789287E-3</v>
      </c>
      <c r="Z12" s="54">
        <f ca="1">+'IOx - Inputs'!Z34</f>
        <v>1.8102802419537323E-3</v>
      </c>
      <c r="AA12" s="54">
        <f ca="1">+'IOx - Inputs'!AA34</f>
        <v>1.4095269465063787E-2</v>
      </c>
      <c r="AB12" s="54">
        <f ca="1">+'IOx - Inputs'!AB34</f>
        <v>6.1480042822903425E-3</v>
      </c>
      <c r="AC12" s="54">
        <f ca="1">+'IOx - Inputs'!AC34</f>
        <v>1.0759223551997099E-2</v>
      </c>
      <c r="AD12" s="54">
        <f ca="1">+'IOx - Inputs'!AD34</f>
        <v>5.3748478201729455E-3</v>
      </c>
      <c r="AE12" s="54">
        <f ca="1">+'IOx - Inputs'!AE34</f>
        <v>-1.3117666511414106E-3</v>
      </c>
      <c r="AF12" s="103"/>
    </row>
    <row r="13" spans="1:32" x14ac:dyDescent="0.25">
      <c r="A13" s="29"/>
      <c r="B13" s="56" t="str">
        <f>+'IOx - Inputs'!B35</f>
        <v>2021 to 2026</v>
      </c>
      <c r="C13" s="218">
        <f>+'IOx - Inputs'!C35</f>
        <v>-1.4986151713587414E-3</v>
      </c>
      <c r="D13" s="54">
        <f ca="1">+'IOx - Inputs'!D35</f>
        <v>5.2975629265994417E-3</v>
      </c>
      <c r="E13" s="54">
        <f>+'IOx - Inputs'!E35</f>
        <v>-5.1284755757314837E-3</v>
      </c>
      <c r="F13" s="54">
        <f>+'IOx - Inputs'!F35</f>
        <v>-3.8169053171637213E-3</v>
      </c>
      <c r="G13" s="54">
        <f ca="1">+'IOx - Inputs'!G35</f>
        <v>1.2266767076009266E-2</v>
      </c>
      <c r="H13" s="54">
        <f>+'IOx - Inputs'!H35</f>
        <v>-2.820454444561693E-3</v>
      </c>
      <c r="I13" s="54">
        <f>+'IOx - Inputs'!I35</f>
        <v>4.8035148142637762E-3</v>
      </c>
      <c r="J13" s="54">
        <f>+'IOx - Inputs'!J35</f>
        <v>3.1348577549841217E-3</v>
      </c>
      <c r="K13" s="54">
        <f>+'IOx - Inputs'!K35</f>
        <v>-5.1003052428129081E-3</v>
      </c>
      <c r="L13" s="54">
        <f>+'IOx - Inputs'!L35</f>
        <v>-4.9617013464554605E-3</v>
      </c>
      <c r="M13" s="54">
        <f>+'IOx - Inputs'!M35</f>
        <v>1.1415797749950052E-2</v>
      </c>
      <c r="N13" s="54">
        <f>+'IOx - Inputs'!N35</f>
        <v>2.4875929374033046E-3</v>
      </c>
      <c r="O13" s="54">
        <f>+'IOx - Inputs'!O35</f>
        <v>3.6992379213209858E-3</v>
      </c>
      <c r="P13" s="54">
        <f>+'IOx - Inputs'!P35</f>
        <v>4.6531672885121722E-3</v>
      </c>
      <c r="Q13" s="54">
        <f ca="1">+'IOx - Inputs'!Q35</f>
        <v>-6.6197266325015436E-3</v>
      </c>
      <c r="R13" s="54">
        <f>+'IOx - Inputs'!R35</f>
        <v>4.6405706253653811E-3</v>
      </c>
      <c r="S13" s="54">
        <f>+'IOx - Inputs'!S35</f>
        <v>6.3075903183540394E-3</v>
      </c>
      <c r="T13" s="54">
        <f ca="1">+'IOx - Inputs'!T35</f>
        <v>-2.3476581293270238E-3</v>
      </c>
      <c r="U13" s="54">
        <f ca="1">+'IOx - Inputs'!U35</f>
        <v>3.4155621351064092E-3</v>
      </c>
      <c r="V13" s="54">
        <f ca="1">+'IOx - Inputs'!V35</f>
        <v>-4.0793901251440223E-3</v>
      </c>
      <c r="W13" s="54">
        <f ca="1">+'IOx - Inputs'!W35</f>
        <v>-5.2382900520653308E-3</v>
      </c>
      <c r="X13" s="54">
        <f>+'IOx - Inputs'!X35</f>
        <v>-3.1871205005524761E-3</v>
      </c>
      <c r="Y13" s="54">
        <f>+'IOx - Inputs'!Y35</f>
        <v>3.3036016459853101E-4</v>
      </c>
      <c r="Z13" s="54">
        <f ca="1">+'IOx - Inputs'!Z35</f>
        <v>1.0677188579322205E-3</v>
      </c>
      <c r="AA13" s="54">
        <f ca="1">+'IOx - Inputs'!AA35</f>
        <v>1.3004523212621688E-2</v>
      </c>
      <c r="AB13" s="54">
        <f>+'IOx - Inputs'!AB35</f>
        <v>5.1774970777658247E-3</v>
      </c>
      <c r="AC13" s="54">
        <f>+'IOx - Inputs'!AC35</f>
        <v>9.8585373091035766E-3</v>
      </c>
      <c r="AD13" s="54">
        <f>+'IOx - Inputs'!AD35</f>
        <v>4.5394725368268496E-3</v>
      </c>
      <c r="AE13" s="54">
        <f>+'IOx - Inputs'!AE35</f>
        <v>-2.3818195757001615E-3</v>
      </c>
      <c r="AF13" s="103"/>
    </row>
    <row r="14" spans="1:32" x14ac:dyDescent="0.25">
      <c r="A14" s="29"/>
      <c r="B14" s="4"/>
      <c r="C14" s="170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103"/>
    </row>
    <row r="15" spans="1:32" ht="23.25" x14ac:dyDescent="0.35">
      <c r="A15" s="29"/>
      <c r="B15" s="96" t="str">
        <f>+'IOx - Inputs'!A19</f>
        <v>IO3A</v>
      </c>
      <c r="C15" s="214" t="str">
        <f>+'IOx - Inputs'!B19</f>
        <v>Elasticity of network opex to network length</v>
      </c>
      <c r="D15" s="126"/>
      <c r="E15" s="12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103"/>
    </row>
    <row r="16" spans="1:32" x14ac:dyDescent="0.25">
      <c r="A16" s="29"/>
      <c r="B16" s="98"/>
      <c r="C16" s="217">
        <f>+'IOx - Inputs'!B20</f>
        <v>0.47799999999999998</v>
      </c>
      <c r="D16" s="126"/>
      <c r="E16" s="12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103"/>
    </row>
    <row r="17" spans="1:32" x14ac:dyDescent="0.25">
      <c r="A17" s="29"/>
      <c r="B17" s="126"/>
      <c r="C17" s="170"/>
      <c r="D17" s="126"/>
      <c r="E17" s="12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103"/>
    </row>
    <row r="18" spans="1:32" ht="23.25" x14ac:dyDescent="0.35">
      <c r="A18" s="29"/>
      <c r="B18" s="96" t="str">
        <f>+'IOx - Inputs'!A67</f>
        <v>IO7</v>
      </c>
      <c r="C18" s="214" t="str">
        <f>+'IOx - Inputs'!B67</f>
        <v>Percentage change in network length (sourced from file 1605678 [analysis] row 24)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103"/>
    </row>
    <row r="19" spans="1:32" ht="26.25" x14ac:dyDescent="0.25">
      <c r="A19" s="29"/>
      <c r="B19" s="61"/>
      <c r="C19" s="163" t="s">
        <v>3</v>
      </c>
      <c r="D19" s="62" t="s">
        <v>4</v>
      </c>
      <c r="E19" s="62" t="s">
        <v>59</v>
      </c>
      <c r="F19" s="62" t="s">
        <v>5</v>
      </c>
      <c r="G19" s="62" t="s">
        <v>60</v>
      </c>
      <c r="H19" s="62" t="s">
        <v>6</v>
      </c>
      <c r="I19" s="62" t="s">
        <v>61</v>
      </c>
      <c r="J19" s="62" t="s">
        <v>7</v>
      </c>
      <c r="K19" s="62" t="s">
        <v>8</v>
      </c>
      <c r="L19" s="62" t="s">
        <v>62</v>
      </c>
      <c r="M19" s="62" t="s">
        <v>63</v>
      </c>
      <c r="N19" s="62" t="s">
        <v>64</v>
      </c>
      <c r="O19" s="62" t="s">
        <v>9</v>
      </c>
      <c r="P19" s="62" t="s">
        <v>10</v>
      </c>
      <c r="Q19" s="62" t="s">
        <v>65</v>
      </c>
      <c r="R19" s="62" t="s">
        <v>66</v>
      </c>
      <c r="S19" s="62" t="s">
        <v>67</v>
      </c>
      <c r="T19" s="62" t="s">
        <v>68</v>
      </c>
      <c r="U19" s="62" t="s">
        <v>11</v>
      </c>
      <c r="V19" s="62" t="s">
        <v>69</v>
      </c>
      <c r="W19" s="62" t="s">
        <v>12</v>
      </c>
      <c r="X19" s="62" t="s">
        <v>70</v>
      </c>
      <c r="Y19" s="62" t="s">
        <v>13</v>
      </c>
      <c r="Z19" s="62" t="s">
        <v>71</v>
      </c>
      <c r="AA19" s="62" t="s">
        <v>72</v>
      </c>
      <c r="AB19" s="62" t="s">
        <v>73</v>
      </c>
      <c r="AC19" s="62" t="s">
        <v>74</v>
      </c>
      <c r="AD19" s="62" t="s">
        <v>14</v>
      </c>
      <c r="AE19" s="62" t="s">
        <v>75</v>
      </c>
      <c r="AF19" s="103"/>
    </row>
    <row r="20" spans="1:32" x14ac:dyDescent="0.25">
      <c r="A20" s="29"/>
      <c r="B20" s="56" t="str">
        <f>+'IOx - Inputs'!B69</f>
        <v>For all years:</v>
      </c>
      <c r="C20" s="218">
        <f>+'IOx - Inputs'!C69</f>
        <v>8.1608916755744332E-3</v>
      </c>
      <c r="D20" s="54">
        <f>+'IOx - Inputs'!D69</f>
        <v>9.4753433558993905E-3</v>
      </c>
      <c r="E20" s="54">
        <f>+'IOx - Inputs'!E69</f>
        <v>1.3113383062418826E-2</v>
      </c>
      <c r="F20" s="54">
        <f>+'IOx - Inputs'!F69</f>
        <v>1.6882748144333437E-3</v>
      </c>
      <c r="G20" s="54">
        <f>+'IOx - Inputs'!G69</f>
        <v>6.116839077988212E-3</v>
      </c>
      <c r="H20" s="54">
        <f>+'IOx - Inputs'!H69</f>
        <v>-6.6738733480187218E-4</v>
      </c>
      <c r="I20" s="54">
        <f>+'IOx - Inputs'!I69</f>
        <v>2.723638071983725E-3</v>
      </c>
      <c r="J20" s="54">
        <f>+'IOx - Inputs'!J69</f>
        <v>1.1167932898723754E-2</v>
      </c>
      <c r="K20" s="54">
        <f>+'IOx - Inputs'!K69</f>
        <v>4.9182674140817451E-3</v>
      </c>
      <c r="L20" s="54">
        <f>+'IOx - Inputs'!L69</f>
        <v>1.7723053828848645E-3</v>
      </c>
      <c r="M20" s="54">
        <f>+'IOx - Inputs'!M69</f>
        <v>1.9060568873473516E-2</v>
      </c>
      <c r="N20" s="54">
        <f>+'IOx - Inputs'!N69</f>
        <v>4.8560077718335926E-3</v>
      </c>
      <c r="O20" s="54">
        <f>+'IOx - Inputs'!O69</f>
        <v>9.6341798449799398E-3</v>
      </c>
      <c r="P20" s="54">
        <f>+'IOx - Inputs'!P69</f>
        <v>4.0919581433411789E-3</v>
      </c>
      <c r="Q20" s="54">
        <f>+'IOx - Inputs'!Q69</f>
        <v>5.2371612170507564E-3</v>
      </c>
      <c r="R20" s="54">
        <f>+'IOx - Inputs'!R69</f>
        <v>7.924099224032144E-3</v>
      </c>
      <c r="S20" s="54">
        <f>+'IOx - Inputs'!S69</f>
        <v>7.1722679508945397E-3</v>
      </c>
      <c r="T20" s="54">
        <f>+'IOx - Inputs'!T69</f>
        <v>6.4806933612890916E-3</v>
      </c>
      <c r="U20" s="54">
        <f>+'IOx - Inputs'!U69</f>
        <v>1.4162691357382462E-2</v>
      </c>
      <c r="V20" s="54">
        <f>+'IOx - Inputs'!V69</f>
        <v>6.0975714196601194E-2</v>
      </c>
      <c r="W20" s="54">
        <f>+'IOx - Inputs'!W69</f>
        <v>1.0862361325172598E-2</v>
      </c>
      <c r="X20" s="54">
        <f>+'IOx - Inputs'!X69</f>
        <v>3.259300686550004E-3</v>
      </c>
      <c r="Y20" s="54">
        <f>+'IOx - Inputs'!Y69</f>
        <v>1.7090863547193358E-3</v>
      </c>
      <c r="Z20" s="54">
        <f>+'IOx - Inputs'!Z69</f>
        <v>4.70997712432486E-3</v>
      </c>
      <c r="AA20" s="54">
        <f>+'IOx - Inputs'!AA69</f>
        <v>4.2548244706166471E-3</v>
      </c>
      <c r="AB20" s="54">
        <f>+'IOx - Inputs'!AB69</f>
        <v>4.8578493101674169E-3</v>
      </c>
      <c r="AC20" s="54">
        <f>+'IOx - Inputs'!AC69</f>
        <v>3.5525137790746175E-3</v>
      </c>
      <c r="AD20" s="54">
        <f>+'IOx - Inputs'!AD69</f>
        <v>2.1534612275018183E-3</v>
      </c>
      <c r="AE20" s="54">
        <f>+'IOx - Inputs'!AE69</f>
        <v>1.1629331188238945E-2</v>
      </c>
      <c r="AF20" s="103"/>
    </row>
    <row r="21" spans="1:32" x14ac:dyDescent="0.25">
      <c r="A21" s="29"/>
      <c r="B21" s="126"/>
      <c r="C21" s="17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4"/>
      <c r="AF21" s="103"/>
    </row>
    <row r="22" spans="1:32" ht="26.25" x14ac:dyDescent="0.25">
      <c r="A22" s="29"/>
      <c r="B22" s="61"/>
      <c r="C22" s="163" t="s">
        <v>3</v>
      </c>
      <c r="D22" s="62" t="s">
        <v>4</v>
      </c>
      <c r="E22" s="62" t="s">
        <v>59</v>
      </c>
      <c r="F22" s="62" t="s">
        <v>5</v>
      </c>
      <c r="G22" s="62" t="s">
        <v>60</v>
      </c>
      <c r="H22" s="62" t="s">
        <v>6</v>
      </c>
      <c r="I22" s="62" t="s">
        <v>61</v>
      </c>
      <c r="J22" s="62" t="s">
        <v>7</v>
      </c>
      <c r="K22" s="62" t="s">
        <v>8</v>
      </c>
      <c r="L22" s="62" t="s">
        <v>62</v>
      </c>
      <c r="M22" s="62" t="s">
        <v>63</v>
      </c>
      <c r="N22" s="62" t="s">
        <v>64</v>
      </c>
      <c r="O22" s="62" t="s">
        <v>9</v>
      </c>
      <c r="P22" s="62" t="s">
        <v>10</v>
      </c>
      <c r="Q22" s="62" t="s">
        <v>65</v>
      </c>
      <c r="R22" s="62" t="s">
        <v>66</v>
      </c>
      <c r="S22" s="62" t="s">
        <v>67</v>
      </c>
      <c r="T22" s="62" t="s">
        <v>68</v>
      </c>
      <c r="U22" s="62" t="s">
        <v>11</v>
      </c>
      <c r="V22" s="62" t="s">
        <v>69</v>
      </c>
      <c r="W22" s="62" t="s">
        <v>12</v>
      </c>
      <c r="X22" s="62" t="s">
        <v>70</v>
      </c>
      <c r="Y22" s="62" t="s">
        <v>13</v>
      </c>
      <c r="Z22" s="62" t="s">
        <v>71</v>
      </c>
      <c r="AA22" s="62" t="s">
        <v>72</v>
      </c>
      <c r="AB22" s="62" t="s">
        <v>73</v>
      </c>
      <c r="AC22" s="62" t="s">
        <v>74</v>
      </c>
      <c r="AD22" s="62" t="s">
        <v>14</v>
      </c>
      <c r="AE22" s="62" t="s">
        <v>75</v>
      </c>
      <c r="AF22" s="103"/>
    </row>
    <row r="23" spans="1:32" x14ac:dyDescent="0.25">
      <c r="A23" s="29"/>
      <c r="B23" s="56">
        <v>2016</v>
      </c>
      <c r="C23" s="218">
        <f t="shared" ref="C23:AE23" ca="1" si="0">+(C$20*$C$16)+(C11*$C$7)</f>
        <v>4.2699974519718803E-3</v>
      </c>
      <c r="D23" s="54">
        <f t="shared" ca="1" si="0"/>
        <v>7.8067197745972129E-3</v>
      </c>
      <c r="E23" s="54">
        <f t="shared" ca="1" si="0"/>
        <v>5.33446080712114E-3</v>
      </c>
      <c r="F23" s="54">
        <f t="shared" ca="1" si="0"/>
        <v>4.5554299824670657E-4</v>
      </c>
      <c r="G23" s="54">
        <f t="shared" ca="1" si="0"/>
        <v>9.7324284752234626E-3</v>
      </c>
      <c r="H23" s="54">
        <f t="shared" ca="1" si="0"/>
        <v>-3.3607981855668996E-4</v>
      </c>
      <c r="I23" s="54">
        <f t="shared" ca="1" si="0"/>
        <v>4.5014173783765555E-3</v>
      </c>
      <c r="J23" s="54">
        <f t="shared" ca="1" si="0"/>
        <v>8.4438030516892325E-3</v>
      </c>
      <c r="K23" s="54">
        <f t="shared" ca="1" si="0"/>
        <v>2.3509318239310741E-3</v>
      </c>
      <c r="L23" s="54">
        <f t="shared" ca="1" si="0"/>
        <v>-2.3687576898438105E-4</v>
      </c>
      <c r="M23" s="54">
        <f t="shared" ca="1" si="0"/>
        <v>1.5650126704827086E-2</v>
      </c>
      <c r="N23" s="54">
        <f t="shared" ca="1" si="0"/>
        <v>4.9707337262475497E-3</v>
      </c>
      <c r="O23" s="54">
        <f t="shared" ca="1" si="0"/>
        <v>7.2489914603772621E-3</v>
      </c>
      <c r="P23" s="54">
        <f t="shared" ca="1" si="0"/>
        <v>5.2596955860640567E-3</v>
      </c>
      <c r="Q23" s="54">
        <f t="shared" ca="1" si="0"/>
        <v>6.7385061927353494E-4</v>
      </c>
      <c r="R23" s="54">
        <f t="shared" ca="1" si="0"/>
        <v>7.1332655061649396E-3</v>
      </c>
      <c r="S23" s="54">
        <f t="shared" ca="1" si="0"/>
        <v>7.4952435884215324E-3</v>
      </c>
      <c r="T23" s="54">
        <f t="shared" ca="1" si="0"/>
        <v>2.8368029257563733E-3</v>
      </c>
      <c r="U23" s="54">
        <f t="shared" ca="1" si="0"/>
        <v>9.3137966048200543E-3</v>
      </c>
      <c r="V23" s="54">
        <f t="shared" ca="1" si="0"/>
        <v>2.8077902776922938E-2</v>
      </c>
      <c r="W23" s="54">
        <f t="shared" ca="1" si="0"/>
        <v>3.8920940627679016E-3</v>
      </c>
      <c r="X23" s="54">
        <f t="shared" ca="1" si="0"/>
        <v>1.2182955801746114E-3</v>
      </c>
      <c r="Y23" s="54">
        <f t="shared" ca="1" si="0"/>
        <v>2.2482364062801109E-3</v>
      </c>
      <c r="Z23" s="54">
        <f t="shared" ca="1" si="0"/>
        <v>3.630557127629907E-3</v>
      </c>
      <c r="AA23" s="54">
        <f t="shared" ca="1" si="0"/>
        <v>9.2049742516202258E-3</v>
      </c>
      <c r="AB23" s="54">
        <f t="shared" ca="1" si="0"/>
        <v>5.9285834935432057E-3</v>
      </c>
      <c r="AC23" s="54">
        <f t="shared" ca="1" si="0"/>
        <v>7.7010316290487607E-3</v>
      </c>
      <c r="AD23" s="54">
        <f t="shared" ca="1" si="0"/>
        <v>4.3256336343027012E-3</v>
      </c>
      <c r="AE23" s="54">
        <f t="shared" ca="1" si="0"/>
        <v>5.6412009744856075E-3</v>
      </c>
      <c r="AF23" s="103"/>
    </row>
    <row r="24" spans="1:32" x14ac:dyDescent="0.25">
      <c r="A24" s="29"/>
      <c r="B24" s="56">
        <v>2021</v>
      </c>
      <c r="C24" s="218">
        <f t="shared" ref="C24:AE24" ca="1" si="1">+(C$20*$C$16)+(C12*$C$7)</f>
        <v>3.5992442786262585E-3</v>
      </c>
      <c r="D24" s="54">
        <f t="shared" ca="1" si="1"/>
        <v>7.2835394683411162E-3</v>
      </c>
      <c r="E24" s="54">
        <f t="shared" ca="1" si="1"/>
        <v>4.3744549715455903E-3</v>
      </c>
      <c r="F24" s="54">
        <f t="shared" ca="1" si="1"/>
        <v>-6.1044766002311187E-4</v>
      </c>
      <c r="G24" s="54">
        <f t="shared" ca="1" si="1"/>
        <v>9.0922123092047231E-3</v>
      </c>
      <c r="H24" s="54">
        <f t="shared" ca="1" si="1"/>
        <v>-9.8664765090460994E-4</v>
      </c>
      <c r="I24" s="54">
        <f t="shared" ca="1" si="1"/>
        <v>3.8498058204758301E-3</v>
      </c>
      <c r="J24" s="54">
        <f t="shared" ca="1" si="1"/>
        <v>7.4508883482180283E-3</v>
      </c>
      <c r="K24" s="54">
        <f t="shared" ca="1" si="1"/>
        <v>7.1830237531560984E-4</v>
      </c>
      <c r="L24" s="54">
        <f t="shared" ca="1" si="1"/>
        <v>-8.5890678224640328E-4</v>
      </c>
      <c r="M24" s="54">
        <f t="shared" ca="1" si="1"/>
        <v>1.4978270005881665E-2</v>
      </c>
      <c r="N24" s="54">
        <f t="shared" ca="1" si="1"/>
        <v>4.1113621845180089E-3</v>
      </c>
      <c r="O24" s="54">
        <f t="shared" ca="1" si="1"/>
        <v>6.7849116654556153E-3</v>
      </c>
      <c r="P24" s="54">
        <f t="shared" ca="1" si="1"/>
        <v>4.7768740264361792E-3</v>
      </c>
      <c r="Q24" s="54">
        <f t="shared" ca="1" si="1"/>
        <v>1.6661457424532906E-4</v>
      </c>
      <c r="R24" s="54">
        <f t="shared" ca="1" si="1"/>
        <v>6.4863231617899048E-3</v>
      </c>
      <c r="S24" s="54">
        <f t="shared" ca="1" si="1"/>
        <v>6.7840316566314899E-3</v>
      </c>
      <c r="T24" s="54">
        <f t="shared" ca="1" si="1"/>
        <v>2.3020421675042438E-3</v>
      </c>
      <c r="U24" s="54">
        <f t="shared" ca="1" si="1"/>
        <v>8.7471486056450685E-3</v>
      </c>
      <c r="V24" s="54">
        <f t="shared" ca="1" si="1"/>
        <v>2.7793933616062642E-2</v>
      </c>
      <c r="W24" s="54">
        <f t="shared" ca="1" si="1"/>
        <v>3.2250901880624626E-3</v>
      </c>
      <c r="X24" s="54">
        <f t="shared" ca="1" si="1"/>
        <v>3.0321554979940361E-4</v>
      </c>
      <c r="Y24" s="54">
        <f t="shared" ca="1" si="1"/>
        <v>1.7587532304963859E-3</v>
      </c>
      <c r="Z24" s="54">
        <f t="shared" ca="1" si="1"/>
        <v>3.1058213396294447E-3</v>
      </c>
      <c r="AA24" s="54">
        <f t="shared" ca="1" si="1"/>
        <v>8.6867732844648649E-3</v>
      </c>
      <c r="AB24" s="54">
        <f t="shared" ca="1" si="1"/>
        <v>5.2239099915010667E-3</v>
      </c>
      <c r="AC24" s="54">
        <f t="shared" ca="1" si="1"/>
        <v>6.7764551029402976E-3</v>
      </c>
      <c r="AD24" s="54">
        <f t="shared" ca="1" si="1"/>
        <v>3.5662826378674993E-3</v>
      </c>
      <c r="AE24" s="54">
        <f t="shared" ca="1" si="1"/>
        <v>4.9396664486394699E-3</v>
      </c>
      <c r="AF24" s="103"/>
    </row>
    <row r="25" spans="1:32" x14ac:dyDescent="0.25">
      <c r="A25" s="29"/>
      <c r="B25" s="56">
        <v>2026</v>
      </c>
      <c r="C25" s="218">
        <f t="shared" ref="C25:AE25" si="2">+(C$20*$C$16)+(C13*$C$7)</f>
        <v>3.1935598600432531E-3</v>
      </c>
      <c r="D25" s="54">
        <f t="shared" ca="1" si="2"/>
        <v>7.029663825474845E-3</v>
      </c>
      <c r="E25" s="54">
        <f t="shared" si="2"/>
        <v>3.8475566320909389E-3</v>
      </c>
      <c r="F25" s="54">
        <f t="shared" si="2"/>
        <v>-9.9458394840213791E-4</v>
      </c>
      <c r="G25" s="54">
        <f t="shared" ca="1" si="2"/>
        <v>8.7137631391547392E-3</v>
      </c>
      <c r="H25" s="54">
        <f t="shared" si="2"/>
        <v>-1.6502656438684138E-3</v>
      </c>
      <c r="I25" s="54">
        <f t="shared" si="2"/>
        <v>3.5691579907407229E-3</v>
      </c>
      <c r="J25" s="54">
        <f t="shared" si="2"/>
        <v>6.8179247859424591E-3</v>
      </c>
      <c r="K25" s="54">
        <f t="shared" si="2"/>
        <v>-5.6412250676618394E-5</v>
      </c>
      <c r="L25" s="54">
        <f t="shared" si="2"/>
        <v>-1.4947610625080121E-3</v>
      </c>
      <c r="M25" s="54">
        <f t="shared" si="2"/>
        <v>1.4499208459496763E-2</v>
      </c>
      <c r="N25" s="54">
        <f t="shared" si="2"/>
        <v>3.4953155813908171E-3</v>
      </c>
      <c r="O25" s="54">
        <f t="shared" si="2"/>
        <v>6.3511782647639164E-3</v>
      </c>
      <c r="P25" s="54">
        <f t="shared" si="2"/>
        <v>4.152250952694829E-3</v>
      </c>
      <c r="Q25" s="54">
        <f t="shared" ca="1" si="2"/>
        <v>-6.211479087904672E-4</v>
      </c>
      <c r="R25" s="54">
        <f t="shared" si="2"/>
        <v>5.9780687642598251E-3</v>
      </c>
      <c r="S25" s="54">
        <f t="shared" si="2"/>
        <v>6.4055267107906962E-3</v>
      </c>
      <c r="T25" s="54">
        <f t="shared" ca="1" si="2"/>
        <v>1.9896767896538307E-3</v>
      </c>
      <c r="U25" s="54">
        <f t="shared" ca="1" si="2"/>
        <v>8.3819117965990425E-3</v>
      </c>
      <c r="V25" s="54">
        <f t="shared" ca="1" si="2"/>
        <v>2.7220919246907394E-2</v>
      </c>
      <c r="W25" s="54">
        <f t="shared" ca="1" si="2"/>
        <v>2.7197358088576658E-3</v>
      </c>
      <c r="X25" s="54">
        <f t="shared" si="2"/>
        <v>5.3624851910133312E-5</v>
      </c>
      <c r="Y25" s="54">
        <f t="shared" si="2"/>
        <v>9.7287327524634912E-4</v>
      </c>
      <c r="Z25" s="54">
        <f t="shared" ca="1" si="2"/>
        <v>2.755332366371291E-3</v>
      </c>
      <c r="AA25" s="54">
        <f t="shared" ca="1" si="2"/>
        <v>8.1719410533121935E-3</v>
      </c>
      <c r="AB25" s="54">
        <f t="shared" si="2"/>
        <v>4.765830590965494E-3</v>
      </c>
      <c r="AC25" s="54">
        <f t="shared" si="2"/>
        <v>6.3513311962945553E-3</v>
      </c>
      <c r="AD25" s="54">
        <f t="shared" si="2"/>
        <v>3.171985504128142E-3</v>
      </c>
      <c r="AE25" s="54">
        <f t="shared" si="2"/>
        <v>4.4346014682477399E-3</v>
      </c>
      <c r="AF25" s="103"/>
    </row>
    <row r="26" spans="1:32" x14ac:dyDescent="0.25">
      <c r="A26" s="29"/>
      <c r="B26" s="13"/>
      <c r="C26" s="170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103"/>
    </row>
    <row r="27" spans="1:32" x14ac:dyDescent="0.25">
      <c r="A27" s="29"/>
      <c r="B27" s="13"/>
      <c r="C27" s="170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103"/>
    </row>
    <row r="28" spans="1:32" ht="23.25" x14ac:dyDescent="0.35">
      <c r="A28" s="101" t="s">
        <v>83</v>
      </c>
      <c r="B28" s="102" t="s">
        <v>27</v>
      </c>
      <c r="C28" s="170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4"/>
      <c r="AF28" s="103"/>
    </row>
    <row r="29" spans="1:32" x14ac:dyDescent="0.25">
      <c r="A29" s="29"/>
      <c r="B29" s="13" t="s">
        <v>15</v>
      </c>
      <c r="C29" s="170" t="s">
        <v>106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4"/>
      <c r="AF29" s="103"/>
    </row>
    <row r="30" spans="1:32" x14ac:dyDescent="0.25">
      <c r="A30" s="29"/>
      <c r="B30" s="4"/>
      <c r="C30" s="170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103"/>
    </row>
    <row r="31" spans="1:32" ht="23.25" x14ac:dyDescent="0.35">
      <c r="A31" s="29"/>
      <c r="B31" s="96" t="str">
        <f>+'IOx - Inputs'!A13</f>
        <v>IO2A</v>
      </c>
      <c r="C31" s="214" t="str">
        <f>+'IOx - Inputs'!B13</f>
        <v>Network opex partial productivity factor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103"/>
    </row>
    <row r="32" spans="1:32" x14ac:dyDescent="0.25">
      <c r="A32" s="29"/>
      <c r="B32" s="98"/>
      <c r="C32" s="219">
        <f>+'IOx - Inputs'!B14</f>
        <v>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103"/>
    </row>
    <row r="33" spans="1:32" x14ac:dyDescent="0.25">
      <c r="A33" s="29"/>
      <c r="B33" s="4"/>
      <c r="C33" s="170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103"/>
    </row>
    <row r="34" spans="1:32" x14ac:dyDescent="0.25">
      <c r="A34" s="29"/>
      <c r="B34" s="4"/>
      <c r="C34" s="170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103"/>
    </row>
    <row r="35" spans="1:32" ht="23.25" x14ac:dyDescent="0.35">
      <c r="A35" s="101" t="s">
        <v>122</v>
      </c>
      <c r="B35" s="102" t="s">
        <v>81</v>
      </c>
      <c r="C35" s="170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4"/>
      <c r="AF35" s="103"/>
    </row>
    <row r="36" spans="1:32" x14ac:dyDescent="0.25">
      <c r="A36" s="29"/>
      <c r="B36" s="13" t="s">
        <v>15</v>
      </c>
      <c r="C36" s="170" t="s">
        <v>144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103"/>
    </row>
    <row r="37" spans="1:32" x14ac:dyDescent="0.25">
      <c r="A37" s="29"/>
      <c r="B37" s="4"/>
      <c r="C37" s="170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103"/>
    </row>
    <row r="38" spans="1:32" ht="26.25" x14ac:dyDescent="0.25">
      <c r="A38" s="29"/>
      <c r="B38" s="61"/>
      <c r="C38" s="163" t="s">
        <v>3</v>
      </c>
      <c r="D38" s="62" t="s">
        <v>4</v>
      </c>
      <c r="E38" s="62" t="s">
        <v>59</v>
      </c>
      <c r="F38" s="62" t="s">
        <v>5</v>
      </c>
      <c r="G38" s="62" t="s">
        <v>60</v>
      </c>
      <c r="H38" s="62" t="s">
        <v>6</v>
      </c>
      <c r="I38" s="62" t="s">
        <v>61</v>
      </c>
      <c r="J38" s="62" t="s">
        <v>7</v>
      </c>
      <c r="K38" s="62" t="s">
        <v>8</v>
      </c>
      <c r="L38" s="62" t="s">
        <v>62</v>
      </c>
      <c r="M38" s="62" t="s">
        <v>63</v>
      </c>
      <c r="N38" s="62" t="s">
        <v>64</v>
      </c>
      <c r="O38" s="62" t="s">
        <v>9</v>
      </c>
      <c r="P38" s="62" t="s">
        <v>10</v>
      </c>
      <c r="Q38" s="62" t="s">
        <v>65</v>
      </c>
      <c r="R38" s="62" t="s">
        <v>66</v>
      </c>
      <c r="S38" s="62" t="s">
        <v>67</v>
      </c>
      <c r="T38" s="62" t="s">
        <v>68</v>
      </c>
      <c r="U38" s="62" t="s">
        <v>11</v>
      </c>
      <c r="V38" s="62" t="s">
        <v>69</v>
      </c>
      <c r="W38" s="62" t="s">
        <v>12</v>
      </c>
      <c r="X38" s="62" t="s">
        <v>70</v>
      </c>
      <c r="Y38" s="62" t="s">
        <v>13</v>
      </c>
      <c r="Z38" s="62" t="s">
        <v>71</v>
      </c>
      <c r="AA38" s="62" t="s">
        <v>72</v>
      </c>
      <c r="AB38" s="62" t="s">
        <v>73</v>
      </c>
      <c r="AC38" s="62" t="s">
        <v>74</v>
      </c>
      <c r="AD38" s="62" t="s">
        <v>14</v>
      </c>
      <c r="AE38" s="62" t="s">
        <v>75</v>
      </c>
      <c r="AF38" s="103"/>
    </row>
    <row r="39" spans="1:32" x14ac:dyDescent="0.25">
      <c r="A39" s="29"/>
      <c r="B39" s="56">
        <v>2012</v>
      </c>
      <c r="C39" s="218">
        <f ca="1">-$C$32+IF($B39&lt;=$B$23,C$23,IF($B39&lt;=$B$24,C$24,C$25))</f>
        <v>4.2699974519718803E-3</v>
      </c>
      <c r="D39" s="54">
        <f t="shared" ref="D39:AE49" ca="1" si="3">-$C$32+IF($B39&lt;=$B$23,D$23,IF($B39&lt;=$B$24,D$24,D$25))</f>
        <v>7.8067197745972129E-3</v>
      </c>
      <c r="E39" s="54">
        <f t="shared" ca="1" si="3"/>
        <v>5.33446080712114E-3</v>
      </c>
      <c r="F39" s="54">
        <f t="shared" ca="1" si="3"/>
        <v>4.5554299824670657E-4</v>
      </c>
      <c r="G39" s="54">
        <f t="shared" ca="1" si="3"/>
        <v>9.7324284752234626E-3</v>
      </c>
      <c r="H39" s="54">
        <f t="shared" ca="1" si="3"/>
        <v>-3.3607981855668996E-4</v>
      </c>
      <c r="I39" s="54">
        <f t="shared" ca="1" si="3"/>
        <v>4.5014173783765555E-3</v>
      </c>
      <c r="J39" s="54">
        <f t="shared" ca="1" si="3"/>
        <v>8.4438030516892325E-3</v>
      </c>
      <c r="K39" s="54">
        <f t="shared" ca="1" si="3"/>
        <v>2.3509318239310741E-3</v>
      </c>
      <c r="L39" s="54">
        <f t="shared" ca="1" si="3"/>
        <v>-2.3687576898438105E-4</v>
      </c>
      <c r="M39" s="54">
        <f t="shared" ca="1" si="3"/>
        <v>1.5650126704827086E-2</v>
      </c>
      <c r="N39" s="54">
        <f t="shared" ca="1" si="3"/>
        <v>4.9707337262475497E-3</v>
      </c>
      <c r="O39" s="54">
        <f t="shared" ca="1" si="3"/>
        <v>7.2489914603772621E-3</v>
      </c>
      <c r="P39" s="54">
        <f t="shared" ca="1" si="3"/>
        <v>5.2596955860640567E-3</v>
      </c>
      <c r="Q39" s="54">
        <f t="shared" ca="1" si="3"/>
        <v>6.7385061927353494E-4</v>
      </c>
      <c r="R39" s="54">
        <f t="shared" ca="1" si="3"/>
        <v>7.1332655061649396E-3</v>
      </c>
      <c r="S39" s="54">
        <f t="shared" ca="1" si="3"/>
        <v>7.4952435884215324E-3</v>
      </c>
      <c r="T39" s="54">
        <f t="shared" ca="1" si="3"/>
        <v>2.8368029257563733E-3</v>
      </c>
      <c r="U39" s="54">
        <f t="shared" ca="1" si="3"/>
        <v>9.3137966048200543E-3</v>
      </c>
      <c r="V39" s="54">
        <f t="shared" ca="1" si="3"/>
        <v>2.8077902776922938E-2</v>
      </c>
      <c r="W39" s="54">
        <f t="shared" ca="1" si="3"/>
        <v>3.8920940627679016E-3</v>
      </c>
      <c r="X39" s="54">
        <f t="shared" ca="1" si="3"/>
        <v>1.2182955801746114E-3</v>
      </c>
      <c r="Y39" s="54">
        <f t="shared" ca="1" si="3"/>
        <v>2.2482364062801109E-3</v>
      </c>
      <c r="Z39" s="54">
        <f t="shared" ca="1" si="3"/>
        <v>3.630557127629907E-3</v>
      </c>
      <c r="AA39" s="54">
        <f t="shared" ca="1" si="3"/>
        <v>9.2049742516202258E-3</v>
      </c>
      <c r="AB39" s="54">
        <f t="shared" ca="1" si="3"/>
        <v>5.9285834935432057E-3</v>
      </c>
      <c r="AC39" s="54">
        <f t="shared" ca="1" si="3"/>
        <v>7.7010316290487607E-3</v>
      </c>
      <c r="AD39" s="54">
        <f t="shared" ca="1" si="3"/>
        <v>4.3256336343027012E-3</v>
      </c>
      <c r="AE39" s="54">
        <f t="shared" ca="1" si="3"/>
        <v>5.6412009744856075E-3</v>
      </c>
      <c r="AF39" s="103"/>
    </row>
    <row r="40" spans="1:32" x14ac:dyDescent="0.25">
      <c r="A40" s="29"/>
      <c r="B40" s="56">
        <v>2013</v>
      </c>
      <c r="C40" s="218">
        <f t="shared" ref="C40:R42" ca="1" si="4">-$C$32+IF($B40&lt;=$B$23,C$23,IF($B40&lt;=$B$24,C$24,C$25))</f>
        <v>4.2699974519718803E-3</v>
      </c>
      <c r="D40" s="54">
        <f t="shared" ca="1" si="4"/>
        <v>7.8067197745972129E-3</v>
      </c>
      <c r="E40" s="54">
        <f t="shared" ca="1" si="4"/>
        <v>5.33446080712114E-3</v>
      </c>
      <c r="F40" s="54">
        <f t="shared" ca="1" si="4"/>
        <v>4.5554299824670657E-4</v>
      </c>
      <c r="G40" s="54">
        <f t="shared" ca="1" si="4"/>
        <v>9.7324284752234626E-3</v>
      </c>
      <c r="H40" s="54">
        <f t="shared" ca="1" si="4"/>
        <v>-3.3607981855668996E-4</v>
      </c>
      <c r="I40" s="54">
        <f t="shared" ca="1" si="4"/>
        <v>4.5014173783765555E-3</v>
      </c>
      <c r="J40" s="54">
        <f t="shared" ca="1" si="4"/>
        <v>8.4438030516892325E-3</v>
      </c>
      <c r="K40" s="54">
        <f t="shared" ca="1" si="4"/>
        <v>2.3509318239310741E-3</v>
      </c>
      <c r="L40" s="54">
        <f t="shared" ca="1" si="4"/>
        <v>-2.3687576898438105E-4</v>
      </c>
      <c r="M40" s="54">
        <f t="shared" ca="1" si="4"/>
        <v>1.5650126704827086E-2</v>
      </c>
      <c r="N40" s="54">
        <f t="shared" ca="1" si="4"/>
        <v>4.9707337262475497E-3</v>
      </c>
      <c r="O40" s="54">
        <f t="shared" ca="1" si="4"/>
        <v>7.2489914603772621E-3</v>
      </c>
      <c r="P40" s="54">
        <f t="shared" ca="1" si="4"/>
        <v>5.2596955860640567E-3</v>
      </c>
      <c r="Q40" s="54">
        <f t="shared" ca="1" si="4"/>
        <v>6.7385061927353494E-4</v>
      </c>
      <c r="R40" s="54">
        <f t="shared" ca="1" si="4"/>
        <v>7.1332655061649396E-3</v>
      </c>
      <c r="S40" s="54">
        <f t="shared" ca="1" si="3"/>
        <v>7.4952435884215324E-3</v>
      </c>
      <c r="T40" s="54">
        <f t="shared" ca="1" si="3"/>
        <v>2.8368029257563733E-3</v>
      </c>
      <c r="U40" s="54">
        <f t="shared" ca="1" si="3"/>
        <v>9.3137966048200543E-3</v>
      </c>
      <c r="V40" s="54">
        <f t="shared" ca="1" si="3"/>
        <v>2.8077902776922938E-2</v>
      </c>
      <c r="W40" s="54">
        <f t="shared" ca="1" si="3"/>
        <v>3.8920940627679016E-3</v>
      </c>
      <c r="X40" s="54">
        <f t="shared" ca="1" si="3"/>
        <v>1.2182955801746114E-3</v>
      </c>
      <c r="Y40" s="54">
        <f t="shared" ca="1" si="3"/>
        <v>2.2482364062801109E-3</v>
      </c>
      <c r="Z40" s="54">
        <f t="shared" ca="1" si="3"/>
        <v>3.630557127629907E-3</v>
      </c>
      <c r="AA40" s="54">
        <f t="shared" ca="1" si="3"/>
        <v>9.2049742516202258E-3</v>
      </c>
      <c r="AB40" s="54">
        <f t="shared" ca="1" si="3"/>
        <v>5.9285834935432057E-3</v>
      </c>
      <c r="AC40" s="54">
        <f t="shared" ca="1" si="3"/>
        <v>7.7010316290487607E-3</v>
      </c>
      <c r="AD40" s="54">
        <f t="shared" ca="1" si="3"/>
        <v>4.3256336343027012E-3</v>
      </c>
      <c r="AE40" s="54">
        <f t="shared" ca="1" si="3"/>
        <v>5.6412009744856075E-3</v>
      </c>
      <c r="AF40" s="103"/>
    </row>
    <row r="41" spans="1:32" x14ac:dyDescent="0.25">
      <c r="A41" s="29"/>
      <c r="B41" s="56">
        <v>2014</v>
      </c>
      <c r="C41" s="218">
        <f t="shared" ca="1" si="4"/>
        <v>4.2699974519718803E-3</v>
      </c>
      <c r="D41" s="54">
        <f t="shared" ca="1" si="3"/>
        <v>7.8067197745972129E-3</v>
      </c>
      <c r="E41" s="54">
        <f t="shared" ca="1" si="3"/>
        <v>5.33446080712114E-3</v>
      </c>
      <c r="F41" s="54">
        <f t="shared" ca="1" si="3"/>
        <v>4.5554299824670657E-4</v>
      </c>
      <c r="G41" s="54">
        <f t="shared" ca="1" si="3"/>
        <v>9.7324284752234626E-3</v>
      </c>
      <c r="H41" s="54">
        <f t="shared" ca="1" si="3"/>
        <v>-3.3607981855668996E-4</v>
      </c>
      <c r="I41" s="54">
        <f t="shared" ca="1" si="3"/>
        <v>4.5014173783765555E-3</v>
      </c>
      <c r="J41" s="54">
        <f t="shared" ca="1" si="3"/>
        <v>8.4438030516892325E-3</v>
      </c>
      <c r="K41" s="54">
        <f t="shared" ca="1" si="3"/>
        <v>2.3509318239310741E-3</v>
      </c>
      <c r="L41" s="54">
        <f t="shared" ca="1" si="3"/>
        <v>-2.3687576898438105E-4</v>
      </c>
      <c r="M41" s="54">
        <f t="shared" ca="1" si="3"/>
        <v>1.5650126704827086E-2</v>
      </c>
      <c r="N41" s="54">
        <f t="shared" ca="1" si="3"/>
        <v>4.9707337262475497E-3</v>
      </c>
      <c r="O41" s="54">
        <f t="shared" ca="1" si="3"/>
        <v>7.2489914603772621E-3</v>
      </c>
      <c r="P41" s="54">
        <f t="shared" ca="1" si="3"/>
        <v>5.2596955860640567E-3</v>
      </c>
      <c r="Q41" s="54">
        <f t="shared" ca="1" si="3"/>
        <v>6.7385061927353494E-4</v>
      </c>
      <c r="R41" s="54">
        <f t="shared" ca="1" si="3"/>
        <v>7.1332655061649396E-3</v>
      </c>
      <c r="S41" s="54">
        <f t="shared" ca="1" si="3"/>
        <v>7.4952435884215324E-3</v>
      </c>
      <c r="T41" s="54">
        <f t="shared" ca="1" si="3"/>
        <v>2.8368029257563733E-3</v>
      </c>
      <c r="U41" s="54">
        <f t="shared" ca="1" si="3"/>
        <v>9.3137966048200543E-3</v>
      </c>
      <c r="V41" s="54">
        <f t="shared" ca="1" si="3"/>
        <v>2.8077902776922938E-2</v>
      </c>
      <c r="W41" s="54">
        <f t="shared" ca="1" si="3"/>
        <v>3.8920940627679016E-3</v>
      </c>
      <c r="X41" s="54">
        <f t="shared" ca="1" si="3"/>
        <v>1.2182955801746114E-3</v>
      </c>
      <c r="Y41" s="54">
        <f t="shared" ca="1" si="3"/>
        <v>2.2482364062801109E-3</v>
      </c>
      <c r="Z41" s="54">
        <f t="shared" ca="1" si="3"/>
        <v>3.630557127629907E-3</v>
      </c>
      <c r="AA41" s="54">
        <f t="shared" ca="1" si="3"/>
        <v>9.2049742516202258E-3</v>
      </c>
      <c r="AB41" s="54">
        <f t="shared" ca="1" si="3"/>
        <v>5.9285834935432057E-3</v>
      </c>
      <c r="AC41" s="54">
        <f t="shared" ca="1" si="3"/>
        <v>7.7010316290487607E-3</v>
      </c>
      <c r="AD41" s="54">
        <f t="shared" ca="1" si="3"/>
        <v>4.3256336343027012E-3</v>
      </c>
      <c r="AE41" s="54">
        <f t="shared" ca="1" si="3"/>
        <v>5.6412009744856075E-3</v>
      </c>
      <c r="AF41" s="103"/>
    </row>
    <row r="42" spans="1:32" x14ac:dyDescent="0.25">
      <c r="A42" s="29"/>
      <c r="B42" s="56">
        <v>2015</v>
      </c>
      <c r="C42" s="218">
        <f t="shared" ca="1" si="4"/>
        <v>4.2699974519718803E-3</v>
      </c>
      <c r="D42" s="54">
        <f t="shared" ca="1" si="3"/>
        <v>7.8067197745972129E-3</v>
      </c>
      <c r="E42" s="54">
        <f t="shared" ca="1" si="3"/>
        <v>5.33446080712114E-3</v>
      </c>
      <c r="F42" s="54">
        <f t="shared" ca="1" si="3"/>
        <v>4.5554299824670657E-4</v>
      </c>
      <c r="G42" s="54">
        <f t="shared" ca="1" si="3"/>
        <v>9.7324284752234626E-3</v>
      </c>
      <c r="H42" s="54">
        <f t="shared" ca="1" si="3"/>
        <v>-3.3607981855668996E-4</v>
      </c>
      <c r="I42" s="54">
        <f t="shared" ca="1" si="3"/>
        <v>4.5014173783765555E-3</v>
      </c>
      <c r="J42" s="54">
        <f t="shared" ca="1" si="3"/>
        <v>8.4438030516892325E-3</v>
      </c>
      <c r="K42" s="54">
        <f t="shared" ca="1" si="3"/>
        <v>2.3509318239310741E-3</v>
      </c>
      <c r="L42" s="54">
        <f t="shared" ca="1" si="3"/>
        <v>-2.3687576898438105E-4</v>
      </c>
      <c r="M42" s="54">
        <f t="shared" ca="1" si="3"/>
        <v>1.5650126704827086E-2</v>
      </c>
      <c r="N42" s="54">
        <f t="shared" ca="1" si="3"/>
        <v>4.9707337262475497E-3</v>
      </c>
      <c r="O42" s="54">
        <f t="shared" ca="1" si="3"/>
        <v>7.2489914603772621E-3</v>
      </c>
      <c r="P42" s="54">
        <f t="shared" ca="1" si="3"/>
        <v>5.2596955860640567E-3</v>
      </c>
      <c r="Q42" s="54">
        <f t="shared" ca="1" si="3"/>
        <v>6.7385061927353494E-4</v>
      </c>
      <c r="R42" s="54">
        <f t="shared" ca="1" si="3"/>
        <v>7.1332655061649396E-3</v>
      </c>
      <c r="S42" s="54">
        <f t="shared" ca="1" si="3"/>
        <v>7.4952435884215324E-3</v>
      </c>
      <c r="T42" s="54">
        <f t="shared" ca="1" si="3"/>
        <v>2.8368029257563733E-3</v>
      </c>
      <c r="U42" s="54">
        <f t="shared" ca="1" si="3"/>
        <v>9.3137966048200543E-3</v>
      </c>
      <c r="V42" s="54">
        <f t="shared" ca="1" si="3"/>
        <v>2.8077902776922938E-2</v>
      </c>
      <c r="W42" s="54">
        <f t="shared" ca="1" si="3"/>
        <v>3.8920940627679016E-3</v>
      </c>
      <c r="X42" s="54">
        <f t="shared" ca="1" si="3"/>
        <v>1.2182955801746114E-3</v>
      </c>
      <c r="Y42" s="54">
        <f t="shared" ca="1" si="3"/>
        <v>2.2482364062801109E-3</v>
      </c>
      <c r="Z42" s="54">
        <f t="shared" ca="1" si="3"/>
        <v>3.630557127629907E-3</v>
      </c>
      <c r="AA42" s="54">
        <f t="shared" ca="1" si="3"/>
        <v>9.2049742516202258E-3</v>
      </c>
      <c r="AB42" s="54">
        <f t="shared" ca="1" si="3"/>
        <v>5.9285834935432057E-3</v>
      </c>
      <c r="AC42" s="54">
        <f t="shared" ca="1" si="3"/>
        <v>7.7010316290487607E-3</v>
      </c>
      <c r="AD42" s="54">
        <f t="shared" ca="1" si="3"/>
        <v>4.3256336343027012E-3</v>
      </c>
      <c r="AE42" s="54">
        <f t="shared" ca="1" si="3"/>
        <v>5.6412009744856075E-3</v>
      </c>
      <c r="AF42" s="103"/>
    </row>
    <row r="43" spans="1:32" x14ac:dyDescent="0.25">
      <c r="A43" s="29"/>
      <c r="B43" s="56">
        <v>2016</v>
      </c>
      <c r="C43" s="218">
        <f ca="1">-$C$32+IF($B43&lt;=$B$23,C$23,IF($B43&lt;=$B$24,C$24,C$25))</f>
        <v>4.2699974519718803E-3</v>
      </c>
      <c r="D43" s="54">
        <f t="shared" ca="1" si="3"/>
        <v>7.8067197745972129E-3</v>
      </c>
      <c r="E43" s="54">
        <f t="shared" ca="1" si="3"/>
        <v>5.33446080712114E-3</v>
      </c>
      <c r="F43" s="54">
        <f t="shared" ca="1" si="3"/>
        <v>4.5554299824670657E-4</v>
      </c>
      <c r="G43" s="54">
        <f t="shared" ca="1" si="3"/>
        <v>9.7324284752234626E-3</v>
      </c>
      <c r="H43" s="54">
        <f t="shared" ca="1" si="3"/>
        <v>-3.3607981855668996E-4</v>
      </c>
      <c r="I43" s="54">
        <f t="shared" ca="1" si="3"/>
        <v>4.5014173783765555E-3</v>
      </c>
      <c r="J43" s="54">
        <f t="shared" ca="1" si="3"/>
        <v>8.4438030516892325E-3</v>
      </c>
      <c r="K43" s="54">
        <f t="shared" ca="1" si="3"/>
        <v>2.3509318239310741E-3</v>
      </c>
      <c r="L43" s="54">
        <f t="shared" ca="1" si="3"/>
        <v>-2.3687576898438105E-4</v>
      </c>
      <c r="M43" s="54">
        <f t="shared" ca="1" si="3"/>
        <v>1.5650126704827086E-2</v>
      </c>
      <c r="N43" s="54">
        <f t="shared" ca="1" si="3"/>
        <v>4.9707337262475497E-3</v>
      </c>
      <c r="O43" s="54">
        <f t="shared" ca="1" si="3"/>
        <v>7.2489914603772621E-3</v>
      </c>
      <c r="P43" s="54">
        <f t="shared" ca="1" si="3"/>
        <v>5.2596955860640567E-3</v>
      </c>
      <c r="Q43" s="54">
        <f t="shared" ca="1" si="3"/>
        <v>6.7385061927353494E-4</v>
      </c>
      <c r="R43" s="54">
        <f t="shared" ca="1" si="3"/>
        <v>7.1332655061649396E-3</v>
      </c>
      <c r="S43" s="54">
        <f t="shared" ca="1" si="3"/>
        <v>7.4952435884215324E-3</v>
      </c>
      <c r="T43" s="54">
        <f t="shared" ca="1" si="3"/>
        <v>2.8368029257563733E-3</v>
      </c>
      <c r="U43" s="54">
        <f t="shared" ca="1" si="3"/>
        <v>9.3137966048200543E-3</v>
      </c>
      <c r="V43" s="54">
        <f t="shared" ca="1" si="3"/>
        <v>2.8077902776922938E-2</v>
      </c>
      <c r="W43" s="54">
        <f t="shared" ca="1" si="3"/>
        <v>3.8920940627679016E-3</v>
      </c>
      <c r="X43" s="54">
        <f t="shared" ca="1" si="3"/>
        <v>1.2182955801746114E-3</v>
      </c>
      <c r="Y43" s="54">
        <f t="shared" ca="1" si="3"/>
        <v>2.2482364062801109E-3</v>
      </c>
      <c r="Z43" s="54">
        <f t="shared" ca="1" si="3"/>
        <v>3.630557127629907E-3</v>
      </c>
      <c r="AA43" s="54">
        <f t="shared" ca="1" si="3"/>
        <v>9.2049742516202258E-3</v>
      </c>
      <c r="AB43" s="54">
        <f t="shared" ca="1" si="3"/>
        <v>5.9285834935432057E-3</v>
      </c>
      <c r="AC43" s="54">
        <f t="shared" ca="1" si="3"/>
        <v>7.7010316290487607E-3</v>
      </c>
      <c r="AD43" s="54">
        <f t="shared" ca="1" si="3"/>
        <v>4.3256336343027012E-3</v>
      </c>
      <c r="AE43" s="54">
        <f t="shared" ca="1" si="3"/>
        <v>5.6412009744856075E-3</v>
      </c>
      <c r="AF43" s="103"/>
    </row>
    <row r="44" spans="1:32" x14ac:dyDescent="0.25">
      <c r="A44" s="29"/>
      <c r="B44" s="56">
        <v>2017</v>
      </c>
      <c r="C44" s="218">
        <f ca="1">-$C$32+IF($B44&lt;=$B$23,C$23,IF($B44&lt;=$B$24,C$24,C$25))</f>
        <v>3.5992442786262585E-3</v>
      </c>
      <c r="D44" s="54">
        <f t="shared" ca="1" si="3"/>
        <v>7.2835394683411162E-3</v>
      </c>
      <c r="E44" s="54">
        <f t="shared" ca="1" si="3"/>
        <v>4.3744549715455903E-3</v>
      </c>
      <c r="F44" s="54">
        <f t="shared" ca="1" si="3"/>
        <v>-6.1044766002311187E-4</v>
      </c>
      <c r="G44" s="54">
        <f t="shared" ca="1" si="3"/>
        <v>9.0922123092047231E-3</v>
      </c>
      <c r="H44" s="54">
        <f t="shared" ca="1" si="3"/>
        <v>-9.8664765090460994E-4</v>
      </c>
      <c r="I44" s="54">
        <f t="shared" ca="1" si="3"/>
        <v>3.8498058204758301E-3</v>
      </c>
      <c r="J44" s="54">
        <f t="shared" ca="1" si="3"/>
        <v>7.4508883482180283E-3</v>
      </c>
      <c r="K44" s="54">
        <f t="shared" ca="1" si="3"/>
        <v>7.1830237531560984E-4</v>
      </c>
      <c r="L44" s="54">
        <f t="shared" ca="1" si="3"/>
        <v>-8.5890678224640328E-4</v>
      </c>
      <c r="M44" s="54">
        <f t="shared" ca="1" si="3"/>
        <v>1.4978270005881665E-2</v>
      </c>
      <c r="N44" s="54">
        <f t="shared" ca="1" si="3"/>
        <v>4.1113621845180089E-3</v>
      </c>
      <c r="O44" s="54">
        <f t="shared" ca="1" si="3"/>
        <v>6.7849116654556153E-3</v>
      </c>
      <c r="P44" s="54">
        <f t="shared" ca="1" si="3"/>
        <v>4.7768740264361792E-3</v>
      </c>
      <c r="Q44" s="54">
        <f t="shared" ca="1" si="3"/>
        <v>1.6661457424532906E-4</v>
      </c>
      <c r="R44" s="54">
        <f t="shared" ca="1" si="3"/>
        <v>6.4863231617899048E-3</v>
      </c>
      <c r="S44" s="54">
        <f t="shared" ca="1" si="3"/>
        <v>6.7840316566314899E-3</v>
      </c>
      <c r="T44" s="54">
        <f t="shared" ca="1" si="3"/>
        <v>2.3020421675042438E-3</v>
      </c>
      <c r="U44" s="54">
        <f t="shared" ca="1" si="3"/>
        <v>8.7471486056450685E-3</v>
      </c>
      <c r="V44" s="54">
        <f t="shared" ca="1" si="3"/>
        <v>2.7793933616062642E-2</v>
      </c>
      <c r="W44" s="54">
        <f t="shared" ca="1" si="3"/>
        <v>3.2250901880624626E-3</v>
      </c>
      <c r="X44" s="54">
        <f t="shared" ca="1" si="3"/>
        <v>3.0321554979940361E-4</v>
      </c>
      <c r="Y44" s="54">
        <f t="shared" ca="1" si="3"/>
        <v>1.7587532304963859E-3</v>
      </c>
      <c r="Z44" s="54">
        <f t="shared" ca="1" si="3"/>
        <v>3.1058213396294447E-3</v>
      </c>
      <c r="AA44" s="54">
        <f t="shared" ca="1" si="3"/>
        <v>8.6867732844648649E-3</v>
      </c>
      <c r="AB44" s="54">
        <f t="shared" ca="1" si="3"/>
        <v>5.2239099915010667E-3</v>
      </c>
      <c r="AC44" s="54">
        <f t="shared" ca="1" si="3"/>
        <v>6.7764551029402976E-3</v>
      </c>
      <c r="AD44" s="54">
        <f t="shared" ca="1" si="3"/>
        <v>3.5662826378674993E-3</v>
      </c>
      <c r="AE44" s="54">
        <f t="shared" ca="1" si="3"/>
        <v>4.9396664486394699E-3</v>
      </c>
      <c r="AF44" s="103"/>
    </row>
    <row r="45" spans="1:32" x14ac:dyDescent="0.25">
      <c r="A45" s="29"/>
      <c r="B45" s="56">
        <v>2018</v>
      </c>
      <c r="C45" s="218">
        <f t="shared" ref="C45:R47" ca="1" si="5">-$C$32+IF($B45&lt;=$B$23,C$23,IF($B45&lt;=$B$24,C$24,C$25))</f>
        <v>3.5992442786262585E-3</v>
      </c>
      <c r="D45" s="54">
        <f t="shared" ca="1" si="5"/>
        <v>7.2835394683411162E-3</v>
      </c>
      <c r="E45" s="54">
        <f t="shared" ca="1" si="5"/>
        <v>4.3744549715455903E-3</v>
      </c>
      <c r="F45" s="54">
        <f t="shared" ca="1" si="5"/>
        <v>-6.1044766002311187E-4</v>
      </c>
      <c r="G45" s="54">
        <f t="shared" ca="1" si="5"/>
        <v>9.0922123092047231E-3</v>
      </c>
      <c r="H45" s="54">
        <f t="shared" ca="1" si="5"/>
        <v>-9.8664765090460994E-4</v>
      </c>
      <c r="I45" s="54">
        <f t="shared" ca="1" si="5"/>
        <v>3.8498058204758301E-3</v>
      </c>
      <c r="J45" s="54">
        <f t="shared" ca="1" si="5"/>
        <v>7.4508883482180283E-3</v>
      </c>
      <c r="K45" s="54">
        <f t="shared" ca="1" si="5"/>
        <v>7.1830237531560984E-4</v>
      </c>
      <c r="L45" s="54">
        <f t="shared" ca="1" si="5"/>
        <v>-8.5890678224640328E-4</v>
      </c>
      <c r="M45" s="54">
        <f t="shared" ca="1" si="5"/>
        <v>1.4978270005881665E-2</v>
      </c>
      <c r="N45" s="54">
        <f t="shared" ca="1" si="5"/>
        <v>4.1113621845180089E-3</v>
      </c>
      <c r="O45" s="54">
        <f t="shared" ca="1" si="5"/>
        <v>6.7849116654556153E-3</v>
      </c>
      <c r="P45" s="54">
        <f t="shared" ca="1" si="5"/>
        <v>4.7768740264361792E-3</v>
      </c>
      <c r="Q45" s="54">
        <f t="shared" ca="1" si="5"/>
        <v>1.6661457424532906E-4</v>
      </c>
      <c r="R45" s="54">
        <f t="shared" ca="1" si="5"/>
        <v>6.4863231617899048E-3</v>
      </c>
      <c r="S45" s="54">
        <f t="shared" ca="1" si="3"/>
        <v>6.7840316566314899E-3</v>
      </c>
      <c r="T45" s="54">
        <f t="shared" ca="1" si="3"/>
        <v>2.3020421675042438E-3</v>
      </c>
      <c r="U45" s="54">
        <f t="shared" ca="1" si="3"/>
        <v>8.7471486056450685E-3</v>
      </c>
      <c r="V45" s="54">
        <f t="shared" ca="1" si="3"/>
        <v>2.7793933616062642E-2</v>
      </c>
      <c r="W45" s="54">
        <f t="shared" ca="1" si="3"/>
        <v>3.2250901880624626E-3</v>
      </c>
      <c r="X45" s="54">
        <f t="shared" ca="1" si="3"/>
        <v>3.0321554979940361E-4</v>
      </c>
      <c r="Y45" s="54">
        <f t="shared" ca="1" si="3"/>
        <v>1.7587532304963859E-3</v>
      </c>
      <c r="Z45" s="54">
        <f t="shared" ca="1" si="3"/>
        <v>3.1058213396294447E-3</v>
      </c>
      <c r="AA45" s="54">
        <f t="shared" ca="1" si="3"/>
        <v>8.6867732844648649E-3</v>
      </c>
      <c r="AB45" s="54">
        <f t="shared" ca="1" si="3"/>
        <v>5.2239099915010667E-3</v>
      </c>
      <c r="AC45" s="54">
        <f t="shared" ca="1" si="3"/>
        <v>6.7764551029402976E-3</v>
      </c>
      <c r="AD45" s="54">
        <f t="shared" ca="1" si="3"/>
        <v>3.5662826378674993E-3</v>
      </c>
      <c r="AE45" s="54">
        <f t="shared" ca="1" si="3"/>
        <v>4.9396664486394699E-3</v>
      </c>
      <c r="AF45" s="103"/>
    </row>
    <row r="46" spans="1:32" x14ac:dyDescent="0.25">
      <c r="A46" s="29"/>
      <c r="B46" s="56">
        <v>2019</v>
      </c>
      <c r="C46" s="218">
        <f t="shared" ca="1" si="5"/>
        <v>3.5992442786262585E-3</v>
      </c>
      <c r="D46" s="54">
        <f t="shared" ca="1" si="3"/>
        <v>7.2835394683411162E-3</v>
      </c>
      <c r="E46" s="54">
        <f t="shared" ca="1" si="3"/>
        <v>4.3744549715455903E-3</v>
      </c>
      <c r="F46" s="54">
        <f t="shared" ca="1" si="3"/>
        <v>-6.1044766002311187E-4</v>
      </c>
      <c r="G46" s="54">
        <f t="shared" ca="1" si="3"/>
        <v>9.0922123092047231E-3</v>
      </c>
      <c r="H46" s="54">
        <f t="shared" ca="1" si="3"/>
        <v>-9.8664765090460994E-4</v>
      </c>
      <c r="I46" s="54">
        <f t="shared" ca="1" si="3"/>
        <v>3.8498058204758301E-3</v>
      </c>
      <c r="J46" s="54">
        <f t="shared" ca="1" si="3"/>
        <v>7.4508883482180283E-3</v>
      </c>
      <c r="K46" s="54">
        <f t="shared" ca="1" si="3"/>
        <v>7.1830237531560984E-4</v>
      </c>
      <c r="L46" s="54">
        <f t="shared" ca="1" si="3"/>
        <v>-8.5890678224640328E-4</v>
      </c>
      <c r="M46" s="54">
        <f t="shared" ca="1" si="3"/>
        <v>1.4978270005881665E-2</v>
      </c>
      <c r="N46" s="54">
        <f t="shared" ca="1" si="3"/>
        <v>4.1113621845180089E-3</v>
      </c>
      <c r="O46" s="54">
        <f t="shared" ca="1" si="3"/>
        <v>6.7849116654556153E-3</v>
      </c>
      <c r="P46" s="54">
        <f t="shared" ca="1" si="3"/>
        <v>4.7768740264361792E-3</v>
      </c>
      <c r="Q46" s="54">
        <f t="shared" ca="1" si="3"/>
        <v>1.6661457424532906E-4</v>
      </c>
      <c r="R46" s="54">
        <f t="shared" ca="1" si="3"/>
        <v>6.4863231617899048E-3</v>
      </c>
      <c r="S46" s="54">
        <f t="shared" ca="1" si="3"/>
        <v>6.7840316566314899E-3</v>
      </c>
      <c r="T46" s="54">
        <f t="shared" ca="1" si="3"/>
        <v>2.3020421675042438E-3</v>
      </c>
      <c r="U46" s="54">
        <f t="shared" ca="1" si="3"/>
        <v>8.7471486056450685E-3</v>
      </c>
      <c r="V46" s="54">
        <f t="shared" ca="1" si="3"/>
        <v>2.7793933616062642E-2</v>
      </c>
      <c r="W46" s="54">
        <f t="shared" ca="1" si="3"/>
        <v>3.2250901880624626E-3</v>
      </c>
      <c r="X46" s="54">
        <f t="shared" ca="1" si="3"/>
        <v>3.0321554979940361E-4</v>
      </c>
      <c r="Y46" s="54">
        <f t="shared" ca="1" si="3"/>
        <v>1.7587532304963859E-3</v>
      </c>
      <c r="Z46" s="54">
        <f t="shared" ca="1" si="3"/>
        <v>3.1058213396294447E-3</v>
      </c>
      <c r="AA46" s="54">
        <f t="shared" ca="1" si="3"/>
        <v>8.6867732844648649E-3</v>
      </c>
      <c r="AB46" s="54">
        <f t="shared" ca="1" si="3"/>
        <v>5.2239099915010667E-3</v>
      </c>
      <c r="AC46" s="54">
        <f t="shared" ca="1" si="3"/>
        <v>6.7764551029402976E-3</v>
      </c>
      <c r="AD46" s="54">
        <f t="shared" ca="1" si="3"/>
        <v>3.5662826378674993E-3</v>
      </c>
      <c r="AE46" s="54">
        <f t="shared" ca="1" si="3"/>
        <v>4.9396664486394699E-3</v>
      </c>
      <c r="AF46" s="103"/>
    </row>
    <row r="47" spans="1:32" x14ac:dyDescent="0.25">
      <c r="A47" s="29"/>
      <c r="B47" s="56">
        <v>2020</v>
      </c>
      <c r="C47" s="218">
        <f t="shared" ca="1" si="5"/>
        <v>3.5992442786262585E-3</v>
      </c>
      <c r="D47" s="54">
        <f t="shared" ca="1" si="3"/>
        <v>7.2835394683411162E-3</v>
      </c>
      <c r="E47" s="54">
        <f t="shared" ca="1" si="3"/>
        <v>4.3744549715455903E-3</v>
      </c>
      <c r="F47" s="54">
        <f t="shared" ca="1" si="3"/>
        <v>-6.1044766002311187E-4</v>
      </c>
      <c r="G47" s="54">
        <f t="shared" ca="1" si="3"/>
        <v>9.0922123092047231E-3</v>
      </c>
      <c r="H47" s="54">
        <f t="shared" ca="1" si="3"/>
        <v>-9.8664765090460994E-4</v>
      </c>
      <c r="I47" s="54">
        <f t="shared" ca="1" si="3"/>
        <v>3.8498058204758301E-3</v>
      </c>
      <c r="J47" s="54">
        <f t="shared" ca="1" si="3"/>
        <v>7.4508883482180283E-3</v>
      </c>
      <c r="K47" s="54">
        <f t="shared" ca="1" si="3"/>
        <v>7.1830237531560984E-4</v>
      </c>
      <c r="L47" s="54">
        <f t="shared" ca="1" si="3"/>
        <v>-8.5890678224640328E-4</v>
      </c>
      <c r="M47" s="54">
        <f t="shared" ca="1" si="3"/>
        <v>1.4978270005881665E-2</v>
      </c>
      <c r="N47" s="54">
        <f t="shared" ca="1" si="3"/>
        <v>4.1113621845180089E-3</v>
      </c>
      <c r="O47" s="54">
        <f t="shared" ca="1" si="3"/>
        <v>6.7849116654556153E-3</v>
      </c>
      <c r="P47" s="54">
        <f t="shared" ca="1" si="3"/>
        <v>4.7768740264361792E-3</v>
      </c>
      <c r="Q47" s="54">
        <f t="shared" ca="1" si="3"/>
        <v>1.6661457424532906E-4</v>
      </c>
      <c r="R47" s="54">
        <f t="shared" ca="1" si="3"/>
        <v>6.4863231617899048E-3</v>
      </c>
      <c r="S47" s="54">
        <f t="shared" ca="1" si="3"/>
        <v>6.7840316566314899E-3</v>
      </c>
      <c r="T47" s="54">
        <f t="shared" ca="1" si="3"/>
        <v>2.3020421675042438E-3</v>
      </c>
      <c r="U47" s="54">
        <f t="shared" ca="1" si="3"/>
        <v>8.7471486056450685E-3</v>
      </c>
      <c r="V47" s="54">
        <f t="shared" ca="1" si="3"/>
        <v>2.7793933616062642E-2</v>
      </c>
      <c r="W47" s="54">
        <f t="shared" ca="1" si="3"/>
        <v>3.2250901880624626E-3</v>
      </c>
      <c r="X47" s="54">
        <f t="shared" ca="1" si="3"/>
        <v>3.0321554979940361E-4</v>
      </c>
      <c r="Y47" s="54">
        <f t="shared" ca="1" si="3"/>
        <v>1.7587532304963859E-3</v>
      </c>
      <c r="Z47" s="54">
        <f t="shared" ca="1" si="3"/>
        <v>3.1058213396294447E-3</v>
      </c>
      <c r="AA47" s="54">
        <f t="shared" ca="1" si="3"/>
        <v>8.6867732844648649E-3</v>
      </c>
      <c r="AB47" s="54">
        <f t="shared" ca="1" si="3"/>
        <v>5.2239099915010667E-3</v>
      </c>
      <c r="AC47" s="54">
        <f t="shared" ca="1" si="3"/>
        <v>6.7764551029402976E-3</v>
      </c>
      <c r="AD47" s="54">
        <f t="shared" ca="1" si="3"/>
        <v>3.5662826378674993E-3</v>
      </c>
      <c r="AE47" s="54">
        <f t="shared" ca="1" si="3"/>
        <v>4.9396664486394699E-3</v>
      </c>
      <c r="AF47" s="103"/>
    </row>
    <row r="48" spans="1:32" x14ac:dyDescent="0.25">
      <c r="A48" s="29"/>
      <c r="B48" s="56">
        <v>2021</v>
      </c>
      <c r="C48" s="218">
        <f ca="1">-$C$32+IF($B48&lt;=$B$23,C$23,IF($B48&lt;=$B$24,C$24,C$25))</f>
        <v>3.5992442786262585E-3</v>
      </c>
      <c r="D48" s="54">
        <f t="shared" ca="1" si="3"/>
        <v>7.2835394683411162E-3</v>
      </c>
      <c r="E48" s="54">
        <f t="shared" ca="1" si="3"/>
        <v>4.3744549715455903E-3</v>
      </c>
      <c r="F48" s="54">
        <f t="shared" ca="1" si="3"/>
        <v>-6.1044766002311187E-4</v>
      </c>
      <c r="G48" s="54">
        <f t="shared" ca="1" si="3"/>
        <v>9.0922123092047231E-3</v>
      </c>
      <c r="H48" s="54">
        <f t="shared" ca="1" si="3"/>
        <v>-9.8664765090460994E-4</v>
      </c>
      <c r="I48" s="54">
        <f t="shared" ca="1" si="3"/>
        <v>3.8498058204758301E-3</v>
      </c>
      <c r="J48" s="54">
        <f t="shared" ca="1" si="3"/>
        <v>7.4508883482180283E-3</v>
      </c>
      <c r="K48" s="54">
        <f t="shared" ca="1" si="3"/>
        <v>7.1830237531560984E-4</v>
      </c>
      <c r="L48" s="54">
        <f t="shared" ca="1" si="3"/>
        <v>-8.5890678224640328E-4</v>
      </c>
      <c r="M48" s="54">
        <f t="shared" ca="1" si="3"/>
        <v>1.4978270005881665E-2</v>
      </c>
      <c r="N48" s="54">
        <f t="shared" ca="1" si="3"/>
        <v>4.1113621845180089E-3</v>
      </c>
      <c r="O48" s="54">
        <f t="shared" ca="1" si="3"/>
        <v>6.7849116654556153E-3</v>
      </c>
      <c r="P48" s="54">
        <f t="shared" ca="1" si="3"/>
        <v>4.7768740264361792E-3</v>
      </c>
      <c r="Q48" s="54">
        <f t="shared" ca="1" si="3"/>
        <v>1.6661457424532906E-4</v>
      </c>
      <c r="R48" s="54">
        <f t="shared" ca="1" si="3"/>
        <v>6.4863231617899048E-3</v>
      </c>
      <c r="S48" s="54">
        <f t="shared" ca="1" si="3"/>
        <v>6.7840316566314899E-3</v>
      </c>
      <c r="T48" s="54">
        <f t="shared" ca="1" si="3"/>
        <v>2.3020421675042438E-3</v>
      </c>
      <c r="U48" s="54">
        <f t="shared" ca="1" si="3"/>
        <v>8.7471486056450685E-3</v>
      </c>
      <c r="V48" s="54">
        <f t="shared" ca="1" si="3"/>
        <v>2.7793933616062642E-2</v>
      </c>
      <c r="W48" s="54">
        <f t="shared" ca="1" si="3"/>
        <v>3.2250901880624626E-3</v>
      </c>
      <c r="X48" s="54">
        <f t="shared" ca="1" si="3"/>
        <v>3.0321554979940361E-4</v>
      </c>
      <c r="Y48" s="54">
        <f t="shared" ca="1" si="3"/>
        <v>1.7587532304963859E-3</v>
      </c>
      <c r="Z48" s="54">
        <f t="shared" ca="1" si="3"/>
        <v>3.1058213396294447E-3</v>
      </c>
      <c r="AA48" s="54">
        <f t="shared" ca="1" si="3"/>
        <v>8.6867732844648649E-3</v>
      </c>
      <c r="AB48" s="54">
        <f t="shared" ca="1" si="3"/>
        <v>5.2239099915010667E-3</v>
      </c>
      <c r="AC48" s="54">
        <f t="shared" ca="1" si="3"/>
        <v>6.7764551029402976E-3</v>
      </c>
      <c r="AD48" s="54">
        <f t="shared" ca="1" si="3"/>
        <v>3.5662826378674993E-3</v>
      </c>
      <c r="AE48" s="54">
        <f t="shared" ca="1" si="3"/>
        <v>4.9396664486394699E-3</v>
      </c>
      <c r="AF48" s="103"/>
    </row>
    <row r="49" spans="1:32" x14ac:dyDescent="0.25">
      <c r="A49" s="29"/>
      <c r="B49" s="56">
        <v>2022</v>
      </c>
      <c r="C49" s="218">
        <f>-$C$32+IF($B49&lt;=$B$23,C$23,IF($B49&lt;=$B$24,C$24,C$25))</f>
        <v>3.1935598600432531E-3</v>
      </c>
      <c r="D49" s="54">
        <f t="shared" ca="1" si="3"/>
        <v>7.029663825474845E-3</v>
      </c>
      <c r="E49" s="54">
        <f t="shared" si="3"/>
        <v>3.8475566320909389E-3</v>
      </c>
      <c r="F49" s="54">
        <f t="shared" si="3"/>
        <v>-9.9458394840213791E-4</v>
      </c>
      <c r="G49" s="54">
        <f t="shared" ca="1" si="3"/>
        <v>8.7137631391547392E-3</v>
      </c>
      <c r="H49" s="54">
        <f t="shared" si="3"/>
        <v>-1.6502656438684138E-3</v>
      </c>
      <c r="I49" s="54">
        <f t="shared" ref="I49:AE49" si="6">-$C$32+IF($B49&lt;=$B$23,I$23,IF($B49&lt;=$B$24,I$24,I$25))</f>
        <v>3.5691579907407229E-3</v>
      </c>
      <c r="J49" s="54">
        <f t="shared" si="6"/>
        <v>6.8179247859424591E-3</v>
      </c>
      <c r="K49" s="54">
        <f t="shared" si="6"/>
        <v>-5.6412250676618394E-5</v>
      </c>
      <c r="L49" s="54">
        <f t="shared" si="6"/>
        <v>-1.4947610625080121E-3</v>
      </c>
      <c r="M49" s="54">
        <f t="shared" si="6"/>
        <v>1.4499208459496763E-2</v>
      </c>
      <c r="N49" s="54">
        <f t="shared" si="6"/>
        <v>3.4953155813908171E-3</v>
      </c>
      <c r="O49" s="54">
        <f t="shared" si="6"/>
        <v>6.3511782647639164E-3</v>
      </c>
      <c r="P49" s="54">
        <f t="shared" si="6"/>
        <v>4.152250952694829E-3</v>
      </c>
      <c r="Q49" s="54">
        <f t="shared" ca="1" si="6"/>
        <v>-6.211479087904672E-4</v>
      </c>
      <c r="R49" s="54">
        <f t="shared" si="6"/>
        <v>5.9780687642598251E-3</v>
      </c>
      <c r="S49" s="54">
        <f t="shared" si="6"/>
        <v>6.4055267107906962E-3</v>
      </c>
      <c r="T49" s="54">
        <f t="shared" ca="1" si="6"/>
        <v>1.9896767896538307E-3</v>
      </c>
      <c r="U49" s="54">
        <f t="shared" ca="1" si="6"/>
        <v>8.3819117965990425E-3</v>
      </c>
      <c r="V49" s="54">
        <f t="shared" ca="1" si="6"/>
        <v>2.7220919246907394E-2</v>
      </c>
      <c r="W49" s="54">
        <f t="shared" ca="1" si="6"/>
        <v>2.7197358088576658E-3</v>
      </c>
      <c r="X49" s="54">
        <f t="shared" si="6"/>
        <v>5.3624851910133312E-5</v>
      </c>
      <c r="Y49" s="54">
        <f t="shared" si="6"/>
        <v>9.7287327524634912E-4</v>
      </c>
      <c r="Z49" s="54">
        <f t="shared" ca="1" si="6"/>
        <v>2.755332366371291E-3</v>
      </c>
      <c r="AA49" s="54">
        <f t="shared" ca="1" si="6"/>
        <v>8.1719410533121935E-3</v>
      </c>
      <c r="AB49" s="54">
        <f t="shared" si="6"/>
        <v>4.765830590965494E-3</v>
      </c>
      <c r="AC49" s="54">
        <f t="shared" si="6"/>
        <v>6.3513311962945553E-3</v>
      </c>
      <c r="AD49" s="54">
        <f t="shared" si="6"/>
        <v>3.171985504128142E-3</v>
      </c>
      <c r="AE49" s="54">
        <f t="shared" si="6"/>
        <v>4.4346014682477399E-3</v>
      </c>
      <c r="AF49" s="103"/>
    </row>
    <row r="50" spans="1:32" x14ac:dyDescent="0.25">
      <c r="A50" s="29"/>
      <c r="B50" s="56">
        <v>2023</v>
      </c>
      <c r="C50" s="218">
        <f t="shared" ref="C50:AE50" si="7">-$C$32+IF($B50&lt;=$B$23,C$23,IF($B50&lt;=$B$24,C$24,C$25))</f>
        <v>3.1935598600432531E-3</v>
      </c>
      <c r="D50" s="54">
        <f t="shared" ca="1" si="7"/>
        <v>7.029663825474845E-3</v>
      </c>
      <c r="E50" s="54">
        <f t="shared" si="7"/>
        <v>3.8475566320909389E-3</v>
      </c>
      <c r="F50" s="54">
        <f t="shared" si="7"/>
        <v>-9.9458394840213791E-4</v>
      </c>
      <c r="G50" s="54">
        <f t="shared" ca="1" si="7"/>
        <v>8.7137631391547392E-3</v>
      </c>
      <c r="H50" s="54">
        <f t="shared" si="7"/>
        <v>-1.6502656438684138E-3</v>
      </c>
      <c r="I50" s="54">
        <f t="shared" si="7"/>
        <v>3.5691579907407229E-3</v>
      </c>
      <c r="J50" s="54">
        <f t="shared" si="7"/>
        <v>6.8179247859424591E-3</v>
      </c>
      <c r="K50" s="54">
        <f t="shared" si="7"/>
        <v>-5.6412250676618394E-5</v>
      </c>
      <c r="L50" s="54">
        <f t="shared" si="7"/>
        <v>-1.4947610625080121E-3</v>
      </c>
      <c r="M50" s="54">
        <f t="shared" si="7"/>
        <v>1.4499208459496763E-2</v>
      </c>
      <c r="N50" s="54">
        <f t="shared" si="7"/>
        <v>3.4953155813908171E-3</v>
      </c>
      <c r="O50" s="54">
        <f t="shared" si="7"/>
        <v>6.3511782647639164E-3</v>
      </c>
      <c r="P50" s="54">
        <f t="shared" si="7"/>
        <v>4.152250952694829E-3</v>
      </c>
      <c r="Q50" s="54">
        <f t="shared" ca="1" si="7"/>
        <v>-6.211479087904672E-4</v>
      </c>
      <c r="R50" s="54">
        <f t="shared" si="7"/>
        <v>5.9780687642598251E-3</v>
      </c>
      <c r="S50" s="54">
        <f t="shared" si="7"/>
        <v>6.4055267107906962E-3</v>
      </c>
      <c r="T50" s="54">
        <f t="shared" ca="1" si="7"/>
        <v>1.9896767896538307E-3</v>
      </c>
      <c r="U50" s="54">
        <f t="shared" ca="1" si="7"/>
        <v>8.3819117965990425E-3</v>
      </c>
      <c r="V50" s="54">
        <f t="shared" ca="1" si="7"/>
        <v>2.7220919246907394E-2</v>
      </c>
      <c r="W50" s="54">
        <f t="shared" ca="1" si="7"/>
        <v>2.7197358088576658E-3</v>
      </c>
      <c r="X50" s="54">
        <f t="shared" si="7"/>
        <v>5.3624851910133312E-5</v>
      </c>
      <c r="Y50" s="54">
        <f t="shared" si="7"/>
        <v>9.7287327524634912E-4</v>
      </c>
      <c r="Z50" s="54">
        <f t="shared" ca="1" si="7"/>
        <v>2.755332366371291E-3</v>
      </c>
      <c r="AA50" s="54">
        <f t="shared" ca="1" si="7"/>
        <v>8.1719410533121935E-3</v>
      </c>
      <c r="AB50" s="54">
        <f t="shared" si="7"/>
        <v>4.765830590965494E-3</v>
      </c>
      <c r="AC50" s="54">
        <f t="shared" si="7"/>
        <v>6.3513311962945553E-3</v>
      </c>
      <c r="AD50" s="54">
        <f t="shared" si="7"/>
        <v>3.171985504128142E-3</v>
      </c>
      <c r="AE50" s="54">
        <f t="shared" si="7"/>
        <v>4.4346014682477399E-3</v>
      </c>
      <c r="AF50" s="103"/>
    </row>
    <row r="51" spans="1:32" x14ac:dyDescent="0.25">
      <c r="A51" s="29"/>
      <c r="B51" s="4"/>
      <c r="C51" s="170"/>
      <c r="D51" s="4"/>
      <c r="E51" s="4"/>
      <c r="F51" s="4"/>
      <c r="G51" s="4"/>
      <c r="H51" s="4"/>
      <c r="I51" s="4"/>
      <c r="J51" s="127"/>
      <c r="K51" s="127"/>
      <c r="L51" s="127"/>
      <c r="M51" s="127"/>
      <c r="N51" s="127"/>
      <c r="O51" s="127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103"/>
    </row>
    <row r="52" spans="1:32" x14ac:dyDescent="0.25">
      <c r="A52" s="29"/>
      <c r="B52" s="4"/>
      <c r="C52" s="170"/>
      <c r="D52" s="4"/>
      <c r="E52" s="4"/>
      <c r="F52" s="4"/>
      <c r="G52" s="4"/>
      <c r="H52" s="4"/>
      <c r="I52" s="4"/>
      <c r="J52" s="127"/>
      <c r="K52" s="127"/>
      <c r="L52" s="127"/>
      <c r="M52" s="127"/>
      <c r="N52" s="127"/>
      <c r="O52" s="127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103"/>
    </row>
    <row r="53" spans="1:32" ht="23.25" x14ac:dyDescent="0.35">
      <c r="A53" s="101" t="s">
        <v>139</v>
      </c>
      <c r="B53" s="102" t="s">
        <v>123</v>
      </c>
      <c r="C53" s="170"/>
      <c r="D53" s="6"/>
      <c r="E53" s="6"/>
      <c r="F53" s="6"/>
      <c r="G53" s="6"/>
      <c r="H53" s="4"/>
      <c r="I53" s="4"/>
      <c r="J53" s="127"/>
      <c r="K53" s="127"/>
      <c r="L53" s="127"/>
      <c r="M53" s="127"/>
      <c r="N53" s="127"/>
      <c r="O53" s="127"/>
      <c r="P53" s="4"/>
      <c r="Q53" s="4"/>
      <c r="R53" s="4"/>
      <c r="S53" s="4"/>
      <c r="T53" s="4"/>
      <c r="U53" s="4"/>
      <c r="V53" s="4"/>
      <c r="W53" s="4"/>
      <c r="X53" s="4"/>
      <c r="Y53" s="4"/>
      <c r="Z53" s="6"/>
      <c r="AA53" s="6"/>
      <c r="AB53" s="6"/>
      <c r="AC53" s="6"/>
      <c r="AD53" s="6"/>
      <c r="AE53" s="4"/>
      <c r="AF53" s="103"/>
    </row>
    <row r="54" spans="1:32" x14ac:dyDescent="0.25">
      <c r="A54" s="107"/>
      <c r="B54" s="192" t="s">
        <v>15</v>
      </c>
      <c r="C54" s="170" t="s">
        <v>143</v>
      </c>
      <c r="D54" s="6"/>
      <c r="E54" s="6"/>
      <c r="F54" s="6"/>
      <c r="G54" s="6"/>
      <c r="H54" s="4"/>
      <c r="I54" s="4"/>
      <c r="J54" s="127"/>
      <c r="K54" s="127"/>
      <c r="L54" s="127"/>
      <c r="M54" s="127"/>
      <c r="N54" s="127"/>
      <c r="O54" s="127"/>
      <c r="P54" s="4"/>
      <c r="Q54" s="4"/>
      <c r="R54" s="4"/>
      <c r="S54" s="4"/>
      <c r="T54" s="4"/>
      <c r="U54" s="4"/>
      <c r="V54" s="4"/>
      <c r="W54" s="4"/>
      <c r="X54" s="4"/>
      <c r="Y54" s="4"/>
      <c r="Z54" s="6"/>
      <c r="AA54" s="6"/>
      <c r="AB54" s="6"/>
      <c r="AC54" s="6"/>
      <c r="AD54" s="6"/>
      <c r="AE54" s="4"/>
      <c r="AF54" s="103"/>
    </row>
    <row r="55" spans="1:32" x14ac:dyDescent="0.25">
      <c r="A55" s="29"/>
      <c r="B55" s="4"/>
      <c r="C55" s="170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103"/>
    </row>
    <row r="56" spans="1:32" ht="23.25" x14ac:dyDescent="0.35">
      <c r="A56" s="29"/>
      <c r="B56" s="96" t="str">
        <f>+'IOx - Inputs'!A37</f>
        <v>IO6A</v>
      </c>
      <c r="C56" s="214" t="str">
        <f>+'IOx - Inputs'!B37</f>
        <v>Suppliers actual and forecast out of trend network opex factors (nominal $000)</v>
      </c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03"/>
    </row>
    <row r="57" spans="1:32" ht="26.25" x14ac:dyDescent="0.25">
      <c r="A57" s="29"/>
      <c r="B57" s="61" t="s">
        <v>167</v>
      </c>
      <c r="C57" s="163" t="s">
        <v>3</v>
      </c>
      <c r="D57" s="62" t="s">
        <v>4</v>
      </c>
      <c r="E57" s="62" t="s">
        <v>59</v>
      </c>
      <c r="F57" s="62" t="s">
        <v>5</v>
      </c>
      <c r="G57" s="62" t="s">
        <v>60</v>
      </c>
      <c r="H57" s="62" t="s">
        <v>6</v>
      </c>
      <c r="I57" s="62" t="s">
        <v>61</v>
      </c>
      <c r="J57" s="62" t="s">
        <v>7</v>
      </c>
      <c r="K57" s="62" t="s">
        <v>8</v>
      </c>
      <c r="L57" s="62" t="s">
        <v>62</v>
      </c>
      <c r="M57" s="62" t="s">
        <v>63</v>
      </c>
      <c r="N57" s="62" t="s">
        <v>64</v>
      </c>
      <c r="O57" s="62" t="s">
        <v>9</v>
      </c>
      <c r="P57" s="62" t="s">
        <v>10</v>
      </c>
      <c r="Q57" s="62" t="s">
        <v>65</v>
      </c>
      <c r="R57" s="62" t="s">
        <v>66</v>
      </c>
      <c r="S57" s="62" t="s">
        <v>67</v>
      </c>
      <c r="T57" s="62" t="s">
        <v>68</v>
      </c>
      <c r="U57" s="62" t="s">
        <v>11</v>
      </c>
      <c r="V57" s="62" t="s">
        <v>69</v>
      </c>
      <c r="W57" s="62" t="s">
        <v>12</v>
      </c>
      <c r="X57" s="62" t="s">
        <v>70</v>
      </c>
      <c r="Y57" s="62" t="s">
        <v>13</v>
      </c>
      <c r="Z57" s="62" t="s">
        <v>71</v>
      </c>
      <c r="AA57" s="62" t="s">
        <v>72</v>
      </c>
      <c r="AB57" s="62" t="s">
        <v>73</v>
      </c>
      <c r="AC57" s="62" t="s">
        <v>74</v>
      </c>
      <c r="AD57" s="62" t="s">
        <v>14</v>
      </c>
      <c r="AE57" s="62" t="s">
        <v>75</v>
      </c>
      <c r="AF57" s="103"/>
    </row>
    <row r="58" spans="1:32" x14ac:dyDescent="0.25">
      <c r="A58" s="29"/>
      <c r="B58" s="56">
        <v>2012</v>
      </c>
      <c r="C58" s="220">
        <f>'IOx - Inputs'!C54/PCx!$C170</f>
        <v>0</v>
      </c>
      <c r="D58" s="58">
        <f>'IOx - Inputs'!D54/PCx!$C170</f>
        <v>0</v>
      </c>
      <c r="E58" s="58">
        <f>'IOx - Inputs'!E54/PCx!$C170</f>
        <v>0</v>
      </c>
      <c r="F58" s="58">
        <f>'IOx - Inputs'!F54/PCx!$C170</f>
        <v>0</v>
      </c>
      <c r="G58" s="58">
        <f>'IOx - Inputs'!G54/PCx!$C170</f>
        <v>0</v>
      </c>
      <c r="H58" s="58">
        <f>'IOx - Inputs'!H54/PCx!$C170</f>
        <v>0</v>
      </c>
      <c r="I58" s="58">
        <f>'IOx - Inputs'!I54/PCx!$C170</f>
        <v>0</v>
      </c>
      <c r="J58" s="58">
        <f>'IOx - Inputs'!J54/PCx!$C170</f>
        <v>0</v>
      </c>
      <c r="K58" s="58">
        <f>'IOx - Inputs'!K54/PCx!$C170</f>
        <v>0</v>
      </c>
      <c r="L58" s="58">
        <f>'IOx - Inputs'!L54/PCx!$C170</f>
        <v>0</v>
      </c>
      <c r="M58" s="58">
        <f>'IOx - Inputs'!M54/PCx!$C170</f>
        <v>0</v>
      </c>
      <c r="N58" s="58">
        <f>'IOx - Inputs'!N54/PCx!$C170</f>
        <v>0</v>
      </c>
      <c r="O58" s="58">
        <f>'IOx - Inputs'!O54/PCx!$C170</f>
        <v>0</v>
      </c>
      <c r="P58" s="58">
        <f>'IOx - Inputs'!P54/PCx!$C170</f>
        <v>0</v>
      </c>
      <c r="Q58" s="58">
        <f>'IOx - Inputs'!Q54/PCx!$C170</f>
        <v>0</v>
      </c>
      <c r="R58" s="58">
        <f>'IOx - Inputs'!R54/PCx!$C170</f>
        <v>0</v>
      </c>
      <c r="S58" s="58">
        <f>'IOx - Inputs'!S54/PCx!$C170</f>
        <v>0</v>
      </c>
      <c r="T58" s="58">
        <f>'IOx - Inputs'!T54/PCx!$C170</f>
        <v>0</v>
      </c>
      <c r="U58" s="58">
        <f>'IOx - Inputs'!U54/PCx!$C170</f>
        <v>0</v>
      </c>
      <c r="V58" s="58">
        <f>'IOx - Inputs'!V54/PCx!$C170</f>
        <v>0</v>
      </c>
      <c r="W58" s="58">
        <f>'IOx - Inputs'!W54/PCx!$C170</f>
        <v>0</v>
      </c>
      <c r="X58" s="58">
        <f>'IOx - Inputs'!X54/PCx!$C170</f>
        <v>0</v>
      </c>
      <c r="Y58" s="58">
        <f>'IOx - Inputs'!Y54/PCx!$C170</f>
        <v>0</v>
      </c>
      <c r="Z58" s="58">
        <f>'IOx - Inputs'!Z54/PCx!$C170</f>
        <v>0</v>
      </c>
      <c r="AA58" s="58">
        <f>'IOx - Inputs'!AA54/PCx!$C170</f>
        <v>0</v>
      </c>
      <c r="AB58" s="58">
        <f>'IOx - Inputs'!AB54/PCx!$C170</f>
        <v>0</v>
      </c>
      <c r="AC58" s="58">
        <f>'IOx - Inputs'!AC54/PCx!$C170</f>
        <v>0</v>
      </c>
      <c r="AD58" s="58">
        <f>'IOx - Inputs'!AD54/PCx!$C170</f>
        <v>0</v>
      </c>
      <c r="AE58" s="58">
        <f>'IOx - Inputs'!AE54/PCx!$C170</f>
        <v>0</v>
      </c>
      <c r="AF58" s="103"/>
    </row>
    <row r="59" spans="1:32" x14ac:dyDescent="0.25">
      <c r="A59" s="29"/>
      <c r="B59" s="56">
        <v>2013</v>
      </c>
      <c r="C59" s="220">
        <f>'IOx - Inputs'!C55/PCx!$C171</f>
        <v>0</v>
      </c>
      <c r="D59" s="58">
        <f>'IOx - Inputs'!D55/PCx!$C171</f>
        <v>0</v>
      </c>
      <c r="E59" s="58">
        <f>'IOx - Inputs'!E55/PCx!$C171</f>
        <v>0</v>
      </c>
      <c r="F59" s="58">
        <f>'IOx - Inputs'!F55/PCx!$C171</f>
        <v>0</v>
      </c>
      <c r="G59" s="58">
        <f>'IOx - Inputs'!G55/PCx!$C171</f>
        <v>0</v>
      </c>
      <c r="H59" s="58">
        <f>'IOx - Inputs'!H55/PCx!$C171</f>
        <v>0</v>
      </c>
      <c r="I59" s="58">
        <f>'IOx - Inputs'!I55/PCx!$C171</f>
        <v>0</v>
      </c>
      <c r="J59" s="58">
        <f>'IOx - Inputs'!J55/PCx!$C171</f>
        <v>0</v>
      </c>
      <c r="K59" s="58">
        <f>'IOx - Inputs'!K55/PCx!$C171</f>
        <v>0</v>
      </c>
      <c r="L59" s="58">
        <f>'IOx - Inputs'!L55/PCx!$C171</f>
        <v>0</v>
      </c>
      <c r="M59" s="58">
        <f>'IOx - Inputs'!M55/PCx!$C171</f>
        <v>0</v>
      </c>
      <c r="N59" s="58">
        <f>'IOx - Inputs'!N55/PCx!$C171</f>
        <v>0</v>
      </c>
      <c r="O59" s="58">
        <f>'IOx - Inputs'!O55/PCx!$C171</f>
        <v>0</v>
      </c>
      <c r="P59" s="58">
        <f>'IOx - Inputs'!P55/PCx!$C171</f>
        <v>0</v>
      </c>
      <c r="Q59" s="58">
        <f>'IOx - Inputs'!Q55/PCx!$C171</f>
        <v>0</v>
      </c>
      <c r="R59" s="58">
        <f>'IOx - Inputs'!R55/PCx!$C171</f>
        <v>0</v>
      </c>
      <c r="S59" s="58">
        <f>'IOx - Inputs'!S55/PCx!$C171</f>
        <v>0</v>
      </c>
      <c r="T59" s="58">
        <f>'IOx - Inputs'!T55/PCx!$C171</f>
        <v>0</v>
      </c>
      <c r="U59" s="58">
        <f>'IOx - Inputs'!U55/PCx!$C171</f>
        <v>0</v>
      </c>
      <c r="V59" s="58">
        <f>'IOx - Inputs'!V55/PCx!$C171</f>
        <v>0</v>
      </c>
      <c r="W59" s="58">
        <f>'IOx - Inputs'!W55/PCx!$C171</f>
        <v>0</v>
      </c>
      <c r="X59" s="58">
        <f>'IOx - Inputs'!X55/PCx!$C171</f>
        <v>0</v>
      </c>
      <c r="Y59" s="58">
        <f>'IOx - Inputs'!Y55/PCx!$C171</f>
        <v>0</v>
      </c>
      <c r="Z59" s="58">
        <f>'IOx - Inputs'!Z55/PCx!$C171</f>
        <v>0</v>
      </c>
      <c r="AA59" s="58">
        <f>'IOx - Inputs'!AA55/PCx!$C171</f>
        <v>0</v>
      </c>
      <c r="AB59" s="58">
        <f>'IOx - Inputs'!AB55/PCx!$C171</f>
        <v>0</v>
      </c>
      <c r="AC59" s="58">
        <f>'IOx - Inputs'!AC55/PCx!$C171</f>
        <v>0</v>
      </c>
      <c r="AD59" s="58">
        <f>'IOx - Inputs'!AD55/PCx!$C171</f>
        <v>0</v>
      </c>
      <c r="AE59" s="58">
        <f>'IOx - Inputs'!AE55/PCx!$C171</f>
        <v>0</v>
      </c>
      <c r="AF59" s="103"/>
    </row>
    <row r="60" spans="1:32" x14ac:dyDescent="0.25">
      <c r="A60" s="29"/>
      <c r="B60" s="56">
        <v>2014</v>
      </c>
      <c r="C60" s="220">
        <f>'IOx - Inputs'!C56/PCx!$C172</f>
        <v>0</v>
      </c>
      <c r="D60" s="58">
        <f>'IOx - Inputs'!D56/PCx!$C172</f>
        <v>0</v>
      </c>
      <c r="E60" s="58">
        <f>'IOx - Inputs'!E56/PCx!$C172</f>
        <v>0</v>
      </c>
      <c r="F60" s="58">
        <f>'IOx - Inputs'!F56/PCx!$C172</f>
        <v>0</v>
      </c>
      <c r="G60" s="58">
        <f>'IOx - Inputs'!G56/PCx!$C172</f>
        <v>0</v>
      </c>
      <c r="H60" s="58">
        <f>'IOx - Inputs'!H56/PCx!$C172</f>
        <v>0</v>
      </c>
      <c r="I60" s="58">
        <f>'IOx - Inputs'!I56/PCx!$C172</f>
        <v>0</v>
      </c>
      <c r="J60" s="58">
        <f>'IOx - Inputs'!J56/PCx!$C172</f>
        <v>0</v>
      </c>
      <c r="K60" s="58">
        <f>'IOx - Inputs'!K56/PCx!$C172</f>
        <v>0</v>
      </c>
      <c r="L60" s="58">
        <f>'IOx - Inputs'!L56/PCx!$C172</f>
        <v>0</v>
      </c>
      <c r="M60" s="58">
        <f>'IOx - Inputs'!M56/PCx!$C172</f>
        <v>0</v>
      </c>
      <c r="N60" s="58">
        <f>'IOx - Inputs'!N56/PCx!$C172</f>
        <v>0</v>
      </c>
      <c r="O60" s="58">
        <f>'IOx - Inputs'!O56/PCx!$C172</f>
        <v>0</v>
      </c>
      <c r="P60" s="58">
        <f>'IOx - Inputs'!P56/PCx!$C172</f>
        <v>0</v>
      </c>
      <c r="Q60" s="58">
        <f>'IOx - Inputs'!Q56/PCx!$C172</f>
        <v>0</v>
      </c>
      <c r="R60" s="58">
        <f>'IOx - Inputs'!R56/PCx!$C172</f>
        <v>0</v>
      </c>
      <c r="S60" s="58">
        <f>'IOx - Inputs'!S56/PCx!$C172</f>
        <v>0</v>
      </c>
      <c r="T60" s="58">
        <f>'IOx - Inputs'!T56/PCx!$C172</f>
        <v>0</v>
      </c>
      <c r="U60" s="58">
        <f>'IOx - Inputs'!U56/PCx!$C172</f>
        <v>0</v>
      </c>
      <c r="V60" s="58">
        <f>'IOx - Inputs'!V56/PCx!$C172</f>
        <v>0</v>
      </c>
      <c r="W60" s="58">
        <f>'IOx - Inputs'!W56/PCx!$C172</f>
        <v>0</v>
      </c>
      <c r="X60" s="58">
        <f>'IOx - Inputs'!X56/PCx!$C172</f>
        <v>0</v>
      </c>
      <c r="Y60" s="58">
        <f>'IOx - Inputs'!Y56/PCx!$C172</f>
        <v>0</v>
      </c>
      <c r="Z60" s="58">
        <f>'IOx - Inputs'!Z56/PCx!$C172</f>
        <v>0</v>
      </c>
      <c r="AA60" s="58">
        <f>'IOx - Inputs'!AA56/PCx!$C172</f>
        <v>0</v>
      </c>
      <c r="AB60" s="58">
        <f>'IOx - Inputs'!AB56/PCx!$C172</f>
        <v>0</v>
      </c>
      <c r="AC60" s="58">
        <f>'IOx - Inputs'!AC56/PCx!$C172</f>
        <v>0</v>
      </c>
      <c r="AD60" s="58">
        <f>'IOx - Inputs'!AD56/PCx!$C172</f>
        <v>0</v>
      </c>
      <c r="AE60" s="58">
        <f>'IOx - Inputs'!AE56/PCx!$C172</f>
        <v>0</v>
      </c>
      <c r="AF60" s="103"/>
    </row>
    <row r="61" spans="1:32" x14ac:dyDescent="0.25">
      <c r="A61" s="29"/>
      <c r="B61" s="56">
        <v>2015</v>
      </c>
      <c r="C61" s="220">
        <f>'IOx - Inputs'!C57/PCx!$C173</f>
        <v>0</v>
      </c>
      <c r="D61" s="58">
        <f>'IOx - Inputs'!D57/PCx!$C173</f>
        <v>0</v>
      </c>
      <c r="E61" s="58">
        <f>'IOx - Inputs'!E57/PCx!$C173</f>
        <v>0</v>
      </c>
      <c r="F61" s="58">
        <f>'IOx - Inputs'!F57/PCx!$C173</f>
        <v>0</v>
      </c>
      <c r="G61" s="58">
        <f>'IOx - Inputs'!G57/PCx!$C173</f>
        <v>0</v>
      </c>
      <c r="H61" s="58">
        <f>'IOx - Inputs'!H57/PCx!$C173</f>
        <v>0</v>
      </c>
      <c r="I61" s="58">
        <f>'IOx - Inputs'!I57/PCx!$C173</f>
        <v>0</v>
      </c>
      <c r="J61" s="58">
        <f>'IOx - Inputs'!J57/PCx!$C173</f>
        <v>0</v>
      </c>
      <c r="K61" s="58">
        <f>'IOx - Inputs'!K57/PCx!$C173</f>
        <v>0</v>
      </c>
      <c r="L61" s="58">
        <f>'IOx - Inputs'!L57/PCx!$C173</f>
        <v>0</v>
      </c>
      <c r="M61" s="58">
        <f>'IOx - Inputs'!M57/PCx!$C173</f>
        <v>0</v>
      </c>
      <c r="N61" s="58">
        <f>'IOx - Inputs'!N57/PCx!$C173</f>
        <v>0</v>
      </c>
      <c r="O61" s="58">
        <f>'IOx - Inputs'!O57/PCx!$C173</f>
        <v>0</v>
      </c>
      <c r="P61" s="58">
        <f>'IOx - Inputs'!P57/PCx!$C173</f>
        <v>0</v>
      </c>
      <c r="Q61" s="58">
        <f>'IOx - Inputs'!Q57/PCx!$C173</f>
        <v>0</v>
      </c>
      <c r="R61" s="58">
        <f>'IOx - Inputs'!R57/PCx!$C173</f>
        <v>0</v>
      </c>
      <c r="S61" s="58">
        <f>'IOx - Inputs'!S57/PCx!$C173</f>
        <v>0</v>
      </c>
      <c r="T61" s="58">
        <f>'IOx - Inputs'!T57/PCx!$C173</f>
        <v>0</v>
      </c>
      <c r="U61" s="58">
        <f>'IOx - Inputs'!U57/PCx!$C173</f>
        <v>0</v>
      </c>
      <c r="V61" s="58">
        <f>'IOx - Inputs'!V57/PCx!$C173</f>
        <v>0</v>
      </c>
      <c r="W61" s="58">
        <f>'IOx - Inputs'!W57/PCx!$C173</f>
        <v>0</v>
      </c>
      <c r="X61" s="58">
        <f>'IOx - Inputs'!X57/PCx!$C173</f>
        <v>0</v>
      </c>
      <c r="Y61" s="58">
        <f>'IOx - Inputs'!Y57/PCx!$C173</f>
        <v>0</v>
      </c>
      <c r="Z61" s="58">
        <f>'IOx - Inputs'!Z57/PCx!$C173</f>
        <v>0</v>
      </c>
      <c r="AA61" s="58">
        <f>'IOx - Inputs'!AA57/PCx!$C173</f>
        <v>0</v>
      </c>
      <c r="AB61" s="58">
        <f>'IOx - Inputs'!AB57/PCx!$C173</f>
        <v>0</v>
      </c>
      <c r="AC61" s="58">
        <f>'IOx - Inputs'!AC57/PCx!$C173</f>
        <v>0</v>
      </c>
      <c r="AD61" s="58">
        <f>'IOx - Inputs'!AD57/PCx!$C173</f>
        <v>0</v>
      </c>
      <c r="AE61" s="58">
        <f>'IOx - Inputs'!AE57/PCx!$C173</f>
        <v>0</v>
      </c>
      <c r="AF61" s="103"/>
    </row>
    <row r="62" spans="1:32" x14ac:dyDescent="0.25">
      <c r="A62" s="29"/>
      <c r="B62" s="56">
        <v>2016</v>
      </c>
      <c r="C62" s="220">
        <f>'IOx - Inputs'!C58/PCx!$C174</f>
        <v>0</v>
      </c>
      <c r="D62" s="58">
        <f>'IOx - Inputs'!D58/PCx!$C174</f>
        <v>0</v>
      </c>
      <c r="E62" s="58">
        <f>'IOx - Inputs'!E58/PCx!$C174</f>
        <v>0</v>
      </c>
      <c r="F62" s="58">
        <f>'IOx - Inputs'!F58/PCx!$C174</f>
        <v>0</v>
      </c>
      <c r="G62" s="58">
        <f>'IOx - Inputs'!G58/PCx!$C174</f>
        <v>0</v>
      </c>
      <c r="H62" s="58">
        <f>'IOx - Inputs'!H58/PCx!$C174</f>
        <v>0</v>
      </c>
      <c r="I62" s="58">
        <f>'IOx - Inputs'!I58/PCx!$C174</f>
        <v>0</v>
      </c>
      <c r="J62" s="58">
        <f>'IOx - Inputs'!J58/PCx!$C174</f>
        <v>0</v>
      </c>
      <c r="K62" s="58">
        <f>'IOx - Inputs'!K58/PCx!$C174</f>
        <v>0</v>
      </c>
      <c r="L62" s="58">
        <f>'IOx - Inputs'!L58/PCx!$C174</f>
        <v>0</v>
      </c>
      <c r="M62" s="58">
        <f>'IOx - Inputs'!M58/PCx!$C174</f>
        <v>0</v>
      </c>
      <c r="N62" s="58">
        <f>'IOx - Inputs'!N58/PCx!$C174</f>
        <v>0</v>
      </c>
      <c r="O62" s="58">
        <f>'IOx - Inputs'!O58/PCx!$C174</f>
        <v>0</v>
      </c>
      <c r="P62" s="58">
        <f>'IOx - Inputs'!P58/PCx!$C174</f>
        <v>0</v>
      </c>
      <c r="Q62" s="58">
        <f>'IOx - Inputs'!Q58/PCx!$C174</f>
        <v>0</v>
      </c>
      <c r="R62" s="58">
        <f>'IOx - Inputs'!R58/PCx!$C174</f>
        <v>0</v>
      </c>
      <c r="S62" s="58">
        <f>'IOx - Inputs'!S58/PCx!$C174</f>
        <v>0</v>
      </c>
      <c r="T62" s="58">
        <f>'IOx - Inputs'!T58/PCx!$C174</f>
        <v>0</v>
      </c>
      <c r="U62" s="58">
        <f>'IOx - Inputs'!U58/PCx!$C174</f>
        <v>0</v>
      </c>
      <c r="V62" s="58">
        <f>'IOx - Inputs'!V58/PCx!$C174</f>
        <v>0</v>
      </c>
      <c r="W62" s="58">
        <f>'IOx - Inputs'!W58/PCx!$C174</f>
        <v>0</v>
      </c>
      <c r="X62" s="58">
        <f>'IOx - Inputs'!X58/PCx!$C174</f>
        <v>0</v>
      </c>
      <c r="Y62" s="58">
        <f>'IOx - Inputs'!Y58/PCx!$C174</f>
        <v>0</v>
      </c>
      <c r="Z62" s="58">
        <f>'IOx - Inputs'!Z58/PCx!$C174</f>
        <v>0</v>
      </c>
      <c r="AA62" s="58">
        <f>'IOx - Inputs'!AA58/PCx!$C174</f>
        <v>0</v>
      </c>
      <c r="AB62" s="58">
        <f>'IOx - Inputs'!AB58/PCx!$C174</f>
        <v>0</v>
      </c>
      <c r="AC62" s="58">
        <f>'IOx - Inputs'!AC58/PCx!$C174</f>
        <v>0</v>
      </c>
      <c r="AD62" s="58">
        <f>'IOx - Inputs'!AD58/PCx!$C174</f>
        <v>0</v>
      </c>
      <c r="AE62" s="58">
        <f>'IOx - Inputs'!AE58/PCx!$C174</f>
        <v>0</v>
      </c>
      <c r="AF62" s="103"/>
    </row>
    <row r="63" spans="1:32" x14ac:dyDescent="0.25">
      <c r="A63" s="29"/>
      <c r="B63" s="56">
        <v>2017</v>
      </c>
      <c r="C63" s="220">
        <f>'IOx - Inputs'!C59/PCx!$C175</f>
        <v>0</v>
      </c>
      <c r="D63" s="58">
        <f>'IOx - Inputs'!D59/PCx!$C175</f>
        <v>0</v>
      </c>
      <c r="E63" s="58">
        <f>'IOx - Inputs'!E59/PCx!$C175</f>
        <v>0</v>
      </c>
      <c r="F63" s="58">
        <f>'IOx - Inputs'!F59/PCx!$C175</f>
        <v>0</v>
      </c>
      <c r="G63" s="58">
        <f>'IOx - Inputs'!G59/PCx!$C175</f>
        <v>0</v>
      </c>
      <c r="H63" s="58">
        <f>'IOx - Inputs'!H59/PCx!$C175</f>
        <v>0</v>
      </c>
      <c r="I63" s="58">
        <f>'IOx - Inputs'!I59/PCx!$C175</f>
        <v>0</v>
      </c>
      <c r="J63" s="58">
        <f>'IOx - Inputs'!J59/PCx!$C175</f>
        <v>0</v>
      </c>
      <c r="K63" s="58">
        <f>'IOx - Inputs'!K59/PCx!$C175</f>
        <v>0</v>
      </c>
      <c r="L63" s="58">
        <f>'IOx - Inputs'!L59/PCx!$C175</f>
        <v>0</v>
      </c>
      <c r="M63" s="58">
        <f>'IOx - Inputs'!M59/PCx!$C175</f>
        <v>0</v>
      </c>
      <c r="N63" s="58">
        <f>'IOx - Inputs'!N59/PCx!$C175</f>
        <v>0</v>
      </c>
      <c r="O63" s="58">
        <f>'IOx - Inputs'!O59/PCx!$C175</f>
        <v>0</v>
      </c>
      <c r="P63" s="58">
        <f>'IOx - Inputs'!P59/PCx!$C175</f>
        <v>0</v>
      </c>
      <c r="Q63" s="58">
        <f>'IOx - Inputs'!Q59/PCx!$C175</f>
        <v>0</v>
      </c>
      <c r="R63" s="58">
        <f>'IOx - Inputs'!R59/PCx!$C175</f>
        <v>0</v>
      </c>
      <c r="S63" s="58">
        <f>'IOx - Inputs'!S59/PCx!$C175</f>
        <v>0</v>
      </c>
      <c r="T63" s="58">
        <f>'IOx - Inputs'!T59/PCx!$C175</f>
        <v>0</v>
      </c>
      <c r="U63" s="58">
        <f>'IOx - Inputs'!U59/PCx!$C175</f>
        <v>0</v>
      </c>
      <c r="V63" s="58">
        <f>'IOx - Inputs'!V59/PCx!$C175</f>
        <v>0</v>
      </c>
      <c r="W63" s="58">
        <f>'IOx - Inputs'!W59/PCx!$C175</f>
        <v>0</v>
      </c>
      <c r="X63" s="58">
        <f>'IOx - Inputs'!X59/PCx!$C175</f>
        <v>0</v>
      </c>
      <c r="Y63" s="58">
        <f>'IOx - Inputs'!Y59/PCx!$C175</f>
        <v>0</v>
      </c>
      <c r="Z63" s="58">
        <f>'IOx - Inputs'!Z59/PCx!$C175</f>
        <v>0</v>
      </c>
      <c r="AA63" s="58">
        <f>'IOx - Inputs'!AA59/PCx!$C175</f>
        <v>0</v>
      </c>
      <c r="AB63" s="58">
        <f>'IOx - Inputs'!AB59/PCx!$C175</f>
        <v>0</v>
      </c>
      <c r="AC63" s="58">
        <f>'IOx - Inputs'!AC59/PCx!$C175</f>
        <v>0</v>
      </c>
      <c r="AD63" s="58">
        <f>'IOx - Inputs'!AD59/PCx!$C175</f>
        <v>0</v>
      </c>
      <c r="AE63" s="58">
        <f>'IOx - Inputs'!AE59/PCx!$C175</f>
        <v>0</v>
      </c>
      <c r="AF63" s="103"/>
    </row>
    <row r="64" spans="1:32" x14ac:dyDescent="0.25">
      <c r="A64" s="29"/>
      <c r="B64" s="56">
        <v>2018</v>
      </c>
      <c r="C64" s="220">
        <f>'IOx - Inputs'!C60/PCx!$C176</f>
        <v>0</v>
      </c>
      <c r="D64" s="58">
        <f>'IOx - Inputs'!D60/PCx!$C176</f>
        <v>0</v>
      </c>
      <c r="E64" s="58">
        <f>'IOx - Inputs'!E60/PCx!$C176</f>
        <v>0</v>
      </c>
      <c r="F64" s="58">
        <f>'IOx - Inputs'!F60/PCx!$C176</f>
        <v>0</v>
      </c>
      <c r="G64" s="58">
        <f>'IOx - Inputs'!G60/PCx!$C176</f>
        <v>0</v>
      </c>
      <c r="H64" s="58">
        <f>'IOx - Inputs'!H60/PCx!$C176</f>
        <v>0</v>
      </c>
      <c r="I64" s="58">
        <f>'IOx - Inputs'!I60/PCx!$C176</f>
        <v>0</v>
      </c>
      <c r="J64" s="58">
        <f>'IOx - Inputs'!J60/PCx!$C176</f>
        <v>0</v>
      </c>
      <c r="K64" s="58">
        <f>'IOx - Inputs'!K60/PCx!$C176</f>
        <v>0</v>
      </c>
      <c r="L64" s="58">
        <f>'IOx - Inputs'!L60/PCx!$C176</f>
        <v>0</v>
      </c>
      <c r="M64" s="58">
        <f>'IOx - Inputs'!M60/PCx!$C176</f>
        <v>0</v>
      </c>
      <c r="N64" s="58">
        <f>'IOx - Inputs'!N60/PCx!$C176</f>
        <v>0</v>
      </c>
      <c r="O64" s="58">
        <f>'IOx - Inputs'!O60/PCx!$C176</f>
        <v>0</v>
      </c>
      <c r="P64" s="58">
        <f>'IOx - Inputs'!P60/PCx!$C176</f>
        <v>0</v>
      </c>
      <c r="Q64" s="58">
        <f>'IOx - Inputs'!Q60/PCx!$C176</f>
        <v>0</v>
      </c>
      <c r="R64" s="58">
        <f>'IOx - Inputs'!R60/PCx!$C176</f>
        <v>0</v>
      </c>
      <c r="S64" s="58">
        <f>'IOx - Inputs'!S60/PCx!$C176</f>
        <v>0</v>
      </c>
      <c r="T64" s="58">
        <f>'IOx - Inputs'!T60/PCx!$C176</f>
        <v>0</v>
      </c>
      <c r="U64" s="58">
        <f>'IOx - Inputs'!U60/PCx!$C176</f>
        <v>0</v>
      </c>
      <c r="V64" s="58">
        <f>'IOx - Inputs'!V60/PCx!$C176</f>
        <v>0</v>
      </c>
      <c r="W64" s="58">
        <f>'IOx - Inputs'!W60/PCx!$C176</f>
        <v>0</v>
      </c>
      <c r="X64" s="58">
        <f>'IOx - Inputs'!X60/PCx!$C176</f>
        <v>0</v>
      </c>
      <c r="Y64" s="58">
        <f>'IOx - Inputs'!Y60/PCx!$C176</f>
        <v>0</v>
      </c>
      <c r="Z64" s="58">
        <f>'IOx - Inputs'!Z60/PCx!$C176</f>
        <v>0</v>
      </c>
      <c r="AA64" s="58">
        <f>'IOx - Inputs'!AA60/PCx!$C176</f>
        <v>0</v>
      </c>
      <c r="AB64" s="58">
        <f>'IOx - Inputs'!AB60/PCx!$C176</f>
        <v>0</v>
      </c>
      <c r="AC64" s="58">
        <f>'IOx - Inputs'!AC60/PCx!$C176</f>
        <v>0</v>
      </c>
      <c r="AD64" s="58">
        <f>'IOx - Inputs'!AD60/PCx!$C176</f>
        <v>0</v>
      </c>
      <c r="AE64" s="58">
        <f>'IOx - Inputs'!AE60/PCx!$C176</f>
        <v>0</v>
      </c>
      <c r="AF64" s="103"/>
    </row>
    <row r="65" spans="1:32" x14ac:dyDescent="0.25">
      <c r="A65" s="29"/>
      <c r="B65" s="56">
        <v>2019</v>
      </c>
      <c r="C65" s="220">
        <f>'IOx - Inputs'!C61/PCx!$C177</f>
        <v>0</v>
      </c>
      <c r="D65" s="58">
        <f>'IOx - Inputs'!D61/PCx!$C177</f>
        <v>0</v>
      </c>
      <c r="E65" s="58">
        <f>'IOx - Inputs'!E61/PCx!$C177</f>
        <v>0</v>
      </c>
      <c r="F65" s="58">
        <f>'IOx - Inputs'!F61/PCx!$C177</f>
        <v>0</v>
      </c>
      <c r="G65" s="58">
        <f>'IOx - Inputs'!G61/PCx!$C177</f>
        <v>0</v>
      </c>
      <c r="H65" s="58">
        <f>'IOx - Inputs'!H61/PCx!$C177</f>
        <v>0</v>
      </c>
      <c r="I65" s="58">
        <f>'IOx - Inputs'!I61/PCx!$C177</f>
        <v>0</v>
      </c>
      <c r="J65" s="58">
        <f>'IOx - Inputs'!J61/PCx!$C177</f>
        <v>0</v>
      </c>
      <c r="K65" s="58">
        <f>'IOx - Inputs'!K61/PCx!$C177</f>
        <v>0</v>
      </c>
      <c r="L65" s="58">
        <f>'IOx - Inputs'!L61/PCx!$C177</f>
        <v>0</v>
      </c>
      <c r="M65" s="58">
        <f>'IOx - Inputs'!M61/PCx!$C177</f>
        <v>0</v>
      </c>
      <c r="N65" s="58">
        <f>'IOx - Inputs'!N61/PCx!$C177</f>
        <v>0</v>
      </c>
      <c r="O65" s="58">
        <f>'IOx - Inputs'!O61/PCx!$C177</f>
        <v>0</v>
      </c>
      <c r="P65" s="58">
        <f>'IOx - Inputs'!P61/PCx!$C177</f>
        <v>0</v>
      </c>
      <c r="Q65" s="58">
        <f>'IOx - Inputs'!Q61/PCx!$C177</f>
        <v>0</v>
      </c>
      <c r="R65" s="58">
        <f>'IOx - Inputs'!R61/PCx!$C177</f>
        <v>0</v>
      </c>
      <c r="S65" s="58">
        <f>'IOx - Inputs'!S61/PCx!$C177</f>
        <v>0</v>
      </c>
      <c r="T65" s="58">
        <f>'IOx - Inputs'!T61/PCx!$C177</f>
        <v>0</v>
      </c>
      <c r="U65" s="58">
        <f>'IOx - Inputs'!U61/PCx!$C177</f>
        <v>0</v>
      </c>
      <c r="V65" s="58">
        <f>'IOx - Inputs'!V61/PCx!$C177</f>
        <v>0</v>
      </c>
      <c r="W65" s="58">
        <f>'IOx - Inputs'!W61/PCx!$C177</f>
        <v>0</v>
      </c>
      <c r="X65" s="58">
        <f>'IOx - Inputs'!X61/PCx!$C177</f>
        <v>0</v>
      </c>
      <c r="Y65" s="58">
        <f>'IOx - Inputs'!Y61/PCx!$C177</f>
        <v>0</v>
      </c>
      <c r="Z65" s="58">
        <f>'IOx - Inputs'!Z61/PCx!$C177</f>
        <v>0</v>
      </c>
      <c r="AA65" s="58">
        <f>'IOx - Inputs'!AA61/PCx!$C177</f>
        <v>0</v>
      </c>
      <c r="AB65" s="58">
        <f>'IOx - Inputs'!AB61/PCx!$C177</f>
        <v>0</v>
      </c>
      <c r="AC65" s="58">
        <f>'IOx - Inputs'!AC61/PCx!$C177</f>
        <v>0</v>
      </c>
      <c r="AD65" s="58">
        <f>'IOx - Inputs'!AD61/PCx!$C177</f>
        <v>0</v>
      </c>
      <c r="AE65" s="58">
        <f>'IOx - Inputs'!AE61/PCx!$C177</f>
        <v>0</v>
      </c>
      <c r="AF65" s="103"/>
    </row>
    <row r="66" spans="1:32" x14ac:dyDescent="0.25">
      <c r="A66" s="29"/>
      <c r="B66" s="56">
        <v>2020</v>
      </c>
      <c r="C66" s="220">
        <f>'IOx - Inputs'!C62/PCx!$C178</f>
        <v>0</v>
      </c>
      <c r="D66" s="58">
        <f>'IOx - Inputs'!D62/PCx!$C178</f>
        <v>0</v>
      </c>
      <c r="E66" s="58">
        <f>'IOx - Inputs'!E62/PCx!$C178</f>
        <v>0</v>
      </c>
      <c r="F66" s="58">
        <f>'IOx - Inputs'!F62/PCx!$C178</f>
        <v>0</v>
      </c>
      <c r="G66" s="58">
        <f>'IOx - Inputs'!G62/PCx!$C178</f>
        <v>0</v>
      </c>
      <c r="H66" s="58">
        <f>'IOx - Inputs'!H62/PCx!$C178</f>
        <v>0</v>
      </c>
      <c r="I66" s="58">
        <f>'IOx - Inputs'!I62/PCx!$C178</f>
        <v>0</v>
      </c>
      <c r="J66" s="58">
        <f>'IOx - Inputs'!J62/PCx!$C178</f>
        <v>0</v>
      </c>
      <c r="K66" s="58">
        <f>'IOx - Inputs'!K62/PCx!$C178</f>
        <v>0</v>
      </c>
      <c r="L66" s="58">
        <f>'IOx - Inputs'!L62/PCx!$C178</f>
        <v>0</v>
      </c>
      <c r="M66" s="58">
        <f>'IOx - Inputs'!M62/PCx!$C178</f>
        <v>0</v>
      </c>
      <c r="N66" s="58">
        <f>'IOx - Inputs'!N62/PCx!$C178</f>
        <v>0</v>
      </c>
      <c r="O66" s="58">
        <f>'IOx - Inputs'!O62/PCx!$C178</f>
        <v>0</v>
      </c>
      <c r="P66" s="58">
        <f>'IOx - Inputs'!P62/PCx!$C178</f>
        <v>0</v>
      </c>
      <c r="Q66" s="58">
        <f>'IOx - Inputs'!Q62/PCx!$C178</f>
        <v>0</v>
      </c>
      <c r="R66" s="58">
        <f>'IOx - Inputs'!R62/PCx!$C178</f>
        <v>0</v>
      </c>
      <c r="S66" s="58">
        <f>'IOx - Inputs'!S62/PCx!$C178</f>
        <v>0</v>
      </c>
      <c r="T66" s="58">
        <f>'IOx - Inputs'!T62/PCx!$C178</f>
        <v>0</v>
      </c>
      <c r="U66" s="58">
        <f>'IOx - Inputs'!U62/PCx!$C178</f>
        <v>0</v>
      </c>
      <c r="V66" s="58">
        <f>'IOx - Inputs'!V62/PCx!$C178</f>
        <v>0</v>
      </c>
      <c r="W66" s="58">
        <f>'IOx - Inputs'!W62/PCx!$C178</f>
        <v>0</v>
      </c>
      <c r="X66" s="58">
        <f>'IOx - Inputs'!X62/PCx!$C178</f>
        <v>0</v>
      </c>
      <c r="Y66" s="58">
        <f>'IOx - Inputs'!Y62/PCx!$C178</f>
        <v>0</v>
      </c>
      <c r="Z66" s="58">
        <f>'IOx - Inputs'!Z62/PCx!$C178</f>
        <v>0</v>
      </c>
      <c r="AA66" s="58">
        <f>'IOx - Inputs'!AA62/PCx!$C178</f>
        <v>0</v>
      </c>
      <c r="AB66" s="58">
        <f>'IOx - Inputs'!AB62/PCx!$C178</f>
        <v>0</v>
      </c>
      <c r="AC66" s="58">
        <f>'IOx - Inputs'!AC62/PCx!$C178</f>
        <v>0</v>
      </c>
      <c r="AD66" s="58">
        <f>'IOx - Inputs'!AD62/PCx!$C178</f>
        <v>0</v>
      </c>
      <c r="AE66" s="58">
        <f>'IOx - Inputs'!AE62/PCx!$C178</f>
        <v>0</v>
      </c>
      <c r="AF66" s="103"/>
    </row>
    <row r="67" spans="1:32" x14ac:dyDescent="0.25">
      <c r="A67" s="29"/>
      <c r="B67" s="56">
        <v>2021</v>
      </c>
      <c r="C67" s="220">
        <f>'IOx - Inputs'!C63/PCx!$C179</f>
        <v>0</v>
      </c>
      <c r="D67" s="58">
        <f>'IOx - Inputs'!D63/PCx!$C179</f>
        <v>0</v>
      </c>
      <c r="E67" s="58">
        <f>'IOx - Inputs'!E63/PCx!$C179</f>
        <v>0</v>
      </c>
      <c r="F67" s="58">
        <f>'IOx - Inputs'!F63/PCx!$C179</f>
        <v>0</v>
      </c>
      <c r="G67" s="58">
        <f>'IOx - Inputs'!G63/PCx!$C179</f>
        <v>0</v>
      </c>
      <c r="H67" s="58">
        <f>'IOx - Inputs'!H63/PCx!$C179</f>
        <v>0</v>
      </c>
      <c r="I67" s="58">
        <f>'IOx - Inputs'!I63/PCx!$C179</f>
        <v>0</v>
      </c>
      <c r="J67" s="58">
        <f>'IOx - Inputs'!J63/PCx!$C179</f>
        <v>0</v>
      </c>
      <c r="K67" s="58">
        <f>'IOx - Inputs'!K63/PCx!$C179</f>
        <v>0</v>
      </c>
      <c r="L67" s="58">
        <f>'IOx - Inputs'!L63/PCx!$C179</f>
        <v>0</v>
      </c>
      <c r="M67" s="58">
        <f>'IOx - Inputs'!M63/PCx!$C179</f>
        <v>0</v>
      </c>
      <c r="N67" s="58">
        <f>'IOx - Inputs'!N63/PCx!$C179</f>
        <v>0</v>
      </c>
      <c r="O67" s="58">
        <f>'IOx - Inputs'!O63/PCx!$C179</f>
        <v>0</v>
      </c>
      <c r="P67" s="58">
        <f>'IOx - Inputs'!P63/PCx!$C179</f>
        <v>0</v>
      </c>
      <c r="Q67" s="58">
        <f>'IOx - Inputs'!Q63/PCx!$C179</f>
        <v>0</v>
      </c>
      <c r="R67" s="58">
        <f>'IOx - Inputs'!R63/PCx!$C179</f>
        <v>0</v>
      </c>
      <c r="S67" s="58">
        <f>'IOx - Inputs'!S63/PCx!$C179</f>
        <v>0</v>
      </c>
      <c r="T67" s="58">
        <f>'IOx - Inputs'!T63/PCx!$C179</f>
        <v>0</v>
      </c>
      <c r="U67" s="58">
        <f>'IOx - Inputs'!U63/PCx!$C179</f>
        <v>0</v>
      </c>
      <c r="V67" s="58">
        <f>'IOx - Inputs'!V63/PCx!$C179</f>
        <v>0</v>
      </c>
      <c r="W67" s="58">
        <f>'IOx - Inputs'!W63/PCx!$C179</f>
        <v>0</v>
      </c>
      <c r="X67" s="58">
        <f>'IOx - Inputs'!X63/PCx!$C179</f>
        <v>0</v>
      </c>
      <c r="Y67" s="58">
        <f>'IOx - Inputs'!Y63/PCx!$C179</f>
        <v>0</v>
      </c>
      <c r="Z67" s="58">
        <f>'IOx - Inputs'!Z63/PCx!$C179</f>
        <v>0</v>
      </c>
      <c r="AA67" s="58">
        <f>'IOx - Inputs'!AA63/PCx!$C179</f>
        <v>0</v>
      </c>
      <c r="AB67" s="58">
        <f>'IOx - Inputs'!AB63/PCx!$C179</f>
        <v>0</v>
      </c>
      <c r="AC67" s="58">
        <f>'IOx - Inputs'!AC63/PCx!$C179</f>
        <v>0</v>
      </c>
      <c r="AD67" s="58">
        <f>'IOx - Inputs'!AD63/PCx!$C179</f>
        <v>0</v>
      </c>
      <c r="AE67" s="58">
        <f>'IOx - Inputs'!AE63/PCx!$C179</f>
        <v>0</v>
      </c>
      <c r="AF67" s="103"/>
    </row>
    <row r="68" spans="1:32" x14ac:dyDescent="0.25">
      <c r="A68" s="29"/>
      <c r="B68" s="56">
        <v>2022</v>
      </c>
      <c r="C68" s="220">
        <f>'IOx - Inputs'!C64/PCx!$C180</f>
        <v>0</v>
      </c>
      <c r="D68" s="58">
        <f>'IOx - Inputs'!D64/PCx!$C180</f>
        <v>0</v>
      </c>
      <c r="E68" s="58">
        <f>'IOx - Inputs'!E64/PCx!$C180</f>
        <v>0</v>
      </c>
      <c r="F68" s="58">
        <f>'IOx - Inputs'!F64/PCx!$C180</f>
        <v>0</v>
      </c>
      <c r="G68" s="58">
        <f>'IOx - Inputs'!G64/PCx!$C180</f>
        <v>0</v>
      </c>
      <c r="H68" s="58">
        <f>'IOx - Inputs'!H64/PCx!$C180</f>
        <v>0</v>
      </c>
      <c r="I68" s="58">
        <f>'IOx - Inputs'!I64/PCx!$C180</f>
        <v>0</v>
      </c>
      <c r="J68" s="58">
        <f>'IOx - Inputs'!J64/PCx!$C180</f>
        <v>0</v>
      </c>
      <c r="K68" s="58">
        <f>'IOx - Inputs'!K64/PCx!$C180</f>
        <v>0</v>
      </c>
      <c r="L68" s="58">
        <f>'IOx - Inputs'!L64/PCx!$C180</f>
        <v>0</v>
      </c>
      <c r="M68" s="58">
        <f>'IOx - Inputs'!M64/PCx!$C180</f>
        <v>0</v>
      </c>
      <c r="N68" s="58">
        <f>'IOx - Inputs'!N64/PCx!$C180</f>
        <v>0</v>
      </c>
      <c r="O68" s="58">
        <f>'IOx - Inputs'!O64/PCx!$C180</f>
        <v>0</v>
      </c>
      <c r="P68" s="58">
        <f>'IOx - Inputs'!P64/PCx!$C180</f>
        <v>0</v>
      </c>
      <c r="Q68" s="58">
        <f>'IOx - Inputs'!Q64/PCx!$C180</f>
        <v>0</v>
      </c>
      <c r="R68" s="58">
        <f>'IOx - Inputs'!R64/PCx!$C180</f>
        <v>0</v>
      </c>
      <c r="S68" s="58">
        <f>'IOx - Inputs'!S64/PCx!$C180</f>
        <v>0</v>
      </c>
      <c r="T68" s="58">
        <f>'IOx - Inputs'!T64/PCx!$C180</f>
        <v>0</v>
      </c>
      <c r="U68" s="58">
        <f>'IOx - Inputs'!U64/PCx!$C180</f>
        <v>0</v>
      </c>
      <c r="V68" s="58">
        <f>'IOx - Inputs'!V64/PCx!$C180</f>
        <v>0</v>
      </c>
      <c r="W68" s="58">
        <f>'IOx - Inputs'!W64/PCx!$C180</f>
        <v>0</v>
      </c>
      <c r="X68" s="58">
        <f>'IOx - Inputs'!X64/PCx!$C180</f>
        <v>0</v>
      </c>
      <c r="Y68" s="58">
        <f>'IOx - Inputs'!Y64/PCx!$C180</f>
        <v>0</v>
      </c>
      <c r="Z68" s="58">
        <f>'IOx - Inputs'!Z64/PCx!$C180</f>
        <v>0</v>
      </c>
      <c r="AA68" s="58">
        <f>'IOx - Inputs'!AA64/PCx!$C180</f>
        <v>0</v>
      </c>
      <c r="AB68" s="58">
        <f>'IOx - Inputs'!AB64/PCx!$C180</f>
        <v>0</v>
      </c>
      <c r="AC68" s="58">
        <f>'IOx - Inputs'!AC64/PCx!$C180</f>
        <v>0</v>
      </c>
      <c r="AD68" s="58">
        <f>'IOx - Inputs'!AD64/PCx!$C180</f>
        <v>0</v>
      </c>
      <c r="AE68" s="58">
        <f>'IOx - Inputs'!AE64/PCx!$C180</f>
        <v>0</v>
      </c>
      <c r="AF68" s="103"/>
    </row>
    <row r="69" spans="1:32" x14ac:dyDescent="0.25">
      <c r="A69" s="29"/>
      <c r="B69" s="56">
        <v>2023</v>
      </c>
      <c r="C69" s="220">
        <f>'IOx - Inputs'!C65/PCx!$C181</f>
        <v>0</v>
      </c>
      <c r="D69" s="58">
        <f>'IOx - Inputs'!D65/PCx!$C181</f>
        <v>0</v>
      </c>
      <c r="E69" s="58">
        <f>'IOx - Inputs'!E65/PCx!$C181</f>
        <v>0</v>
      </c>
      <c r="F69" s="58">
        <f>'IOx - Inputs'!F65/PCx!$C181</f>
        <v>0</v>
      </c>
      <c r="G69" s="58">
        <f>'IOx - Inputs'!G65/PCx!$C181</f>
        <v>0</v>
      </c>
      <c r="H69" s="58">
        <f>'IOx - Inputs'!H65/PCx!$C181</f>
        <v>0</v>
      </c>
      <c r="I69" s="58">
        <f>'IOx - Inputs'!I65/PCx!$C181</f>
        <v>0</v>
      </c>
      <c r="J69" s="58">
        <f>'IOx - Inputs'!J65/PCx!$C181</f>
        <v>0</v>
      </c>
      <c r="K69" s="58">
        <f>'IOx - Inputs'!K65/PCx!$C181</f>
        <v>0</v>
      </c>
      <c r="L69" s="58">
        <f>'IOx - Inputs'!L65/PCx!$C181</f>
        <v>0</v>
      </c>
      <c r="M69" s="58">
        <f>'IOx - Inputs'!M65/PCx!$C181</f>
        <v>0</v>
      </c>
      <c r="N69" s="58">
        <f>'IOx - Inputs'!N65/PCx!$C181</f>
        <v>0</v>
      </c>
      <c r="O69" s="58">
        <f>'IOx - Inputs'!O65/PCx!$C181</f>
        <v>0</v>
      </c>
      <c r="P69" s="58">
        <f>'IOx - Inputs'!P65/PCx!$C181</f>
        <v>0</v>
      </c>
      <c r="Q69" s="58">
        <f>'IOx - Inputs'!Q65/PCx!$C181</f>
        <v>0</v>
      </c>
      <c r="R69" s="58">
        <f>'IOx - Inputs'!R65/PCx!$C181</f>
        <v>0</v>
      </c>
      <c r="S69" s="58">
        <f>'IOx - Inputs'!S65/PCx!$C181</f>
        <v>0</v>
      </c>
      <c r="T69" s="58">
        <f>'IOx - Inputs'!T65/PCx!$C181</f>
        <v>0</v>
      </c>
      <c r="U69" s="58">
        <f>'IOx - Inputs'!U65/PCx!$C181</f>
        <v>0</v>
      </c>
      <c r="V69" s="58">
        <f>'IOx - Inputs'!V65/PCx!$C181</f>
        <v>0</v>
      </c>
      <c r="W69" s="58">
        <f>'IOx - Inputs'!W65/PCx!$C181</f>
        <v>0</v>
      </c>
      <c r="X69" s="58">
        <f>'IOx - Inputs'!X65/PCx!$C181</f>
        <v>0</v>
      </c>
      <c r="Y69" s="58">
        <f>'IOx - Inputs'!Y65/PCx!$C181</f>
        <v>0</v>
      </c>
      <c r="Z69" s="58">
        <f>'IOx - Inputs'!Z65/PCx!$C181</f>
        <v>0</v>
      </c>
      <c r="AA69" s="58">
        <f>'IOx - Inputs'!AA65/PCx!$C181</f>
        <v>0</v>
      </c>
      <c r="AB69" s="58">
        <f>'IOx - Inputs'!AB65/PCx!$C181</f>
        <v>0</v>
      </c>
      <c r="AC69" s="58">
        <f>'IOx - Inputs'!AC65/PCx!$C181</f>
        <v>0</v>
      </c>
      <c r="AD69" s="58">
        <f>'IOx - Inputs'!AD65/PCx!$C181</f>
        <v>0</v>
      </c>
      <c r="AE69" s="58">
        <f>'IOx - Inputs'!AE65/PCx!$C181</f>
        <v>0</v>
      </c>
      <c r="AF69" s="103"/>
    </row>
    <row r="70" spans="1:32" x14ac:dyDescent="0.25">
      <c r="A70" s="29"/>
      <c r="B70" s="4"/>
      <c r="C70" s="170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103"/>
    </row>
    <row r="71" spans="1:32" ht="23.25" x14ac:dyDescent="0.35">
      <c r="A71" s="101" t="s">
        <v>98</v>
      </c>
      <c r="B71" s="102" t="s">
        <v>82</v>
      </c>
      <c r="C71" s="211"/>
      <c r="D71" s="4"/>
      <c r="E71" s="4"/>
      <c r="F71" s="4"/>
      <c r="G71" s="4"/>
      <c r="H71" s="4"/>
      <c r="I71" s="4"/>
      <c r="J71" s="127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103"/>
    </row>
    <row r="72" spans="1:32" x14ac:dyDescent="0.25">
      <c r="A72" s="130"/>
      <c r="B72" s="192" t="s">
        <v>15</v>
      </c>
      <c r="C72" s="170" t="s">
        <v>142</v>
      </c>
      <c r="D72" s="4"/>
      <c r="E72" s="4"/>
      <c r="F72" s="4"/>
      <c r="G72" s="4"/>
      <c r="H72" s="4"/>
      <c r="I72" s="4"/>
      <c r="J72" s="127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103"/>
    </row>
    <row r="73" spans="1:32" x14ac:dyDescent="0.25">
      <c r="A73" s="29"/>
      <c r="B73" s="4"/>
      <c r="C73" s="170"/>
      <c r="D73" s="4"/>
      <c r="E73" s="4"/>
      <c r="F73" s="4"/>
      <c r="G73" s="4"/>
      <c r="H73" s="4"/>
      <c r="I73" s="4"/>
      <c r="J73" s="127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103"/>
    </row>
    <row r="74" spans="1:32" ht="23.25" x14ac:dyDescent="0.35">
      <c r="A74" s="29"/>
      <c r="B74" s="96" t="str">
        <f>+'IOx - Inputs'!A5</f>
        <v>IO1A</v>
      </c>
      <c r="C74" s="214" t="str">
        <f>+'IOx - Inputs'!B5</f>
        <v>Base year Network opex (nominal $000)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103"/>
    </row>
    <row r="75" spans="1:32" ht="26.25" x14ac:dyDescent="0.25">
      <c r="A75" s="29"/>
      <c r="B75" s="61" t="s">
        <v>167</v>
      </c>
      <c r="C75" s="163" t="s">
        <v>3</v>
      </c>
      <c r="D75" s="62" t="s">
        <v>4</v>
      </c>
      <c r="E75" s="62" t="s">
        <v>59</v>
      </c>
      <c r="F75" s="62" t="s">
        <v>5</v>
      </c>
      <c r="G75" s="62" t="s">
        <v>60</v>
      </c>
      <c r="H75" s="62" t="s">
        <v>6</v>
      </c>
      <c r="I75" s="62" t="s">
        <v>61</v>
      </c>
      <c r="J75" s="62" t="s">
        <v>7</v>
      </c>
      <c r="K75" s="62" t="s">
        <v>8</v>
      </c>
      <c r="L75" s="62" t="s">
        <v>62</v>
      </c>
      <c r="M75" s="62" t="s">
        <v>63</v>
      </c>
      <c r="N75" s="62" t="s">
        <v>64</v>
      </c>
      <c r="O75" s="62" t="s">
        <v>9</v>
      </c>
      <c r="P75" s="62" t="s">
        <v>10</v>
      </c>
      <c r="Q75" s="62" t="s">
        <v>65</v>
      </c>
      <c r="R75" s="62" t="s">
        <v>66</v>
      </c>
      <c r="S75" s="62" t="s">
        <v>67</v>
      </c>
      <c r="T75" s="62" t="s">
        <v>68</v>
      </c>
      <c r="U75" s="62" t="s">
        <v>11</v>
      </c>
      <c r="V75" s="62" t="s">
        <v>69</v>
      </c>
      <c r="W75" s="62" t="s">
        <v>12</v>
      </c>
      <c r="X75" s="62" t="s">
        <v>70</v>
      </c>
      <c r="Y75" s="62" t="s">
        <v>13</v>
      </c>
      <c r="Z75" s="62" t="s">
        <v>71</v>
      </c>
      <c r="AA75" s="62" t="s">
        <v>72</v>
      </c>
      <c r="AB75" s="62" t="s">
        <v>73</v>
      </c>
      <c r="AC75" s="62" t="s">
        <v>74</v>
      </c>
      <c r="AD75" s="62" t="s">
        <v>14</v>
      </c>
      <c r="AE75" s="62" t="s">
        <v>75</v>
      </c>
      <c r="AF75" s="103"/>
    </row>
    <row r="76" spans="1:32" s="20" customFormat="1" x14ac:dyDescent="0.25">
      <c r="A76" s="130"/>
      <c r="B76" s="138">
        <v>2012</v>
      </c>
      <c r="C76" s="220">
        <f>+'IOx - Inputs'!C7</f>
        <v>4094.1601800000003</v>
      </c>
      <c r="D76" s="140">
        <f>+'IOx - Inputs'!D7</f>
        <v>9293</v>
      </c>
      <c r="E76" s="140">
        <f>+'IOx - Inputs'!E7</f>
        <v>1006.5209808220899</v>
      </c>
      <c r="F76" s="140">
        <f>+'IOx - Inputs'!F7</f>
        <v>1401</v>
      </c>
      <c r="G76" s="140">
        <f>+'IOx - Inputs'!G7</f>
        <v>3470</v>
      </c>
      <c r="H76" s="140">
        <f>+'IOx - Inputs'!H7</f>
        <v>2459.8290000000002</v>
      </c>
      <c r="I76" s="140">
        <f>+'IOx - Inputs'!I7</f>
        <v>5035</v>
      </c>
      <c r="J76" s="140">
        <f>+'IOx - Inputs'!J7</f>
        <v>1552</v>
      </c>
      <c r="K76" s="140">
        <f>+'IOx - Inputs'!K7</f>
        <v>1395</v>
      </c>
      <c r="L76" s="140">
        <f>+'IOx - Inputs'!L7</f>
        <v>2243.7115299999996</v>
      </c>
      <c r="M76" s="140">
        <f>+'IOx - Inputs'!M7</f>
        <v>3220</v>
      </c>
      <c r="N76" s="140">
        <f>+'IOx - Inputs'!N7</f>
        <v>8110</v>
      </c>
      <c r="O76" s="140">
        <f>+'IOx - Inputs'!O7</f>
        <v>437</v>
      </c>
      <c r="P76" s="140">
        <f>+'IOx - Inputs'!P7</f>
        <v>3886.9235800000001</v>
      </c>
      <c r="Q76" s="140">
        <f>+'IOx - Inputs'!Q7</f>
        <v>1748.3627200000003</v>
      </c>
      <c r="R76" s="140">
        <f>+'IOx - Inputs'!R7</f>
        <v>5856</v>
      </c>
      <c r="S76" s="140">
        <f>+'IOx - Inputs'!S7</f>
        <v>30339</v>
      </c>
      <c r="T76" s="140">
        <f>+'IOx - Inputs'!T7</f>
        <v>3549</v>
      </c>
      <c r="U76" s="140">
        <f>+'IOx - Inputs'!U7</f>
        <v>30330.019469999999</v>
      </c>
      <c r="V76" s="140">
        <f>+'IOx - Inputs'!V7</f>
        <v>877</v>
      </c>
      <c r="W76" s="140">
        <f>+'IOx - Inputs'!W7</f>
        <v>3002.3124919999996</v>
      </c>
      <c r="X76" s="140">
        <f>+'IOx - Inputs'!X7</f>
        <v>6616</v>
      </c>
      <c r="Y76" s="140">
        <f>+'IOx - Inputs'!Y7</f>
        <v>6827.79</v>
      </c>
      <c r="Z76" s="140">
        <f>+'IOx - Inputs'!Z7</f>
        <v>9549.1567999999988</v>
      </c>
      <c r="AA76" s="140">
        <f>+'IOx - Inputs'!AA7</f>
        <v>39402</v>
      </c>
      <c r="AB76" s="140">
        <f>+'IOx - Inputs'!AB7</f>
        <v>1721.8195600000001</v>
      </c>
      <c r="AC76" s="140">
        <f>+'IOx - Inputs'!AC7</f>
        <v>6945.3067869582701</v>
      </c>
      <c r="AD76" s="140">
        <f>+'IOx - Inputs'!AD7</f>
        <v>10287.134309999999</v>
      </c>
      <c r="AE76" s="140">
        <f>+'IOx - Inputs'!AE7</f>
        <v>4696</v>
      </c>
      <c r="AF76" s="137"/>
    </row>
    <row r="77" spans="1:32" s="20" customFormat="1" x14ac:dyDescent="0.25">
      <c r="A77" s="130"/>
      <c r="B77" s="131"/>
      <c r="C77" s="170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7"/>
    </row>
    <row r="78" spans="1:32" x14ac:dyDescent="0.25">
      <c r="A78" s="29"/>
      <c r="B78" s="131" t="s">
        <v>82</v>
      </c>
      <c r="C78" s="21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103"/>
    </row>
    <row r="79" spans="1:32" ht="26.25" x14ac:dyDescent="0.25">
      <c r="A79" s="29"/>
      <c r="B79" s="61" t="s">
        <v>167</v>
      </c>
      <c r="C79" s="163" t="s">
        <v>3</v>
      </c>
      <c r="D79" s="62" t="s">
        <v>4</v>
      </c>
      <c r="E79" s="62" t="s">
        <v>59</v>
      </c>
      <c r="F79" s="62" t="s">
        <v>5</v>
      </c>
      <c r="G79" s="62" t="s">
        <v>60</v>
      </c>
      <c r="H79" s="62" t="s">
        <v>6</v>
      </c>
      <c r="I79" s="62" t="s">
        <v>61</v>
      </c>
      <c r="J79" s="62" t="s">
        <v>7</v>
      </c>
      <c r="K79" s="62" t="s">
        <v>8</v>
      </c>
      <c r="L79" s="62" t="s">
        <v>62</v>
      </c>
      <c r="M79" s="62" t="s">
        <v>63</v>
      </c>
      <c r="N79" s="62" t="s">
        <v>64</v>
      </c>
      <c r="O79" s="62" t="s">
        <v>9</v>
      </c>
      <c r="P79" s="62" t="s">
        <v>10</v>
      </c>
      <c r="Q79" s="62" t="s">
        <v>65</v>
      </c>
      <c r="R79" s="62" t="s">
        <v>66</v>
      </c>
      <c r="S79" s="62" t="s">
        <v>67</v>
      </c>
      <c r="T79" s="62" t="s">
        <v>68</v>
      </c>
      <c r="U79" s="62" t="s">
        <v>11</v>
      </c>
      <c r="V79" s="62" t="s">
        <v>69</v>
      </c>
      <c r="W79" s="62" t="s">
        <v>12</v>
      </c>
      <c r="X79" s="62" t="s">
        <v>70</v>
      </c>
      <c r="Y79" s="62" t="s">
        <v>13</v>
      </c>
      <c r="Z79" s="62" t="s">
        <v>71</v>
      </c>
      <c r="AA79" s="62" t="s">
        <v>72</v>
      </c>
      <c r="AB79" s="62" t="s">
        <v>73</v>
      </c>
      <c r="AC79" s="62" t="s">
        <v>74</v>
      </c>
      <c r="AD79" s="62" t="s">
        <v>14</v>
      </c>
      <c r="AE79" s="62" t="s">
        <v>75</v>
      </c>
      <c r="AF79" s="103"/>
    </row>
    <row r="80" spans="1:32" x14ac:dyDescent="0.25">
      <c r="A80" s="29"/>
      <c r="B80" s="56">
        <v>2012</v>
      </c>
      <c r="C80" s="220">
        <f>C76-C58</f>
        <v>4094.1601800000003</v>
      </c>
      <c r="D80" s="58">
        <f t="shared" ref="D80:AE80" si="8">D76-D58</f>
        <v>9293</v>
      </c>
      <c r="E80" s="58">
        <f t="shared" si="8"/>
        <v>1006.5209808220899</v>
      </c>
      <c r="F80" s="58">
        <f t="shared" si="8"/>
        <v>1401</v>
      </c>
      <c r="G80" s="58">
        <f t="shared" si="8"/>
        <v>3470</v>
      </c>
      <c r="H80" s="58">
        <f t="shared" si="8"/>
        <v>2459.8290000000002</v>
      </c>
      <c r="I80" s="58">
        <f t="shared" si="8"/>
        <v>5035</v>
      </c>
      <c r="J80" s="58">
        <f t="shared" si="8"/>
        <v>1552</v>
      </c>
      <c r="K80" s="58">
        <f t="shared" si="8"/>
        <v>1395</v>
      </c>
      <c r="L80" s="58">
        <f t="shared" si="8"/>
        <v>2243.7115299999996</v>
      </c>
      <c r="M80" s="58">
        <f t="shared" si="8"/>
        <v>3220</v>
      </c>
      <c r="N80" s="58">
        <f t="shared" si="8"/>
        <v>8110</v>
      </c>
      <c r="O80" s="58">
        <f t="shared" si="8"/>
        <v>437</v>
      </c>
      <c r="P80" s="58">
        <f t="shared" si="8"/>
        <v>3886.9235800000001</v>
      </c>
      <c r="Q80" s="58">
        <f t="shared" si="8"/>
        <v>1748.3627200000003</v>
      </c>
      <c r="R80" s="58">
        <f t="shared" si="8"/>
        <v>5856</v>
      </c>
      <c r="S80" s="58">
        <f t="shared" si="8"/>
        <v>30339</v>
      </c>
      <c r="T80" s="58">
        <f t="shared" si="8"/>
        <v>3549</v>
      </c>
      <c r="U80" s="58">
        <f t="shared" si="8"/>
        <v>30330.019469999999</v>
      </c>
      <c r="V80" s="58">
        <f t="shared" si="8"/>
        <v>877</v>
      </c>
      <c r="W80" s="58">
        <f t="shared" si="8"/>
        <v>3002.3124919999996</v>
      </c>
      <c r="X80" s="58">
        <f t="shared" si="8"/>
        <v>6616</v>
      </c>
      <c r="Y80" s="58">
        <f t="shared" si="8"/>
        <v>6827.79</v>
      </c>
      <c r="Z80" s="58">
        <f t="shared" si="8"/>
        <v>9549.1567999999988</v>
      </c>
      <c r="AA80" s="58">
        <f t="shared" si="8"/>
        <v>39402</v>
      </c>
      <c r="AB80" s="58">
        <f t="shared" si="8"/>
        <v>1721.8195600000001</v>
      </c>
      <c r="AC80" s="58">
        <f t="shared" si="8"/>
        <v>6945.3067869582701</v>
      </c>
      <c r="AD80" s="58">
        <f t="shared" si="8"/>
        <v>10287.134309999999</v>
      </c>
      <c r="AE80" s="58">
        <f t="shared" si="8"/>
        <v>4696</v>
      </c>
      <c r="AF80" s="103"/>
    </row>
    <row r="81" spans="1:32" x14ac:dyDescent="0.25">
      <c r="A81" s="29"/>
      <c r="B81" s="13"/>
      <c r="C81" s="170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4"/>
      <c r="AF81" s="103"/>
    </row>
    <row r="82" spans="1:32" x14ac:dyDescent="0.25">
      <c r="A82" s="29"/>
      <c r="B82" s="4"/>
      <c r="C82" s="170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103"/>
    </row>
    <row r="83" spans="1:32" ht="23.25" x14ac:dyDescent="0.35">
      <c r="A83" s="101" t="s">
        <v>124</v>
      </c>
      <c r="B83" s="102" t="s">
        <v>180</v>
      </c>
      <c r="C83" s="170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103"/>
    </row>
    <row r="84" spans="1:32" x14ac:dyDescent="0.25">
      <c r="A84" s="29"/>
      <c r="B84" s="192" t="s">
        <v>15</v>
      </c>
      <c r="C84" s="192" t="s">
        <v>122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103"/>
    </row>
    <row r="85" spans="1:32" x14ac:dyDescent="0.25">
      <c r="A85" s="2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103"/>
    </row>
    <row r="86" spans="1:32" ht="26.25" x14ac:dyDescent="0.25">
      <c r="A86" s="29"/>
      <c r="B86" s="61"/>
      <c r="C86" s="62" t="s">
        <v>3</v>
      </c>
      <c r="D86" s="62" t="s">
        <v>4</v>
      </c>
      <c r="E86" s="62" t="s">
        <v>59</v>
      </c>
      <c r="F86" s="62" t="s">
        <v>5</v>
      </c>
      <c r="G86" s="62" t="s">
        <v>60</v>
      </c>
      <c r="H86" s="62" t="s">
        <v>6</v>
      </c>
      <c r="I86" s="62" t="s">
        <v>61</v>
      </c>
      <c r="J86" s="62" t="s">
        <v>7</v>
      </c>
      <c r="K86" s="62" t="s">
        <v>8</v>
      </c>
      <c r="L86" s="62" t="s">
        <v>62</v>
      </c>
      <c r="M86" s="62" t="s">
        <v>63</v>
      </c>
      <c r="N86" s="62" t="s">
        <v>64</v>
      </c>
      <c r="O86" s="62" t="s">
        <v>9</v>
      </c>
      <c r="P86" s="62" t="s">
        <v>10</v>
      </c>
      <c r="Q86" s="62" t="s">
        <v>65</v>
      </c>
      <c r="R86" s="62" t="s">
        <v>66</v>
      </c>
      <c r="S86" s="62" t="s">
        <v>67</v>
      </c>
      <c r="T86" s="62" t="s">
        <v>68</v>
      </c>
      <c r="U86" s="62" t="s">
        <v>11</v>
      </c>
      <c r="V86" s="62" t="s">
        <v>69</v>
      </c>
      <c r="W86" s="62" t="s">
        <v>12</v>
      </c>
      <c r="X86" s="62" t="s">
        <v>70</v>
      </c>
      <c r="Y86" s="62" t="s">
        <v>13</v>
      </c>
      <c r="Z86" s="62" t="s">
        <v>71</v>
      </c>
      <c r="AA86" s="62" t="s">
        <v>72</v>
      </c>
      <c r="AB86" s="62" t="s">
        <v>73</v>
      </c>
      <c r="AC86" s="62" t="s">
        <v>74</v>
      </c>
      <c r="AD86" s="62" t="s">
        <v>14</v>
      </c>
      <c r="AE86" s="62" t="s">
        <v>75</v>
      </c>
      <c r="AF86" s="103"/>
    </row>
    <row r="87" spans="1:32" x14ac:dyDescent="0.25">
      <c r="A87" s="29"/>
      <c r="B87" s="56" t="s">
        <v>76</v>
      </c>
      <c r="C87" s="59">
        <v>1</v>
      </c>
      <c r="D87" s="59">
        <v>1</v>
      </c>
      <c r="E87" s="59">
        <v>1</v>
      </c>
      <c r="F87" s="59">
        <v>1</v>
      </c>
      <c r="G87" s="59">
        <v>1</v>
      </c>
      <c r="H87" s="59">
        <v>1</v>
      </c>
      <c r="I87" s="59">
        <v>1</v>
      </c>
      <c r="J87" s="59">
        <v>1</v>
      </c>
      <c r="K87" s="59">
        <v>1</v>
      </c>
      <c r="L87" s="59">
        <v>1</v>
      </c>
      <c r="M87" s="59">
        <v>1</v>
      </c>
      <c r="N87" s="59">
        <v>1</v>
      </c>
      <c r="O87" s="59">
        <v>1</v>
      </c>
      <c r="P87" s="59">
        <v>1</v>
      </c>
      <c r="Q87" s="59">
        <v>1</v>
      </c>
      <c r="R87" s="59">
        <v>1</v>
      </c>
      <c r="S87" s="59">
        <v>1</v>
      </c>
      <c r="T87" s="59">
        <v>1</v>
      </c>
      <c r="U87" s="59">
        <v>1</v>
      </c>
      <c r="V87" s="59">
        <v>1</v>
      </c>
      <c r="W87" s="59">
        <v>1</v>
      </c>
      <c r="X87" s="59">
        <v>1</v>
      </c>
      <c r="Y87" s="59">
        <v>1</v>
      </c>
      <c r="Z87" s="59">
        <v>1</v>
      </c>
      <c r="AA87" s="59">
        <v>1</v>
      </c>
      <c r="AB87" s="59">
        <v>1</v>
      </c>
      <c r="AC87" s="59">
        <v>1</v>
      </c>
      <c r="AD87" s="59">
        <v>1</v>
      </c>
      <c r="AE87" s="59">
        <v>1</v>
      </c>
      <c r="AF87" s="103"/>
    </row>
    <row r="88" spans="1:32" x14ac:dyDescent="0.25">
      <c r="A88" s="29"/>
      <c r="B88" s="56">
        <v>2013</v>
      </c>
      <c r="C88" s="59">
        <f t="shared" ref="C88:C98" ca="1" si="9">+C87*(1+C40)</f>
        <v>1.004269997451972</v>
      </c>
      <c r="D88" s="59">
        <f t="shared" ref="D88:D98" ca="1" si="10">+D87*(1+D40)</f>
        <v>1.0078067197745972</v>
      </c>
      <c r="E88" s="59">
        <f t="shared" ref="E88:E98" ca="1" si="11">+E87*(1+E40)</f>
        <v>1.0053344608071211</v>
      </c>
      <c r="F88" s="59">
        <f t="shared" ref="F88:F98" ca="1" si="12">+F87*(1+F40)</f>
        <v>1.0004555429982467</v>
      </c>
      <c r="G88" s="59">
        <f t="shared" ref="G88:G98" ca="1" si="13">+G87*(1+G40)</f>
        <v>1.0097324284752234</v>
      </c>
      <c r="H88" s="59">
        <f t="shared" ref="H88:H98" ca="1" si="14">+H87*(1+H40)</f>
        <v>0.99966392018144334</v>
      </c>
      <c r="I88" s="59">
        <f t="shared" ref="I88:I98" ca="1" si="15">+I87*(1+I40)</f>
        <v>1.0045014173783766</v>
      </c>
      <c r="J88" s="59">
        <f t="shared" ref="J88:J98" ca="1" si="16">+J87*(1+J40)</f>
        <v>1.0084438030516891</v>
      </c>
      <c r="K88" s="59">
        <f t="shared" ref="K88:K98" ca="1" si="17">+K87*(1+K40)</f>
        <v>1.002350931823931</v>
      </c>
      <c r="L88" s="59">
        <f t="shared" ref="L88:L98" ca="1" si="18">+L87*(1+L40)</f>
        <v>0.99976312423101565</v>
      </c>
      <c r="M88" s="59">
        <f t="shared" ref="M88:M98" ca="1" si="19">+M87*(1+M40)</f>
        <v>1.015650126704827</v>
      </c>
      <c r="N88" s="59">
        <f t="shared" ref="N88:N98" ca="1" si="20">+N87*(1+N40)</f>
        <v>1.0049707337262475</v>
      </c>
      <c r="O88" s="59">
        <f t="shared" ref="O88:O98" ca="1" si="21">+O87*(1+O40)</f>
        <v>1.0072489914603773</v>
      </c>
      <c r="P88" s="59">
        <f t="shared" ref="P88:P98" ca="1" si="22">+P87*(1+P40)</f>
        <v>1.005259695586064</v>
      </c>
      <c r="Q88" s="59">
        <f t="shared" ref="Q88:Q98" ca="1" si="23">+Q87*(1+Q40)</f>
        <v>1.0006738506192736</v>
      </c>
      <c r="R88" s="59">
        <f t="shared" ref="R88:R98" ca="1" si="24">+R87*(1+R40)</f>
        <v>1.0071332655061649</v>
      </c>
      <c r="S88" s="59">
        <f t="shared" ref="S88:S98" ca="1" si="25">+S87*(1+S40)</f>
        <v>1.0074952435884215</v>
      </c>
      <c r="T88" s="59">
        <f t="shared" ref="T88:T98" ca="1" si="26">+T87*(1+T40)</f>
        <v>1.0028368029257564</v>
      </c>
      <c r="U88" s="59">
        <f t="shared" ref="U88:U98" ca="1" si="27">+U87*(1+U40)</f>
        <v>1.00931379660482</v>
      </c>
      <c r="V88" s="59">
        <f t="shared" ref="V88:V98" ca="1" si="28">+V87*(1+V40)</f>
        <v>1.0280779027769229</v>
      </c>
      <c r="W88" s="59">
        <f t="shared" ref="W88:W98" ca="1" si="29">+W87*(1+W40)</f>
        <v>1.0038920940627678</v>
      </c>
      <c r="X88" s="59">
        <f t="shared" ref="X88:X98" ca="1" si="30">+X87*(1+X40)</f>
        <v>1.0012182955801747</v>
      </c>
      <c r="Y88" s="59">
        <f t="shared" ref="Y88:Y98" ca="1" si="31">+Y87*(1+Y40)</f>
        <v>1.0022482364062801</v>
      </c>
      <c r="Z88" s="59">
        <f t="shared" ref="Z88:Z98" ca="1" si="32">+Z87*(1+Z40)</f>
        <v>1.0036305571276298</v>
      </c>
      <c r="AA88" s="59">
        <f t="shared" ref="AA88:AA98" ca="1" si="33">+AA87*(1+AA40)</f>
        <v>1.0092049742516203</v>
      </c>
      <c r="AB88" s="59">
        <f t="shared" ref="AB88:AB98" ca="1" si="34">+AB87*(1+AB40)</f>
        <v>1.0059285834935432</v>
      </c>
      <c r="AC88" s="59">
        <f t="shared" ref="AC88:AC98" ca="1" si="35">+AC87*(1+AC40)</f>
        <v>1.0077010316290487</v>
      </c>
      <c r="AD88" s="59">
        <f t="shared" ref="AD88:AD98" ca="1" si="36">+AD87*(1+AD40)</f>
        <v>1.0043256336343027</v>
      </c>
      <c r="AE88" s="59">
        <f t="shared" ref="AE88:AE98" ca="1" si="37">+AE87*(1+AE40)</f>
        <v>1.0056412009744855</v>
      </c>
      <c r="AF88" s="103"/>
    </row>
    <row r="89" spans="1:32" x14ac:dyDescent="0.25">
      <c r="A89" s="29"/>
      <c r="B89" s="56">
        <v>2014</v>
      </c>
      <c r="C89" s="59">
        <f t="shared" ca="1" si="9"/>
        <v>1.0085582277821838</v>
      </c>
      <c r="D89" s="59">
        <f t="shared" ca="1" si="10"/>
        <v>1.0156743844228335</v>
      </c>
      <c r="E89" s="59">
        <f t="shared" ca="1" si="11"/>
        <v>1.0106973780863449</v>
      </c>
      <c r="F89" s="59">
        <f t="shared" ca="1" si="12"/>
        <v>1.0009112935159166</v>
      </c>
      <c r="G89" s="59">
        <f t="shared" ca="1" si="13"/>
        <v>1.0195595771144721</v>
      </c>
      <c r="H89" s="59">
        <f t="shared" ca="1" si="14"/>
        <v>0.9993279533125311</v>
      </c>
      <c r="I89" s="59">
        <f t="shared" ca="1" si="15"/>
        <v>1.0090230975151675</v>
      </c>
      <c r="J89" s="59">
        <f t="shared" ca="1" si="16"/>
        <v>1.016958903913354</v>
      </c>
      <c r="K89" s="59">
        <f t="shared" ca="1" si="17"/>
        <v>1.0047073905283028</v>
      </c>
      <c r="L89" s="59">
        <f t="shared" ca="1" si="18"/>
        <v>0.99952630457216129</v>
      </c>
      <c r="M89" s="59">
        <f t="shared" ca="1" si="19"/>
        <v>1.0315451798755311</v>
      </c>
      <c r="N89" s="59">
        <f t="shared" ca="1" si="20"/>
        <v>1.0099661756462721</v>
      </c>
      <c r="O89" s="59">
        <f t="shared" ca="1" si="21"/>
        <v>1.0145505307979472</v>
      </c>
      <c r="P89" s="59">
        <f t="shared" ca="1" si="22"/>
        <v>1.010547055569786</v>
      </c>
      <c r="Q89" s="59">
        <f t="shared" ca="1" si="23"/>
        <v>1.0013481553132042</v>
      </c>
      <c r="R89" s="59">
        <f t="shared" ca="1" si="24"/>
        <v>1.0143174144891112</v>
      </c>
      <c r="S89" s="59">
        <f t="shared" ca="1" si="25"/>
        <v>1.0150466658532926</v>
      </c>
      <c r="T89" s="59">
        <f t="shared" ca="1" si="26"/>
        <v>1.0056816533023523</v>
      </c>
      <c r="U89" s="59">
        <f t="shared" ca="1" si="27"/>
        <v>1.0187143400168359</v>
      </c>
      <c r="V89" s="59">
        <f t="shared" ca="1" si="28"/>
        <v>1.0569441741781962</v>
      </c>
      <c r="W89" s="59">
        <f t="shared" ca="1" si="29"/>
        <v>1.007799336521729</v>
      </c>
      <c r="X89" s="59">
        <f t="shared" ca="1" si="30"/>
        <v>1.0024380754044702</v>
      </c>
      <c r="Y89" s="59">
        <f t="shared" ca="1" si="31"/>
        <v>1.0045015273794988</v>
      </c>
      <c r="Z89" s="59">
        <f t="shared" ca="1" si="32"/>
        <v>1.0072742952003166</v>
      </c>
      <c r="AA89" s="59">
        <f t="shared" ca="1" si="33"/>
        <v>1.0184946800542134</v>
      </c>
      <c r="AB89" s="59">
        <f t="shared" ca="1" si="34"/>
        <v>1.0118923150893262</v>
      </c>
      <c r="AC89" s="59">
        <f t="shared" ca="1" si="35"/>
        <v>1.0154613691462488</v>
      </c>
      <c r="AD89" s="59">
        <f t="shared" ca="1" si="36"/>
        <v>1.0086699783749435</v>
      </c>
      <c r="AE89" s="59">
        <f t="shared" ca="1" si="37"/>
        <v>1.0113142250974057</v>
      </c>
      <c r="AF89" s="103"/>
    </row>
    <row r="90" spans="1:32" x14ac:dyDescent="0.25">
      <c r="A90" s="29"/>
      <c r="B90" s="56">
        <v>2015</v>
      </c>
      <c r="C90" s="59">
        <f t="shared" ca="1" si="9"/>
        <v>1.0128647688449792</v>
      </c>
      <c r="D90" s="59">
        <f t="shared" ca="1" si="10"/>
        <v>1.0236034697242591</v>
      </c>
      <c r="E90" s="59">
        <f t="shared" ca="1" si="11"/>
        <v>1.0160889036376064</v>
      </c>
      <c r="F90" s="59">
        <f t="shared" ca="1" si="12"/>
        <v>1.0013672516475438</v>
      </c>
      <c r="G90" s="59">
        <f t="shared" ca="1" si="13"/>
        <v>1.0294823677749676</v>
      </c>
      <c r="H90" s="59">
        <f t="shared" ca="1" si="14"/>
        <v>0.9989920993553032</v>
      </c>
      <c r="I90" s="59">
        <f t="shared" ca="1" si="15"/>
        <v>1.0135651316215057</v>
      </c>
      <c r="J90" s="59">
        <f t="shared" ca="1" si="16"/>
        <v>1.02554590460966</v>
      </c>
      <c r="K90" s="59">
        <f t="shared" ca="1" si="17"/>
        <v>1.0070693891064344</v>
      </c>
      <c r="L90" s="59">
        <f t="shared" ca="1" si="18"/>
        <v>0.99928954101014567</v>
      </c>
      <c r="M90" s="59">
        <f t="shared" ca="1" si="19"/>
        <v>1.0476889926423367</v>
      </c>
      <c r="N90" s="59">
        <f t="shared" ca="1" si="20"/>
        <v>1.0149864485779263</v>
      </c>
      <c r="O90" s="59">
        <f t="shared" ca="1" si="21"/>
        <v>1.0219049989318227</v>
      </c>
      <c r="P90" s="59">
        <f t="shared" ca="1" si="22"/>
        <v>1.0158622254574763</v>
      </c>
      <c r="Q90" s="59">
        <f t="shared" ca="1" si="23"/>
        <v>1.0020229143877706</v>
      </c>
      <c r="R90" s="59">
        <f t="shared" ca="1" si="24"/>
        <v>1.0215528099141886</v>
      </c>
      <c r="S90" s="59">
        <f t="shared" ca="1" si="25"/>
        <v>1.022654687867478</v>
      </c>
      <c r="T90" s="59">
        <f t="shared" ca="1" si="26"/>
        <v>1.0085345739588198</v>
      </c>
      <c r="U90" s="59">
        <f t="shared" ca="1" si="27"/>
        <v>1.0282024381781663</v>
      </c>
      <c r="V90" s="59">
        <f t="shared" ca="1" si="28"/>
        <v>1.0866209499414066</v>
      </c>
      <c r="W90" s="59">
        <f t="shared" ca="1" si="29"/>
        <v>1.0117217863358665</v>
      </c>
      <c r="X90" s="59">
        <f t="shared" ca="1" si="30"/>
        <v>1.0036593412811343</v>
      </c>
      <c r="Y90" s="59">
        <f t="shared" ca="1" si="31"/>
        <v>1.0067598842835175</v>
      </c>
      <c r="Z90" s="59">
        <f t="shared" ca="1" si="32"/>
        <v>1.0109312620722344</v>
      </c>
      <c r="AA90" s="59">
        <f t="shared" ca="1" si="33"/>
        <v>1.0278698973595246</v>
      </c>
      <c r="AB90" s="59">
        <f t="shared" ca="1" si="34"/>
        <v>1.017891403165808</v>
      </c>
      <c r="AC90" s="59">
        <f t="shared" ca="1" si="35"/>
        <v>1.0232814692681211</v>
      </c>
      <c r="AD90" s="59">
        <f t="shared" ca="1" si="36"/>
        <v>1.0130331151593135</v>
      </c>
      <c r="AE90" s="59">
        <f t="shared" ca="1" si="37"/>
        <v>1.0170192518895362</v>
      </c>
      <c r="AF90" s="103"/>
    </row>
    <row r="91" spans="1:32" x14ac:dyDescent="0.25">
      <c r="A91" s="29"/>
      <c r="B91" s="56">
        <v>2016</v>
      </c>
      <c r="C91" s="59">
        <f t="shared" ca="1" si="9"/>
        <v>1.0171896988271394</v>
      </c>
      <c r="D91" s="59">
        <f t="shared" ca="1" si="10"/>
        <v>1.0315944551727019</v>
      </c>
      <c r="E91" s="59">
        <f t="shared" ca="1" si="11"/>
        <v>1.0215091900706119</v>
      </c>
      <c r="F91" s="59">
        <f t="shared" ca="1" si="12"/>
        <v>1.0018234174877054</v>
      </c>
      <c r="G91" s="59">
        <f t="shared" ca="1" si="13"/>
        <v>1.039501731285841</v>
      </c>
      <c r="H91" s="59">
        <f t="shared" ca="1" si="14"/>
        <v>0.99865635827181232</v>
      </c>
      <c r="I91" s="59">
        <f t="shared" ca="1" si="15"/>
        <v>1.0181276113191033</v>
      </c>
      <c r="J91" s="59">
        <f t="shared" ca="1" si="16"/>
        <v>1.0342054122486504</v>
      </c>
      <c r="K91" s="59">
        <f t="shared" ca="1" si="17"/>
        <v>1.0094369405821915</v>
      </c>
      <c r="L91" s="59">
        <f t="shared" ca="1" si="18"/>
        <v>0.99905283353168084</v>
      </c>
      <c r="M91" s="59">
        <f t="shared" ca="1" si="19"/>
        <v>1.0640854581244419</v>
      </c>
      <c r="N91" s="59">
        <f t="shared" ca="1" si="20"/>
        <v>1.0200316759495567</v>
      </c>
      <c r="O91" s="59">
        <f t="shared" ca="1" si="21"/>
        <v>1.0293127795423964</v>
      </c>
      <c r="P91" s="59">
        <f t="shared" ca="1" si="22"/>
        <v>1.0212053515207642</v>
      </c>
      <c r="Q91" s="59">
        <f t="shared" ca="1" si="23"/>
        <v>1.0026981281491572</v>
      </c>
      <c r="R91" s="59">
        <f t="shared" ca="1" si="24"/>
        <v>1.0288398173358753</v>
      </c>
      <c r="S91" s="59">
        <f t="shared" ca="1" si="25"/>
        <v>1.030319733859886</v>
      </c>
      <c r="T91" s="59">
        <f t="shared" ca="1" si="26"/>
        <v>1.0113955877889527</v>
      </c>
      <c r="U91" s="59">
        <f t="shared" ca="1" si="27"/>
        <v>1.0377789065559377</v>
      </c>
      <c r="V91" s="59">
        <f t="shared" ca="1" si="28"/>
        <v>1.117130987329229</v>
      </c>
      <c r="W91" s="59">
        <f t="shared" ca="1" si="29"/>
        <v>1.0156595026936373</v>
      </c>
      <c r="X91" s="59">
        <f t="shared" ca="1" si="30"/>
        <v>1.0048820950206181</v>
      </c>
      <c r="Y91" s="59">
        <f t="shared" ca="1" si="31"/>
        <v>1.009023318507746</v>
      </c>
      <c r="Z91" s="59">
        <f t="shared" ca="1" si="32"/>
        <v>1.0146015057712945</v>
      </c>
      <c r="AA91" s="59">
        <f t="shared" ca="1" si="33"/>
        <v>1.0373314132987346</v>
      </c>
      <c r="AB91" s="59">
        <f t="shared" ca="1" si="34"/>
        <v>1.0239260573368363</v>
      </c>
      <c r="AC91" s="59">
        <f t="shared" ca="1" si="35"/>
        <v>1.0311617922283742</v>
      </c>
      <c r="AD91" s="59">
        <f t="shared" ca="1" si="36"/>
        <v>1.0174151252749091</v>
      </c>
      <c r="AE91" s="59">
        <f t="shared" ca="1" si="37"/>
        <v>1.0227564618843661</v>
      </c>
      <c r="AF91" s="103"/>
    </row>
    <row r="92" spans="1:32" x14ac:dyDescent="0.25">
      <c r="A92" s="29"/>
      <c r="B92" s="56">
        <v>2017</v>
      </c>
      <c r="C92" s="59">
        <f t="shared" ca="1" si="9"/>
        <v>1.0208508130309206</v>
      </c>
      <c r="D92" s="59">
        <f t="shared" ca="1" si="10"/>
        <v>1.039108114102274</v>
      </c>
      <c r="E92" s="59">
        <f t="shared" ca="1" si="11"/>
        <v>1.0259777360255959</v>
      </c>
      <c r="F92" s="59">
        <f t="shared" ca="1" si="12"/>
        <v>1.0012118567267436</v>
      </c>
      <c r="G92" s="59">
        <f t="shared" ca="1" si="13"/>
        <v>1.0489531017224778</v>
      </c>
      <c r="H92" s="59">
        <f t="shared" ca="1" si="14"/>
        <v>0.99767103632186249</v>
      </c>
      <c r="I92" s="59">
        <f t="shared" ca="1" si="15"/>
        <v>1.0220472049231468</v>
      </c>
      <c r="J92" s="59">
        <f t="shared" ca="1" si="16"/>
        <v>1.0419111613044378</v>
      </c>
      <c r="K92" s="59">
        <f t="shared" ca="1" si="17"/>
        <v>1.010162021534343</v>
      </c>
      <c r="L92" s="59">
        <f t="shared" ca="1" si="18"/>
        <v>0.99819474027713795</v>
      </c>
      <c r="M92" s="59">
        <f t="shared" ca="1" si="19"/>
        <v>1.080023617425562</v>
      </c>
      <c r="N92" s="59">
        <f t="shared" ca="1" si="20"/>
        <v>1.0242253956090661</v>
      </c>
      <c r="O92" s="59">
        <f t="shared" ca="1" si="21"/>
        <v>1.0362965758277163</v>
      </c>
      <c r="P92" s="59">
        <f t="shared" ca="1" si="22"/>
        <v>1.0260835208401013</v>
      </c>
      <c r="Q92" s="59">
        <f t="shared" ca="1" si="23"/>
        <v>1.0028651922708753</v>
      </c>
      <c r="R92" s="59">
        <f t="shared" ca="1" si="24"/>
        <v>1.0355132048728328</v>
      </c>
      <c r="S92" s="59">
        <f t="shared" ca="1" si="25"/>
        <v>1.0373094555508435</v>
      </c>
      <c r="T92" s="59">
        <f t="shared" ca="1" si="26"/>
        <v>1.0137238630800705</v>
      </c>
      <c r="U92" s="59">
        <f t="shared" ca="1" si="27"/>
        <v>1.0468565128713863</v>
      </c>
      <c r="V92" s="59">
        <f t="shared" ca="1" si="28"/>
        <v>1.1481804518315042</v>
      </c>
      <c r="W92" s="59">
        <f t="shared" ca="1" si="29"/>
        <v>1.0189350961901869</v>
      </c>
      <c r="X92" s="59">
        <f t="shared" ca="1" si="30"/>
        <v>1.0051867908975434</v>
      </c>
      <c r="Y92" s="59">
        <f t="shared" ca="1" si="31"/>
        <v>1.0107979415288175</v>
      </c>
      <c r="Z92" s="59">
        <f t="shared" ca="1" si="32"/>
        <v>1.0177526767791392</v>
      </c>
      <c r="AA92" s="59">
        <f t="shared" ca="1" si="33"/>
        <v>1.0463424761069142</v>
      </c>
      <c r="AB92" s="59">
        <f t="shared" ca="1" si="34"/>
        <v>1.0292749548983164</v>
      </c>
      <c r="AC92" s="59">
        <f t="shared" ca="1" si="35"/>
        <v>1.0381494138172773</v>
      </c>
      <c r="AD92" s="59">
        <f t="shared" ca="1" si="36"/>
        <v>1.0210435151716808</v>
      </c>
      <c r="AE92" s="59">
        <f t="shared" ca="1" si="37"/>
        <v>1.0278085376642654</v>
      </c>
      <c r="AF92" s="103"/>
    </row>
    <row r="93" spans="1:32" x14ac:dyDescent="0.25">
      <c r="A93" s="29"/>
      <c r="B93" s="56">
        <v>2018</v>
      </c>
      <c r="C93" s="59">
        <f t="shared" ca="1" si="9"/>
        <v>1.0245251044790533</v>
      </c>
      <c r="D93" s="59">
        <f t="shared" ca="1" si="10"/>
        <v>1.0466764990632114</v>
      </c>
      <c r="E93" s="59">
        <f t="shared" ca="1" si="11"/>
        <v>1.0304658294336482</v>
      </c>
      <c r="F93" s="59">
        <f t="shared" ca="1" si="12"/>
        <v>1.0006006692916174</v>
      </c>
      <c r="G93" s="59">
        <f t="shared" ca="1" si="13"/>
        <v>1.0584904060257374</v>
      </c>
      <c r="H93" s="59">
        <f t="shared" ca="1" si="14"/>
        <v>0.99668668653749992</v>
      </c>
      <c r="I93" s="59">
        <f t="shared" ca="1" si="15"/>
        <v>1.0259818882014611</v>
      </c>
      <c r="J93" s="59">
        <f t="shared" ca="1" si="16"/>
        <v>1.0496743250360794</v>
      </c>
      <c r="K93" s="59">
        <f t="shared" ca="1" si="17"/>
        <v>1.0108876233138648</v>
      </c>
      <c r="L93" s="59">
        <f t="shared" ca="1" si="18"/>
        <v>0.99733738404471117</v>
      </c>
      <c r="M93" s="59">
        <f t="shared" ca="1" si="19"/>
        <v>1.096200502780091</v>
      </c>
      <c r="N93" s="59">
        <f t="shared" ca="1" si="20"/>
        <v>1.0284363571689961</v>
      </c>
      <c r="O93" s="59">
        <f t="shared" ca="1" si="21"/>
        <v>1.0433277565539216</v>
      </c>
      <c r="P93" s="59">
        <f t="shared" ca="1" si="22"/>
        <v>1.0309849925597567</v>
      </c>
      <c r="Q93" s="59">
        <f t="shared" ca="1" si="23"/>
        <v>1.0030322842279111</v>
      </c>
      <c r="R93" s="59">
        <f t="shared" ca="1" si="24"/>
        <v>1.0422298781579389</v>
      </c>
      <c r="S93" s="59">
        <f t="shared" ca="1" si="25"/>
        <v>1.0443465957350235</v>
      </c>
      <c r="T93" s="59">
        <f t="shared" ca="1" si="26"/>
        <v>1.016057498159086</v>
      </c>
      <c r="U93" s="59">
        <f t="shared" ca="1" si="27"/>
        <v>1.0560135223582596</v>
      </c>
      <c r="V93" s="59">
        <f t="shared" ca="1" si="28"/>
        <v>1.1800929030889697</v>
      </c>
      <c r="W93" s="59">
        <f t="shared" ca="1" si="29"/>
        <v>1.0222212537711821</v>
      </c>
      <c r="X93" s="59">
        <f t="shared" ca="1" si="30"/>
        <v>1.0054915791629966</v>
      </c>
      <c r="Y93" s="59">
        <f t="shared" ca="1" si="31"/>
        <v>1.0125756856738604</v>
      </c>
      <c r="Z93" s="59">
        <f t="shared" ca="1" si="32"/>
        <v>1.0209136347611449</v>
      </c>
      <c r="AA93" s="59">
        <f t="shared" ca="1" si="33"/>
        <v>1.0554318159747607</v>
      </c>
      <c r="AB93" s="59">
        <f t="shared" ca="1" si="34"/>
        <v>1.0346517946192115</v>
      </c>
      <c r="AC93" s="59">
        <f t="shared" ca="1" si="35"/>
        <v>1.045184386710154</v>
      </c>
      <c r="AD93" s="59">
        <f t="shared" ca="1" si="36"/>
        <v>1.0246848449323447</v>
      </c>
      <c r="AE93" s="59">
        <f t="shared" ca="1" si="37"/>
        <v>1.0328855690133907</v>
      </c>
      <c r="AF93" s="103"/>
    </row>
    <row r="94" spans="1:32" x14ac:dyDescent="0.25">
      <c r="A94" s="29"/>
      <c r="B94" s="56">
        <v>2019</v>
      </c>
      <c r="C94" s="59">
        <f t="shared" ca="1" si="9"/>
        <v>1.0282126205996587</v>
      </c>
      <c r="D94" s="59">
        <f t="shared" ca="1" si="10"/>
        <v>1.0543000086547232</v>
      </c>
      <c r="E94" s="59">
        <f t="shared" ca="1" si="11"/>
        <v>1.0349735558042221</v>
      </c>
      <c r="F94" s="59">
        <f t="shared" ca="1" si="12"/>
        <v>0.99998985495443071</v>
      </c>
      <c r="G94" s="59">
        <f t="shared" ca="1" si="13"/>
        <v>1.0681144255245798</v>
      </c>
      <c r="H94" s="59">
        <f t="shared" ca="1" si="14"/>
        <v>0.99570330795953976</v>
      </c>
      <c r="I94" s="59">
        <f t="shared" ca="1" si="15"/>
        <v>1.029931719246362</v>
      </c>
      <c r="J94" s="59">
        <f t="shared" ca="1" si="16"/>
        <v>1.0574953312339144</v>
      </c>
      <c r="K94" s="59">
        <f t="shared" ca="1" si="17"/>
        <v>1.0116137462948684</v>
      </c>
      <c r="L94" s="59">
        <f t="shared" ca="1" si="18"/>
        <v>0.99648076420136722</v>
      </c>
      <c r="M94" s="59">
        <f t="shared" ca="1" si="19"/>
        <v>1.1126196898913143</v>
      </c>
      <c r="N94" s="59">
        <f t="shared" ca="1" si="20"/>
        <v>1.032664631517044</v>
      </c>
      <c r="O94" s="59">
        <f t="shared" ca="1" si="21"/>
        <v>1.0504066432202581</v>
      </c>
      <c r="P94" s="59">
        <f t="shared" ca="1" si="22"/>
        <v>1.035909877992361</v>
      </c>
      <c r="Q94" s="59">
        <f t="shared" ca="1" si="23"/>
        <v>1.0031994040249022</v>
      </c>
      <c r="R94" s="59">
        <f t="shared" ca="1" si="24"/>
        <v>1.0489901179565442</v>
      </c>
      <c r="S94" s="59">
        <f t="shared" ca="1" si="25"/>
        <v>1.0514314761009853</v>
      </c>
      <c r="T94" s="59">
        <f t="shared" ca="1" si="26"/>
        <v>1.018396505364457</v>
      </c>
      <c r="U94" s="59">
        <f t="shared" ca="1" si="27"/>
        <v>1.0652506295678978</v>
      </c>
      <c r="V94" s="59">
        <f t="shared" ca="1" si="28"/>
        <v>1.2128923268982112</v>
      </c>
      <c r="W94" s="59">
        <f t="shared" ca="1" si="29"/>
        <v>1.0255180095067484</v>
      </c>
      <c r="X94" s="59">
        <f t="shared" ca="1" si="30"/>
        <v>1.0057964598449913</v>
      </c>
      <c r="Y94" s="59">
        <f t="shared" ca="1" si="31"/>
        <v>1.0143565564321613</v>
      </c>
      <c r="Z94" s="59">
        <f t="shared" ca="1" si="32"/>
        <v>1.0240844101139048</v>
      </c>
      <c r="AA94" s="59">
        <f t="shared" ca="1" si="33"/>
        <v>1.0646001128773444</v>
      </c>
      <c r="AB94" s="59">
        <f t="shared" ca="1" si="34"/>
        <v>1.0400567224668473</v>
      </c>
      <c r="AC94" s="59">
        <f t="shared" ca="1" si="35"/>
        <v>1.0522670317809897</v>
      </c>
      <c r="AD94" s="59">
        <f t="shared" ca="1" si="36"/>
        <v>1.0283391607041128</v>
      </c>
      <c r="AE94" s="59">
        <f t="shared" ca="1" si="37"/>
        <v>1.03798767920393</v>
      </c>
      <c r="AF94" s="103"/>
    </row>
    <row r="95" spans="1:32" x14ac:dyDescent="0.25">
      <c r="A95" s="29"/>
      <c r="B95" s="56">
        <v>2020</v>
      </c>
      <c r="C95" s="59">
        <f t="shared" ca="1" si="9"/>
        <v>1.0319134089915634</v>
      </c>
      <c r="D95" s="59">
        <f t="shared" ca="1" si="10"/>
        <v>1.0619790443792321</v>
      </c>
      <c r="E95" s="59">
        <f t="shared" ca="1" si="11"/>
        <v>1.0395010010208281</v>
      </c>
      <c r="F95" s="59">
        <f t="shared" ca="1" si="12"/>
        <v>0.99937941348742687</v>
      </c>
      <c r="G95" s="59">
        <f t="shared" ca="1" si="13"/>
        <v>1.0778259486519735</v>
      </c>
      <c r="H95" s="59">
        <f t="shared" ca="1" si="14"/>
        <v>0.99472089962974353</v>
      </c>
      <c r="I95" s="59">
        <f t="shared" ca="1" si="15"/>
        <v>1.0338967563738093</v>
      </c>
      <c r="J95" s="59">
        <f t="shared" ca="1" si="16"/>
        <v>1.0653746108757001</v>
      </c>
      <c r="K95" s="59">
        <f t="shared" ca="1" si="17"/>
        <v>1.0123403908517341</v>
      </c>
      <c r="L95" s="59">
        <f t="shared" ca="1" si="18"/>
        <v>0.99562488011461658</v>
      </c>
      <c r="M95" s="59">
        <f t="shared" ca="1" si="19"/>
        <v>1.1292848080203666</v>
      </c>
      <c r="N95" s="59">
        <f t="shared" ca="1" si="20"/>
        <v>1.0369102898323523</v>
      </c>
      <c r="O95" s="59">
        <f t="shared" ca="1" si="21"/>
        <v>1.0575335595073154</v>
      </c>
      <c r="P95" s="59">
        <f t="shared" ca="1" si="22"/>
        <v>1.0408582889822715</v>
      </c>
      <c r="Q95" s="59">
        <f t="shared" ca="1" si="23"/>
        <v>1.0033665516664869</v>
      </c>
      <c r="R95" s="59">
        <f t="shared" ca="1" si="24"/>
        <v>1.0557942068551345</v>
      </c>
      <c r="S95" s="59">
        <f t="shared" ca="1" si="25"/>
        <v>1.0585644205196332</v>
      </c>
      <c r="T95" s="59">
        <f t="shared" ca="1" si="26"/>
        <v>1.0207408970630449</v>
      </c>
      <c r="U95" s="59">
        <f t="shared" ca="1" si="27"/>
        <v>1.0745685351269851</v>
      </c>
      <c r="V95" s="59">
        <f t="shared" ca="1" si="28"/>
        <v>1.2466033757154518</v>
      </c>
      <c r="W95" s="59">
        <f t="shared" ca="1" si="29"/>
        <v>1.02882539757689</v>
      </c>
      <c r="X95" s="59">
        <f t="shared" ca="1" si="30"/>
        <v>1.0061014329715496</v>
      </c>
      <c r="Y95" s="59">
        <f t="shared" ca="1" si="31"/>
        <v>1.0161405593026616</v>
      </c>
      <c r="Z95" s="59">
        <f t="shared" ca="1" si="32"/>
        <v>1.0272650333284186</v>
      </c>
      <c r="AA95" s="59">
        <f t="shared" ca="1" si="33"/>
        <v>1.0738480526965255</v>
      </c>
      <c r="AB95" s="59">
        <f t="shared" ca="1" si="34"/>
        <v>1.0454898851710697</v>
      </c>
      <c r="AC95" s="59">
        <f t="shared" ca="1" si="35"/>
        <v>1.0593976720781579</v>
      </c>
      <c r="AD95" s="59">
        <f t="shared" ca="1" si="36"/>
        <v>1.0320065087987711</v>
      </c>
      <c r="AE95" s="59">
        <f t="shared" ca="1" si="37"/>
        <v>1.0431149921169947</v>
      </c>
      <c r="AF95" s="103"/>
    </row>
    <row r="96" spans="1:32" x14ac:dyDescent="0.25">
      <c r="A96" s="29"/>
      <c r="B96" s="56">
        <v>2021</v>
      </c>
      <c r="C96" s="59">
        <f t="shared" ca="1" si="9"/>
        <v>1.0356275174249141</v>
      </c>
      <c r="D96" s="59">
        <f t="shared" ca="1" si="10"/>
        <v>1.0697140106635192</v>
      </c>
      <c r="E96" s="59">
        <f t="shared" ca="1" si="11"/>
        <v>1.0440482513426703</v>
      </c>
      <c r="F96" s="59">
        <f t="shared" ca="1" si="12"/>
        <v>0.99876934466298817</v>
      </c>
      <c r="G96" s="59">
        <f t="shared" ca="1" si="13"/>
        <v>1.0876257710094872</v>
      </c>
      <c r="H96" s="59">
        <f t="shared" ca="1" si="14"/>
        <v>0.99373946059081808</v>
      </c>
      <c r="I96" s="59">
        <f t="shared" ca="1" si="15"/>
        <v>1.0378770581242682</v>
      </c>
      <c r="J96" s="59">
        <f t="shared" ca="1" si="16"/>
        <v>1.0733125981503611</v>
      </c>
      <c r="K96" s="59">
        <f t="shared" ca="1" si="17"/>
        <v>1.0130675573591108</v>
      </c>
      <c r="L96" s="59">
        <f t="shared" ca="1" si="18"/>
        <v>0.99476973115251288</v>
      </c>
      <c r="M96" s="59">
        <f t="shared" ca="1" si="19"/>
        <v>1.1461995407884358</v>
      </c>
      <c r="N96" s="59">
        <f t="shared" ca="1" si="20"/>
        <v>1.0411734035867066</v>
      </c>
      <c r="O96" s="59">
        <f t="shared" ca="1" si="21"/>
        <v>1.0647088312918276</v>
      </c>
      <c r="P96" s="59">
        <f t="shared" ca="1" si="22"/>
        <v>1.0458303379081118</v>
      </c>
      <c r="Q96" s="59">
        <f t="shared" ca="1" si="23"/>
        <v>1.0035337271573048</v>
      </c>
      <c r="R96" s="59">
        <f t="shared" ca="1" si="24"/>
        <v>1.0626424292731427</v>
      </c>
      <c r="S96" s="59">
        <f t="shared" ca="1" si="25"/>
        <v>1.0657457550590221</v>
      </c>
      <c r="T96" s="59">
        <f t="shared" ca="1" si="26"/>
        <v>1.02309068565018</v>
      </c>
      <c r="U96" s="59">
        <f t="shared" ca="1" si="27"/>
        <v>1.083967945790691</v>
      </c>
      <c r="V96" s="59">
        <f t="shared" ca="1" si="28"/>
        <v>1.2812513871856466</v>
      </c>
      <c r="W96" s="59">
        <f t="shared" ca="1" si="29"/>
        <v>1.0321434522718447</v>
      </c>
      <c r="X96" s="59">
        <f t="shared" ca="1" si="30"/>
        <v>1.0064064985707022</v>
      </c>
      <c r="Y96" s="59">
        <f t="shared" ca="1" si="31"/>
        <v>1.0179276997939735</v>
      </c>
      <c r="Z96" s="59">
        <f t="shared" ca="1" si="32"/>
        <v>1.0304555349903852</v>
      </c>
      <c r="AA96" s="59">
        <f t="shared" ca="1" si="33"/>
        <v>1.0831763272722643</v>
      </c>
      <c r="AB96" s="59">
        <f t="shared" ca="1" si="34"/>
        <v>1.0509514302282281</v>
      </c>
      <c r="AC96" s="59">
        <f t="shared" ca="1" si="35"/>
        <v>1.066576632839155</v>
      </c>
      <c r="AD96" s="59">
        <f t="shared" ca="1" si="36"/>
        <v>1.0356869356932663</v>
      </c>
      <c r="AE96" s="59">
        <f t="shared" ca="1" si="37"/>
        <v>1.0482676322456277</v>
      </c>
      <c r="AF96" s="103"/>
    </row>
    <row r="97" spans="1:32" x14ac:dyDescent="0.25">
      <c r="A97" s="29"/>
      <c r="B97" s="56">
        <v>2022</v>
      </c>
      <c r="C97" s="59">
        <f t="shared" ca="1" si="9"/>
        <v>1.0389348558945186</v>
      </c>
      <c r="D97" s="59">
        <f t="shared" ca="1" si="10"/>
        <v>1.077233740547884</v>
      </c>
      <c r="E97" s="59">
        <f t="shared" ca="1" si="11"/>
        <v>1.0480652861163469</v>
      </c>
      <c r="F97" s="59">
        <f t="shared" ca="1" si="12"/>
        <v>0.99777598470463025</v>
      </c>
      <c r="G97" s="59">
        <f t="shared" ca="1" si="13"/>
        <v>1.0971030843621044</v>
      </c>
      <c r="H97" s="59">
        <f t="shared" ca="1" si="14"/>
        <v>0.99209952650004873</v>
      </c>
      <c r="I97" s="59">
        <f t="shared" ca="1" si="15"/>
        <v>1.0415814053196788</v>
      </c>
      <c r="J97" s="59">
        <f t="shared" ca="1" si="16"/>
        <v>1.0806303627163549</v>
      </c>
      <c r="K97" s="59">
        <f t="shared" ca="1" si="17"/>
        <v>1.0130104079381126</v>
      </c>
      <c r="L97" s="59">
        <f t="shared" ca="1" si="18"/>
        <v>0.99328278809222459</v>
      </c>
      <c r="M97" s="59">
        <f t="shared" ca="1" si="19"/>
        <v>1.1628185268665068</v>
      </c>
      <c r="N97" s="59">
        <f t="shared" ca="1" si="20"/>
        <v>1.044812633207193</v>
      </c>
      <c r="O97" s="59">
        <f t="shared" ca="1" si="21"/>
        <v>1.0714709868794303</v>
      </c>
      <c r="P97" s="59">
        <f t="shared" ca="1" si="22"/>
        <v>1.0501728879250478</v>
      </c>
      <c r="Q97" s="59">
        <f t="shared" ca="1" si="23"/>
        <v>1.0029103842812803</v>
      </c>
      <c r="R97" s="59">
        <f t="shared" ca="1" si="24"/>
        <v>1.0689949787871578</v>
      </c>
      <c r="S97" s="59">
        <f t="shared" ca="1" si="25"/>
        <v>1.0725724179599645</v>
      </c>
      <c r="T97" s="59">
        <f t="shared" ca="1" si="26"/>
        <v>1.0251263054411293</v>
      </c>
      <c r="U97" s="59">
        <f t="shared" ca="1" si="27"/>
        <v>1.0930536695026494</v>
      </c>
      <c r="V97" s="59">
        <f t="shared" ca="1" si="28"/>
        <v>1.316128227731215</v>
      </c>
      <c r="W97" s="59">
        <f t="shared" ca="1" si="29"/>
        <v>1.0349506097788665</v>
      </c>
      <c r="X97" s="59">
        <f t="shared" ca="1" si="30"/>
        <v>1.0064604669701493</v>
      </c>
      <c r="Y97" s="59">
        <f t="shared" ca="1" si="31"/>
        <v>1.018918014449236</v>
      </c>
      <c r="Z97" s="59">
        <f t="shared" ca="1" si="32"/>
        <v>1.0332947824780507</v>
      </c>
      <c r="AA97" s="59">
        <f t="shared" ca="1" si="33"/>
        <v>1.0920279803690764</v>
      </c>
      <c r="AB97" s="59">
        <f t="shared" ca="1" si="34"/>
        <v>1.0559600867040286</v>
      </c>
      <c r="AC97" s="59">
        <f t="shared" ca="1" si="35"/>
        <v>1.0733508142805452</v>
      </c>
      <c r="AD97" s="59">
        <f t="shared" ca="1" si="36"/>
        <v>1.0389721196401003</v>
      </c>
      <c r="AE97" s="59">
        <f t="shared" ca="1" si="37"/>
        <v>1.0529162814267008</v>
      </c>
      <c r="AF97" s="103"/>
    </row>
    <row r="98" spans="1:32" x14ac:dyDescent="0.25">
      <c r="A98" s="29"/>
      <c r="B98" s="56">
        <v>2023</v>
      </c>
      <c r="C98" s="59">
        <f t="shared" ca="1" si="9"/>
        <v>1.042252756547503</v>
      </c>
      <c r="D98" s="59">
        <f t="shared" ca="1" si="10"/>
        <v>1.0848063316053944</v>
      </c>
      <c r="E98" s="59">
        <f t="shared" ca="1" si="11"/>
        <v>1.0520977766588082</v>
      </c>
      <c r="F98" s="59">
        <f t="shared" ca="1" si="12"/>
        <v>0.99678361272614191</v>
      </c>
      <c r="G98" s="59">
        <f t="shared" ca="1" si="13"/>
        <v>1.1066629807784718</v>
      </c>
      <c r="H98" s="59">
        <f t="shared" ca="1" si="14"/>
        <v>0.99046229873616765</v>
      </c>
      <c r="I98" s="59">
        <f t="shared" ca="1" si="15"/>
        <v>1.0452989739154823</v>
      </c>
      <c r="J98" s="59">
        <f t="shared" ca="1" si="16"/>
        <v>1.0879980192507608</v>
      </c>
      <c r="K98" s="59">
        <f t="shared" ca="1" si="17"/>
        <v>1.0129532617410419</v>
      </c>
      <c r="L98" s="59">
        <f t="shared" ca="1" si="18"/>
        <v>0.9917980676565249</v>
      </c>
      <c r="M98" s="59">
        <f t="shared" ca="1" si="19"/>
        <v>1.1796784750881093</v>
      </c>
      <c r="N98" s="59">
        <f t="shared" ca="1" si="20"/>
        <v>1.0484645830836761</v>
      </c>
      <c r="O98" s="59">
        <f t="shared" ca="1" si="21"/>
        <v>1.078276090122624</v>
      </c>
      <c r="P98" s="59">
        <f t="shared" ca="1" si="22"/>
        <v>1.0545334692994288</v>
      </c>
      <c r="Q98" s="59">
        <f t="shared" ca="1" si="23"/>
        <v>1.0022874285933798</v>
      </c>
      <c r="R98" s="59">
        <f t="shared" ca="1" si="24"/>
        <v>1.0753855042789959</v>
      </c>
      <c r="S98" s="59">
        <f t="shared" ca="1" si="25"/>
        <v>1.0794428092324644</v>
      </c>
      <c r="T98" s="59">
        <f t="shared" ca="1" si="26"/>
        <v>1.0271659754575291</v>
      </c>
      <c r="U98" s="59">
        <f t="shared" ca="1" si="27"/>
        <v>1.1022155489493695</v>
      </c>
      <c r="V98" s="59">
        <f t="shared" ca="1" si="28"/>
        <v>1.3519544479368615</v>
      </c>
      <c r="W98" s="59">
        <f t="shared" ca="1" si="29"/>
        <v>1.0377654020126814</v>
      </c>
      <c r="X98" s="59">
        <f t="shared" ca="1" si="30"/>
        <v>1.006514438263644</v>
      </c>
      <c r="Y98" s="59">
        <f t="shared" ca="1" si="31"/>
        <v>1.0199092925551607</v>
      </c>
      <c r="Z98" s="59">
        <f t="shared" ca="1" si="32"/>
        <v>1.0361418530362152</v>
      </c>
      <c r="AA98" s="59">
        <f t="shared" ca="1" si="33"/>
        <v>1.1009519686532201</v>
      </c>
      <c r="AB98" s="59">
        <f t="shared" ca="1" si="34"/>
        <v>1.0609926135880812</v>
      </c>
      <c r="AC98" s="59">
        <f t="shared" ca="1" si="35"/>
        <v>1.0801680207918536</v>
      </c>
      <c r="AD98" s="59">
        <f t="shared" ca="1" si="36"/>
        <v>1.042267724142792</v>
      </c>
      <c r="AE98" s="59">
        <f t="shared" ca="1" si="37"/>
        <v>1.0575855455142575</v>
      </c>
      <c r="AF98" s="103"/>
    </row>
    <row r="99" spans="1:32" x14ac:dyDescent="0.25">
      <c r="A99" s="2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103"/>
    </row>
    <row r="100" spans="1:32" x14ac:dyDescent="0.25">
      <c r="A100" s="2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103"/>
    </row>
    <row r="101" spans="1:32" ht="23.25" x14ac:dyDescent="0.35">
      <c r="A101" s="101" t="s">
        <v>97</v>
      </c>
      <c r="B101" s="102" t="s">
        <v>181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103"/>
    </row>
    <row r="102" spans="1:32" x14ac:dyDescent="0.25">
      <c r="A102" s="29"/>
      <c r="B102" s="13" t="s">
        <v>15</v>
      </c>
      <c r="C102" s="128" t="s">
        <v>141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103"/>
    </row>
    <row r="103" spans="1:32" x14ac:dyDescent="0.25">
      <c r="A103" s="2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103"/>
    </row>
    <row r="104" spans="1:32" ht="26.25" x14ac:dyDescent="0.25">
      <c r="A104" s="29"/>
      <c r="B104" s="61" t="s">
        <v>167</v>
      </c>
      <c r="C104" s="62" t="s">
        <v>3</v>
      </c>
      <c r="D104" s="62" t="s">
        <v>4</v>
      </c>
      <c r="E104" s="62" t="s">
        <v>59</v>
      </c>
      <c r="F104" s="62" t="s">
        <v>5</v>
      </c>
      <c r="G104" s="62" t="s">
        <v>60</v>
      </c>
      <c r="H104" s="62" t="s">
        <v>6</v>
      </c>
      <c r="I104" s="62" t="s">
        <v>61</v>
      </c>
      <c r="J104" s="62" t="s">
        <v>7</v>
      </c>
      <c r="K104" s="62" t="s">
        <v>8</v>
      </c>
      <c r="L104" s="62" t="s">
        <v>62</v>
      </c>
      <c r="M104" s="62" t="s">
        <v>63</v>
      </c>
      <c r="N104" s="62" t="s">
        <v>64</v>
      </c>
      <c r="O104" s="62" t="s">
        <v>9</v>
      </c>
      <c r="P104" s="62" t="s">
        <v>10</v>
      </c>
      <c r="Q104" s="62" t="s">
        <v>65</v>
      </c>
      <c r="R104" s="62" t="s">
        <v>66</v>
      </c>
      <c r="S104" s="62" t="s">
        <v>67</v>
      </c>
      <c r="T104" s="62" t="s">
        <v>68</v>
      </c>
      <c r="U104" s="62" t="s">
        <v>11</v>
      </c>
      <c r="V104" s="62" t="s">
        <v>69</v>
      </c>
      <c r="W104" s="62" t="s">
        <v>12</v>
      </c>
      <c r="X104" s="62" t="s">
        <v>70</v>
      </c>
      <c r="Y104" s="62" t="s">
        <v>13</v>
      </c>
      <c r="Z104" s="62" t="s">
        <v>71</v>
      </c>
      <c r="AA104" s="62" t="s">
        <v>72</v>
      </c>
      <c r="AB104" s="62" t="s">
        <v>73</v>
      </c>
      <c r="AC104" s="62" t="s">
        <v>74</v>
      </c>
      <c r="AD104" s="62" t="s">
        <v>14</v>
      </c>
      <c r="AE104" s="62" t="s">
        <v>75</v>
      </c>
      <c r="AF104" s="103"/>
    </row>
    <row r="105" spans="1:32" x14ac:dyDescent="0.25">
      <c r="A105" s="29"/>
      <c r="B105" s="56" t="s">
        <v>76</v>
      </c>
      <c r="C105" s="60">
        <f t="shared" ref="C105:AE105" si="38">+C$80*C87</f>
        <v>4094.1601800000003</v>
      </c>
      <c r="D105" s="60">
        <f t="shared" si="38"/>
        <v>9293</v>
      </c>
      <c r="E105" s="60">
        <f t="shared" si="38"/>
        <v>1006.5209808220899</v>
      </c>
      <c r="F105" s="60">
        <f t="shared" si="38"/>
        <v>1401</v>
      </c>
      <c r="G105" s="60">
        <f t="shared" si="38"/>
        <v>3470</v>
      </c>
      <c r="H105" s="60">
        <f t="shared" si="38"/>
        <v>2459.8290000000002</v>
      </c>
      <c r="I105" s="60">
        <f t="shared" si="38"/>
        <v>5035</v>
      </c>
      <c r="J105" s="60">
        <f t="shared" si="38"/>
        <v>1552</v>
      </c>
      <c r="K105" s="60">
        <f t="shared" si="38"/>
        <v>1395</v>
      </c>
      <c r="L105" s="60">
        <f t="shared" si="38"/>
        <v>2243.7115299999996</v>
      </c>
      <c r="M105" s="60">
        <f t="shared" si="38"/>
        <v>3220</v>
      </c>
      <c r="N105" s="60">
        <f t="shared" si="38"/>
        <v>8110</v>
      </c>
      <c r="O105" s="60">
        <f t="shared" si="38"/>
        <v>437</v>
      </c>
      <c r="P105" s="60">
        <f t="shared" si="38"/>
        <v>3886.9235800000001</v>
      </c>
      <c r="Q105" s="60">
        <f t="shared" si="38"/>
        <v>1748.3627200000003</v>
      </c>
      <c r="R105" s="60">
        <f t="shared" si="38"/>
        <v>5856</v>
      </c>
      <c r="S105" s="60">
        <f t="shared" si="38"/>
        <v>30339</v>
      </c>
      <c r="T105" s="60">
        <f t="shared" si="38"/>
        <v>3549</v>
      </c>
      <c r="U105" s="60">
        <f t="shared" si="38"/>
        <v>30330.019469999999</v>
      </c>
      <c r="V105" s="60">
        <f t="shared" si="38"/>
        <v>877</v>
      </c>
      <c r="W105" s="60">
        <f t="shared" si="38"/>
        <v>3002.3124919999996</v>
      </c>
      <c r="X105" s="60">
        <f t="shared" si="38"/>
        <v>6616</v>
      </c>
      <c r="Y105" s="60">
        <f t="shared" si="38"/>
        <v>6827.79</v>
      </c>
      <c r="Z105" s="60">
        <f t="shared" si="38"/>
        <v>9549.1567999999988</v>
      </c>
      <c r="AA105" s="60">
        <f t="shared" si="38"/>
        <v>39402</v>
      </c>
      <c r="AB105" s="60">
        <f t="shared" si="38"/>
        <v>1721.8195600000001</v>
      </c>
      <c r="AC105" s="60">
        <f t="shared" si="38"/>
        <v>6945.3067869582701</v>
      </c>
      <c r="AD105" s="60">
        <f t="shared" si="38"/>
        <v>10287.134309999999</v>
      </c>
      <c r="AE105" s="60">
        <f t="shared" si="38"/>
        <v>4696</v>
      </c>
      <c r="AF105" s="103"/>
    </row>
    <row r="106" spans="1:32" x14ac:dyDescent="0.25">
      <c r="A106" s="29"/>
      <c r="B106" s="56">
        <v>2013</v>
      </c>
      <c r="C106" s="60">
        <f t="shared" ref="C106:AE106" ca="1" si="39">+C$80*C88</f>
        <v>4111.6422335365651</v>
      </c>
      <c r="D106" s="60">
        <f t="shared" ca="1" si="39"/>
        <v>9365.5478468653328</v>
      </c>
      <c r="E106" s="60">
        <f t="shared" ca="1" si="39"/>
        <v>1011.8902275458304</v>
      </c>
      <c r="F106" s="60">
        <f t="shared" ca="1" si="39"/>
        <v>1401.6382157405435</v>
      </c>
      <c r="G106" s="60">
        <f t="shared" ca="1" si="39"/>
        <v>3503.7715268090251</v>
      </c>
      <c r="H106" s="60">
        <f t="shared" ca="1" si="39"/>
        <v>2459.0023011159997</v>
      </c>
      <c r="I106" s="60">
        <f t="shared" ca="1" si="39"/>
        <v>5057.6646365001261</v>
      </c>
      <c r="J106" s="60">
        <f t="shared" ca="1" si="39"/>
        <v>1565.1047823362214</v>
      </c>
      <c r="K106" s="60">
        <f t="shared" ca="1" si="39"/>
        <v>1398.2795498943838</v>
      </c>
      <c r="L106" s="60">
        <f t="shared" ca="1" si="39"/>
        <v>2243.1800491059516</v>
      </c>
      <c r="M106" s="60">
        <f t="shared" ca="1" si="39"/>
        <v>3270.393407989543</v>
      </c>
      <c r="N106" s="60">
        <f t="shared" ca="1" si="39"/>
        <v>8150.312650519867</v>
      </c>
      <c r="O106" s="60">
        <f t="shared" ca="1" si="39"/>
        <v>440.1678092681849</v>
      </c>
      <c r="P106" s="60">
        <f t="shared" ca="1" si="39"/>
        <v>3907.3676147970941</v>
      </c>
      <c r="Q106" s="60">
        <f t="shared" ca="1" si="39"/>
        <v>1749.5408553015873</v>
      </c>
      <c r="R106" s="60">
        <f t="shared" ca="1" si="39"/>
        <v>5897.7724028041011</v>
      </c>
      <c r="S106" s="60">
        <f t="shared" ca="1" si="39"/>
        <v>30566.398195229118</v>
      </c>
      <c r="T106" s="60">
        <f t="shared" ca="1" si="39"/>
        <v>3559.0678135835096</v>
      </c>
      <c r="U106" s="60">
        <f t="shared" ca="1" si="39"/>
        <v>30612.507102363808</v>
      </c>
      <c r="V106" s="60">
        <f t="shared" ca="1" si="39"/>
        <v>901.62432073536138</v>
      </c>
      <c r="W106" s="60">
        <f t="shared" ca="1" si="39"/>
        <v>3013.9977746246864</v>
      </c>
      <c r="X106" s="60">
        <f t="shared" ca="1" si="39"/>
        <v>6624.060243558436</v>
      </c>
      <c r="Y106" s="60">
        <f t="shared" ca="1" si="39"/>
        <v>6843.1404860524353</v>
      </c>
      <c r="Z106" s="60">
        <f t="shared" ca="1" si="39"/>
        <v>9583.8255592830938</v>
      </c>
      <c r="AA106" s="60">
        <f t="shared" ca="1" si="39"/>
        <v>39764.694395462342</v>
      </c>
      <c r="AB106" s="60">
        <f t="shared" ca="1" si="39"/>
        <v>1732.027511022276</v>
      </c>
      <c r="AC106" s="60">
        <f t="shared" ca="1" si="39"/>
        <v>6998.7928141980819</v>
      </c>
      <c r="AD106" s="60">
        <f t="shared" ca="1" si="39"/>
        <v>10331.632684171926</v>
      </c>
      <c r="AE106" s="60">
        <f t="shared" ca="1" si="39"/>
        <v>4722.4910797761841</v>
      </c>
      <c r="AF106" s="103"/>
    </row>
    <row r="107" spans="1:32" x14ac:dyDescent="0.25">
      <c r="A107" s="29"/>
      <c r="B107" s="56">
        <v>2014</v>
      </c>
      <c r="C107" s="60">
        <f t="shared" ref="C107:AE107" ca="1" si="40">+C$80*C89</f>
        <v>4129.1989353971867</v>
      </c>
      <c r="D107" s="60">
        <f t="shared" ca="1" si="40"/>
        <v>9438.6620544413927</v>
      </c>
      <c r="E107" s="60">
        <f t="shared" ca="1" si="40"/>
        <v>1017.2881163057824</v>
      </c>
      <c r="F107" s="60">
        <f t="shared" ca="1" si="40"/>
        <v>1402.2767222157991</v>
      </c>
      <c r="G107" s="60">
        <f t="shared" ca="1" si="40"/>
        <v>3537.871732587218</v>
      </c>
      <c r="H107" s="60">
        <f t="shared" ca="1" si="40"/>
        <v>2458.1758800688103</v>
      </c>
      <c r="I107" s="60">
        <f t="shared" ca="1" si="40"/>
        <v>5080.4312959888684</v>
      </c>
      <c r="J107" s="60">
        <f t="shared" ca="1" si="40"/>
        <v>1578.3202188735254</v>
      </c>
      <c r="K107" s="60">
        <f t="shared" ca="1" si="40"/>
        <v>1401.5668097869825</v>
      </c>
      <c r="L107" s="60">
        <f t="shared" ca="1" si="40"/>
        <v>2242.6486941068497</v>
      </c>
      <c r="M107" s="60">
        <f t="shared" ca="1" si="40"/>
        <v>3321.5754791992099</v>
      </c>
      <c r="N107" s="60">
        <f t="shared" ca="1" si="40"/>
        <v>8190.8256844912667</v>
      </c>
      <c r="O107" s="60">
        <f t="shared" ca="1" si="40"/>
        <v>443.35858195870293</v>
      </c>
      <c r="P107" s="60">
        <f t="shared" ca="1" si="40"/>
        <v>3927.9191789937718</v>
      </c>
      <c r="Q107" s="60">
        <f t="shared" ca="1" si="40"/>
        <v>1750.7197844903765</v>
      </c>
      <c r="R107" s="60">
        <f t="shared" ca="1" si="40"/>
        <v>5939.8427792482353</v>
      </c>
      <c r="S107" s="60">
        <f t="shared" ca="1" si="40"/>
        <v>30795.500795323045</v>
      </c>
      <c r="T107" s="60">
        <f t="shared" ca="1" si="40"/>
        <v>3569.1641875700484</v>
      </c>
      <c r="U107" s="60">
        <f t="shared" ca="1" si="40"/>
        <v>30897.625767078833</v>
      </c>
      <c r="V107" s="60">
        <f t="shared" ca="1" si="40"/>
        <v>926.94004075427802</v>
      </c>
      <c r="W107" s="60">
        <f t="shared" ca="1" si="40"/>
        <v>3025.7285374684984</v>
      </c>
      <c r="X107" s="60">
        <f t="shared" ca="1" si="40"/>
        <v>6632.1303068759744</v>
      </c>
      <c r="Y107" s="60">
        <f t="shared" ca="1" si="40"/>
        <v>6858.5254836264685</v>
      </c>
      <c r="Z107" s="60">
        <f t="shared" ca="1" si="40"/>
        <v>9618.6201854773099</v>
      </c>
      <c r="AA107" s="60">
        <f t="shared" ca="1" si="40"/>
        <v>40130.727383496116</v>
      </c>
      <c r="AB107" s="60">
        <f t="shared" ca="1" si="40"/>
        <v>1742.2959807344851</v>
      </c>
      <c r="AC107" s="60">
        <f t="shared" ca="1" si="40"/>
        <v>7052.6907390253791</v>
      </c>
      <c r="AD107" s="60">
        <f t="shared" ca="1" si="40"/>
        <v>10376.32354200784</v>
      </c>
      <c r="AE107" s="60">
        <f t="shared" ca="1" si="40"/>
        <v>4749.1316010574174</v>
      </c>
      <c r="AF107" s="103"/>
    </row>
    <row r="108" spans="1:32" x14ac:dyDescent="0.25">
      <c r="A108" s="29"/>
      <c r="B108" s="56">
        <v>2015</v>
      </c>
      <c r="C108" s="60">
        <f t="shared" ref="C108:AE108" ca="1" si="41">+C$80*C90</f>
        <v>4146.830604330019</v>
      </c>
      <c r="D108" s="60">
        <f t="shared" ca="1" si="41"/>
        <v>9512.3470441475401</v>
      </c>
      <c r="E108" s="60">
        <f t="shared" ca="1" si="41"/>
        <v>1022.7147998917656</v>
      </c>
      <c r="F108" s="60">
        <f t="shared" ca="1" si="41"/>
        <v>1402.9155195582089</v>
      </c>
      <c r="G108" s="60">
        <f t="shared" ca="1" si="41"/>
        <v>3572.3038161791374</v>
      </c>
      <c r="H108" s="60">
        <f t="shared" ca="1" si="41"/>
        <v>2457.3497367650562</v>
      </c>
      <c r="I108" s="60">
        <f t="shared" ca="1" si="41"/>
        <v>5103.3004377142815</v>
      </c>
      <c r="J108" s="60">
        <f t="shared" ca="1" si="41"/>
        <v>1591.6472439541924</v>
      </c>
      <c r="K108" s="60">
        <f t="shared" ca="1" si="41"/>
        <v>1404.8617978034761</v>
      </c>
      <c r="L108" s="60">
        <f t="shared" ca="1" si="41"/>
        <v>2242.1174649728714</v>
      </c>
      <c r="M108" s="60">
        <f t="shared" ca="1" si="41"/>
        <v>3373.5585563083241</v>
      </c>
      <c r="N108" s="60">
        <f t="shared" ca="1" si="41"/>
        <v>8231.540097966983</v>
      </c>
      <c r="O108" s="60">
        <f t="shared" ca="1" si="41"/>
        <v>446.57248453320653</v>
      </c>
      <c r="P108" s="60">
        <f t="shared" ca="1" si="41"/>
        <v>3948.5788381619409</v>
      </c>
      <c r="Q108" s="60">
        <f t="shared" ca="1" si="41"/>
        <v>1751.89950810133</v>
      </c>
      <c r="R108" s="60">
        <f t="shared" ca="1" si="41"/>
        <v>5982.2132548574882</v>
      </c>
      <c r="S108" s="60">
        <f t="shared" ca="1" si="41"/>
        <v>31026.320575211415</v>
      </c>
      <c r="T108" s="60">
        <f t="shared" ca="1" si="41"/>
        <v>3579.2892029798518</v>
      </c>
      <c r="U108" s="60">
        <f t="shared" ca="1" si="41"/>
        <v>31185.399969045255</v>
      </c>
      <c r="V108" s="60">
        <f t="shared" ca="1" si="41"/>
        <v>952.96657309861359</v>
      </c>
      <c r="W108" s="60">
        <f t="shared" ca="1" si="41"/>
        <v>3037.5049575447265</v>
      </c>
      <c r="X108" s="60">
        <f t="shared" ca="1" si="41"/>
        <v>6640.2102019159847</v>
      </c>
      <c r="Y108" s="60">
        <f t="shared" ca="1" si="41"/>
        <v>6873.9450703121574</v>
      </c>
      <c r="Z108" s="60">
        <f t="shared" ca="1" si="41"/>
        <v>9653.5411355496581</v>
      </c>
      <c r="AA108" s="60">
        <f t="shared" ca="1" si="41"/>
        <v>40500.129695759992</v>
      </c>
      <c r="AB108" s="60">
        <f t="shared" ca="1" si="41"/>
        <v>1752.6253279267341</v>
      </c>
      <c r="AC108" s="60">
        <f t="shared" ca="1" si="41"/>
        <v>7107.003733476512</v>
      </c>
      <c r="AD108" s="60">
        <f t="shared" ca="1" si="41"/>
        <v>10421.207716121555</v>
      </c>
      <c r="AE108" s="60">
        <f t="shared" ca="1" si="41"/>
        <v>4775.9224068732619</v>
      </c>
      <c r="AF108" s="103"/>
    </row>
    <row r="109" spans="1:32" x14ac:dyDescent="0.25">
      <c r="A109" s="29"/>
      <c r="B109" s="56">
        <v>2016</v>
      </c>
      <c r="C109" s="60">
        <f t="shared" ref="C109:AE109" ca="1" si="42">+C$80*C91</f>
        <v>4164.537560444267</v>
      </c>
      <c r="D109" s="60">
        <f t="shared" ca="1" si="42"/>
        <v>9586.6072719199183</v>
      </c>
      <c r="E109" s="60">
        <f t="shared" ca="1" si="42"/>
        <v>1028.1704319086509</v>
      </c>
      <c r="F109" s="60">
        <f t="shared" ca="1" si="42"/>
        <v>1403.5546079002754</v>
      </c>
      <c r="G109" s="60">
        <f t="shared" ca="1" si="42"/>
        <v>3607.0710075618681</v>
      </c>
      <c r="H109" s="60">
        <f t="shared" ca="1" si="42"/>
        <v>2456.5238711113939</v>
      </c>
      <c r="I109" s="60">
        <f t="shared" ca="1" si="42"/>
        <v>5126.272522991685</v>
      </c>
      <c r="J109" s="60">
        <f t="shared" ca="1" si="42"/>
        <v>1605.0867998099054</v>
      </c>
      <c r="K109" s="60">
        <f t="shared" ca="1" si="42"/>
        <v>1408.1645321121571</v>
      </c>
      <c r="L109" s="60">
        <f t="shared" ca="1" si="42"/>
        <v>2241.5863616742026</v>
      </c>
      <c r="M109" s="60">
        <f t="shared" ca="1" si="42"/>
        <v>3426.3551751607029</v>
      </c>
      <c r="N109" s="60">
        <f t="shared" ca="1" si="42"/>
        <v>8272.4568919509038</v>
      </c>
      <c r="O109" s="60">
        <f t="shared" ca="1" si="42"/>
        <v>449.80968466002724</v>
      </c>
      <c r="P109" s="60">
        <f t="shared" ca="1" si="42"/>
        <v>3969.3471608482473</v>
      </c>
      <c r="Q109" s="60">
        <f t="shared" ca="1" si="42"/>
        <v>1753.0800266697693</v>
      </c>
      <c r="R109" s="60">
        <f t="shared" ca="1" si="42"/>
        <v>6024.8859703188855</v>
      </c>
      <c r="S109" s="60">
        <f t="shared" ca="1" si="42"/>
        <v>31258.870405575079</v>
      </c>
      <c r="T109" s="60">
        <f t="shared" ca="1" si="42"/>
        <v>3589.4429410629932</v>
      </c>
      <c r="U109" s="60">
        <f t="shared" ca="1" si="42"/>
        <v>31475.854441396903</v>
      </c>
      <c r="V109" s="60">
        <f t="shared" ca="1" si="42"/>
        <v>979.72387588773381</v>
      </c>
      <c r="W109" s="60">
        <f t="shared" ca="1" si="42"/>
        <v>3049.3272125556146</v>
      </c>
      <c r="X109" s="60">
        <f t="shared" ca="1" si="42"/>
        <v>6648.2999406564095</v>
      </c>
      <c r="Y109" s="60">
        <f t="shared" ca="1" si="42"/>
        <v>6889.3993238740031</v>
      </c>
      <c r="Z109" s="60">
        <f t="shared" ca="1" si="42"/>
        <v>9688.5888681261949</v>
      </c>
      <c r="AA109" s="60">
        <f t="shared" ca="1" si="42"/>
        <v>40872.932346796741</v>
      </c>
      <c r="AB109" s="60">
        <f t="shared" ca="1" si="42"/>
        <v>1763.0159135162464</v>
      </c>
      <c r="AC109" s="60">
        <f t="shared" ca="1" si="42"/>
        <v>7161.734994015781</v>
      </c>
      <c r="AD109" s="60">
        <f t="shared" ca="1" si="42"/>
        <v>10466.286042728465</v>
      </c>
      <c r="AE109" s="60">
        <f t="shared" ca="1" si="42"/>
        <v>4802.864345008983</v>
      </c>
      <c r="AF109" s="103"/>
    </row>
    <row r="110" spans="1:32" x14ac:dyDescent="0.25">
      <c r="A110" s="29"/>
      <c r="B110" s="56">
        <v>2017</v>
      </c>
      <c r="C110" s="60">
        <f t="shared" ref="C110:AE110" ca="1" si="43">+C$80*C92</f>
        <v>4179.526748431821</v>
      </c>
      <c r="D110" s="60">
        <f t="shared" ca="1" si="43"/>
        <v>9656.4317043524316</v>
      </c>
      <c r="E110" s="60">
        <f t="shared" ca="1" si="43"/>
        <v>1032.6681171661101</v>
      </c>
      <c r="F110" s="60">
        <f t="shared" ca="1" si="43"/>
        <v>1402.6978112741679</v>
      </c>
      <c r="G110" s="60">
        <f t="shared" ca="1" si="43"/>
        <v>3639.8672629769981</v>
      </c>
      <c r="H110" s="60">
        <f t="shared" ca="1" si="43"/>
        <v>2454.1001476045708</v>
      </c>
      <c r="I110" s="60">
        <f t="shared" ca="1" si="43"/>
        <v>5146.0076767880446</v>
      </c>
      <c r="J110" s="60">
        <f t="shared" ca="1" si="43"/>
        <v>1617.0461223444875</v>
      </c>
      <c r="K110" s="60">
        <f t="shared" ca="1" si="43"/>
        <v>1409.1760200404085</v>
      </c>
      <c r="L110" s="60">
        <f t="shared" ca="1" si="43"/>
        <v>2239.6610479451692</v>
      </c>
      <c r="M110" s="60">
        <f t="shared" ca="1" si="43"/>
        <v>3477.6760481103097</v>
      </c>
      <c r="N110" s="60">
        <f t="shared" ca="1" si="43"/>
        <v>8306.4679583895268</v>
      </c>
      <c r="O110" s="60">
        <f t="shared" ca="1" si="43"/>
        <v>452.861603636712</v>
      </c>
      <c r="P110" s="60">
        <f t="shared" ca="1" si="43"/>
        <v>3988.3082322028113</v>
      </c>
      <c r="Q110" s="60">
        <f t="shared" ca="1" si="43"/>
        <v>1753.372115352031</v>
      </c>
      <c r="R110" s="60">
        <f t="shared" ca="1" si="43"/>
        <v>6063.9653277353091</v>
      </c>
      <c r="S110" s="60">
        <f t="shared" ca="1" si="43"/>
        <v>31470.93157195704</v>
      </c>
      <c r="T110" s="60">
        <f t="shared" ca="1" si="43"/>
        <v>3597.7059900711702</v>
      </c>
      <c r="U110" s="60">
        <f t="shared" ca="1" si="43"/>
        <v>31751.178417685449</v>
      </c>
      <c r="V110" s="60">
        <f t="shared" ca="1" si="43"/>
        <v>1006.9542562562292</v>
      </c>
      <c r="W110" s="60">
        <f t="shared" ca="1" si="43"/>
        <v>3059.1615678290191</v>
      </c>
      <c r="X110" s="60">
        <f t="shared" ca="1" si="43"/>
        <v>6650.315808578147</v>
      </c>
      <c r="Y110" s="60">
        <f t="shared" ca="1" si="43"/>
        <v>6901.516077191045</v>
      </c>
      <c r="Z110" s="60">
        <f t="shared" ca="1" si="43"/>
        <v>9718.6798941837169</v>
      </c>
      <c r="AA110" s="60">
        <f t="shared" ca="1" si="43"/>
        <v>41227.986243564636</v>
      </c>
      <c r="AB110" s="60">
        <f t="shared" ca="1" si="43"/>
        <v>1772.2257499620391</v>
      </c>
      <c r="AC110" s="60">
        <f t="shared" ca="1" si="43"/>
        <v>7210.2661696618861</v>
      </c>
      <c r="AD110" s="60">
        <f t="shared" ca="1" si="43"/>
        <v>10503.611776925602</v>
      </c>
      <c r="AE110" s="60">
        <f t="shared" ca="1" si="43"/>
        <v>4826.5888928713903</v>
      </c>
      <c r="AF110" s="103"/>
    </row>
    <row r="111" spans="1:32" x14ac:dyDescent="0.25">
      <c r="A111" s="29"/>
      <c r="B111" s="56">
        <v>2018</v>
      </c>
      <c r="C111" s="60">
        <f t="shared" ref="C111:AE111" ca="1" si="44">+C$80*C93</f>
        <v>4194.5698861684805</v>
      </c>
      <c r="D111" s="60">
        <f t="shared" ca="1" si="44"/>
        <v>9726.7647057944232</v>
      </c>
      <c r="E111" s="60">
        <f t="shared" ca="1" si="44"/>
        <v>1037.1854773452039</v>
      </c>
      <c r="F111" s="60">
        <f t="shared" ca="1" si="44"/>
        <v>1401.8415376775561</v>
      </c>
      <c r="G111" s="60">
        <f t="shared" ca="1" si="44"/>
        <v>3672.961708909309</v>
      </c>
      <c r="H111" s="60">
        <f t="shared" ca="1" si="44"/>
        <v>2451.6788154588521</v>
      </c>
      <c r="I111" s="60">
        <f t="shared" ca="1" si="44"/>
        <v>5165.8188070943561</v>
      </c>
      <c r="J111" s="60">
        <f t="shared" ca="1" si="44"/>
        <v>1629.0945524559952</v>
      </c>
      <c r="K111" s="60">
        <f t="shared" ca="1" si="44"/>
        <v>1410.1882345228414</v>
      </c>
      <c r="L111" s="60">
        <f t="shared" ca="1" si="44"/>
        <v>2237.7373878811559</v>
      </c>
      <c r="M111" s="60">
        <f t="shared" ca="1" si="44"/>
        <v>3529.765618951893</v>
      </c>
      <c r="N111" s="60">
        <f t="shared" ca="1" si="44"/>
        <v>8340.6188566405581</v>
      </c>
      <c r="O111" s="60">
        <f t="shared" ca="1" si="44"/>
        <v>455.93422961406372</v>
      </c>
      <c r="P111" s="60">
        <f t="shared" ca="1" si="44"/>
        <v>4007.3598782066433</v>
      </c>
      <c r="Q111" s="60">
        <f t="shared" ca="1" si="44"/>
        <v>1753.664252700524</v>
      </c>
      <c r="R111" s="60">
        <f t="shared" ca="1" si="44"/>
        <v>6103.2981664928902</v>
      </c>
      <c r="S111" s="60">
        <f t="shared" ca="1" si="44"/>
        <v>31684.43136800488</v>
      </c>
      <c r="T111" s="60">
        <f t="shared" ca="1" si="44"/>
        <v>3605.9880609665961</v>
      </c>
      <c r="U111" s="60">
        <f t="shared" ca="1" si="44"/>
        <v>32028.910693709295</v>
      </c>
      <c r="V111" s="60">
        <f t="shared" ca="1" si="44"/>
        <v>1034.9414760090265</v>
      </c>
      <c r="W111" s="60">
        <f t="shared" ca="1" si="44"/>
        <v>3069.0276397851217</v>
      </c>
      <c r="X111" s="60">
        <f t="shared" ca="1" si="44"/>
        <v>6652.3322877423852</v>
      </c>
      <c r="Y111" s="60">
        <f t="shared" ca="1" si="44"/>
        <v>6913.6541408871271</v>
      </c>
      <c r="Z111" s="60">
        <f t="shared" ca="1" si="44"/>
        <v>9748.8643775921028</v>
      </c>
      <c r="AA111" s="60">
        <f t="shared" ca="1" si="44"/>
        <v>41586.12441303752</v>
      </c>
      <c r="AB111" s="60">
        <f t="shared" ca="1" si="44"/>
        <v>1781.4836977644613</v>
      </c>
      <c r="AC111" s="60">
        <f t="shared" ca="1" si="44"/>
        <v>7259.1262146408499</v>
      </c>
      <c r="AD111" s="60">
        <f t="shared" ca="1" si="44"/>
        <v>10541.070625240553</v>
      </c>
      <c r="AE111" s="60">
        <f t="shared" ca="1" si="44"/>
        <v>4850.4306320868827</v>
      </c>
      <c r="AF111" s="103"/>
    </row>
    <row r="112" spans="1:32" x14ac:dyDescent="0.25">
      <c r="A112" s="29"/>
      <c r="B112" s="56">
        <v>2019</v>
      </c>
      <c r="C112" s="60">
        <f t="shared" ref="C112:AE112" ca="1" si="45">+C$80*C94</f>
        <v>4209.6671678325702</v>
      </c>
      <c r="D112" s="60">
        <f t="shared" ca="1" si="45"/>
        <v>9797.6099804283422</v>
      </c>
      <c r="E112" s="60">
        <f t="shared" ca="1" si="45"/>
        <v>1041.7225985129917</v>
      </c>
      <c r="F112" s="60">
        <f t="shared" ca="1" si="45"/>
        <v>1400.9857867911574</v>
      </c>
      <c r="G112" s="60">
        <f t="shared" ca="1" si="45"/>
        <v>3706.3570565702921</v>
      </c>
      <c r="H112" s="60">
        <f t="shared" ca="1" si="45"/>
        <v>2449.2598723148071</v>
      </c>
      <c r="I112" s="60">
        <f t="shared" ca="1" si="45"/>
        <v>5185.7062064054326</v>
      </c>
      <c r="J112" s="60">
        <f t="shared" ca="1" si="45"/>
        <v>1641.232754075035</v>
      </c>
      <c r="K112" s="60">
        <f t="shared" ca="1" si="45"/>
        <v>1411.2011760813414</v>
      </c>
      <c r="L112" s="60">
        <f t="shared" ca="1" si="45"/>
        <v>2235.8153800618184</v>
      </c>
      <c r="M112" s="60">
        <f t="shared" ca="1" si="45"/>
        <v>3582.6354014500321</v>
      </c>
      <c r="N112" s="60">
        <f t="shared" ca="1" si="45"/>
        <v>8374.9101616032276</v>
      </c>
      <c r="O112" s="60">
        <f t="shared" ca="1" si="45"/>
        <v>459.0277030872528</v>
      </c>
      <c r="P112" s="60">
        <f t="shared" ca="1" si="45"/>
        <v>4026.5025315234311</v>
      </c>
      <c r="Q112" s="60">
        <f t="shared" ca="1" si="45"/>
        <v>1753.9564387233572</v>
      </c>
      <c r="R112" s="60">
        <f t="shared" ca="1" si="45"/>
        <v>6142.8861307535226</v>
      </c>
      <c r="S112" s="60">
        <f t="shared" ca="1" si="45"/>
        <v>31899.379553427792</v>
      </c>
      <c r="T112" s="60">
        <f t="shared" ca="1" si="45"/>
        <v>3614.2891975384582</v>
      </c>
      <c r="U112" s="60">
        <f t="shared" ca="1" si="45"/>
        <v>32309.0723352241</v>
      </c>
      <c r="V112" s="60">
        <f t="shared" ca="1" si="45"/>
        <v>1063.7065706897313</v>
      </c>
      <c r="W112" s="60">
        <f t="shared" ca="1" si="45"/>
        <v>3078.9255307130852</v>
      </c>
      <c r="X112" s="60">
        <f t="shared" ca="1" si="45"/>
        <v>6654.3493783344629</v>
      </c>
      <c r="Y112" s="60">
        <f t="shared" ca="1" si="45"/>
        <v>6925.8135524419467</v>
      </c>
      <c r="Z112" s="60">
        <f t="shared" ca="1" si="45"/>
        <v>9779.1426086131814</v>
      </c>
      <c r="AA112" s="60">
        <f t="shared" ca="1" si="45"/>
        <v>41947.373647593122</v>
      </c>
      <c r="AB112" s="60">
        <f t="shared" ca="1" si="45"/>
        <v>1790.7900082529093</v>
      </c>
      <c r="AC112" s="60">
        <f t="shared" ca="1" si="45"/>
        <v>7308.3173575209412</v>
      </c>
      <c r="AD112" s="60">
        <f t="shared" ca="1" si="45"/>
        <v>10578.663062395883</v>
      </c>
      <c r="AE112" s="60">
        <f t="shared" ca="1" si="45"/>
        <v>4874.3901415416549</v>
      </c>
      <c r="AF112" s="103"/>
    </row>
    <row r="113" spans="1:32" x14ac:dyDescent="0.25">
      <c r="A113" s="29"/>
      <c r="B113" s="56">
        <v>2020</v>
      </c>
      <c r="C113" s="60">
        <f t="shared" ref="C113:AE113" ca="1" si="46">+C$80*C95</f>
        <v>4224.8187883013134</v>
      </c>
      <c r="D113" s="60">
        <f t="shared" ca="1" si="46"/>
        <v>9868.9712594162029</v>
      </c>
      <c r="E113" s="60">
        <f t="shared" ca="1" si="46"/>
        <v>1046.2795671130282</v>
      </c>
      <c r="F113" s="60">
        <f t="shared" ca="1" si="46"/>
        <v>1400.1305582958851</v>
      </c>
      <c r="G113" s="60">
        <f t="shared" ca="1" si="46"/>
        <v>3740.0560418223481</v>
      </c>
      <c r="H113" s="60">
        <f t="shared" ca="1" si="46"/>
        <v>2446.8433158153325</v>
      </c>
      <c r="I113" s="60">
        <f t="shared" ca="1" si="46"/>
        <v>5205.6701683421297</v>
      </c>
      <c r="J113" s="60">
        <f t="shared" ca="1" si="46"/>
        <v>1653.4613960790864</v>
      </c>
      <c r="K113" s="60">
        <f t="shared" ca="1" si="46"/>
        <v>1412.2148452381691</v>
      </c>
      <c r="L113" s="60">
        <f t="shared" ca="1" si="46"/>
        <v>2233.8950230680325</v>
      </c>
      <c r="M113" s="60">
        <f t="shared" ca="1" si="46"/>
        <v>3636.2970818255803</v>
      </c>
      <c r="N113" s="60">
        <f t="shared" ca="1" si="46"/>
        <v>8409.3424505403782</v>
      </c>
      <c r="O113" s="60">
        <f t="shared" ca="1" si="46"/>
        <v>462.14216550469683</v>
      </c>
      <c r="P113" s="60">
        <f t="shared" ca="1" si="46"/>
        <v>4045.7366268836454</v>
      </c>
      <c r="Q113" s="60">
        <f t="shared" ca="1" si="46"/>
        <v>1754.2486734286399</v>
      </c>
      <c r="R113" s="60">
        <f t="shared" ca="1" si="46"/>
        <v>6182.7308753436673</v>
      </c>
      <c r="S113" s="60">
        <f t="shared" ca="1" si="46"/>
        <v>32115.785954145151</v>
      </c>
      <c r="T113" s="60">
        <f t="shared" ca="1" si="46"/>
        <v>3622.6094436767467</v>
      </c>
      <c r="U113" s="60">
        <f t="shared" ca="1" si="46"/>
        <v>32591.684592250836</v>
      </c>
      <c r="V113" s="60">
        <f t="shared" ca="1" si="46"/>
        <v>1093.2711605024513</v>
      </c>
      <c r="W113" s="60">
        <f t="shared" ca="1" si="46"/>
        <v>3088.8553432319627</v>
      </c>
      <c r="X113" s="60">
        <f t="shared" ca="1" si="46"/>
        <v>6656.3670805397724</v>
      </c>
      <c r="Y113" s="60">
        <f t="shared" ca="1" si="46"/>
        <v>6937.9943494011195</v>
      </c>
      <c r="Z113" s="60">
        <f t="shared" ca="1" si="46"/>
        <v>9809.514878410293</v>
      </c>
      <c r="AA113" s="60">
        <f t="shared" ca="1" si="46"/>
        <v>42311.7609723485</v>
      </c>
      <c r="AB113" s="60">
        <f t="shared" ca="1" si="46"/>
        <v>1800.1449340697018</v>
      </c>
      <c r="AC113" s="60">
        <f t="shared" ca="1" si="46"/>
        <v>7357.841841972222</v>
      </c>
      <c r="AD113" s="60">
        <f t="shared" ca="1" si="46"/>
        <v>10616.389564807154</v>
      </c>
      <c r="AE113" s="60">
        <f t="shared" ca="1" si="46"/>
        <v>4898.4680029814072</v>
      </c>
      <c r="AF113" s="103"/>
    </row>
    <row r="114" spans="1:32" x14ac:dyDescent="0.25">
      <c r="A114" s="29"/>
      <c r="B114" s="56">
        <v>2021</v>
      </c>
      <c r="C114" s="60">
        <f t="shared" ref="C114:AE114" ca="1" si="47">+C$80*C96</f>
        <v>4240.0249431533393</v>
      </c>
      <c r="D114" s="60">
        <f t="shared" ca="1" si="47"/>
        <v>9940.8523010960835</v>
      </c>
      <c r="E114" s="60">
        <f t="shared" ca="1" si="47"/>
        <v>1050.8564699670123</v>
      </c>
      <c r="F114" s="60">
        <f t="shared" ca="1" si="47"/>
        <v>1399.2758518728465</v>
      </c>
      <c r="G114" s="60">
        <f t="shared" ca="1" si="47"/>
        <v>3774.0614254029206</v>
      </c>
      <c r="H114" s="60">
        <f t="shared" ca="1" si="47"/>
        <v>2444.4291436056515</v>
      </c>
      <c r="I114" s="60">
        <f t="shared" ca="1" si="47"/>
        <v>5225.7109876556906</v>
      </c>
      <c r="J114" s="60">
        <f t="shared" ca="1" si="47"/>
        <v>1665.7811523293603</v>
      </c>
      <c r="K114" s="60">
        <f t="shared" ca="1" si="47"/>
        <v>1413.2292425159596</v>
      </c>
      <c r="L114" s="60">
        <f t="shared" ca="1" si="47"/>
        <v>2231.9763154818929</v>
      </c>
      <c r="M114" s="60">
        <f t="shared" ca="1" si="47"/>
        <v>3690.7625213387632</v>
      </c>
      <c r="N114" s="60">
        <f t="shared" ca="1" si="47"/>
        <v>8443.91630308819</v>
      </c>
      <c r="O114" s="60">
        <f t="shared" ca="1" si="47"/>
        <v>465.27775927452865</v>
      </c>
      <c r="P114" s="60">
        <f t="shared" ca="1" si="47"/>
        <v>4065.0626010944075</v>
      </c>
      <c r="Q114" s="60">
        <f t="shared" ca="1" si="47"/>
        <v>1754.5409568244836</v>
      </c>
      <c r="R114" s="60">
        <f t="shared" ca="1" si="47"/>
        <v>6222.8340658235238</v>
      </c>
      <c r="S114" s="60">
        <f t="shared" ca="1" si="47"/>
        <v>32333.660462735672</v>
      </c>
      <c r="T114" s="60">
        <f t="shared" ca="1" si="47"/>
        <v>3630.9488433724887</v>
      </c>
      <c r="U114" s="60">
        <f t="shared" ca="1" si="47"/>
        <v>32876.768900687559</v>
      </c>
      <c r="V114" s="60">
        <f t="shared" ca="1" si="47"/>
        <v>1123.657466561812</v>
      </c>
      <c r="W114" s="60">
        <f t="shared" ca="1" si="47"/>
        <v>3098.8171802917645</v>
      </c>
      <c r="X114" s="60">
        <f t="shared" ca="1" si="47"/>
        <v>6658.3853945437659</v>
      </c>
      <c r="Y114" s="60">
        <f t="shared" ca="1" si="47"/>
        <v>6950.1965693762941</v>
      </c>
      <c r="Z114" s="60">
        <f t="shared" ca="1" si="47"/>
        <v>9839.9814790510736</v>
      </c>
      <c r="AA114" s="60">
        <f t="shared" ca="1" si="47"/>
        <v>42679.313647181756</v>
      </c>
      <c r="AB114" s="60">
        <f t="shared" ca="1" si="47"/>
        <v>1809.5487291769387</v>
      </c>
      <c r="AC114" s="60">
        <f t="shared" ca="1" si="47"/>
        <v>7407.7019268688828</v>
      </c>
      <c r="AD114" s="60">
        <f t="shared" ca="1" si="47"/>
        <v>10654.250610588962</v>
      </c>
      <c r="AE114" s="60">
        <f t="shared" ca="1" si="47"/>
        <v>4922.6648010254676</v>
      </c>
      <c r="AF114" s="103"/>
    </row>
    <row r="115" spans="1:32" x14ac:dyDescent="0.25">
      <c r="A115" s="29"/>
      <c r="B115" s="56">
        <v>2022</v>
      </c>
      <c r="C115" s="60">
        <f t="shared" ref="C115:AE115" ca="1" si="48">+C$80*C97</f>
        <v>4253.5657166173769</v>
      </c>
      <c r="D115" s="60">
        <f t="shared" ca="1" si="48"/>
        <v>10010.733150911487</v>
      </c>
      <c r="E115" s="60">
        <f t="shared" ca="1" si="48"/>
        <v>1054.8996997474096</v>
      </c>
      <c r="F115" s="60">
        <f t="shared" ca="1" si="48"/>
        <v>1397.8841545711871</v>
      </c>
      <c r="G115" s="60">
        <f t="shared" ca="1" si="48"/>
        <v>3806.9477027365019</v>
      </c>
      <c r="H115" s="60">
        <f t="shared" ca="1" si="48"/>
        <v>2440.3951861710884</v>
      </c>
      <c r="I115" s="60">
        <f t="shared" ca="1" si="48"/>
        <v>5244.3623757845826</v>
      </c>
      <c r="J115" s="60">
        <f t="shared" ca="1" si="48"/>
        <v>1677.1383229357828</v>
      </c>
      <c r="K115" s="60">
        <f t="shared" ca="1" si="48"/>
        <v>1413.1495190736671</v>
      </c>
      <c r="L115" s="60">
        <f t="shared" ca="1" si="48"/>
        <v>2228.6400441930705</v>
      </c>
      <c r="M115" s="60">
        <f t="shared" ca="1" si="48"/>
        <v>3744.2756565101517</v>
      </c>
      <c r="N115" s="60">
        <f t="shared" ca="1" si="48"/>
        <v>8473.4304553103357</v>
      </c>
      <c r="O115" s="60">
        <f t="shared" ca="1" si="48"/>
        <v>468.23282126631108</v>
      </c>
      <c r="P115" s="60">
        <f t="shared" ca="1" si="48"/>
        <v>4081.941761152566</v>
      </c>
      <c r="Q115" s="60">
        <f t="shared" ca="1" si="48"/>
        <v>1753.4511273782648</v>
      </c>
      <c r="R115" s="60">
        <f t="shared" ca="1" si="48"/>
        <v>6260.0345957775962</v>
      </c>
      <c r="S115" s="60">
        <f t="shared" ca="1" si="48"/>
        <v>32540.774588487362</v>
      </c>
      <c r="T115" s="60">
        <f t="shared" ca="1" si="48"/>
        <v>3638.1732580105677</v>
      </c>
      <c r="U115" s="60">
        <f t="shared" ca="1" si="48"/>
        <v>33152.339077770303</v>
      </c>
      <c r="V115" s="60">
        <f t="shared" ca="1" si="48"/>
        <v>1154.2444557202755</v>
      </c>
      <c r="W115" s="60">
        <f t="shared" ca="1" si="48"/>
        <v>3107.2451443421078</v>
      </c>
      <c r="X115" s="60">
        <f t="shared" ca="1" si="48"/>
        <v>6658.7424494745082</v>
      </c>
      <c r="Y115" s="60">
        <f t="shared" ca="1" si="48"/>
        <v>6956.9582298763489</v>
      </c>
      <c r="Z115" s="60">
        <f t="shared" ca="1" si="48"/>
        <v>9867.0938985047978</v>
      </c>
      <c r="AA115" s="60">
        <f t="shared" ca="1" si="48"/>
        <v>43028.086482502353</v>
      </c>
      <c r="AB115" s="60">
        <f t="shared" ca="1" si="48"/>
        <v>1818.1727318662927</v>
      </c>
      <c r="AC115" s="60">
        <f t="shared" ca="1" si="48"/>
        <v>7454.7506952098565</v>
      </c>
      <c r="AD115" s="60">
        <f t="shared" ca="1" si="48"/>
        <v>10688.0457390831</v>
      </c>
      <c r="AE115" s="60">
        <f t="shared" ca="1" si="48"/>
        <v>4944.4948575797871</v>
      </c>
      <c r="AF115" s="103"/>
    </row>
    <row r="116" spans="1:32" x14ac:dyDescent="0.25">
      <c r="A116" s="29"/>
      <c r="B116" s="56">
        <v>2023</v>
      </c>
      <c r="C116" s="60">
        <f t="shared" ref="C116:AE116" ca="1" si="49">+C$80*C98</f>
        <v>4267.1497333520219</v>
      </c>
      <c r="D116" s="60">
        <f t="shared" ca="1" si="49"/>
        <v>10081.105239608931</v>
      </c>
      <c r="E116" s="60">
        <f t="shared" ca="1" si="49"/>
        <v>1058.9584860833636</v>
      </c>
      <c r="F116" s="60">
        <f t="shared" ca="1" si="49"/>
        <v>1396.4938414293249</v>
      </c>
      <c r="G116" s="60">
        <f t="shared" ca="1" si="49"/>
        <v>3840.1205433012969</v>
      </c>
      <c r="H116" s="60">
        <f t="shared" ca="1" si="49"/>
        <v>2436.3678858378885</v>
      </c>
      <c r="I116" s="60">
        <f t="shared" ca="1" si="49"/>
        <v>5263.0803336644531</v>
      </c>
      <c r="J116" s="60">
        <f t="shared" ca="1" si="49"/>
        <v>1688.5729258771808</v>
      </c>
      <c r="K116" s="60">
        <f t="shared" ca="1" si="49"/>
        <v>1413.0698001287535</v>
      </c>
      <c r="L116" s="60">
        <f t="shared" ca="1" si="49"/>
        <v>2225.3087598326647</v>
      </c>
      <c r="M116" s="60">
        <f t="shared" ca="1" si="49"/>
        <v>3798.5646897837119</v>
      </c>
      <c r="N116" s="60">
        <f t="shared" ca="1" si="49"/>
        <v>8503.0477688086121</v>
      </c>
      <c r="O116" s="60">
        <f t="shared" ca="1" si="49"/>
        <v>471.20665138358669</v>
      </c>
      <c r="P116" s="60">
        <f t="shared" ca="1" si="49"/>
        <v>4098.8910077191558</v>
      </c>
      <c r="Q116" s="60">
        <f t="shared" ca="1" si="49"/>
        <v>1752.3619748773276</v>
      </c>
      <c r="R116" s="60">
        <f t="shared" ca="1" si="49"/>
        <v>6297.4575130578005</v>
      </c>
      <c r="S116" s="60">
        <f t="shared" ca="1" si="49"/>
        <v>32749.215389303736</v>
      </c>
      <c r="T116" s="60">
        <f t="shared" ca="1" si="49"/>
        <v>3645.4120468987708</v>
      </c>
      <c r="U116" s="60">
        <f t="shared" ca="1" si="49"/>
        <v>33430.219059771116</v>
      </c>
      <c r="V116" s="60">
        <f t="shared" ca="1" si="49"/>
        <v>1185.6640508406276</v>
      </c>
      <c r="W116" s="60">
        <f t="shared" ca="1" si="49"/>
        <v>3115.696030228075</v>
      </c>
      <c r="X116" s="60">
        <f t="shared" ca="1" si="49"/>
        <v>6659.0995235522687</v>
      </c>
      <c r="Y116" s="60">
        <f t="shared" ca="1" si="49"/>
        <v>6963.7264686152012</v>
      </c>
      <c r="Z116" s="60">
        <f t="shared" ca="1" si="49"/>
        <v>9894.2810216853741</v>
      </c>
      <c r="AA116" s="60">
        <f t="shared" ca="1" si="49"/>
        <v>43379.709468874178</v>
      </c>
      <c r="AB116" s="60">
        <f t="shared" ca="1" si="49"/>
        <v>1826.83783509148</v>
      </c>
      <c r="AC116" s="60">
        <f t="shared" ca="1" si="49"/>
        <v>7502.0982858609423</v>
      </c>
      <c r="AD116" s="60">
        <f t="shared" ca="1" si="49"/>
        <v>10721.94806523493</v>
      </c>
      <c r="AE116" s="60">
        <f t="shared" ca="1" si="49"/>
        <v>4966.4217217349533</v>
      </c>
      <c r="AF116" s="103"/>
    </row>
    <row r="117" spans="1:32" x14ac:dyDescent="0.25">
      <c r="A117" s="29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103"/>
    </row>
    <row r="118" spans="1:32" x14ac:dyDescent="0.25">
      <c r="A118" s="29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103"/>
    </row>
    <row r="119" spans="1:32" ht="23.25" x14ac:dyDescent="0.35">
      <c r="A119" s="101" t="s">
        <v>89</v>
      </c>
      <c r="B119" s="102" t="s">
        <v>90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103"/>
    </row>
    <row r="120" spans="1:32" x14ac:dyDescent="0.25">
      <c r="A120" s="29"/>
      <c r="B120" s="192" t="s">
        <v>15</v>
      </c>
      <c r="C120" s="192" t="s">
        <v>140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103"/>
    </row>
    <row r="121" spans="1:32" x14ac:dyDescent="0.25">
      <c r="A121" s="29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103"/>
    </row>
    <row r="122" spans="1:32" ht="26.25" x14ac:dyDescent="0.25">
      <c r="A122" s="29"/>
      <c r="B122" s="61" t="s">
        <v>167</v>
      </c>
      <c r="C122" s="62" t="s">
        <v>3</v>
      </c>
      <c r="D122" s="62" t="s">
        <v>4</v>
      </c>
      <c r="E122" s="62" t="s">
        <v>59</v>
      </c>
      <c r="F122" s="62" t="s">
        <v>5</v>
      </c>
      <c r="G122" s="62" t="s">
        <v>60</v>
      </c>
      <c r="H122" s="62" t="s">
        <v>6</v>
      </c>
      <c r="I122" s="62" t="s">
        <v>61</v>
      </c>
      <c r="J122" s="62" t="s">
        <v>7</v>
      </c>
      <c r="K122" s="62" t="s">
        <v>8</v>
      </c>
      <c r="L122" s="62" t="s">
        <v>62</v>
      </c>
      <c r="M122" s="62" t="s">
        <v>63</v>
      </c>
      <c r="N122" s="62" t="s">
        <v>64</v>
      </c>
      <c r="O122" s="62" t="s">
        <v>9</v>
      </c>
      <c r="P122" s="62" t="s">
        <v>10</v>
      </c>
      <c r="Q122" s="62" t="s">
        <v>65</v>
      </c>
      <c r="R122" s="62" t="s">
        <v>66</v>
      </c>
      <c r="S122" s="62" t="s">
        <v>67</v>
      </c>
      <c r="T122" s="62" t="s">
        <v>68</v>
      </c>
      <c r="U122" s="62" t="s">
        <v>11</v>
      </c>
      <c r="V122" s="62" t="s">
        <v>69</v>
      </c>
      <c r="W122" s="62" t="s">
        <v>12</v>
      </c>
      <c r="X122" s="62" t="s">
        <v>70</v>
      </c>
      <c r="Y122" s="62" t="s">
        <v>13</v>
      </c>
      <c r="Z122" s="62" t="s">
        <v>71</v>
      </c>
      <c r="AA122" s="62" t="s">
        <v>72</v>
      </c>
      <c r="AB122" s="62" t="s">
        <v>73</v>
      </c>
      <c r="AC122" s="62" t="s">
        <v>74</v>
      </c>
      <c r="AD122" s="62" t="s">
        <v>14</v>
      </c>
      <c r="AE122" s="62" t="s">
        <v>75</v>
      </c>
      <c r="AF122" s="103"/>
    </row>
    <row r="123" spans="1:32" x14ac:dyDescent="0.25">
      <c r="A123" s="29"/>
      <c r="B123" s="56" t="s">
        <v>76</v>
      </c>
      <c r="C123" s="60">
        <f t="shared" ref="C123:AE123" si="50">+C105+C58</f>
        <v>4094.1601800000003</v>
      </c>
      <c r="D123" s="60">
        <f t="shared" si="50"/>
        <v>9293</v>
      </c>
      <c r="E123" s="60">
        <f t="shared" si="50"/>
        <v>1006.5209808220899</v>
      </c>
      <c r="F123" s="60">
        <f t="shared" si="50"/>
        <v>1401</v>
      </c>
      <c r="G123" s="60">
        <f t="shared" si="50"/>
        <v>3470</v>
      </c>
      <c r="H123" s="60">
        <f t="shared" si="50"/>
        <v>2459.8290000000002</v>
      </c>
      <c r="I123" s="60">
        <f t="shared" si="50"/>
        <v>5035</v>
      </c>
      <c r="J123" s="60">
        <f t="shared" si="50"/>
        <v>1552</v>
      </c>
      <c r="K123" s="60">
        <f t="shared" si="50"/>
        <v>1395</v>
      </c>
      <c r="L123" s="60">
        <f t="shared" si="50"/>
        <v>2243.7115299999996</v>
      </c>
      <c r="M123" s="60">
        <f t="shared" si="50"/>
        <v>3220</v>
      </c>
      <c r="N123" s="60">
        <f t="shared" si="50"/>
        <v>8110</v>
      </c>
      <c r="O123" s="60">
        <f t="shared" si="50"/>
        <v>437</v>
      </c>
      <c r="P123" s="60">
        <f t="shared" si="50"/>
        <v>3886.9235800000001</v>
      </c>
      <c r="Q123" s="60">
        <f t="shared" si="50"/>
        <v>1748.3627200000003</v>
      </c>
      <c r="R123" s="60">
        <f t="shared" si="50"/>
        <v>5856</v>
      </c>
      <c r="S123" s="60">
        <f t="shared" si="50"/>
        <v>30339</v>
      </c>
      <c r="T123" s="60">
        <f t="shared" si="50"/>
        <v>3549</v>
      </c>
      <c r="U123" s="60">
        <f t="shared" si="50"/>
        <v>30330.019469999999</v>
      </c>
      <c r="V123" s="60">
        <f t="shared" si="50"/>
        <v>877</v>
      </c>
      <c r="W123" s="60">
        <f t="shared" si="50"/>
        <v>3002.3124919999996</v>
      </c>
      <c r="X123" s="60">
        <f t="shared" si="50"/>
        <v>6616</v>
      </c>
      <c r="Y123" s="60">
        <f t="shared" si="50"/>
        <v>6827.79</v>
      </c>
      <c r="Z123" s="60">
        <f t="shared" si="50"/>
        <v>9549.1567999999988</v>
      </c>
      <c r="AA123" s="60">
        <f t="shared" si="50"/>
        <v>39402</v>
      </c>
      <c r="AB123" s="60">
        <f t="shared" si="50"/>
        <v>1721.8195600000001</v>
      </c>
      <c r="AC123" s="60">
        <f t="shared" si="50"/>
        <v>6945.3067869582701</v>
      </c>
      <c r="AD123" s="60">
        <f t="shared" si="50"/>
        <v>10287.134309999999</v>
      </c>
      <c r="AE123" s="60">
        <f t="shared" si="50"/>
        <v>4696</v>
      </c>
      <c r="AF123" s="103"/>
    </row>
    <row r="124" spans="1:32" x14ac:dyDescent="0.25">
      <c r="A124" s="29"/>
      <c r="B124" s="56">
        <v>2013</v>
      </c>
      <c r="C124" s="60">
        <f ca="1">+C106+C59</f>
        <v>4111.6422335365651</v>
      </c>
      <c r="D124" s="60">
        <f t="shared" ref="D124:AE124" ca="1" si="51">+D106+D59</f>
        <v>9365.5478468653328</v>
      </c>
      <c r="E124" s="60">
        <f t="shared" ca="1" si="51"/>
        <v>1011.8902275458304</v>
      </c>
      <c r="F124" s="60">
        <f t="shared" ca="1" si="51"/>
        <v>1401.6382157405435</v>
      </c>
      <c r="G124" s="60">
        <f t="shared" ca="1" si="51"/>
        <v>3503.7715268090251</v>
      </c>
      <c r="H124" s="60">
        <f t="shared" ca="1" si="51"/>
        <v>2459.0023011159997</v>
      </c>
      <c r="I124" s="60">
        <f t="shared" ca="1" si="51"/>
        <v>5057.6646365001261</v>
      </c>
      <c r="J124" s="60">
        <f t="shared" ca="1" si="51"/>
        <v>1565.1047823362214</v>
      </c>
      <c r="K124" s="60">
        <f t="shared" ca="1" si="51"/>
        <v>1398.2795498943838</v>
      </c>
      <c r="L124" s="60">
        <f t="shared" ca="1" si="51"/>
        <v>2243.1800491059516</v>
      </c>
      <c r="M124" s="60">
        <f t="shared" ca="1" si="51"/>
        <v>3270.393407989543</v>
      </c>
      <c r="N124" s="60">
        <f t="shared" ca="1" si="51"/>
        <v>8150.312650519867</v>
      </c>
      <c r="O124" s="60">
        <f t="shared" ca="1" si="51"/>
        <v>440.1678092681849</v>
      </c>
      <c r="P124" s="60">
        <f t="shared" ca="1" si="51"/>
        <v>3907.3676147970941</v>
      </c>
      <c r="Q124" s="60">
        <f t="shared" ca="1" si="51"/>
        <v>1749.5408553015873</v>
      </c>
      <c r="R124" s="60">
        <f t="shared" ca="1" si="51"/>
        <v>5897.7724028041011</v>
      </c>
      <c r="S124" s="60">
        <f t="shared" ca="1" si="51"/>
        <v>30566.398195229118</v>
      </c>
      <c r="T124" s="60">
        <f t="shared" ca="1" si="51"/>
        <v>3559.0678135835096</v>
      </c>
      <c r="U124" s="60">
        <f t="shared" ca="1" si="51"/>
        <v>30612.507102363808</v>
      </c>
      <c r="V124" s="60">
        <f t="shared" ca="1" si="51"/>
        <v>901.62432073536138</v>
      </c>
      <c r="W124" s="60">
        <f t="shared" ca="1" si="51"/>
        <v>3013.9977746246864</v>
      </c>
      <c r="X124" s="60">
        <f t="shared" ca="1" si="51"/>
        <v>6624.060243558436</v>
      </c>
      <c r="Y124" s="60">
        <f t="shared" ca="1" si="51"/>
        <v>6843.1404860524353</v>
      </c>
      <c r="Z124" s="60">
        <f t="shared" ca="1" si="51"/>
        <v>9583.8255592830938</v>
      </c>
      <c r="AA124" s="60">
        <f t="shared" ca="1" si="51"/>
        <v>39764.694395462342</v>
      </c>
      <c r="AB124" s="60">
        <f t="shared" ca="1" si="51"/>
        <v>1732.027511022276</v>
      </c>
      <c r="AC124" s="60">
        <f t="shared" ca="1" si="51"/>
        <v>6998.7928141980819</v>
      </c>
      <c r="AD124" s="60">
        <f t="shared" ca="1" si="51"/>
        <v>10331.632684171926</v>
      </c>
      <c r="AE124" s="60">
        <f t="shared" ca="1" si="51"/>
        <v>4722.4910797761841</v>
      </c>
      <c r="AF124" s="103"/>
    </row>
    <row r="125" spans="1:32" x14ac:dyDescent="0.25">
      <c r="A125" s="29"/>
      <c r="B125" s="56">
        <v>2014</v>
      </c>
      <c r="C125" s="60">
        <f t="shared" ref="C125:AE125" ca="1" si="52">+C107+C60</f>
        <v>4129.1989353971867</v>
      </c>
      <c r="D125" s="60">
        <f t="shared" ca="1" si="52"/>
        <v>9438.6620544413927</v>
      </c>
      <c r="E125" s="60">
        <f t="shared" ca="1" si="52"/>
        <v>1017.2881163057824</v>
      </c>
      <c r="F125" s="60">
        <f t="shared" ca="1" si="52"/>
        <v>1402.2767222157991</v>
      </c>
      <c r="G125" s="60">
        <f t="shared" ca="1" si="52"/>
        <v>3537.871732587218</v>
      </c>
      <c r="H125" s="60">
        <f t="shared" ca="1" si="52"/>
        <v>2458.1758800688103</v>
      </c>
      <c r="I125" s="60">
        <f t="shared" ca="1" si="52"/>
        <v>5080.4312959888684</v>
      </c>
      <c r="J125" s="60">
        <f t="shared" ca="1" si="52"/>
        <v>1578.3202188735254</v>
      </c>
      <c r="K125" s="60">
        <f t="shared" ca="1" si="52"/>
        <v>1401.5668097869825</v>
      </c>
      <c r="L125" s="60">
        <f t="shared" ca="1" si="52"/>
        <v>2242.6486941068497</v>
      </c>
      <c r="M125" s="60">
        <f t="shared" ca="1" si="52"/>
        <v>3321.5754791992099</v>
      </c>
      <c r="N125" s="60">
        <f t="shared" ca="1" si="52"/>
        <v>8190.8256844912667</v>
      </c>
      <c r="O125" s="60">
        <f t="shared" ca="1" si="52"/>
        <v>443.35858195870293</v>
      </c>
      <c r="P125" s="60">
        <f t="shared" ca="1" si="52"/>
        <v>3927.9191789937718</v>
      </c>
      <c r="Q125" s="60">
        <f t="shared" ca="1" si="52"/>
        <v>1750.7197844903765</v>
      </c>
      <c r="R125" s="60">
        <f t="shared" ca="1" si="52"/>
        <v>5939.8427792482353</v>
      </c>
      <c r="S125" s="60">
        <f t="shared" ca="1" si="52"/>
        <v>30795.500795323045</v>
      </c>
      <c r="T125" s="60">
        <f t="shared" ca="1" si="52"/>
        <v>3569.1641875700484</v>
      </c>
      <c r="U125" s="60">
        <f t="shared" ca="1" si="52"/>
        <v>30897.625767078833</v>
      </c>
      <c r="V125" s="60">
        <f t="shared" ca="1" si="52"/>
        <v>926.94004075427802</v>
      </c>
      <c r="W125" s="60">
        <f t="shared" ca="1" si="52"/>
        <v>3025.7285374684984</v>
      </c>
      <c r="X125" s="60">
        <f t="shared" ca="1" si="52"/>
        <v>6632.1303068759744</v>
      </c>
      <c r="Y125" s="60">
        <f t="shared" ca="1" si="52"/>
        <v>6858.5254836264685</v>
      </c>
      <c r="Z125" s="60">
        <f t="shared" ca="1" si="52"/>
        <v>9618.6201854773099</v>
      </c>
      <c r="AA125" s="60">
        <f t="shared" ca="1" si="52"/>
        <v>40130.727383496116</v>
      </c>
      <c r="AB125" s="60">
        <f t="shared" ca="1" si="52"/>
        <v>1742.2959807344851</v>
      </c>
      <c r="AC125" s="60">
        <f t="shared" ca="1" si="52"/>
        <v>7052.6907390253791</v>
      </c>
      <c r="AD125" s="60">
        <f t="shared" ca="1" si="52"/>
        <v>10376.32354200784</v>
      </c>
      <c r="AE125" s="60">
        <f t="shared" ca="1" si="52"/>
        <v>4749.1316010574174</v>
      </c>
      <c r="AF125" s="103"/>
    </row>
    <row r="126" spans="1:32" x14ac:dyDescent="0.25">
      <c r="A126" s="29"/>
      <c r="B126" s="56">
        <v>2015</v>
      </c>
      <c r="C126" s="60">
        <f t="shared" ref="C126:AE126" ca="1" si="53">+C108+C61</f>
        <v>4146.830604330019</v>
      </c>
      <c r="D126" s="60">
        <f t="shared" ca="1" si="53"/>
        <v>9512.3470441475401</v>
      </c>
      <c r="E126" s="60">
        <f t="shared" ca="1" si="53"/>
        <v>1022.7147998917656</v>
      </c>
      <c r="F126" s="60">
        <f t="shared" ca="1" si="53"/>
        <v>1402.9155195582089</v>
      </c>
      <c r="G126" s="60">
        <f t="shared" ca="1" si="53"/>
        <v>3572.3038161791374</v>
      </c>
      <c r="H126" s="60">
        <f t="shared" ca="1" si="53"/>
        <v>2457.3497367650562</v>
      </c>
      <c r="I126" s="60">
        <f t="shared" ca="1" si="53"/>
        <v>5103.3004377142815</v>
      </c>
      <c r="J126" s="60">
        <f t="shared" ca="1" si="53"/>
        <v>1591.6472439541924</v>
      </c>
      <c r="K126" s="60">
        <f t="shared" ca="1" si="53"/>
        <v>1404.8617978034761</v>
      </c>
      <c r="L126" s="60">
        <f t="shared" ca="1" si="53"/>
        <v>2242.1174649728714</v>
      </c>
      <c r="M126" s="60">
        <f t="shared" ca="1" si="53"/>
        <v>3373.5585563083241</v>
      </c>
      <c r="N126" s="60">
        <f t="shared" ca="1" si="53"/>
        <v>8231.540097966983</v>
      </c>
      <c r="O126" s="60">
        <f t="shared" ca="1" si="53"/>
        <v>446.57248453320653</v>
      </c>
      <c r="P126" s="60">
        <f t="shared" ca="1" si="53"/>
        <v>3948.5788381619409</v>
      </c>
      <c r="Q126" s="60">
        <f t="shared" ca="1" si="53"/>
        <v>1751.89950810133</v>
      </c>
      <c r="R126" s="60">
        <f t="shared" ca="1" si="53"/>
        <v>5982.2132548574882</v>
      </c>
      <c r="S126" s="60">
        <f t="shared" ca="1" si="53"/>
        <v>31026.320575211415</v>
      </c>
      <c r="T126" s="60">
        <f t="shared" ca="1" si="53"/>
        <v>3579.2892029798518</v>
      </c>
      <c r="U126" s="60">
        <f t="shared" ca="1" si="53"/>
        <v>31185.399969045255</v>
      </c>
      <c r="V126" s="60">
        <f t="shared" ca="1" si="53"/>
        <v>952.96657309861359</v>
      </c>
      <c r="W126" s="60">
        <f t="shared" ca="1" si="53"/>
        <v>3037.5049575447265</v>
      </c>
      <c r="X126" s="60">
        <f t="shared" ca="1" si="53"/>
        <v>6640.2102019159847</v>
      </c>
      <c r="Y126" s="60">
        <f t="shared" ca="1" si="53"/>
        <v>6873.9450703121574</v>
      </c>
      <c r="Z126" s="60">
        <f t="shared" ca="1" si="53"/>
        <v>9653.5411355496581</v>
      </c>
      <c r="AA126" s="60">
        <f t="shared" ca="1" si="53"/>
        <v>40500.129695759992</v>
      </c>
      <c r="AB126" s="60">
        <f t="shared" ca="1" si="53"/>
        <v>1752.6253279267341</v>
      </c>
      <c r="AC126" s="60">
        <f t="shared" ca="1" si="53"/>
        <v>7107.003733476512</v>
      </c>
      <c r="AD126" s="60">
        <f t="shared" ca="1" si="53"/>
        <v>10421.207716121555</v>
      </c>
      <c r="AE126" s="60">
        <f t="shared" ca="1" si="53"/>
        <v>4775.9224068732619</v>
      </c>
      <c r="AF126" s="103"/>
    </row>
    <row r="127" spans="1:32" x14ac:dyDescent="0.25">
      <c r="A127" s="29"/>
      <c r="B127" s="56">
        <v>2016</v>
      </c>
      <c r="C127" s="60">
        <f t="shared" ref="C127:AE127" ca="1" si="54">+C109+C62</f>
        <v>4164.537560444267</v>
      </c>
      <c r="D127" s="60">
        <f t="shared" ca="1" si="54"/>
        <v>9586.6072719199183</v>
      </c>
      <c r="E127" s="60">
        <f t="shared" ca="1" si="54"/>
        <v>1028.1704319086509</v>
      </c>
      <c r="F127" s="60">
        <f t="shared" ca="1" si="54"/>
        <v>1403.5546079002754</v>
      </c>
      <c r="G127" s="60">
        <f t="shared" ca="1" si="54"/>
        <v>3607.0710075618681</v>
      </c>
      <c r="H127" s="60">
        <f t="shared" ca="1" si="54"/>
        <v>2456.5238711113939</v>
      </c>
      <c r="I127" s="60">
        <f t="shared" ca="1" si="54"/>
        <v>5126.272522991685</v>
      </c>
      <c r="J127" s="60">
        <f t="shared" ca="1" si="54"/>
        <v>1605.0867998099054</v>
      </c>
      <c r="K127" s="60">
        <f t="shared" ca="1" si="54"/>
        <v>1408.1645321121571</v>
      </c>
      <c r="L127" s="60">
        <f t="shared" ca="1" si="54"/>
        <v>2241.5863616742026</v>
      </c>
      <c r="M127" s="60">
        <f t="shared" ca="1" si="54"/>
        <v>3426.3551751607029</v>
      </c>
      <c r="N127" s="60">
        <f t="shared" ca="1" si="54"/>
        <v>8272.4568919509038</v>
      </c>
      <c r="O127" s="60">
        <f t="shared" ca="1" si="54"/>
        <v>449.80968466002724</v>
      </c>
      <c r="P127" s="60">
        <f t="shared" ca="1" si="54"/>
        <v>3969.3471608482473</v>
      </c>
      <c r="Q127" s="60">
        <f t="shared" ca="1" si="54"/>
        <v>1753.0800266697693</v>
      </c>
      <c r="R127" s="60">
        <f t="shared" ca="1" si="54"/>
        <v>6024.8859703188855</v>
      </c>
      <c r="S127" s="60">
        <f t="shared" ca="1" si="54"/>
        <v>31258.870405575079</v>
      </c>
      <c r="T127" s="60">
        <f t="shared" ca="1" si="54"/>
        <v>3589.4429410629932</v>
      </c>
      <c r="U127" s="60">
        <f t="shared" ca="1" si="54"/>
        <v>31475.854441396903</v>
      </c>
      <c r="V127" s="60">
        <f t="shared" ca="1" si="54"/>
        <v>979.72387588773381</v>
      </c>
      <c r="W127" s="60">
        <f t="shared" ca="1" si="54"/>
        <v>3049.3272125556146</v>
      </c>
      <c r="X127" s="60">
        <f t="shared" ca="1" si="54"/>
        <v>6648.2999406564095</v>
      </c>
      <c r="Y127" s="60">
        <f t="shared" ca="1" si="54"/>
        <v>6889.3993238740031</v>
      </c>
      <c r="Z127" s="60">
        <f t="shared" ca="1" si="54"/>
        <v>9688.5888681261949</v>
      </c>
      <c r="AA127" s="60">
        <f t="shared" ca="1" si="54"/>
        <v>40872.932346796741</v>
      </c>
      <c r="AB127" s="60">
        <f t="shared" ca="1" si="54"/>
        <v>1763.0159135162464</v>
      </c>
      <c r="AC127" s="60">
        <f t="shared" ca="1" si="54"/>
        <v>7161.734994015781</v>
      </c>
      <c r="AD127" s="60">
        <f t="shared" ca="1" si="54"/>
        <v>10466.286042728465</v>
      </c>
      <c r="AE127" s="60">
        <f t="shared" ca="1" si="54"/>
        <v>4802.864345008983</v>
      </c>
      <c r="AF127" s="103"/>
    </row>
    <row r="128" spans="1:32" x14ac:dyDescent="0.25">
      <c r="A128" s="29"/>
      <c r="B128" s="56">
        <v>2017</v>
      </c>
      <c r="C128" s="60">
        <f t="shared" ref="C128:AE128" ca="1" si="55">+C110+C63</f>
        <v>4179.526748431821</v>
      </c>
      <c r="D128" s="60">
        <f t="shared" ca="1" si="55"/>
        <v>9656.4317043524316</v>
      </c>
      <c r="E128" s="60">
        <f t="shared" ca="1" si="55"/>
        <v>1032.6681171661101</v>
      </c>
      <c r="F128" s="60">
        <f t="shared" ca="1" si="55"/>
        <v>1402.6978112741679</v>
      </c>
      <c r="G128" s="60">
        <f t="shared" ca="1" si="55"/>
        <v>3639.8672629769981</v>
      </c>
      <c r="H128" s="60">
        <f t="shared" ca="1" si="55"/>
        <v>2454.1001476045708</v>
      </c>
      <c r="I128" s="60">
        <f t="shared" ca="1" si="55"/>
        <v>5146.0076767880446</v>
      </c>
      <c r="J128" s="60">
        <f t="shared" ca="1" si="55"/>
        <v>1617.0461223444875</v>
      </c>
      <c r="K128" s="60">
        <f t="shared" ca="1" si="55"/>
        <v>1409.1760200404085</v>
      </c>
      <c r="L128" s="60">
        <f t="shared" ca="1" si="55"/>
        <v>2239.6610479451692</v>
      </c>
      <c r="M128" s="60">
        <f t="shared" ca="1" si="55"/>
        <v>3477.6760481103097</v>
      </c>
      <c r="N128" s="60">
        <f t="shared" ca="1" si="55"/>
        <v>8306.4679583895268</v>
      </c>
      <c r="O128" s="60">
        <f t="shared" ca="1" si="55"/>
        <v>452.861603636712</v>
      </c>
      <c r="P128" s="60">
        <f t="shared" ca="1" si="55"/>
        <v>3988.3082322028113</v>
      </c>
      <c r="Q128" s="60">
        <f t="shared" ca="1" si="55"/>
        <v>1753.372115352031</v>
      </c>
      <c r="R128" s="60">
        <f t="shared" ca="1" si="55"/>
        <v>6063.9653277353091</v>
      </c>
      <c r="S128" s="60">
        <f t="shared" ca="1" si="55"/>
        <v>31470.93157195704</v>
      </c>
      <c r="T128" s="60">
        <f t="shared" ca="1" si="55"/>
        <v>3597.7059900711702</v>
      </c>
      <c r="U128" s="60">
        <f t="shared" ca="1" si="55"/>
        <v>31751.178417685449</v>
      </c>
      <c r="V128" s="60">
        <f t="shared" ca="1" si="55"/>
        <v>1006.9542562562292</v>
      </c>
      <c r="W128" s="60">
        <f t="shared" ca="1" si="55"/>
        <v>3059.1615678290191</v>
      </c>
      <c r="X128" s="60">
        <f t="shared" ca="1" si="55"/>
        <v>6650.315808578147</v>
      </c>
      <c r="Y128" s="60">
        <f t="shared" ca="1" si="55"/>
        <v>6901.516077191045</v>
      </c>
      <c r="Z128" s="60">
        <f t="shared" ca="1" si="55"/>
        <v>9718.6798941837169</v>
      </c>
      <c r="AA128" s="60">
        <f t="shared" ca="1" si="55"/>
        <v>41227.986243564636</v>
      </c>
      <c r="AB128" s="60">
        <f t="shared" ca="1" si="55"/>
        <v>1772.2257499620391</v>
      </c>
      <c r="AC128" s="60">
        <f t="shared" ca="1" si="55"/>
        <v>7210.2661696618861</v>
      </c>
      <c r="AD128" s="60">
        <f t="shared" ca="1" si="55"/>
        <v>10503.611776925602</v>
      </c>
      <c r="AE128" s="60">
        <f t="shared" ca="1" si="55"/>
        <v>4826.5888928713903</v>
      </c>
      <c r="AF128" s="103"/>
    </row>
    <row r="129" spans="1:32" x14ac:dyDescent="0.25">
      <c r="A129" s="29"/>
      <c r="B129" s="56">
        <v>2018</v>
      </c>
      <c r="C129" s="60">
        <f t="shared" ref="C129:AE129" ca="1" si="56">+C111+C64</f>
        <v>4194.5698861684805</v>
      </c>
      <c r="D129" s="60">
        <f t="shared" ca="1" si="56"/>
        <v>9726.7647057944232</v>
      </c>
      <c r="E129" s="60">
        <f t="shared" ca="1" si="56"/>
        <v>1037.1854773452039</v>
      </c>
      <c r="F129" s="60">
        <f t="shared" ca="1" si="56"/>
        <v>1401.8415376775561</v>
      </c>
      <c r="G129" s="60">
        <f t="shared" ca="1" si="56"/>
        <v>3672.961708909309</v>
      </c>
      <c r="H129" s="60">
        <f t="shared" ca="1" si="56"/>
        <v>2451.6788154588521</v>
      </c>
      <c r="I129" s="60">
        <f t="shared" ca="1" si="56"/>
        <v>5165.8188070943561</v>
      </c>
      <c r="J129" s="60">
        <f t="shared" ca="1" si="56"/>
        <v>1629.0945524559952</v>
      </c>
      <c r="K129" s="60">
        <f t="shared" ca="1" si="56"/>
        <v>1410.1882345228414</v>
      </c>
      <c r="L129" s="60">
        <f t="shared" ca="1" si="56"/>
        <v>2237.7373878811559</v>
      </c>
      <c r="M129" s="60">
        <f t="shared" ca="1" si="56"/>
        <v>3529.765618951893</v>
      </c>
      <c r="N129" s="60">
        <f t="shared" ca="1" si="56"/>
        <v>8340.6188566405581</v>
      </c>
      <c r="O129" s="60">
        <f t="shared" ca="1" si="56"/>
        <v>455.93422961406372</v>
      </c>
      <c r="P129" s="60">
        <f t="shared" ca="1" si="56"/>
        <v>4007.3598782066433</v>
      </c>
      <c r="Q129" s="60">
        <f t="shared" ca="1" si="56"/>
        <v>1753.664252700524</v>
      </c>
      <c r="R129" s="60">
        <f t="shared" ca="1" si="56"/>
        <v>6103.2981664928902</v>
      </c>
      <c r="S129" s="60">
        <f t="shared" ca="1" si="56"/>
        <v>31684.43136800488</v>
      </c>
      <c r="T129" s="60">
        <f t="shared" ca="1" si="56"/>
        <v>3605.9880609665961</v>
      </c>
      <c r="U129" s="60">
        <f t="shared" ca="1" si="56"/>
        <v>32028.910693709295</v>
      </c>
      <c r="V129" s="60">
        <f t="shared" ca="1" si="56"/>
        <v>1034.9414760090265</v>
      </c>
      <c r="W129" s="60">
        <f t="shared" ca="1" si="56"/>
        <v>3069.0276397851217</v>
      </c>
      <c r="X129" s="60">
        <f t="shared" ca="1" si="56"/>
        <v>6652.3322877423852</v>
      </c>
      <c r="Y129" s="60">
        <f t="shared" ca="1" si="56"/>
        <v>6913.6541408871271</v>
      </c>
      <c r="Z129" s="60">
        <f t="shared" ca="1" si="56"/>
        <v>9748.8643775921028</v>
      </c>
      <c r="AA129" s="60">
        <f t="shared" ca="1" si="56"/>
        <v>41586.12441303752</v>
      </c>
      <c r="AB129" s="60">
        <f t="shared" ca="1" si="56"/>
        <v>1781.4836977644613</v>
      </c>
      <c r="AC129" s="60">
        <f t="shared" ca="1" si="56"/>
        <v>7259.1262146408499</v>
      </c>
      <c r="AD129" s="60">
        <f t="shared" ca="1" si="56"/>
        <v>10541.070625240553</v>
      </c>
      <c r="AE129" s="60">
        <f t="shared" ca="1" si="56"/>
        <v>4850.4306320868827</v>
      </c>
      <c r="AF129" s="103"/>
    </row>
    <row r="130" spans="1:32" x14ac:dyDescent="0.25">
      <c r="A130" s="29"/>
      <c r="B130" s="56">
        <v>2019</v>
      </c>
      <c r="C130" s="60">
        <f t="shared" ref="C130:AE130" ca="1" si="57">+C112+C65</f>
        <v>4209.6671678325702</v>
      </c>
      <c r="D130" s="60">
        <f t="shared" ca="1" si="57"/>
        <v>9797.6099804283422</v>
      </c>
      <c r="E130" s="60">
        <f t="shared" ca="1" si="57"/>
        <v>1041.7225985129917</v>
      </c>
      <c r="F130" s="60">
        <f t="shared" ca="1" si="57"/>
        <v>1400.9857867911574</v>
      </c>
      <c r="G130" s="60">
        <f t="shared" ca="1" si="57"/>
        <v>3706.3570565702921</v>
      </c>
      <c r="H130" s="60">
        <f t="shared" ca="1" si="57"/>
        <v>2449.2598723148071</v>
      </c>
      <c r="I130" s="60">
        <f t="shared" ca="1" si="57"/>
        <v>5185.7062064054326</v>
      </c>
      <c r="J130" s="60">
        <f t="shared" ca="1" si="57"/>
        <v>1641.232754075035</v>
      </c>
      <c r="K130" s="60">
        <f t="shared" ca="1" si="57"/>
        <v>1411.2011760813414</v>
      </c>
      <c r="L130" s="60">
        <f t="shared" ca="1" si="57"/>
        <v>2235.8153800618184</v>
      </c>
      <c r="M130" s="60">
        <f t="shared" ca="1" si="57"/>
        <v>3582.6354014500321</v>
      </c>
      <c r="N130" s="60">
        <f t="shared" ca="1" si="57"/>
        <v>8374.9101616032276</v>
      </c>
      <c r="O130" s="60">
        <f t="shared" ca="1" si="57"/>
        <v>459.0277030872528</v>
      </c>
      <c r="P130" s="60">
        <f t="shared" ca="1" si="57"/>
        <v>4026.5025315234311</v>
      </c>
      <c r="Q130" s="60">
        <f t="shared" ca="1" si="57"/>
        <v>1753.9564387233572</v>
      </c>
      <c r="R130" s="60">
        <f t="shared" ca="1" si="57"/>
        <v>6142.8861307535226</v>
      </c>
      <c r="S130" s="60">
        <f t="shared" ca="1" si="57"/>
        <v>31899.379553427792</v>
      </c>
      <c r="T130" s="60">
        <f t="shared" ca="1" si="57"/>
        <v>3614.2891975384582</v>
      </c>
      <c r="U130" s="60">
        <f t="shared" ca="1" si="57"/>
        <v>32309.0723352241</v>
      </c>
      <c r="V130" s="60">
        <f t="shared" ca="1" si="57"/>
        <v>1063.7065706897313</v>
      </c>
      <c r="W130" s="60">
        <f t="shared" ca="1" si="57"/>
        <v>3078.9255307130852</v>
      </c>
      <c r="X130" s="60">
        <f t="shared" ca="1" si="57"/>
        <v>6654.3493783344629</v>
      </c>
      <c r="Y130" s="60">
        <f t="shared" ca="1" si="57"/>
        <v>6925.8135524419467</v>
      </c>
      <c r="Z130" s="60">
        <f t="shared" ca="1" si="57"/>
        <v>9779.1426086131814</v>
      </c>
      <c r="AA130" s="60">
        <f t="shared" ca="1" si="57"/>
        <v>41947.373647593122</v>
      </c>
      <c r="AB130" s="60">
        <f t="shared" ca="1" si="57"/>
        <v>1790.7900082529093</v>
      </c>
      <c r="AC130" s="60">
        <f t="shared" ca="1" si="57"/>
        <v>7308.3173575209412</v>
      </c>
      <c r="AD130" s="60">
        <f t="shared" ca="1" si="57"/>
        <v>10578.663062395883</v>
      </c>
      <c r="AE130" s="60">
        <f t="shared" ca="1" si="57"/>
        <v>4874.3901415416549</v>
      </c>
      <c r="AF130" s="103"/>
    </row>
    <row r="131" spans="1:32" x14ac:dyDescent="0.25">
      <c r="A131" s="29"/>
      <c r="B131" s="56">
        <v>2020</v>
      </c>
      <c r="C131" s="60">
        <f t="shared" ref="C131:AE131" ca="1" si="58">+C113+C66</f>
        <v>4224.8187883013134</v>
      </c>
      <c r="D131" s="60">
        <f t="shared" ca="1" si="58"/>
        <v>9868.9712594162029</v>
      </c>
      <c r="E131" s="60">
        <f t="shared" ca="1" si="58"/>
        <v>1046.2795671130282</v>
      </c>
      <c r="F131" s="60">
        <f t="shared" ca="1" si="58"/>
        <v>1400.1305582958851</v>
      </c>
      <c r="G131" s="60">
        <f t="shared" ca="1" si="58"/>
        <v>3740.0560418223481</v>
      </c>
      <c r="H131" s="60">
        <f t="shared" ca="1" si="58"/>
        <v>2446.8433158153325</v>
      </c>
      <c r="I131" s="60">
        <f t="shared" ca="1" si="58"/>
        <v>5205.6701683421297</v>
      </c>
      <c r="J131" s="60">
        <f t="shared" ca="1" si="58"/>
        <v>1653.4613960790864</v>
      </c>
      <c r="K131" s="60">
        <f t="shared" ca="1" si="58"/>
        <v>1412.2148452381691</v>
      </c>
      <c r="L131" s="60">
        <f t="shared" ca="1" si="58"/>
        <v>2233.8950230680325</v>
      </c>
      <c r="M131" s="60">
        <f t="shared" ca="1" si="58"/>
        <v>3636.2970818255803</v>
      </c>
      <c r="N131" s="60">
        <f t="shared" ca="1" si="58"/>
        <v>8409.3424505403782</v>
      </c>
      <c r="O131" s="60">
        <f t="shared" ca="1" si="58"/>
        <v>462.14216550469683</v>
      </c>
      <c r="P131" s="60">
        <f t="shared" ca="1" si="58"/>
        <v>4045.7366268836454</v>
      </c>
      <c r="Q131" s="60">
        <f t="shared" ca="1" si="58"/>
        <v>1754.2486734286399</v>
      </c>
      <c r="R131" s="60">
        <f t="shared" ca="1" si="58"/>
        <v>6182.7308753436673</v>
      </c>
      <c r="S131" s="60">
        <f t="shared" ca="1" si="58"/>
        <v>32115.785954145151</v>
      </c>
      <c r="T131" s="60">
        <f t="shared" ca="1" si="58"/>
        <v>3622.6094436767467</v>
      </c>
      <c r="U131" s="60">
        <f t="shared" ca="1" si="58"/>
        <v>32591.684592250836</v>
      </c>
      <c r="V131" s="60">
        <f t="shared" ca="1" si="58"/>
        <v>1093.2711605024513</v>
      </c>
      <c r="W131" s="60">
        <f t="shared" ca="1" si="58"/>
        <v>3088.8553432319627</v>
      </c>
      <c r="X131" s="60">
        <f t="shared" ca="1" si="58"/>
        <v>6656.3670805397724</v>
      </c>
      <c r="Y131" s="60">
        <f t="shared" ca="1" si="58"/>
        <v>6937.9943494011195</v>
      </c>
      <c r="Z131" s="60">
        <f t="shared" ca="1" si="58"/>
        <v>9809.514878410293</v>
      </c>
      <c r="AA131" s="60">
        <f t="shared" ca="1" si="58"/>
        <v>42311.7609723485</v>
      </c>
      <c r="AB131" s="60">
        <f t="shared" ca="1" si="58"/>
        <v>1800.1449340697018</v>
      </c>
      <c r="AC131" s="60">
        <f t="shared" ca="1" si="58"/>
        <v>7357.841841972222</v>
      </c>
      <c r="AD131" s="60">
        <f t="shared" ca="1" si="58"/>
        <v>10616.389564807154</v>
      </c>
      <c r="AE131" s="60">
        <f t="shared" ca="1" si="58"/>
        <v>4898.4680029814072</v>
      </c>
      <c r="AF131" s="103"/>
    </row>
    <row r="132" spans="1:32" x14ac:dyDescent="0.25">
      <c r="A132" s="29"/>
      <c r="B132" s="56">
        <v>2021</v>
      </c>
      <c r="C132" s="60">
        <f t="shared" ref="C132:AE132" ca="1" si="59">+C114+C67</f>
        <v>4240.0249431533393</v>
      </c>
      <c r="D132" s="60">
        <f t="shared" ca="1" si="59"/>
        <v>9940.8523010960835</v>
      </c>
      <c r="E132" s="60">
        <f t="shared" ca="1" si="59"/>
        <v>1050.8564699670123</v>
      </c>
      <c r="F132" s="60">
        <f t="shared" ca="1" si="59"/>
        <v>1399.2758518728465</v>
      </c>
      <c r="G132" s="60">
        <f t="shared" ca="1" si="59"/>
        <v>3774.0614254029206</v>
      </c>
      <c r="H132" s="60">
        <f t="shared" ca="1" si="59"/>
        <v>2444.4291436056515</v>
      </c>
      <c r="I132" s="60">
        <f t="shared" ca="1" si="59"/>
        <v>5225.7109876556906</v>
      </c>
      <c r="J132" s="60">
        <f t="shared" ca="1" si="59"/>
        <v>1665.7811523293603</v>
      </c>
      <c r="K132" s="60">
        <f t="shared" ca="1" si="59"/>
        <v>1413.2292425159596</v>
      </c>
      <c r="L132" s="60">
        <f t="shared" ca="1" si="59"/>
        <v>2231.9763154818929</v>
      </c>
      <c r="M132" s="60">
        <f t="shared" ca="1" si="59"/>
        <v>3690.7625213387632</v>
      </c>
      <c r="N132" s="60">
        <f t="shared" ca="1" si="59"/>
        <v>8443.91630308819</v>
      </c>
      <c r="O132" s="60">
        <f t="shared" ca="1" si="59"/>
        <v>465.27775927452865</v>
      </c>
      <c r="P132" s="60">
        <f t="shared" ca="1" si="59"/>
        <v>4065.0626010944075</v>
      </c>
      <c r="Q132" s="60">
        <f t="shared" ca="1" si="59"/>
        <v>1754.5409568244836</v>
      </c>
      <c r="R132" s="60">
        <f t="shared" ca="1" si="59"/>
        <v>6222.8340658235238</v>
      </c>
      <c r="S132" s="60">
        <f t="shared" ca="1" si="59"/>
        <v>32333.660462735672</v>
      </c>
      <c r="T132" s="60">
        <f t="shared" ca="1" si="59"/>
        <v>3630.9488433724887</v>
      </c>
      <c r="U132" s="60">
        <f t="shared" ca="1" si="59"/>
        <v>32876.768900687559</v>
      </c>
      <c r="V132" s="60">
        <f t="shared" ca="1" si="59"/>
        <v>1123.657466561812</v>
      </c>
      <c r="W132" s="60">
        <f t="shared" ca="1" si="59"/>
        <v>3098.8171802917645</v>
      </c>
      <c r="X132" s="60">
        <f t="shared" ca="1" si="59"/>
        <v>6658.3853945437659</v>
      </c>
      <c r="Y132" s="60">
        <f t="shared" ca="1" si="59"/>
        <v>6950.1965693762941</v>
      </c>
      <c r="Z132" s="60">
        <f t="shared" ca="1" si="59"/>
        <v>9839.9814790510736</v>
      </c>
      <c r="AA132" s="60">
        <f t="shared" ca="1" si="59"/>
        <v>42679.313647181756</v>
      </c>
      <c r="AB132" s="60">
        <f t="shared" ca="1" si="59"/>
        <v>1809.5487291769387</v>
      </c>
      <c r="AC132" s="60">
        <f t="shared" ca="1" si="59"/>
        <v>7407.7019268688828</v>
      </c>
      <c r="AD132" s="60">
        <f t="shared" ca="1" si="59"/>
        <v>10654.250610588962</v>
      </c>
      <c r="AE132" s="60">
        <f t="shared" ca="1" si="59"/>
        <v>4922.6648010254676</v>
      </c>
      <c r="AF132" s="103"/>
    </row>
    <row r="133" spans="1:32" x14ac:dyDescent="0.25">
      <c r="A133" s="29"/>
      <c r="B133" s="56">
        <v>2022</v>
      </c>
      <c r="C133" s="60">
        <f t="shared" ref="C133:AE133" ca="1" si="60">+C115+C68</f>
        <v>4253.5657166173769</v>
      </c>
      <c r="D133" s="60">
        <f t="shared" ca="1" si="60"/>
        <v>10010.733150911487</v>
      </c>
      <c r="E133" s="60">
        <f t="shared" ca="1" si="60"/>
        <v>1054.8996997474096</v>
      </c>
      <c r="F133" s="60">
        <f t="shared" ca="1" si="60"/>
        <v>1397.8841545711871</v>
      </c>
      <c r="G133" s="60">
        <f t="shared" ca="1" si="60"/>
        <v>3806.9477027365019</v>
      </c>
      <c r="H133" s="60">
        <f t="shared" ca="1" si="60"/>
        <v>2440.3951861710884</v>
      </c>
      <c r="I133" s="60">
        <f t="shared" ca="1" si="60"/>
        <v>5244.3623757845826</v>
      </c>
      <c r="J133" s="60">
        <f t="shared" ca="1" si="60"/>
        <v>1677.1383229357828</v>
      </c>
      <c r="K133" s="60">
        <f t="shared" ca="1" si="60"/>
        <v>1413.1495190736671</v>
      </c>
      <c r="L133" s="60">
        <f t="shared" ca="1" si="60"/>
        <v>2228.6400441930705</v>
      </c>
      <c r="M133" s="60">
        <f t="shared" ca="1" si="60"/>
        <v>3744.2756565101517</v>
      </c>
      <c r="N133" s="60">
        <f t="shared" ca="1" si="60"/>
        <v>8473.4304553103357</v>
      </c>
      <c r="O133" s="60">
        <f t="shared" ca="1" si="60"/>
        <v>468.23282126631108</v>
      </c>
      <c r="P133" s="60">
        <f t="shared" ca="1" si="60"/>
        <v>4081.941761152566</v>
      </c>
      <c r="Q133" s="60">
        <f t="shared" ca="1" si="60"/>
        <v>1753.4511273782648</v>
      </c>
      <c r="R133" s="60">
        <f t="shared" ca="1" si="60"/>
        <v>6260.0345957775962</v>
      </c>
      <c r="S133" s="60">
        <f t="shared" ca="1" si="60"/>
        <v>32540.774588487362</v>
      </c>
      <c r="T133" s="60">
        <f t="shared" ca="1" si="60"/>
        <v>3638.1732580105677</v>
      </c>
      <c r="U133" s="60">
        <f t="shared" ca="1" si="60"/>
        <v>33152.339077770303</v>
      </c>
      <c r="V133" s="60">
        <f t="shared" ca="1" si="60"/>
        <v>1154.2444557202755</v>
      </c>
      <c r="W133" s="60">
        <f t="shared" ca="1" si="60"/>
        <v>3107.2451443421078</v>
      </c>
      <c r="X133" s="60">
        <f t="shared" ca="1" si="60"/>
        <v>6658.7424494745082</v>
      </c>
      <c r="Y133" s="60">
        <f t="shared" ca="1" si="60"/>
        <v>6956.9582298763489</v>
      </c>
      <c r="Z133" s="60">
        <f t="shared" ca="1" si="60"/>
        <v>9867.0938985047978</v>
      </c>
      <c r="AA133" s="60">
        <f t="shared" ca="1" si="60"/>
        <v>43028.086482502353</v>
      </c>
      <c r="AB133" s="60">
        <f t="shared" ca="1" si="60"/>
        <v>1818.1727318662927</v>
      </c>
      <c r="AC133" s="60">
        <f t="shared" ca="1" si="60"/>
        <v>7454.7506952098565</v>
      </c>
      <c r="AD133" s="60">
        <f t="shared" ca="1" si="60"/>
        <v>10688.0457390831</v>
      </c>
      <c r="AE133" s="60">
        <f t="shared" ca="1" si="60"/>
        <v>4944.4948575797871</v>
      </c>
      <c r="AF133" s="103"/>
    </row>
    <row r="134" spans="1:32" x14ac:dyDescent="0.25">
      <c r="A134" s="29"/>
      <c r="B134" s="56">
        <v>2023</v>
      </c>
      <c r="C134" s="60">
        <f t="shared" ref="C134:AE134" ca="1" si="61">+C116+C69</f>
        <v>4267.1497333520219</v>
      </c>
      <c r="D134" s="60">
        <f t="shared" ca="1" si="61"/>
        <v>10081.105239608931</v>
      </c>
      <c r="E134" s="60">
        <f t="shared" ca="1" si="61"/>
        <v>1058.9584860833636</v>
      </c>
      <c r="F134" s="60">
        <f t="shared" ca="1" si="61"/>
        <v>1396.4938414293249</v>
      </c>
      <c r="G134" s="60">
        <f t="shared" ca="1" si="61"/>
        <v>3840.1205433012969</v>
      </c>
      <c r="H134" s="60">
        <f t="shared" ca="1" si="61"/>
        <v>2436.3678858378885</v>
      </c>
      <c r="I134" s="60">
        <f t="shared" ca="1" si="61"/>
        <v>5263.0803336644531</v>
      </c>
      <c r="J134" s="60">
        <f t="shared" ca="1" si="61"/>
        <v>1688.5729258771808</v>
      </c>
      <c r="K134" s="60">
        <f t="shared" ca="1" si="61"/>
        <v>1413.0698001287535</v>
      </c>
      <c r="L134" s="60">
        <f t="shared" ca="1" si="61"/>
        <v>2225.3087598326647</v>
      </c>
      <c r="M134" s="60">
        <f t="shared" ca="1" si="61"/>
        <v>3798.5646897837119</v>
      </c>
      <c r="N134" s="60">
        <f t="shared" ca="1" si="61"/>
        <v>8503.0477688086121</v>
      </c>
      <c r="O134" s="60">
        <f t="shared" ca="1" si="61"/>
        <v>471.20665138358669</v>
      </c>
      <c r="P134" s="60">
        <f t="shared" ca="1" si="61"/>
        <v>4098.8910077191558</v>
      </c>
      <c r="Q134" s="60">
        <f t="shared" ca="1" si="61"/>
        <v>1752.3619748773276</v>
      </c>
      <c r="R134" s="60">
        <f t="shared" ca="1" si="61"/>
        <v>6297.4575130578005</v>
      </c>
      <c r="S134" s="60">
        <f t="shared" ca="1" si="61"/>
        <v>32749.215389303736</v>
      </c>
      <c r="T134" s="60">
        <f t="shared" ca="1" si="61"/>
        <v>3645.4120468987708</v>
      </c>
      <c r="U134" s="60">
        <f t="shared" ca="1" si="61"/>
        <v>33430.219059771116</v>
      </c>
      <c r="V134" s="60">
        <f t="shared" ca="1" si="61"/>
        <v>1185.6640508406276</v>
      </c>
      <c r="W134" s="60">
        <f t="shared" ca="1" si="61"/>
        <v>3115.696030228075</v>
      </c>
      <c r="X134" s="60">
        <f t="shared" ca="1" si="61"/>
        <v>6659.0995235522687</v>
      </c>
      <c r="Y134" s="60">
        <f t="shared" ca="1" si="61"/>
        <v>6963.7264686152012</v>
      </c>
      <c r="Z134" s="60">
        <f t="shared" ca="1" si="61"/>
        <v>9894.2810216853741</v>
      </c>
      <c r="AA134" s="60">
        <f t="shared" ca="1" si="61"/>
        <v>43379.709468874178</v>
      </c>
      <c r="AB134" s="60">
        <f t="shared" ca="1" si="61"/>
        <v>1826.83783509148</v>
      </c>
      <c r="AC134" s="60">
        <f t="shared" ca="1" si="61"/>
        <v>7502.0982858609423</v>
      </c>
      <c r="AD134" s="60">
        <f t="shared" ca="1" si="61"/>
        <v>10721.94806523493</v>
      </c>
      <c r="AE134" s="60">
        <f t="shared" ca="1" si="61"/>
        <v>4966.4217217349533</v>
      </c>
      <c r="AF134" s="103"/>
    </row>
    <row r="135" spans="1:32" x14ac:dyDescent="0.25">
      <c r="A135" s="29"/>
      <c r="B135" s="13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103"/>
    </row>
    <row r="136" spans="1:32" x14ac:dyDescent="0.25">
      <c r="A136" s="29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103"/>
    </row>
    <row r="137" spans="1:32" x14ac:dyDescent="0.25">
      <c r="A137" s="29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103"/>
    </row>
    <row r="138" spans="1:32" ht="23.25" x14ac:dyDescent="0.35">
      <c r="A138" s="101" t="s">
        <v>91</v>
      </c>
      <c r="B138" s="102" t="s">
        <v>182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103"/>
    </row>
    <row r="139" spans="1:32" x14ac:dyDescent="0.25">
      <c r="A139" s="29"/>
      <c r="B139" s="192" t="s">
        <v>15</v>
      </c>
      <c r="C139" s="192" t="s">
        <v>138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103"/>
    </row>
    <row r="140" spans="1:32" x14ac:dyDescent="0.25">
      <c r="A140" s="29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103"/>
    </row>
    <row r="141" spans="1:32" ht="26.25" x14ac:dyDescent="0.25">
      <c r="A141" s="29"/>
      <c r="B141" s="61" t="s">
        <v>167</v>
      </c>
      <c r="C141" s="62" t="s">
        <v>3</v>
      </c>
      <c r="D141" s="62" t="s">
        <v>4</v>
      </c>
      <c r="E141" s="62" t="s">
        <v>59</v>
      </c>
      <c r="F141" s="62" t="s">
        <v>5</v>
      </c>
      <c r="G141" s="62" t="s">
        <v>60</v>
      </c>
      <c r="H141" s="62" t="s">
        <v>6</v>
      </c>
      <c r="I141" s="62" t="s">
        <v>61</v>
      </c>
      <c r="J141" s="62" t="s">
        <v>7</v>
      </c>
      <c r="K141" s="62" t="s">
        <v>8</v>
      </c>
      <c r="L141" s="62" t="s">
        <v>62</v>
      </c>
      <c r="M141" s="62" t="s">
        <v>63</v>
      </c>
      <c r="N141" s="62" t="s">
        <v>64</v>
      </c>
      <c r="O141" s="62" t="s">
        <v>9</v>
      </c>
      <c r="P141" s="62" t="s">
        <v>10</v>
      </c>
      <c r="Q141" s="62" t="s">
        <v>65</v>
      </c>
      <c r="R141" s="62" t="s">
        <v>66</v>
      </c>
      <c r="S141" s="62" t="s">
        <v>67</v>
      </c>
      <c r="T141" s="62" t="s">
        <v>68</v>
      </c>
      <c r="U141" s="62" t="s">
        <v>11</v>
      </c>
      <c r="V141" s="62" t="s">
        <v>69</v>
      </c>
      <c r="W141" s="62" t="s">
        <v>12</v>
      </c>
      <c r="X141" s="62" t="s">
        <v>70</v>
      </c>
      <c r="Y141" s="62" t="s">
        <v>13</v>
      </c>
      <c r="Z141" s="62" t="s">
        <v>71</v>
      </c>
      <c r="AA141" s="62" t="s">
        <v>72</v>
      </c>
      <c r="AB141" s="62" t="s">
        <v>73</v>
      </c>
      <c r="AC141" s="62" t="s">
        <v>74</v>
      </c>
      <c r="AD141" s="62" t="s">
        <v>14</v>
      </c>
      <c r="AE141" s="62" t="s">
        <v>75</v>
      </c>
      <c r="AF141" s="103"/>
    </row>
    <row r="142" spans="1:32" x14ac:dyDescent="0.25">
      <c r="A142" s="29"/>
      <c r="B142" s="56" t="s">
        <v>76</v>
      </c>
      <c r="C142" s="60">
        <f>C123*PCx!$C170</f>
        <v>4094.1601800000003</v>
      </c>
      <c r="D142" s="60">
        <f>D123*PCx!$C170</f>
        <v>9293</v>
      </c>
      <c r="E142" s="60">
        <f>E123*PCx!$C170</f>
        <v>1006.5209808220899</v>
      </c>
      <c r="F142" s="60">
        <f>F123*PCx!$C170</f>
        <v>1401</v>
      </c>
      <c r="G142" s="60">
        <f>G123*PCx!$C170</f>
        <v>3470</v>
      </c>
      <c r="H142" s="60">
        <f>H123*PCx!$C170</f>
        <v>2459.8290000000002</v>
      </c>
      <c r="I142" s="60">
        <f>I123*PCx!$C170</f>
        <v>5035</v>
      </c>
      <c r="J142" s="60">
        <f>J123*PCx!$C170</f>
        <v>1552</v>
      </c>
      <c r="K142" s="60">
        <f>K123*PCx!$C170</f>
        <v>1395</v>
      </c>
      <c r="L142" s="60">
        <f>L123*PCx!$C170</f>
        <v>2243.7115299999996</v>
      </c>
      <c r="M142" s="60">
        <f>M123*PCx!$C170</f>
        <v>3220</v>
      </c>
      <c r="N142" s="60">
        <f>N123*PCx!$C170</f>
        <v>8110</v>
      </c>
      <c r="O142" s="60">
        <f>O123*PCx!$C170</f>
        <v>437</v>
      </c>
      <c r="P142" s="60">
        <f>P123*PCx!$C170</f>
        <v>3886.9235800000001</v>
      </c>
      <c r="Q142" s="60">
        <f>Q123*PCx!$C170</f>
        <v>1748.3627200000003</v>
      </c>
      <c r="R142" s="60">
        <f>R123*PCx!$C170</f>
        <v>5856</v>
      </c>
      <c r="S142" s="60">
        <f>S123*PCx!$C170</f>
        <v>30339</v>
      </c>
      <c r="T142" s="60">
        <f>T123*PCx!$C170</f>
        <v>3549</v>
      </c>
      <c r="U142" s="60">
        <f>U123*PCx!$C170</f>
        <v>30330.019469999999</v>
      </c>
      <c r="V142" s="60">
        <f>V123*PCx!$C170</f>
        <v>877</v>
      </c>
      <c r="W142" s="60">
        <f>W123*PCx!$C170</f>
        <v>3002.3124919999996</v>
      </c>
      <c r="X142" s="60">
        <f>X123*PCx!$C170</f>
        <v>6616</v>
      </c>
      <c r="Y142" s="60">
        <f>Y123*PCx!$C170</f>
        <v>6827.79</v>
      </c>
      <c r="Z142" s="60">
        <f>Z123*PCx!$C170</f>
        <v>9549.1567999999988</v>
      </c>
      <c r="AA142" s="60">
        <f>AA123*PCx!$C170</f>
        <v>39402</v>
      </c>
      <c r="AB142" s="60">
        <f>AB123*PCx!$C170</f>
        <v>1721.8195600000001</v>
      </c>
      <c r="AC142" s="60">
        <f>AC123*PCx!$C170</f>
        <v>6945.3067869582701</v>
      </c>
      <c r="AD142" s="60">
        <f>AD123*PCx!$C170</f>
        <v>10287.134309999999</v>
      </c>
      <c r="AE142" s="60">
        <f>AE123*PCx!$C170</f>
        <v>4696</v>
      </c>
      <c r="AF142" s="103"/>
    </row>
    <row r="143" spans="1:32" x14ac:dyDescent="0.25">
      <c r="A143" s="29"/>
      <c r="B143" s="56">
        <v>2013</v>
      </c>
      <c r="C143" s="60">
        <f ca="1">C124*PCx!$C171</f>
        <v>4164.8568869399523</v>
      </c>
      <c r="D143" s="60">
        <f ca="1">D124*PCx!$C171</f>
        <v>9486.7608207322482</v>
      </c>
      <c r="E143" s="60">
        <f ca="1">E124*PCx!$C171</f>
        <v>1024.986548840986</v>
      </c>
      <c r="F143" s="60">
        <f ca="1">F124*PCx!$C171</f>
        <v>1419.7788241911526</v>
      </c>
      <c r="G143" s="60">
        <f ca="1">G124*PCx!$C171</f>
        <v>3549.1188544249849</v>
      </c>
      <c r="H143" s="60">
        <f ca="1">H124*PCx!$C171</f>
        <v>2490.8277732119673</v>
      </c>
      <c r="I143" s="60">
        <f ca="1">I124*PCx!$C171</f>
        <v>5123.1231213037572</v>
      </c>
      <c r="J143" s="60">
        <f ca="1">J124*PCx!$C171</f>
        <v>1585.3610458439459</v>
      </c>
      <c r="K143" s="60">
        <f ca="1">K124*PCx!$C171</f>
        <v>1416.3766890379011</v>
      </c>
      <c r="L143" s="60">
        <f ca="1">L124*PCx!$C171</f>
        <v>2272.2122562033801</v>
      </c>
      <c r="M143" s="60">
        <f ca="1">M124*PCx!$C171</f>
        <v>3312.7202549801173</v>
      </c>
      <c r="N143" s="60">
        <f ca="1">N124*PCx!$C171</f>
        <v>8255.7975244928639</v>
      </c>
      <c r="O143" s="60">
        <f ca="1">O124*PCx!$C171</f>
        <v>445.86465157087412</v>
      </c>
      <c r="P143" s="60">
        <f ca="1">P124*PCx!$C171</f>
        <v>3957.9384576698212</v>
      </c>
      <c r="Q143" s="60">
        <f ca="1">Q124*PCx!$C171</f>
        <v>1772.1841702939669</v>
      </c>
      <c r="R143" s="60">
        <f ca="1">R124*PCx!$C171</f>
        <v>5974.103925937944</v>
      </c>
      <c r="S143" s="60">
        <f ca="1">S124*PCx!$C171</f>
        <v>30962.00175053893</v>
      </c>
      <c r="T143" s="60">
        <f ca="1">T124*PCx!$C171</f>
        <v>3605.1308096764583</v>
      </c>
      <c r="U143" s="60">
        <f ca="1">U124*PCx!$C171</f>
        <v>31008.707419106791</v>
      </c>
      <c r="V143" s="60">
        <f ca="1">V124*PCx!$C171</f>
        <v>913.29353293885788</v>
      </c>
      <c r="W143" s="60">
        <f ca="1">W124*PCx!$C171</f>
        <v>3053.006238354099</v>
      </c>
      <c r="X143" s="60">
        <f ca="1">X124*PCx!$C171</f>
        <v>6709.7916982820452</v>
      </c>
      <c r="Y143" s="60">
        <f ca="1">Y124*PCx!$C171</f>
        <v>6931.7073720975632</v>
      </c>
      <c r="Z143" s="60">
        <f ca="1">Z124*PCx!$C171</f>
        <v>9707.8635777799282</v>
      </c>
      <c r="AA143" s="60">
        <f ca="1">AA124*PCx!$C171</f>
        <v>40279.346281437851</v>
      </c>
      <c r="AB143" s="60">
        <f ca="1">AB124*PCx!$C171</f>
        <v>1754.444160732799</v>
      </c>
      <c r="AC143" s="60">
        <f ca="1">AC124*PCx!$C171</f>
        <v>7089.3742200441156</v>
      </c>
      <c r="AD143" s="60">
        <f ca="1">AD124*PCx!$C171</f>
        <v>10465.349146147855</v>
      </c>
      <c r="AE143" s="60">
        <f ca="1">AE124*PCx!$C171</f>
        <v>4783.6116033375738</v>
      </c>
      <c r="AF143" s="103"/>
    </row>
    <row r="144" spans="1:32" x14ac:dyDescent="0.25">
      <c r="A144" s="29"/>
      <c r="B144" s="56">
        <v>2014</v>
      </c>
      <c r="C144" s="60">
        <f ca="1">C125*PCx!$C172</f>
        <v>4248.8365703302825</v>
      </c>
      <c r="D144" s="60">
        <f ca="1">D125*PCx!$C172</f>
        <v>9712.133791403734</v>
      </c>
      <c r="E144" s="60">
        <f ca="1">E125*PCx!$C172</f>
        <v>1046.7625848854032</v>
      </c>
      <c r="F144" s="60">
        <f ca="1">F125*PCx!$C172</f>
        <v>1442.9056851677849</v>
      </c>
      <c r="G144" s="60">
        <f ca="1">G125*PCx!$C172</f>
        <v>3640.3765073402596</v>
      </c>
      <c r="H144" s="60">
        <f ca="1">H125*PCx!$C172</f>
        <v>2529.3980113204557</v>
      </c>
      <c r="I144" s="60">
        <f ca="1">I125*PCx!$C172</f>
        <v>5227.6295284309499</v>
      </c>
      <c r="J144" s="60">
        <f ca="1">J125*PCx!$C172</f>
        <v>1624.0497904217539</v>
      </c>
      <c r="K144" s="60">
        <f ca="1">K125*PCx!$C172</f>
        <v>1442.1752040414262</v>
      </c>
      <c r="L144" s="60">
        <f ca="1">L125*PCx!$C172</f>
        <v>2307.6262333212276</v>
      </c>
      <c r="M144" s="60">
        <f ca="1">M125*PCx!$C172</f>
        <v>3417.8133792859812</v>
      </c>
      <c r="N144" s="60">
        <f ca="1">N125*PCx!$C172</f>
        <v>8428.1431468788051</v>
      </c>
      <c r="O144" s="60">
        <f ca="1">O125*PCx!$C172</f>
        <v>456.20426292556778</v>
      </c>
      <c r="P144" s="60">
        <f ca="1">P125*PCx!$C172</f>
        <v>4041.7250207890784</v>
      </c>
      <c r="Q144" s="60">
        <f ca="1">Q125*PCx!$C172</f>
        <v>1801.4443869432878</v>
      </c>
      <c r="R144" s="60">
        <f ca="1">R125*PCx!$C172</f>
        <v>6111.9412305705682</v>
      </c>
      <c r="S144" s="60">
        <f ca="1">S125*PCx!$C172</f>
        <v>31687.756397287234</v>
      </c>
      <c r="T144" s="60">
        <f ca="1">T125*PCx!$C172</f>
        <v>3672.575616462057</v>
      </c>
      <c r="U144" s="60">
        <f ca="1">U125*PCx!$C172</f>
        <v>31792.840294074154</v>
      </c>
      <c r="V144" s="60">
        <f ca="1">V125*PCx!$C172</f>
        <v>953.7968030308482</v>
      </c>
      <c r="W144" s="60">
        <f ca="1">W125*PCx!$C172</f>
        <v>3113.3946954414578</v>
      </c>
      <c r="X144" s="60">
        <f ca="1">X125*PCx!$C172</f>
        <v>6824.2867994297594</v>
      </c>
      <c r="Y144" s="60">
        <f ca="1">Y125*PCx!$C172</f>
        <v>7057.2414527107985</v>
      </c>
      <c r="Z144" s="60">
        <f ca="1">Z125*PCx!$C172</f>
        <v>9897.3059519695817</v>
      </c>
      <c r="AA144" s="60">
        <f ca="1">AA125*PCx!$C172</f>
        <v>41293.457827686849</v>
      </c>
      <c r="AB144" s="60">
        <f ca="1">AB125*PCx!$C172</f>
        <v>1792.7765155185186</v>
      </c>
      <c r="AC144" s="60">
        <f ca="1">AC125*PCx!$C172</f>
        <v>7257.0323687537075</v>
      </c>
      <c r="AD144" s="60">
        <f ca="1">AD125*PCx!$C172</f>
        <v>10676.962679837852</v>
      </c>
      <c r="AE144" s="60">
        <f ca="1">AE125*PCx!$C172</f>
        <v>4886.7308985545433</v>
      </c>
      <c r="AF144" s="103"/>
    </row>
    <row r="145" spans="1:32" x14ac:dyDescent="0.25">
      <c r="A145" s="29"/>
      <c r="B145" s="56">
        <v>2015</v>
      </c>
      <c r="C145" s="60">
        <f ca="1">C126*PCx!$C173</f>
        <v>4363.1678721249109</v>
      </c>
      <c r="D145" s="60">
        <f ca="1">D126*PCx!$C173</f>
        <v>10008.599571969369</v>
      </c>
      <c r="E145" s="60">
        <f ca="1">E126*PCx!$C173</f>
        <v>1076.0691195282993</v>
      </c>
      <c r="F145" s="60">
        <f ca="1">F126*PCx!$C173</f>
        <v>1476.1046462448317</v>
      </c>
      <c r="G145" s="60">
        <f ca="1">G126*PCx!$C173</f>
        <v>3758.6684211182678</v>
      </c>
      <c r="H145" s="60">
        <f ca="1">H126*PCx!$C173</f>
        <v>2585.5479630232371</v>
      </c>
      <c r="I145" s="60">
        <f ca="1">I126*PCx!$C173</f>
        <v>5369.5360713277641</v>
      </c>
      <c r="J145" s="60">
        <f ca="1">J126*PCx!$C173</f>
        <v>1674.68237340722</v>
      </c>
      <c r="K145" s="60">
        <f ca="1">K126*PCx!$C173</f>
        <v>1478.1524604721835</v>
      </c>
      <c r="L145" s="60">
        <f ca="1">L126*PCx!$C173</f>
        <v>2359.0871733426702</v>
      </c>
      <c r="M145" s="60">
        <f ca="1">M126*PCx!$C173</f>
        <v>3549.5547593014617</v>
      </c>
      <c r="N145" s="60">
        <f ca="1">N126*PCx!$C173</f>
        <v>8660.9738184278121</v>
      </c>
      <c r="O145" s="60">
        <f ca="1">O126*PCx!$C173</f>
        <v>469.8698603834311</v>
      </c>
      <c r="P145" s="60">
        <f ca="1">P126*PCx!$C173</f>
        <v>4154.5734492340016</v>
      </c>
      <c r="Q145" s="60">
        <f ca="1">Q126*PCx!$C173</f>
        <v>1843.2948866919367</v>
      </c>
      <c r="R145" s="60">
        <f ca="1">R126*PCx!$C173</f>
        <v>6294.3011587064921</v>
      </c>
      <c r="S145" s="60">
        <f ca="1">S126*PCx!$C173</f>
        <v>32644.9421354847</v>
      </c>
      <c r="T145" s="60">
        <f ca="1">T126*PCx!$C173</f>
        <v>3766.0182306888391</v>
      </c>
      <c r="U145" s="60">
        <f ca="1">U126*PCx!$C173</f>
        <v>32812.320590627809</v>
      </c>
      <c r="V145" s="60">
        <f ca="1">V126*PCx!$C173</f>
        <v>1002.6821762652212</v>
      </c>
      <c r="W145" s="60">
        <f ca="1">W126*PCx!$C173</f>
        <v>3195.9694780733707</v>
      </c>
      <c r="X145" s="60">
        <f ca="1">X126*PCx!$C173</f>
        <v>6986.6253487431268</v>
      </c>
      <c r="Y145" s="60">
        <f ca="1">Y126*PCx!$C173</f>
        <v>7232.5540026207773</v>
      </c>
      <c r="Z145" s="60">
        <f ca="1">Z126*PCx!$C173</f>
        <v>10157.159660895191</v>
      </c>
      <c r="AA145" s="60">
        <f ca="1">AA126*PCx!$C173</f>
        <v>42612.993287190693</v>
      </c>
      <c r="AB145" s="60">
        <f ca="1">AB126*PCx!$C173</f>
        <v>1844.0585720326999</v>
      </c>
      <c r="AC145" s="60">
        <f ca="1">AC126*PCx!$C173</f>
        <v>7477.771174110082</v>
      </c>
      <c r="AD145" s="60">
        <f ca="1">AD126*PCx!$C173</f>
        <v>10964.87487293155</v>
      </c>
      <c r="AE145" s="60">
        <f ca="1">AE126*PCx!$C173</f>
        <v>5025.0789563654243</v>
      </c>
      <c r="AF145" s="103"/>
    </row>
    <row r="146" spans="1:32" x14ac:dyDescent="0.25">
      <c r="A146" s="29"/>
      <c r="B146" s="56">
        <v>2016</v>
      </c>
      <c r="C146" s="60">
        <f ca="1">C127*PCx!$C174</f>
        <v>4479.0303275616352</v>
      </c>
      <c r="D146" s="60">
        <f ca="1">D127*PCx!$C174</f>
        <v>10310.557675645405</v>
      </c>
      <c r="E146" s="60">
        <f ca="1">E127*PCx!$C174</f>
        <v>1105.8146263734779</v>
      </c>
      <c r="F146" s="60">
        <f ca="1">F127*PCx!$C174</f>
        <v>1509.5466336731927</v>
      </c>
      <c r="G146" s="60">
        <f ca="1">G127*PCx!$C174</f>
        <v>3879.4656554410794</v>
      </c>
      <c r="H146" s="60">
        <f ca="1">H127*PCx!$C174</f>
        <v>2642.0328210254575</v>
      </c>
      <c r="I146" s="60">
        <f ca="1">I127*PCx!$C174</f>
        <v>5513.3924870583323</v>
      </c>
      <c r="J146" s="60">
        <f ca="1">J127*PCx!$C174</f>
        <v>1726.2979023175096</v>
      </c>
      <c r="K146" s="60">
        <f ca="1">K127*PCx!$C174</f>
        <v>1514.5046848500863</v>
      </c>
      <c r="L146" s="60">
        <f ca="1">L127*PCx!$C174</f>
        <v>2410.8639074721732</v>
      </c>
      <c r="M146" s="60">
        <f ca="1">M127*PCx!$C174</f>
        <v>3685.1027322479899</v>
      </c>
      <c r="N146" s="60">
        <f ca="1">N127*PCx!$C174</f>
        <v>8897.166795763429</v>
      </c>
      <c r="O146" s="60">
        <f ca="1">O127*PCx!$C174</f>
        <v>483.77789610049069</v>
      </c>
      <c r="P146" s="60">
        <f ca="1">P127*PCx!$C174</f>
        <v>4269.0997634232772</v>
      </c>
      <c r="Q146" s="60">
        <f ca="1">Q127*PCx!$C174</f>
        <v>1885.4671118055196</v>
      </c>
      <c r="R146" s="60">
        <f ca="1">R127*PCx!$C174</f>
        <v>6479.8663932040772</v>
      </c>
      <c r="S146" s="60">
        <f ca="1">S127*PCx!$C174</f>
        <v>33619.441899559584</v>
      </c>
      <c r="T146" s="60">
        <f ca="1">T127*PCx!$C174</f>
        <v>3860.506372851175</v>
      </c>
      <c r="U146" s="60">
        <f ca="1">U127*PCx!$C174</f>
        <v>33852.811886727861</v>
      </c>
      <c r="V146" s="60">
        <f ca="1">V127*PCx!$C174</f>
        <v>1053.7095389456069</v>
      </c>
      <c r="W146" s="60">
        <f ca="1">W127*PCx!$C174</f>
        <v>3279.6028047441991</v>
      </c>
      <c r="X146" s="60">
        <f ca="1">X127*PCx!$C174</f>
        <v>7150.3586241516832</v>
      </c>
      <c r="Y146" s="60">
        <f ca="1">Y127*PCx!$C174</f>
        <v>7409.6650738389344</v>
      </c>
      <c r="Z146" s="60">
        <f ca="1">Z127*PCx!$C174</f>
        <v>10420.240600971771</v>
      </c>
      <c r="AA146" s="60">
        <f ca="1">AA127*PCx!$C174</f>
        <v>43959.527534708512</v>
      </c>
      <c r="AB146" s="60">
        <f ca="1">AB127*PCx!$C174</f>
        <v>1896.153325549704</v>
      </c>
      <c r="AC146" s="60">
        <f ca="1">AC127*PCx!$C174</f>
        <v>7702.566676510929</v>
      </c>
      <c r="AD146" s="60">
        <f ca="1">AD127*PCx!$C174</f>
        <v>11256.667018105818</v>
      </c>
      <c r="AE146" s="60">
        <f ca="1">AE127*PCx!$C174</f>
        <v>5165.5615415231832</v>
      </c>
      <c r="AF146" s="103"/>
    </row>
    <row r="147" spans="1:32" x14ac:dyDescent="0.25">
      <c r="A147" s="29"/>
      <c r="B147" s="56">
        <v>2017</v>
      </c>
      <c r="C147" s="60">
        <f ca="1">C128*PCx!$C175</f>
        <v>4608.388650659781</v>
      </c>
      <c r="D147" s="60">
        <f ca="1">D128*PCx!$C175</f>
        <v>10647.27969234935</v>
      </c>
      <c r="E147" s="60">
        <f ca="1">E128*PCx!$C175</f>
        <v>1138.6303563751765</v>
      </c>
      <c r="F147" s="60">
        <f ca="1">F128*PCx!$C175</f>
        <v>1546.6288560556723</v>
      </c>
      <c r="G147" s="60">
        <f ca="1">G128*PCx!$C175</f>
        <v>4013.3546198513832</v>
      </c>
      <c r="H147" s="60">
        <f ca="1">H128*PCx!$C175</f>
        <v>2705.9157527934849</v>
      </c>
      <c r="I147" s="60">
        <f ca="1">I128*PCx!$C175</f>
        <v>5674.040340288776</v>
      </c>
      <c r="J147" s="60">
        <f ca="1">J128*PCx!$C175</f>
        <v>1782.9714813050934</v>
      </c>
      <c r="K147" s="60">
        <f ca="1">K128*PCx!$C175</f>
        <v>1553.7717948503935</v>
      </c>
      <c r="L147" s="60">
        <f ca="1">L128*PCx!$C175</f>
        <v>2469.4730231234639</v>
      </c>
      <c r="M147" s="60">
        <f ca="1">M128*PCx!$C175</f>
        <v>3834.5209387154</v>
      </c>
      <c r="N147" s="60">
        <f ca="1">N128*PCx!$C175</f>
        <v>9158.7959524063463</v>
      </c>
      <c r="O147" s="60">
        <f ca="1">O128*PCx!$C175</f>
        <v>499.3298045770494</v>
      </c>
      <c r="P147" s="60">
        <f ca="1">P128*PCx!$C175</f>
        <v>4397.5491721670533</v>
      </c>
      <c r="Q147" s="60">
        <f ca="1">Q128*PCx!$C175</f>
        <v>1933.2859060666069</v>
      </c>
      <c r="R147" s="60">
        <f ca="1">R128*PCx!$C175</f>
        <v>6686.1897713215885</v>
      </c>
      <c r="S147" s="60">
        <f ca="1">S128*PCx!$C175</f>
        <v>34700.168849574533</v>
      </c>
      <c r="T147" s="60">
        <f ca="1">T128*PCx!$C175</f>
        <v>3966.8671720489529</v>
      </c>
      <c r="U147" s="60">
        <f ca="1">U128*PCx!$C175</f>
        <v>35009.171868570062</v>
      </c>
      <c r="V147" s="60">
        <f ca="1">V128*PCx!$C175</f>
        <v>1110.2779921209697</v>
      </c>
      <c r="W147" s="60">
        <f ca="1">W128*PCx!$C175</f>
        <v>3373.0626212662473</v>
      </c>
      <c r="X147" s="60">
        <f ca="1">X128*PCx!$C175</f>
        <v>7332.7057679565887</v>
      </c>
      <c r="Y147" s="60">
        <f ca="1">Y128*PCx!$C175</f>
        <v>7609.6817359540937</v>
      </c>
      <c r="Z147" s="60">
        <f ca="1">Z128*PCx!$C175</f>
        <v>10715.915178807294</v>
      </c>
      <c r="AA147" s="60">
        <f ca="1">AA128*PCx!$C175</f>
        <v>45458.396447800638</v>
      </c>
      <c r="AB147" s="60">
        <f ca="1">AB128*PCx!$C175</f>
        <v>1954.0741151127741</v>
      </c>
      <c r="AC147" s="60">
        <f ca="1">AC128*PCx!$C175</f>
        <v>7950.1127243588544</v>
      </c>
      <c r="AD147" s="60">
        <f ca="1">AD128*PCx!$C175</f>
        <v>11581.389046470884</v>
      </c>
      <c r="AE147" s="60">
        <f ca="1">AE128*PCx!$C175</f>
        <v>5321.8459443176625</v>
      </c>
      <c r="AF147" s="103"/>
    </row>
    <row r="148" spans="1:32" x14ac:dyDescent="0.25">
      <c r="A148" s="29"/>
      <c r="B148" s="56">
        <v>2018</v>
      </c>
      <c r="C148" s="60">
        <f ca="1">C129*PCx!$C176</f>
        <v>4750.6113744585573</v>
      </c>
      <c r="D148" s="60">
        <f ca="1">D129*PCx!$C176</f>
        <v>11016.166210604655</v>
      </c>
      <c r="E148" s="60">
        <f ca="1">E129*PCx!$C176</f>
        <v>1174.6770848536635</v>
      </c>
      <c r="F148" s="60">
        <f ca="1">F129*PCx!$C176</f>
        <v>1587.6727614050249</v>
      </c>
      <c r="G148" s="60">
        <f ca="1">G129*PCx!$C176</f>
        <v>4159.8576602174289</v>
      </c>
      <c r="H148" s="60">
        <f ca="1">H129*PCx!$C176</f>
        <v>2776.6787974241629</v>
      </c>
      <c r="I148" s="60">
        <f ca="1">I129*PCx!$C176</f>
        <v>5850.6112067168615</v>
      </c>
      <c r="J148" s="60">
        <f ca="1">J129*PCx!$C176</f>
        <v>1845.0509399034645</v>
      </c>
      <c r="K148" s="60">
        <f ca="1">K129*PCx!$C176</f>
        <v>1597.1259148983356</v>
      </c>
      <c r="L148" s="60">
        <f ca="1">L129*PCx!$C176</f>
        <v>2534.3768196528758</v>
      </c>
      <c r="M148" s="60">
        <f ca="1">M129*PCx!$C176</f>
        <v>3997.6791789450426</v>
      </c>
      <c r="N148" s="60">
        <f ca="1">N129*PCx!$C176</f>
        <v>9446.2697930093927</v>
      </c>
      <c r="O148" s="60">
        <f ca="1">O129*PCx!$C176</f>
        <v>516.37388242160569</v>
      </c>
      <c r="P148" s="60">
        <f ca="1">P129*PCx!$C176</f>
        <v>4538.5843925816698</v>
      </c>
      <c r="Q148" s="60">
        <f ca="1">Q129*PCx!$C176</f>
        <v>1986.133875926522</v>
      </c>
      <c r="R148" s="60">
        <f ca="1">R129*PCx!$C176</f>
        <v>6912.3649094658531</v>
      </c>
      <c r="S148" s="60">
        <f ca="1">S129*PCx!$C176</f>
        <v>35884.589870926669</v>
      </c>
      <c r="T148" s="60">
        <f ca="1">T129*PCx!$C176</f>
        <v>4084.0058369459225</v>
      </c>
      <c r="U148" s="60">
        <f ca="1">U129*PCx!$C176</f>
        <v>36274.734140152817</v>
      </c>
      <c r="V148" s="60">
        <f ca="1">V129*PCx!$C176</f>
        <v>1172.1356137228338</v>
      </c>
      <c r="W148" s="60">
        <f ca="1">W129*PCx!$C176</f>
        <v>3475.864751274592</v>
      </c>
      <c r="X148" s="60">
        <f ca="1">X129*PCx!$C176</f>
        <v>7534.1802116674826</v>
      </c>
      <c r="Y148" s="60">
        <f ca="1">Y129*PCx!$C176</f>
        <v>7830.1434693158108</v>
      </c>
      <c r="Z148" s="60">
        <f ca="1">Z129*PCx!$C176</f>
        <v>11041.195463916192</v>
      </c>
      <c r="AA148" s="60">
        <f ca="1">AA129*PCx!$C176</f>
        <v>47098.873309436021</v>
      </c>
      <c r="AB148" s="60">
        <f ca="1">AB129*PCx!$C176</f>
        <v>2017.6411283357997</v>
      </c>
      <c r="AC148" s="60">
        <f ca="1">AC129*PCx!$C176</f>
        <v>8221.4120874747459</v>
      </c>
      <c r="AD148" s="60">
        <f ca="1">AD129*PCx!$C176</f>
        <v>11938.418328984149</v>
      </c>
      <c r="AE148" s="60">
        <f ca="1">AE129*PCx!$C176</f>
        <v>5493.4144756525393</v>
      </c>
      <c r="AF148" s="103"/>
    </row>
    <row r="149" spans="1:32" x14ac:dyDescent="0.25">
      <c r="A149" s="29"/>
      <c r="B149" s="56">
        <v>2019</v>
      </c>
      <c r="C149" s="60">
        <f ca="1">C130*PCx!$C177</f>
        <v>4898.59364575787</v>
      </c>
      <c r="D149" s="60">
        <f ca="1">D130*PCx!$C177</f>
        <v>11401.022475240265</v>
      </c>
      <c r="E149" s="60">
        <f ca="1">E130*PCx!$C177</f>
        <v>1212.2040765387837</v>
      </c>
      <c r="F149" s="60">
        <f ca="1">F130*PCx!$C177</f>
        <v>1630.2619184275634</v>
      </c>
      <c r="G149" s="60">
        <f ca="1">G130*PCx!$C177</f>
        <v>4312.9151076266717</v>
      </c>
      <c r="H149" s="60">
        <f ca="1">H130*PCx!$C177</f>
        <v>2850.0896553084067</v>
      </c>
      <c r="I149" s="60">
        <f ca="1">I130*PCx!$C177</f>
        <v>6034.364822372374</v>
      </c>
      <c r="J149" s="60">
        <f ca="1">J130*PCx!$C177</f>
        <v>1909.8261263398335</v>
      </c>
      <c r="K149" s="60">
        <f ca="1">K130*PCx!$C177</f>
        <v>1642.1490912302538</v>
      </c>
      <c r="L149" s="60">
        <f ca="1">L130*PCx!$C177</f>
        <v>2601.7142394413031</v>
      </c>
      <c r="M149" s="60">
        <f ca="1">M130*PCx!$C177</f>
        <v>4168.9459790822893</v>
      </c>
      <c r="N149" s="60">
        <f ca="1">N130*PCx!$C177</f>
        <v>9745.4929489224342</v>
      </c>
      <c r="O149" s="60">
        <f ca="1">O130*PCx!$C177</f>
        <v>534.1491618986538</v>
      </c>
      <c r="P149" s="60">
        <f ca="1">P130*PCx!$C177</f>
        <v>4685.4534881682939</v>
      </c>
      <c r="Q149" s="60">
        <f ca="1">Q130*PCx!$C177</f>
        <v>2040.9974288038688</v>
      </c>
      <c r="R149" s="60">
        <f ca="1">R130*PCx!$C177</f>
        <v>7148.1905260022149</v>
      </c>
      <c r="S149" s="60">
        <f ca="1">S130*PCx!$C177</f>
        <v>37119.82248337569</v>
      </c>
      <c r="T149" s="60">
        <f ca="1">T130*PCx!$C177</f>
        <v>4205.7800275238706</v>
      </c>
      <c r="U149" s="60">
        <f ca="1">U130*PCx!$C177</f>
        <v>37596.562894816234</v>
      </c>
      <c r="V149" s="60">
        <f ca="1">V130*PCx!$C177</f>
        <v>1237.7858012025274</v>
      </c>
      <c r="W149" s="60">
        <f ca="1">W130*PCx!$C177</f>
        <v>3582.8022594665767</v>
      </c>
      <c r="X149" s="60">
        <f ca="1">X130*PCx!$C177</f>
        <v>7743.3564891889573</v>
      </c>
      <c r="Y149" s="60">
        <f ca="1">Y130*PCx!$C177</f>
        <v>8059.2467069466002</v>
      </c>
      <c r="Z149" s="60">
        <f ca="1">Z130*PCx!$C177</f>
        <v>11379.532854654852</v>
      </c>
      <c r="AA149" s="60">
        <f ca="1">AA130*PCx!$C177</f>
        <v>48812.205291785052</v>
      </c>
      <c r="AB149" s="60">
        <f ca="1">AB130*PCx!$C177</f>
        <v>2083.8589383851463</v>
      </c>
      <c r="AC149" s="60">
        <f ca="1">AC130*PCx!$C177</f>
        <v>8504.3485723282502</v>
      </c>
      <c r="AD149" s="60">
        <f ca="1">AD130*PCx!$C177</f>
        <v>12309.897574336454</v>
      </c>
      <c r="AE149" s="60">
        <f ca="1">AE130*PCx!$C177</f>
        <v>5672.1008151802735</v>
      </c>
      <c r="AF149" s="103"/>
    </row>
    <row r="150" spans="1:32" x14ac:dyDescent="0.25">
      <c r="A150" s="29"/>
      <c r="B150" s="56">
        <v>2020</v>
      </c>
      <c r="C150" s="60">
        <f ca="1">C131*PCx!$C178</f>
        <v>5049.1596016905078</v>
      </c>
      <c r="D150" s="60">
        <f ca="1">D131*PCx!$C178</f>
        <v>11794.591316264314</v>
      </c>
      <c r="E150" s="60">
        <f ca="1">E131*PCx!$C178</f>
        <v>1250.4281927948489</v>
      </c>
      <c r="F150" s="60">
        <f ca="1">F131*PCx!$C178</f>
        <v>1673.3221012024542</v>
      </c>
      <c r="G150" s="60">
        <f ca="1">G131*PCx!$C178</f>
        <v>4469.8106169000239</v>
      </c>
      <c r="H150" s="60">
        <f ca="1">H131*PCx!$C178</f>
        <v>2924.268007918191</v>
      </c>
      <c r="I150" s="60">
        <f ca="1">I131*PCx!$C178</f>
        <v>6221.3933498167162</v>
      </c>
      <c r="J150" s="60">
        <f ca="1">J131*PCx!$C178</f>
        <v>1976.0825025572412</v>
      </c>
      <c r="K150" s="60">
        <f ca="1">K131*PCx!$C178</f>
        <v>1687.7642575413652</v>
      </c>
      <c r="L150" s="60">
        <f ca="1">L131*PCx!$C178</f>
        <v>2669.76953807472</v>
      </c>
      <c r="M150" s="60">
        <f ca="1">M131*PCx!$C178</f>
        <v>4345.8063517751416</v>
      </c>
      <c r="N150" s="60">
        <f ca="1">N131*PCx!$C178</f>
        <v>10050.161747912887</v>
      </c>
      <c r="O150" s="60">
        <f ca="1">O131*PCx!$C178</f>
        <v>552.31470726399925</v>
      </c>
      <c r="P150" s="60">
        <f ca="1">P131*PCx!$C178</f>
        <v>4835.1351759997988</v>
      </c>
      <c r="Q150" s="60">
        <f ca="1">Q131*PCx!$C178</f>
        <v>2096.5352544165357</v>
      </c>
      <c r="R150" s="60">
        <f ca="1">R131*PCx!$C178</f>
        <v>7389.0967940098553</v>
      </c>
      <c r="S150" s="60">
        <f ca="1">S131*PCx!$C178</f>
        <v>38382.173802396013</v>
      </c>
      <c r="T150" s="60">
        <f ca="1">T131*PCx!$C178</f>
        <v>4329.4480005542509</v>
      </c>
      <c r="U150" s="60">
        <f ca="1">U131*PCx!$C178</f>
        <v>38950.929126216397</v>
      </c>
      <c r="V150" s="60">
        <f ca="1">V131*PCx!$C178</f>
        <v>1306.5887210565452</v>
      </c>
      <c r="W150" s="60">
        <f ca="1">W131*PCx!$C178</f>
        <v>3691.54853640089</v>
      </c>
      <c r="X150" s="60">
        <f ca="1">X131*PCx!$C178</f>
        <v>7955.1482421326082</v>
      </c>
      <c r="Y150" s="60">
        <f ca="1">Y131*PCx!$C178</f>
        <v>8291.7262351595909</v>
      </c>
      <c r="Z150" s="60">
        <f ca="1">Z131*PCx!$C178</f>
        <v>11723.533888222893</v>
      </c>
      <c r="AA150" s="60">
        <f ca="1">AA131*PCx!$C178</f>
        <v>50567.573399725763</v>
      </c>
      <c r="AB150" s="60">
        <f ca="1">AB131*PCx!$C178</f>
        <v>2151.3867301151377</v>
      </c>
      <c r="AC150" s="60">
        <f ca="1">AC131*PCx!$C178</f>
        <v>8793.4937912571659</v>
      </c>
      <c r="AD150" s="60">
        <f ca="1">AD131*PCx!$C178</f>
        <v>12687.844850260579</v>
      </c>
      <c r="AE150" s="60">
        <f ca="1">AE131*PCx!$C178</f>
        <v>5854.2503217686735</v>
      </c>
      <c r="AF150" s="103"/>
    </row>
    <row r="151" spans="1:32" x14ac:dyDescent="0.25">
      <c r="A151" s="29"/>
      <c r="B151" s="56">
        <v>2021</v>
      </c>
      <c r="C151" s="60">
        <f ca="1">C132*PCx!$C179</f>
        <v>5204.3534383426513</v>
      </c>
      <c r="D151" s="60">
        <f ca="1">D132*PCx!$C179</f>
        <v>12201.746345102776</v>
      </c>
      <c r="E151" s="60">
        <f ca="1">E132*PCx!$C179</f>
        <v>1289.8576201794897</v>
      </c>
      <c r="F151" s="60">
        <f ca="1">F132*PCx!$C179</f>
        <v>1717.5196345586517</v>
      </c>
      <c r="G151" s="60">
        <f ca="1">G132*PCx!$C179</f>
        <v>4632.4136813224704</v>
      </c>
      <c r="H151" s="60">
        <f ca="1">H132*PCx!$C179</f>
        <v>3000.3769762844481</v>
      </c>
      <c r="I151" s="60">
        <f ca="1">I132*PCx!$C179</f>
        <v>6414.2186215925085</v>
      </c>
      <c r="J151" s="60">
        <f ca="1">J132*PCx!$C179</f>
        <v>2044.6374688551373</v>
      </c>
      <c r="K151" s="60">
        <f ca="1">K132*PCx!$C179</f>
        <v>1734.6465094104815</v>
      </c>
      <c r="L151" s="60">
        <f ca="1">L132*PCx!$C179</f>
        <v>2739.605018252239</v>
      </c>
      <c r="M151" s="60">
        <f ca="1">M132*PCx!$C179</f>
        <v>4530.1697220088581</v>
      </c>
      <c r="N151" s="60">
        <f ca="1">N132*PCx!$C179</f>
        <v>10364.355265413195</v>
      </c>
      <c r="O151" s="60">
        <f ca="1">O132*PCx!$C179</f>
        <v>571.0980333205049</v>
      </c>
      <c r="P151" s="60">
        <f ca="1">P132*PCx!$C179</f>
        <v>4989.5986011228288</v>
      </c>
      <c r="Q151" s="60">
        <f ca="1">Q132*PCx!$C179</f>
        <v>2153.5843264571754</v>
      </c>
      <c r="R151" s="60">
        <f ca="1">R132*PCx!$C179</f>
        <v>7638.1220160037192</v>
      </c>
      <c r="S151" s="60">
        <f ca="1">S132*PCx!$C179</f>
        <v>39687.454498391286</v>
      </c>
      <c r="T151" s="60">
        <f ca="1">T132*PCx!$C179</f>
        <v>4456.7523424516066</v>
      </c>
      <c r="U151" s="60">
        <f ca="1">U132*PCx!$C179</f>
        <v>40354.084601832539</v>
      </c>
      <c r="V151" s="60">
        <f ca="1">V132*PCx!$C179</f>
        <v>1379.2160843448301</v>
      </c>
      <c r="W151" s="60">
        <f ca="1">W132*PCx!$C179</f>
        <v>3803.5955125897676</v>
      </c>
      <c r="X151" s="60">
        <f ca="1">X132*PCx!$C179</f>
        <v>8172.7327990983331</v>
      </c>
      <c r="Y151" s="60">
        <f ca="1">Y132*PCx!$C179</f>
        <v>8530.9119398929652</v>
      </c>
      <c r="Z151" s="60">
        <f ca="1">Z132*PCx!$C179</f>
        <v>12077.934005181027</v>
      </c>
      <c r="AA151" s="60">
        <f ca="1">AA132*PCx!$C179</f>
        <v>52386.067465118205</v>
      </c>
      <c r="AB151" s="60">
        <f ca="1">AB132*PCx!$C179</f>
        <v>2221.1027710456547</v>
      </c>
      <c r="AC151" s="60">
        <f ca="1">AC132*PCx!$C179</f>
        <v>9092.4698581244465</v>
      </c>
      <c r="AD151" s="60">
        <f ca="1">AD132*PCx!$C179</f>
        <v>13077.396133652339</v>
      </c>
      <c r="AE151" s="60">
        <f ca="1">AE132*PCx!$C179</f>
        <v>6042.249238272635</v>
      </c>
      <c r="AF151" s="103"/>
    </row>
    <row r="152" spans="1:32" x14ac:dyDescent="0.25">
      <c r="A152" s="29"/>
      <c r="B152" s="56">
        <v>2022</v>
      </c>
      <c r="C152" s="60">
        <f ca="1">C133*PCx!$C180</f>
        <v>5362.1489855546097</v>
      </c>
      <c r="D152" s="60">
        <f ca="1">D133*PCx!$C180</f>
        <v>12619.775074853169</v>
      </c>
      <c r="E152" s="60">
        <f ca="1">E133*PCx!$C180</f>
        <v>1329.8323645886342</v>
      </c>
      <c r="F152" s="60">
        <f ca="1">F133*PCx!$C180</f>
        <v>1762.2069578174135</v>
      </c>
      <c r="G152" s="60">
        <f ca="1">G133*PCx!$C180</f>
        <v>4799.1313928779828</v>
      </c>
      <c r="H152" s="60">
        <f ca="1">H133*PCx!$C180</f>
        <v>3076.4218643096528</v>
      </c>
      <c r="I152" s="60">
        <f ca="1">I133*PCx!$C180</f>
        <v>6611.1714892128584</v>
      </c>
      <c r="J152" s="60">
        <f ca="1">J133*PCx!$C180</f>
        <v>2114.2415930784182</v>
      </c>
      <c r="K152" s="60">
        <f ca="1">K133*PCx!$C180</f>
        <v>1781.4508497035342</v>
      </c>
      <c r="L152" s="60">
        <f ca="1">L133*PCx!$C180</f>
        <v>2809.478152753135</v>
      </c>
      <c r="M152" s="60">
        <f ca="1">M133*PCx!$C180</f>
        <v>4720.1254784325129</v>
      </c>
      <c r="N152" s="60">
        <f ca="1">N133*PCx!$C180</f>
        <v>10681.813694004099</v>
      </c>
      <c r="O152" s="60">
        <f ca="1">O133*PCx!$C180</f>
        <v>590.26574756982222</v>
      </c>
      <c r="P152" s="60">
        <f ca="1">P133*PCx!$C180</f>
        <v>5145.7956293346078</v>
      </c>
      <c r="Q152" s="60">
        <f ca="1">Q133*PCx!$C180</f>
        <v>2210.443380987198</v>
      </c>
      <c r="R152" s="60">
        <f ca="1">R133*PCx!$C180</f>
        <v>7891.5527333100063</v>
      </c>
      <c r="S152" s="60">
        <f ca="1">S133*PCx!$C180</f>
        <v>41021.696401009096</v>
      </c>
      <c r="T152" s="60">
        <f ca="1">T133*PCx!$C180</f>
        <v>4586.3701995950905</v>
      </c>
      <c r="U152" s="60">
        <f ca="1">U133*PCx!$C180</f>
        <v>41792.649555205942</v>
      </c>
      <c r="V152" s="60">
        <f ca="1">V133*PCx!$C180</f>
        <v>1455.068793963399</v>
      </c>
      <c r="W152" s="60">
        <f ca="1">W133*PCx!$C180</f>
        <v>3917.0692328819805</v>
      </c>
      <c r="X152" s="60">
        <f ca="1">X133*PCx!$C180</f>
        <v>8394.1736061652937</v>
      </c>
      <c r="Y152" s="60">
        <f ca="1">Y133*PCx!$C180</f>
        <v>8770.1117133658008</v>
      </c>
      <c r="Z152" s="60">
        <f ca="1">Z133*PCx!$C180</f>
        <v>12438.69991982045</v>
      </c>
      <c r="AA152" s="60">
        <f ca="1">AA133*PCx!$C180</f>
        <v>54242.258296643202</v>
      </c>
      <c r="AB152" s="60">
        <f ca="1">AB133*PCx!$C180</f>
        <v>2292.0330187100008</v>
      </c>
      <c r="AC152" s="60">
        <f ca="1">AC133*PCx!$C180</f>
        <v>9397.6410712823617</v>
      </c>
      <c r="AD152" s="60">
        <f ca="1">AD133*PCx!$C180</f>
        <v>13473.611890722559</v>
      </c>
      <c r="AE152" s="60">
        <f ca="1">AE133*PCx!$C180</f>
        <v>6233.1511609360632</v>
      </c>
      <c r="AF152" s="103"/>
    </row>
    <row r="153" spans="1:32" x14ac:dyDescent="0.25">
      <c r="A153" s="29"/>
      <c r="B153" s="56">
        <v>2023</v>
      </c>
      <c r="C153" s="60">
        <f ca="1">C134*PCx!$C181</f>
        <v>5524.7288801432196</v>
      </c>
      <c r="D153" s="60">
        <f ca="1">D134*PCx!$C181</f>
        <v>13052.125362678469</v>
      </c>
      <c r="E153" s="60">
        <f ca="1">E134*PCx!$C181</f>
        <v>1371.0459900692831</v>
      </c>
      <c r="F153" s="60">
        <f ca="1">F134*PCx!$C181</f>
        <v>1808.0569792019205</v>
      </c>
      <c r="G153" s="60">
        <f ca="1">G134*PCx!$C181</f>
        <v>4971.8491720566362</v>
      </c>
      <c r="H153" s="60">
        <f ca="1">H134*PCx!$C181</f>
        <v>3154.3941184760029</v>
      </c>
      <c r="I153" s="60">
        <f ca="1">I134*PCx!$C181</f>
        <v>6814.1719262024963</v>
      </c>
      <c r="J153" s="60">
        <f ca="1">J134*PCx!$C181</f>
        <v>2186.2152004901304</v>
      </c>
      <c r="K153" s="60">
        <f ca="1">K134*PCx!$C181</f>
        <v>1829.5180676251891</v>
      </c>
      <c r="L153" s="60">
        <f ca="1">L134*PCx!$C181</f>
        <v>2881.1333890141213</v>
      </c>
      <c r="M153" s="60">
        <f ca="1">M134*PCx!$C181</f>
        <v>4918.0463204076377</v>
      </c>
      <c r="N153" s="60">
        <f ca="1">N134*PCx!$C181</f>
        <v>11008.995819950267</v>
      </c>
      <c r="O153" s="60">
        <f ca="1">O134*PCx!$C181</f>
        <v>610.07678616646263</v>
      </c>
      <c r="P153" s="60">
        <f ca="1">P134*PCx!$C181</f>
        <v>5306.8823317612014</v>
      </c>
      <c r="Q153" s="60">
        <f ca="1">Q134*PCx!$C181</f>
        <v>2268.803631473344</v>
      </c>
      <c r="R153" s="60">
        <f ca="1">R134*PCx!$C181</f>
        <v>8153.3922097772229</v>
      </c>
      <c r="S153" s="60">
        <f ca="1">S134*PCx!$C181</f>
        <v>42400.793824778382</v>
      </c>
      <c r="T153" s="60">
        <f ca="1">T134*PCx!$C181</f>
        <v>4719.7577947898526</v>
      </c>
      <c r="U153" s="60">
        <f ca="1">U134*PCx!$C181</f>
        <v>43282.497275751302</v>
      </c>
      <c r="V153" s="60">
        <f ca="1">V134*PCx!$C181</f>
        <v>1535.0931729975055</v>
      </c>
      <c r="W153" s="60">
        <f ca="1">W134*PCx!$C181</f>
        <v>4033.9282461566709</v>
      </c>
      <c r="X153" s="60">
        <f ca="1">X134*PCx!$C181</f>
        <v>8621.614368478542</v>
      </c>
      <c r="Y153" s="60">
        <f ca="1">Y134*PCx!$C181</f>
        <v>9016.0184522876516</v>
      </c>
      <c r="Z153" s="60">
        <f ca="1">Z134*PCx!$C181</f>
        <v>12810.241853364245</v>
      </c>
      <c r="AA153" s="60">
        <f ca="1">AA134*PCx!$C181</f>
        <v>56164.219371474406</v>
      </c>
      <c r="AB153" s="60">
        <f ca="1">AB134*PCx!$C181</f>
        <v>2365.2284024586875</v>
      </c>
      <c r="AC153" s="60">
        <f ca="1">AC134*PCx!$C181</f>
        <v>9713.0547675931957</v>
      </c>
      <c r="AD153" s="60">
        <f ca="1">AD134*PCx!$C181</f>
        <v>13881.832096120736</v>
      </c>
      <c r="AE153" s="60">
        <f ca="1">AE134*PCx!$C181</f>
        <v>6430.0845368943556</v>
      </c>
      <c r="AF153" s="103"/>
    </row>
    <row r="154" spans="1:32" x14ac:dyDescent="0.25">
      <c r="A154" s="28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12"/>
    </row>
  </sheetData>
  <pageMargins left="0.25" right="0.25" top="0.75" bottom="0.75" header="0.3" footer="0.3"/>
  <pageSetup paperSize="8" scale="48" fitToHeight="10" orientation="landscape" r:id="rId1"/>
  <headerFooter>
    <oddFooter>&amp;L&amp;F&amp;C&amp;A&amp;R&amp;P</oddFooter>
  </headerFooter>
  <rowBreaks count="1" manualBreakCount="1">
    <brk id="7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AF154"/>
  <sheetViews>
    <sheetView showGridLines="0" view="pageBreakPreview" zoomScaleNormal="100" zoomScaleSheetLayoutView="100" workbookViewId="0"/>
  </sheetViews>
  <sheetFormatPr defaultRowHeight="15" x14ac:dyDescent="0.25"/>
  <cols>
    <col min="1" max="1" width="14.42578125" style="19" customWidth="1"/>
    <col min="2" max="2" width="16.85546875" style="19" customWidth="1"/>
    <col min="3" max="3" width="13" style="170" customWidth="1"/>
    <col min="4" max="12" width="13" style="19" customWidth="1"/>
    <col min="13" max="13" width="13.5703125" style="19" customWidth="1"/>
    <col min="14" max="14" width="15.42578125" style="19" customWidth="1"/>
    <col min="15" max="17" width="13" style="19" customWidth="1"/>
    <col min="18" max="18" width="14.5703125" style="19" customWidth="1"/>
    <col min="19" max="21" width="13" style="19" customWidth="1"/>
    <col min="22" max="22" width="13.85546875" style="19" customWidth="1"/>
    <col min="23" max="30" width="13" style="19" customWidth="1"/>
    <col min="31" max="31" width="13.42578125" style="19" customWidth="1"/>
    <col min="32" max="16384" width="9.140625" style="19"/>
  </cols>
  <sheetData>
    <row r="1" spans="1:32" s="11" customFormat="1" ht="26.25" x14ac:dyDescent="0.4">
      <c r="A1" s="209" t="s">
        <v>169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</row>
    <row r="2" spans="1:32" s="21" customFormat="1" ht="26.25" x14ac:dyDescent="0.4">
      <c r="A2" s="121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3"/>
    </row>
    <row r="3" spans="1:32" ht="23.25" x14ac:dyDescent="0.35">
      <c r="A3" s="101" t="s">
        <v>125</v>
      </c>
      <c r="B3" s="102" t="s">
        <v>145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103"/>
    </row>
    <row r="4" spans="1:32" x14ac:dyDescent="0.25">
      <c r="A4" s="29"/>
      <c r="B4" s="13" t="s">
        <v>15</v>
      </c>
      <c r="C4" s="124" t="s">
        <v>163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103"/>
    </row>
    <row r="5" spans="1:32" x14ac:dyDescent="0.25">
      <c r="A5" s="29"/>
      <c r="B5" s="4"/>
      <c r="C5" s="21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103"/>
    </row>
    <row r="6" spans="1:32" ht="23.25" x14ac:dyDescent="0.35">
      <c r="A6" s="29"/>
      <c r="B6" s="96" t="str">
        <f>'IOx - Inputs'!A28</f>
        <v>IO4B</v>
      </c>
      <c r="C6" s="214" t="str">
        <f>'IOx - Inputs'!B28</f>
        <v>Elasticity of non-network opex to number of connections</v>
      </c>
      <c r="D6" s="125"/>
      <c r="E6" s="1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103"/>
    </row>
    <row r="7" spans="1:32" x14ac:dyDescent="0.25">
      <c r="A7" s="29"/>
      <c r="B7" s="98"/>
      <c r="C7" s="217">
        <f>'IOx - Inputs'!B29</f>
        <v>0.81499999999999995</v>
      </c>
      <c r="D7" s="126"/>
      <c r="E7" s="12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103"/>
    </row>
    <row r="8" spans="1:32" x14ac:dyDescent="0.25">
      <c r="A8" s="29"/>
      <c r="B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103"/>
    </row>
    <row r="9" spans="1:32" ht="23.25" x14ac:dyDescent="0.35">
      <c r="A9" s="29"/>
      <c r="B9" s="96" t="str">
        <f>+'IOx - Inputs'!A31</f>
        <v>IO5</v>
      </c>
      <c r="C9" s="214" t="str">
        <f>+'IOx - Inputs'!B31</f>
        <v>Percentage change in the number of connections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103"/>
    </row>
    <row r="10" spans="1:32" ht="26.25" x14ac:dyDescent="0.25">
      <c r="A10" s="29"/>
      <c r="B10" s="61"/>
      <c r="C10" s="163" t="s">
        <v>3</v>
      </c>
      <c r="D10" s="62" t="s">
        <v>4</v>
      </c>
      <c r="E10" s="62" t="s">
        <v>59</v>
      </c>
      <c r="F10" s="62" t="s">
        <v>5</v>
      </c>
      <c r="G10" s="62" t="s">
        <v>60</v>
      </c>
      <c r="H10" s="62" t="s">
        <v>6</v>
      </c>
      <c r="I10" s="62" t="s">
        <v>61</v>
      </c>
      <c r="J10" s="62" t="s">
        <v>7</v>
      </c>
      <c r="K10" s="62" t="s">
        <v>8</v>
      </c>
      <c r="L10" s="62" t="s">
        <v>62</v>
      </c>
      <c r="M10" s="62" t="s">
        <v>63</v>
      </c>
      <c r="N10" s="62" t="s">
        <v>64</v>
      </c>
      <c r="O10" s="62" t="s">
        <v>9</v>
      </c>
      <c r="P10" s="62" t="s">
        <v>10</v>
      </c>
      <c r="Q10" s="62" t="s">
        <v>65</v>
      </c>
      <c r="R10" s="62" t="s">
        <v>66</v>
      </c>
      <c r="S10" s="62" t="s">
        <v>67</v>
      </c>
      <c r="T10" s="62" t="s">
        <v>68</v>
      </c>
      <c r="U10" s="62" t="s">
        <v>11</v>
      </c>
      <c r="V10" s="62" t="s">
        <v>69</v>
      </c>
      <c r="W10" s="62" t="s">
        <v>12</v>
      </c>
      <c r="X10" s="62" t="s">
        <v>70</v>
      </c>
      <c r="Y10" s="62" t="s">
        <v>13</v>
      </c>
      <c r="Z10" s="62" t="s">
        <v>71</v>
      </c>
      <c r="AA10" s="62" t="s">
        <v>72</v>
      </c>
      <c r="AB10" s="62" t="s">
        <v>73</v>
      </c>
      <c r="AC10" s="62" t="s">
        <v>74</v>
      </c>
      <c r="AD10" s="62" t="s">
        <v>14</v>
      </c>
      <c r="AE10" s="62" t="s">
        <v>75</v>
      </c>
      <c r="AF10" s="103"/>
    </row>
    <row r="11" spans="1:32" x14ac:dyDescent="0.25">
      <c r="A11" s="29"/>
      <c r="B11" s="56" t="str">
        <f>+'IOx - Inputs'!B33</f>
        <v>2011 to 2016</v>
      </c>
      <c r="C11" s="218">
        <f ca="1">+'IOx - Inputs'!C33</f>
        <v>7.8197294713411303E-4</v>
      </c>
      <c r="D11" s="54">
        <f ca="1">+'IOx - Inputs'!D33</f>
        <v>6.9438679035536133E-3</v>
      </c>
      <c r="E11" s="54">
        <f ca="1">+'IOx - Inputs'!E33</f>
        <v>-1.9782548659217358E-3</v>
      </c>
      <c r="F11" s="54">
        <f ca="1">+'IOx - Inputs'!F33</f>
        <v>-7.4460246409413511E-4</v>
      </c>
      <c r="G11" s="54">
        <f ca="1">+'IOx - Inputs'!G33</f>
        <v>1.4424956347341311E-2</v>
      </c>
      <c r="H11" s="54">
        <f ca="1">+'IOx - Inputs'!H33</f>
        <v>-3.6162441782616739E-5</v>
      </c>
      <c r="I11" s="54">
        <f ca="1">+'IOx - Inputs'!I33</f>
        <v>6.7786406355261342E-3</v>
      </c>
      <c r="J11" s="54">
        <f ca="1">+'IOx - Inputs'!J33</f>
        <v>6.5795150976679651E-3</v>
      </c>
      <c r="K11" s="54">
        <f ca="1">+'IOx - Inputs'!K33</f>
        <v>0</v>
      </c>
      <c r="L11" s="54">
        <f ca="1">+'IOx - Inputs'!L33</f>
        <v>-2.2966901313630217E-3</v>
      </c>
      <c r="M11" s="54">
        <f ca="1">+'IOx - Inputs'!M33</f>
        <v>1.3854183862938019E-2</v>
      </c>
      <c r="N11" s="54">
        <f ca="1">+'IOx - Inputs'!N33</f>
        <v>5.6134788375235001E-3</v>
      </c>
      <c r="O11" s="54">
        <f ca="1">+'IOx - Inputs'!O33</f>
        <v>5.6013845221967173E-3</v>
      </c>
      <c r="P11" s="54">
        <f ca="1">+'IOx - Inputs'!P33</f>
        <v>6.9994482914130796E-3</v>
      </c>
      <c r="Q11" s="54">
        <f ca="1">+'IOx - Inputs'!Q33</f>
        <v>-3.8760856832134039E-3</v>
      </c>
      <c r="R11" s="54">
        <f ca="1">+'IOx - Inputs'!R33</f>
        <v>7.0880213497406253E-3</v>
      </c>
      <c r="S11" s="54">
        <f ca="1">+'IOx - Inputs'!S33</f>
        <v>8.6163125167244559E-3</v>
      </c>
      <c r="T11" s="54">
        <f ca="1">+'IOx - Inputs'!T33</f>
        <v>-5.528993663979076E-4</v>
      </c>
      <c r="U11" s="54">
        <f ca="1">+'IOx - Inputs'!U33</f>
        <v>5.3898943559136381E-3</v>
      </c>
      <c r="V11" s="54">
        <f ca="1">+'IOx - Inputs'!V33</f>
        <v>-2.2637470530771919E-3</v>
      </c>
      <c r="W11" s="54">
        <f ca="1">+'IOx - Inputs'!W33</f>
        <v>-2.7544801920860174E-3</v>
      </c>
      <c r="X11" s="54">
        <f ca="1">+'IOx - Inputs'!X33</f>
        <v>-7.195977711785817E-4</v>
      </c>
      <c r="Y11" s="54">
        <f ca="1">+'IOx - Inputs'!Y33</f>
        <v>3.0324006964497219E-3</v>
      </c>
      <c r="Z11" s="54">
        <f ca="1">+'IOx - Inputs'!Z33</f>
        <v>2.9220086063614925E-3</v>
      </c>
      <c r="AA11" s="54">
        <f ca="1">+'IOx - Inputs'!AA33</f>
        <v>1.5193152870053961E-2</v>
      </c>
      <c r="AB11" s="54">
        <f ca="1">+'IOx - Inputs'!AB33</f>
        <v>7.6409566171253829E-3</v>
      </c>
      <c r="AC11" s="54">
        <f ca="1">+'IOx - Inputs'!AC33</f>
        <v>1.2718072124260793E-2</v>
      </c>
      <c r="AD11" s="54">
        <f ca="1">+'IOx - Inputs'!AD33</f>
        <v>6.9836423041458318E-3</v>
      </c>
      <c r="AE11" s="54">
        <f ca="1">+'IOx - Inputs'!AE33</f>
        <v>1.7453531039701708E-4</v>
      </c>
      <c r="AF11" s="103"/>
    </row>
    <row r="12" spans="1:32" x14ac:dyDescent="0.25">
      <c r="A12" s="29"/>
      <c r="B12" s="56" t="str">
        <f>+'IOx - Inputs'!B34</f>
        <v>2016 to 2021</v>
      </c>
      <c r="C12" s="218">
        <f ca="1">+'IOx - Inputs'!C34</f>
        <v>-6.3911428453033992E-4</v>
      </c>
      <c r="D12" s="54">
        <f ca="1">+'IOx - Inputs'!D34</f>
        <v>5.8354350513161179E-3</v>
      </c>
      <c r="E12" s="54">
        <f ca="1">+'IOx - Inputs'!E34</f>
        <v>-4.0121655345140006E-3</v>
      </c>
      <c r="F12" s="54">
        <f ca="1">+'IOx - Inputs'!F34</f>
        <v>-3.0030572485640894E-3</v>
      </c>
      <c r="G12" s="54">
        <f ca="1">+'IOx - Inputs'!G34</f>
        <v>1.3068566165098217E-2</v>
      </c>
      <c r="H12" s="54">
        <f ca="1">+'IOx - Inputs'!H34</f>
        <v>-1.4144841204858372E-3</v>
      </c>
      <c r="I12" s="54">
        <f ca="1">+'IOx - Inputs'!I34</f>
        <v>5.3981076738720546E-3</v>
      </c>
      <c r="J12" s="54">
        <f ca="1">+'IOx - Inputs'!J34</f>
        <v>4.4758822513306651E-3</v>
      </c>
      <c r="K12" s="54">
        <f ca="1">+'IOx - Inputs'!K34</f>
        <v>-3.4589606962192043E-3</v>
      </c>
      <c r="L12" s="54">
        <f ca="1">+'IOx - Inputs'!L34</f>
        <v>-3.6145524475961199E-3</v>
      </c>
      <c r="M12" s="54">
        <f ca="1">+'IOx - Inputs'!M34</f>
        <v>1.2430758653307894E-2</v>
      </c>
      <c r="N12" s="54">
        <f ca="1">+'IOx - Inputs'!N34</f>
        <v>3.7927764186049817E-3</v>
      </c>
      <c r="O12" s="54">
        <f ca="1">+'IOx - Inputs'!O34</f>
        <v>4.6181646177017033E-3</v>
      </c>
      <c r="P12" s="54">
        <f ca="1">+'IOx - Inputs'!P34</f>
        <v>5.976521258303169E-3</v>
      </c>
      <c r="Q12" s="54">
        <f ca="1">+'IOx - Inputs'!Q34</f>
        <v>-4.9507383209850264E-3</v>
      </c>
      <c r="R12" s="54">
        <f ca="1">+'IOx - Inputs'!R34</f>
        <v>5.717380789624027E-3</v>
      </c>
      <c r="S12" s="54">
        <f ca="1">+'IOx - Inputs'!S34</f>
        <v>7.109507576491314E-3</v>
      </c>
      <c r="T12" s="54">
        <f ca="1">+'IOx - Inputs'!T34</f>
        <v>-1.6858670745591997E-3</v>
      </c>
      <c r="U12" s="54">
        <f ca="1">+'IOx - Inputs'!U34</f>
        <v>4.1893689339327356E-3</v>
      </c>
      <c r="V12" s="54">
        <f ca="1">+'IOx - Inputs'!V34</f>
        <v>-2.8653766311710349E-3</v>
      </c>
      <c r="W12" s="54">
        <f ca="1">+'IOx - Inputs'!W34</f>
        <v>-4.1676239944280491E-3</v>
      </c>
      <c r="X12" s="54">
        <f ca="1">+'IOx - Inputs'!X34</f>
        <v>-2.6583266490921575E-3</v>
      </c>
      <c r="Y12" s="54">
        <f ca="1">+'IOx - Inputs'!Y34</f>
        <v>1.995360069789287E-3</v>
      </c>
      <c r="Z12" s="54">
        <f ca="1">+'IOx - Inputs'!Z34</f>
        <v>1.8102802419537323E-3</v>
      </c>
      <c r="AA12" s="54">
        <f ca="1">+'IOx - Inputs'!AA34</f>
        <v>1.4095269465063787E-2</v>
      </c>
      <c r="AB12" s="54">
        <f ca="1">+'IOx - Inputs'!AB34</f>
        <v>6.1480042822903425E-3</v>
      </c>
      <c r="AC12" s="54">
        <f ca="1">+'IOx - Inputs'!AC34</f>
        <v>1.0759223551997099E-2</v>
      </c>
      <c r="AD12" s="54">
        <f ca="1">+'IOx - Inputs'!AD34</f>
        <v>5.3748478201729455E-3</v>
      </c>
      <c r="AE12" s="54">
        <f ca="1">+'IOx - Inputs'!AE34</f>
        <v>-1.3117666511414106E-3</v>
      </c>
      <c r="AF12" s="103"/>
    </row>
    <row r="13" spans="1:32" x14ac:dyDescent="0.25">
      <c r="A13" s="29"/>
      <c r="B13" s="56" t="str">
        <f>+'IOx - Inputs'!B35</f>
        <v>2021 to 2026</v>
      </c>
      <c r="C13" s="218">
        <f>+'IOx - Inputs'!C35</f>
        <v>-1.4986151713587414E-3</v>
      </c>
      <c r="D13" s="54">
        <f ca="1">+'IOx - Inputs'!D35</f>
        <v>5.2975629265994417E-3</v>
      </c>
      <c r="E13" s="54">
        <f>+'IOx - Inputs'!E35</f>
        <v>-5.1284755757314837E-3</v>
      </c>
      <c r="F13" s="54">
        <f>+'IOx - Inputs'!F35</f>
        <v>-3.8169053171637213E-3</v>
      </c>
      <c r="G13" s="54">
        <f ca="1">+'IOx - Inputs'!G35</f>
        <v>1.2266767076009266E-2</v>
      </c>
      <c r="H13" s="54">
        <f>+'IOx - Inputs'!H35</f>
        <v>-2.820454444561693E-3</v>
      </c>
      <c r="I13" s="54">
        <f>+'IOx - Inputs'!I35</f>
        <v>4.8035148142637762E-3</v>
      </c>
      <c r="J13" s="54">
        <f>+'IOx - Inputs'!J35</f>
        <v>3.1348577549841217E-3</v>
      </c>
      <c r="K13" s="54">
        <f>+'IOx - Inputs'!K35</f>
        <v>-5.1003052428129081E-3</v>
      </c>
      <c r="L13" s="54">
        <f>+'IOx - Inputs'!L35</f>
        <v>-4.9617013464554605E-3</v>
      </c>
      <c r="M13" s="54">
        <f>+'IOx - Inputs'!M35</f>
        <v>1.1415797749950052E-2</v>
      </c>
      <c r="N13" s="54">
        <f>+'IOx - Inputs'!N35</f>
        <v>2.4875929374033046E-3</v>
      </c>
      <c r="O13" s="54">
        <f>+'IOx - Inputs'!O35</f>
        <v>3.6992379213209858E-3</v>
      </c>
      <c r="P13" s="54">
        <f>+'IOx - Inputs'!P35</f>
        <v>4.6531672885121722E-3</v>
      </c>
      <c r="Q13" s="54">
        <f ca="1">+'IOx - Inputs'!Q35</f>
        <v>-6.6197266325015436E-3</v>
      </c>
      <c r="R13" s="54">
        <f>+'IOx - Inputs'!R35</f>
        <v>4.6405706253653811E-3</v>
      </c>
      <c r="S13" s="54">
        <f>+'IOx - Inputs'!S35</f>
        <v>6.3075903183540394E-3</v>
      </c>
      <c r="T13" s="54">
        <f ca="1">+'IOx - Inputs'!T35</f>
        <v>-2.3476581293270238E-3</v>
      </c>
      <c r="U13" s="54">
        <f ca="1">+'IOx - Inputs'!U35</f>
        <v>3.4155621351064092E-3</v>
      </c>
      <c r="V13" s="54">
        <f ca="1">+'IOx - Inputs'!V35</f>
        <v>-4.0793901251440223E-3</v>
      </c>
      <c r="W13" s="54">
        <f ca="1">+'IOx - Inputs'!W35</f>
        <v>-5.2382900520653308E-3</v>
      </c>
      <c r="X13" s="54">
        <f>+'IOx - Inputs'!X35</f>
        <v>-3.1871205005524761E-3</v>
      </c>
      <c r="Y13" s="54">
        <f>+'IOx - Inputs'!Y35</f>
        <v>3.3036016459853101E-4</v>
      </c>
      <c r="Z13" s="54">
        <f ca="1">+'IOx - Inputs'!Z35</f>
        <v>1.0677188579322205E-3</v>
      </c>
      <c r="AA13" s="54">
        <f ca="1">+'IOx - Inputs'!AA35</f>
        <v>1.3004523212621688E-2</v>
      </c>
      <c r="AB13" s="54">
        <f>+'IOx - Inputs'!AB35</f>
        <v>5.1774970777658247E-3</v>
      </c>
      <c r="AC13" s="54">
        <f>+'IOx - Inputs'!AC35</f>
        <v>9.8585373091035766E-3</v>
      </c>
      <c r="AD13" s="54">
        <f>+'IOx - Inputs'!AD35</f>
        <v>4.5394725368268496E-3</v>
      </c>
      <c r="AE13" s="54">
        <f>+'IOx - Inputs'!AE35</f>
        <v>-2.3818195757001615E-3</v>
      </c>
      <c r="AF13" s="103"/>
    </row>
    <row r="14" spans="1:32" x14ac:dyDescent="0.25">
      <c r="A14" s="29"/>
      <c r="B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103"/>
    </row>
    <row r="15" spans="1:32" ht="23.25" x14ac:dyDescent="0.35">
      <c r="A15" s="29"/>
      <c r="B15" s="96" t="str">
        <f>'IOx - Inputs'!A22</f>
        <v>IO3B</v>
      </c>
      <c r="C15" s="214" t="str">
        <f>'IOx - Inputs'!B22</f>
        <v>Elasticity of non-network opex to network length</v>
      </c>
      <c r="D15" s="126"/>
      <c r="E15" s="12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103"/>
    </row>
    <row r="16" spans="1:32" x14ac:dyDescent="0.25">
      <c r="A16" s="29"/>
      <c r="B16" s="98"/>
      <c r="C16" s="217">
        <f>'IOx - Inputs'!B23</f>
        <v>0</v>
      </c>
      <c r="D16" s="126"/>
      <c r="E16" s="12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103"/>
    </row>
    <row r="17" spans="1:32" x14ac:dyDescent="0.25">
      <c r="A17" s="29"/>
      <c r="B17" s="126"/>
      <c r="D17" s="126"/>
      <c r="E17" s="12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103"/>
    </row>
    <row r="18" spans="1:32" ht="23.25" x14ac:dyDescent="0.35">
      <c r="A18" s="29"/>
      <c r="B18" s="96" t="str">
        <f>+'IOx - Inputs'!A67</f>
        <v>IO7</v>
      </c>
      <c r="C18" s="214" t="str">
        <f>+'IOx - Inputs'!B67</f>
        <v>Percentage change in network length (sourced from file 1605678 [analysis] row 24)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103"/>
    </row>
    <row r="19" spans="1:32" ht="26.25" x14ac:dyDescent="0.25">
      <c r="A19" s="29"/>
      <c r="B19" s="61"/>
      <c r="C19" s="163" t="s">
        <v>3</v>
      </c>
      <c r="D19" s="62" t="s">
        <v>4</v>
      </c>
      <c r="E19" s="62" t="s">
        <v>59</v>
      </c>
      <c r="F19" s="62" t="s">
        <v>5</v>
      </c>
      <c r="G19" s="62" t="s">
        <v>60</v>
      </c>
      <c r="H19" s="62" t="s">
        <v>6</v>
      </c>
      <c r="I19" s="62" t="s">
        <v>61</v>
      </c>
      <c r="J19" s="62" t="s">
        <v>7</v>
      </c>
      <c r="K19" s="62" t="s">
        <v>8</v>
      </c>
      <c r="L19" s="62" t="s">
        <v>62</v>
      </c>
      <c r="M19" s="62" t="s">
        <v>63</v>
      </c>
      <c r="N19" s="62" t="s">
        <v>64</v>
      </c>
      <c r="O19" s="62" t="s">
        <v>9</v>
      </c>
      <c r="P19" s="62" t="s">
        <v>10</v>
      </c>
      <c r="Q19" s="62" t="s">
        <v>65</v>
      </c>
      <c r="R19" s="62" t="s">
        <v>66</v>
      </c>
      <c r="S19" s="62" t="s">
        <v>67</v>
      </c>
      <c r="T19" s="62" t="s">
        <v>68</v>
      </c>
      <c r="U19" s="62" t="s">
        <v>11</v>
      </c>
      <c r="V19" s="62" t="s">
        <v>69</v>
      </c>
      <c r="W19" s="62" t="s">
        <v>12</v>
      </c>
      <c r="X19" s="62" t="s">
        <v>70</v>
      </c>
      <c r="Y19" s="62" t="s">
        <v>13</v>
      </c>
      <c r="Z19" s="62" t="s">
        <v>71</v>
      </c>
      <c r="AA19" s="62" t="s">
        <v>72</v>
      </c>
      <c r="AB19" s="62" t="s">
        <v>73</v>
      </c>
      <c r="AC19" s="62" t="s">
        <v>74</v>
      </c>
      <c r="AD19" s="62" t="s">
        <v>14</v>
      </c>
      <c r="AE19" s="62" t="s">
        <v>75</v>
      </c>
      <c r="AF19" s="103"/>
    </row>
    <row r="20" spans="1:32" x14ac:dyDescent="0.25">
      <c r="A20" s="29"/>
      <c r="B20" s="56" t="str">
        <f>+'IOx - Inputs'!B69</f>
        <v>For all years:</v>
      </c>
      <c r="C20" s="218">
        <f>+'IOx - Inputs'!C69</f>
        <v>8.1608916755744332E-3</v>
      </c>
      <c r="D20" s="54">
        <f>+'IOx - Inputs'!D69</f>
        <v>9.4753433558993905E-3</v>
      </c>
      <c r="E20" s="54">
        <f>+'IOx - Inputs'!E69</f>
        <v>1.3113383062418826E-2</v>
      </c>
      <c r="F20" s="54">
        <f>+'IOx - Inputs'!F69</f>
        <v>1.6882748144333437E-3</v>
      </c>
      <c r="G20" s="54">
        <f>+'IOx - Inputs'!G69</f>
        <v>6.116839077988212E-3</v>
      </c>
      <c r="H20" s="54">
        <f>+'IOx - Inputs'!H69</f>
        <v>-6.6738733480187218E-4</v>
      </c>
      <c r="I20" s="54">
        <f>+'IOx - Inputs'!I69</f>
        <v>2.723638071983725E-3</v>
      </c>
      <c r="J20" s="54">
        <f>+'IOx - Inputs'!J69</f>
        <v>1.1167932898723754E-2</v>
      </c>
      <c r="K20" s="54">
        <f>+'IOx - Inputs'!K69</f>
        <v>4.9182674140817451E-3</v>
      </c>
      <c r="L20" s="54">
        <f>+'IOx - Inputs'!L69</f>
        <v>1.7723053828848645E-3</v>
      </c>
      <c r="M20" s="54">
        <f>+'IOx - Inputs'!M69</f>
        <v>1.9060568873473516E-2</v>
      </c>
      <c r="N20" s="54">
        <f>+'IOx - Inputs'!N69</f>
        <v>4.8560077718335926E-3</v>
      </c>
      <c r="O20" s="54">
        <f>+'IOx - Inputs'!O69</f>
        <v>9.6341798449799398E-3</v>
      </c>
      <c r="P20" s="54">
        <f>+'IOx - Inputs'!P69</f>
        <v>4.0919581433411789E-3</v>
      </c>
      <c r="Q20" s="54">
        <f>+'IOx - Inputs'!Q69</f>
        <v>5.2371612170507564E-3</v>
      </c>
      <c r="R20" s="54">
        <f>+'IOx - Inputs'!R69</f>
        <v>7.924099224032144E-3</v>
      </c>
      <c r="S20" s="54">
        <f>+'IOx - Inputs'!S69</f>
        <v>7.1722679508945397E-3</v>
      </c>
      <c r="T20" s="54">
        <f>+'IOx - Inputs'!T69</f>
        <v>6.4806933612890916E-3</v>
      </c>
      <c r="U20" s="54">
        <f>+'IOx - Inputs'!U69</f>
        <v>1.4162691357382462E-2</v>
      </c>
      <c r="V20" s="54">
        <f>+'IOx - Inputs'!V69</f>
        <v>6.0975714196601194E-2</v>
      </c>
      <c r="W20" s="54">
        <f>+'IOx - Inputs'!W69</f>
        <v>1.0862361325172598E-2</v>
      </c>
      <c r="X20" s="54">
        <f>+'IOx - Inputs'!X69</f>
        <v>3.259300686550004E-3</v>
      </c>
      <c r="Y20" s="54">
        <f>+'IOx - Inputs'!Y69</f>
        <v>1.7090863547193358E-3</v>
      </c>
      <c r="Z20" s="54">
        <f>+'IOx - Inputs'!Z69</f>
        <v>4.70997712432486E-3</v>
      </c>
      <c r="AA20" s="54">
        <f>+'IOx - Inputs'!AA69</f>
        <v>4.2548244706166471E-3</v>
      </c>
      <c r="AB20" s="54">
        <f>+'IOx - Inputs'!AB69</f>
        <v>4.8578493101674169E-3</v>
      </c>
      <c r="AC20" s="54">
        <f>+'IOx - Inputs'!AC69</f>
        <v>3.5525137790746175E-3</v>
      </c>
      <c r="AD20" s="54">
        <f>+'IOx - Inputs'!AD69</f>
        <v>2.1534612275018183E-3</v>
      </c>
      <c r="AE20" s="54">
        <f>+'IOx - Inputs'!AE69</f>
        <v>1.1629331188238945E-2</v>
      </c>
      <c r="AF20" s="103"/>
    </row>
    <row r="21" spans="1:32" x14ac:dyDescent="0.25">
      <c r="A21" s="29"/>
      <c r="B21" s="126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4"/>
      <c r="AF21" s="103"/>
    </row>
    <row r="22" spans="1:32" ht="26.25" x14ac:dyDescent="0.25">
      <c r="A22" s="29"/>
      <c r="B22" s="61"/>
      <c r="C22" s="163" t="s">
        <v>3</v>
      </c>
      <c r="D22" s="62" t="s">
        <v>4</v>
      </c>
      <c r="E22" s="62" t="s">
        <v>59</v>
      </c>
      <c r="F22" s="62" t="s">
        <v>5</v>
      </c>
      <c r="G22" s="62" t="s">
        <v>60</v>
      </c>
      <c r="H22" s="62" t="s">
        <v>6</v>
      </c>
      <c r="I22" s="62" t="s">
        <v>61</v>
      </c>
      <c r="J22" s="62" t="s">
        <v>7</v>
      </c>
      <c r="K22" s="62" t="s">
        <v>8</v>
      </c>
      <c r="L22" s="62" t="s">
        <v>62</v>
      </c>
      <c r="M22" s="62" t="s">
        <v>63</v>
      </c>
      <c r="N22" s="62" t="s">
        <v>64</v>
      </c>
      <c r="O22" s="62" t="s">
        <v>9</v>
      </c>
      <c r="P22" s="62" t="s">
        <v>10</v>
      </c>
      <c r="Q22" s="62" t="s">
        <v>65</v>
      </c>
      <c r="R22" s="62" t="s">
        <v>66</v>
      </c>
      <c r="S22" s="62" t="s">
        <v>67</v>
      </c>
      <c r="T22" s="62" t="s">
        <v>68</v>
      </c>
      <c r="U22" s="62" t="s">
        <v>11</v>
      </c>
      <c r="V22" s="62" t="s">
        <v>69</v>
      </c>
      <c r="W22" s="62" t="s">
        <v>12</v>
      </c>
      <c r="X22" s="62" t="s">
        <v>70</v>
      </c>
      <c r="Y22" s="62" t="s">
        <v>13</v>
      </c>
      <c r="Z22" s="62" t="s">
        <v>71</v>
      </c>
      <c r="AA22" s="62" t="s">
        <v>72</v>
      </c>
      <c r="AB22" s="62" t="s">
        <v>73</v>
      </c>
      <c r="AC22" s="62" t="s">
        <v>74</v>
      </c>
      <c r="AD22" s="62" t="s">
        <v>14</v>
      </c>
      <c r="AE22" s="62" t="s">
        <v>75</v>
      </c>
      <c r="AF22" s="103"/>
    </row>
    <row r="23" spans="1:32" x14ac:dyDescent="0.25">
      <c r="A23" s="29"/>
      <c r="B23" s="56">
        <v>2016</v>
      </c>
      <c r="C23" s="218">
        <f t="shared" ref="C23:AE25" ca="1" si="0">+(C$20*$C$16)+(C11*$C$7)</f>
        <v>6.3730795191430209E-4</v>
      </c>
      <c r="D23" s="54">
        <f t="shared" ca="1" si="0"/>
        <v>5.6592523413961943E-3</v>
      </c>
      <c r="E23" s="54">
        <f t="shared" ca="1" si="0"/>
        <v>-1.6122777157262147E-3</v>
      </c>
      <c r="F23" s="54">
        <f t="shared" ca="1" si="0"/>
        <v>-6.0685100823672006E-4</v>
      </c>
      <c r="G23" s="54">
        <f t="shared" ca="1" si="0"/>
        <v>1.1756339423083169E-2</v>
      </c>
      <c r="H23" s="54">
        <f t="shared" ca="1" si="0"/>
        <v>-2.9472390052832642E-5</v>
      </c>
      <c r="I23" s="54">
        <f t="shared" ca="1" si="0"/>
        <v>5.5245921179537987E-3</v>
      </c>
      <c r="J23" s="54">
        <f t="shared" ca="1" si="0"/>
        <v>5.3623048045993915E-3</v>
      </c>
      <c r="K23" s="54">
        <f t="shared" ca="1" si="0"/>
        <v>0</v>
      </c>
      <c r="L23" s="54">
        <f t="shared" ca="1" si="0"/>
        <v>-1.8718024570608626E-3</v>
      </c>
      <c r="M23" s="54">
        <f t="shared" ca="1" si="0"/>
        <v>1.1291159848294485E-2</v>
      </c>
      <c r="N23" s="54">
        <f t="shared" ca="1" si="0"/>
        <v>4.5749852525816519E-3</v>
      </c>
      <c r="O23" s="54">
        <f t="shared" ca="1" si="0"/>
        <v>4.5651283855903243E-3</v>
      </c>
      <c r="P23" s="54">
        <f t="shared" ca="1" si="0"/>
        <v>5.7045503575016594E-3</v>
      </c>
      <c r="Q23" s="54">
        <f t="shared" ca="1" si="0"/>
        <v>-3.159009831818924E-3</v>
      </c>
      <c r="R23" s="54">
        <f t="shared" ca="1" si="0"/>
        <v>5.7767374000386095E-3</v>
      </c>
      <c r="S23" s="54">
        <f t="shared" ca="1" si="0"/>
        <v>7.0222947011304307E-3</v>
      </c>
      <c r="T23" s="54">
        <f t="shared" ca="1" si="0"/>
        <v>-4.5061298361429464E-4</v>
      </c>
      <c r="U23" s="54">
        <f t="shared" ca="1" si="0"/>
        <v>4.3927639000696144E-3</v>
      </c>
      <c r="V23" s="54">
        <f t="shared" ca="1" si="0"/>
        <v>-1.8449538482579113E-3</v>
      </c>
      <c r="W23" s="54">
        <f t="shared" ca="1" si="0"/>
        <v>-2.2449013565501042E-3</v>
      </c>
      <c r="X23" s="54">
        <f t="shared" ca="1" si="0"/>
        <v>-5.864721835105441E-4</v>
      </c>
      <c r="Y23" s="54">
        <f t="shared" ca="1" si="0"/>
        <v>2.4714065676065232E-3</v>
      </c>
      <c r="Z23" s="54">
        <f t="shared" ca="1" si="0"/>
        <v>2.3814370141846163E-3</v>
      </c>
      <c r="AA23" s="54">
        <f t="shared" ca="1" si="0"/>
        <v>1.2382419589093977E-2</v>
      </c>
      <c r="AB23" s="54">
        <f t="shared" ca="1" si="0"/>
        <v>6.2273796429571865E-3</v>
      </c>
      <c r="AC23" s="54">
        <f t="shared" ca="1" si="0"/>
        <v>1.0365228781272546E-2</v>
      </c>
      <c r="AD23" s="54">
        <f t="shared" ca="1" si="0"/>
        <v>5.6916684778788524E-3</v>
      </c>
      <c r="AE23" s="54">
        <f t="shared" ca="1" si="0"/>
        <v>1.4224627797356892E-4</v>
      </c>
      <c r="AF23" s="103"/>
    </row>
    <row r="24" spans="1:32" x14ac:dyDescent="0.25">
      <c r="A24" s="29"/>
      <c r="B24" s="56">
        <v>2021</v>
      </c>
      <c r="C24" s="218">
        <f t="shared" ca="1" si="0"/>
        <v>-5.2087814189222704E-4</v>
      </c>
      <c r="D24" s="54">
        <f t="shared" ca="1" si="0"/>
        <v>4.7558795668226359E-3</v>
      </c>
      <c r="E24" s="54">
        <f t="shared" ca="1" si="0"/>
        <v>-3.2699149106289105E-3</v>
      </c>
      <c r="F24" s="54">
        <f t="shared" ca="1" si="0"/>
        <v>-2.4474916575797328E-3</v>
      </c>
      <c r="G24" s="54">
        <f t="shared" ca="1" si="0"/>
        <v>1.0650881424555047E-2</v>
      </c>
      <c r="H24" s="54">
        <f t="shared" ca="1" si="0"/>
        <v>-1.1528045581959572E-3</v>
      </c>
      <c r="I24" s="54">
        <f t="shared" ca="1" si="0"/>
        <v>4.3994577542057246E-3</v>
      </c>
      <c r="J24" s="54">
        <f t="shared" ca="1" si="0"/>
        <v>3.647844034834492E-3</v>
      </c>
      <c r="K24" s="54">
        <f t="shared" ca="1" si="0"/>
        <v>-2.8190529674186515E-3</v>
      </c>
      <c r="L24" s="54">
        <f t="shared" ca="1" si="0"/>
        <v>-2.9458602447908376E-3</v>
      </c>
      <c r="M24" s="54">
        <f t="shared" ca="1" si="0"/>
        <v>1.0131068302445933E-2</v>
      </c>
      <c r="N24" s="54">
        <f t="shared" ca="1" si="0"/>
        <v>3.09111278116306E-3</v>
      </c>
      <c r="O24" s="54">
        <f t="shared" ca="1" si="0"/>
        <v>3.7638041634268878E-3</v>
      </c>
      <c r="P24" s="54">
        <f t="shared" ca="1" si="0"/>
        <v>4.8708648255170826E-3</v>
      </c>
      <c r="Q24" s="54">
        <f t="shared" ca="1" si="0"/>
        <v>-4.0348517316027965E-3</v>
      </c>
      <c r="R24" s="54">
        <f t="shared" ca="1" si="0"/>
        <v>4.6596653435435819E-3</v>
      </c>
      <c r="S24" s="54">
        <f t="shared" ca="1" si="0"/>
        <v>5.7942486748404206E-3</v>
      </c>
      <c r="T24" s="54">
        <f t="shared" ca="1" si="0"/>
        <v>-1.3739816657657477E-3</v>
      </c>
      <c r="U24" s="54">
        <f t="shared" ca="1" si="0"/>
        <v>3.4143356811551792E-3</v>
      </c>
      <c r="V24" s="54">
        <f t="shared" ca="1" si="0"/>
        <v>-2.3352819544043934E-3</v>
      </c>
      <c r="W24" s="54">
        <f t="shared" ca="1" si="0"/>
        <v>-3.3966135554588596E-3</v>
      </c>
      <c r="X24" s="54">
        <f t="shared" ca="1" si="0"/>
        <v>-2.1665362190101084E-3</v>
      </c>
      <c r="Y24" s="54">
        <f t="shared" ca="1" si="0"/>
        <v>1.6262184568782687E-3</v>
      </c>
      <c r="Z24" s="54">
        <f t="shared" ca="1" si="0"/>
        <v>1.4753783971922917E-3</v>
      </c>
      <c r="AA24" s="54">
        <f t="shared" ca="1" si="0"/>
        <v>1.1487644614026985E-2</v>
      </c>
      <c r="AB24" s="54">
        <f t="shared" ca="1" si="0"/>
        <v>5.0106234900666284E-3</v>
      </c>
      <c r="AC24" s="54">
        <f t="shared" ca="1" si="0"/>
        <v>8.7687671948776351E-3</v>
      </c>
      <c r="AD24" s="54">
        <f t="shared" ca="1" si="0"/>
        <v>4.3805009734409501E-3</v>
      </c>
      <c r="AE24" s="54">
        <f t="shared" ca="1" si="0"/>
        <v>-1.0690898206802495E-3</v>
      </c>
      <c r="AF24" s="103"/>
    </row>
    <row r="25" spans="1:32" x14ac:dyDescent="0.25">
      <c r="A25" s="29"/>
      <c r="B25" s="56">
        <v>2026</v>
      </c>
      <c r="C25" s="218">
        <f t="shared" si="0"/>
        <v>-1.2213713646573741E-3</v>
      </c>
      <c r="D25" s="54">
        <f t="shared" ca="1" si="0"/>
        <v>4.3175137851785448E-3</v>
      </c>
      <c r="E25" s="54">
        <f t="shared" si="0"/>
        <v>-4.1797075942211588E-3</v>
      </c>
      <c r="F25" s="54">
        <f t="shared" si="0"/>
        <v>-3.1107778334884327E-3</v>
      </c>
      <c r="G25" s="54">
        <f t="shared" ca="1" si="0"/>
        <v>9.9974151669475521E-3</v>
      </c>
      <c r="H25" s="54">
        <f t="shared" si="0"/>
        <v>-2.2986703723177795E-3</v>
      </c>
      <c r="I25" s="54">
        <f t="shared" si="0"/>
        <v>3.914864573624977E-3</v>
      </c>
      <c r="J25" s="54">
        <f t="shared" si="0"/>
        <v>2.5549090703120589E-3</v>
      </c>
      <c r="K25" s="54">
        <f t="shared" si="0"/>
        <v>-4.15674877289252E-3</v>
      </c>
      <c r="L25" s="54">
        <f t="shared" si="0"/>
        <v>-4.0437865973612002E-3</v>
      </c>
      <c r="M25" s="54">
        <f t="shared" si="0"/>
        <v>9.3038751662092908E-3</v>
      </c>
      <c r="N25" s="54">
        <f t="shared" si="0"/>
        <v>2.0273882439836933E-3</v>
      </c>
      <c r="O25" s="54">
        <f t="shared" si="0"/>
        <v>3.0148789058766032E-3</v>
      </c>
      <c r="P25" s="54">
        <f t="shared" si="0"/>
        <v>3.7923313401374203E-3</v>
      </c>
      <c r="Q25" s="54">
        <f t="shared" ca="1" si="0"/>
        <v>-5.3950772054887578E-3</v>
      </c>
      <c r="R25" s="54">
        <f t="shared" si="0"/>
        <v>3.7820650596727852E-3</v>
      </c>
      <c r="S25" s="54">
        <f t="shared" si="0"/>
        <v>5.1406861094585414E-3</v>
      </c>
      <c r="T25" s="54">
        <f t="shared" ca="1" si="0"/>
        <v>-1.9133413754015244E-3</v>
      </c>
      <c r="U25" s="54">
        <f t="shared" ca="1" si="0"/>
        <v>2.7836831401117233E-3</v>
      </c>
      <c r="V25" s="54">
        <f t="shared" ca="1" si="0"/>
        <v>-3.3247029519923779E-3</v>
      </c>
      <c r="W25" s="54">
        <f t="shared" ca="1" si="0"/>
        <v>-4.2692063924332441E-3</v>
      </c>
      <c r="X25" s="54">
        <f t="shared" si="0"/>
        <v>-2.5975032079502678E-3</v>
      </c>
      <c r="Y25" s="54">
        <f t="shared" si="0"/>
        <v>2.6924353414780277E-4</v>
      </c>
      <c r="Z25" s="54">
        <f t="shared" ca="1" si="0"/>
        <v>8.701908692147597E-4</v>
      </c>
      <c r="AA25" s="54">
        <f t="shared" ca="1" si="0"/>
        <v>1.0598686418286676E-2</v>
      </c>
      <c r="AB25" s="54">
        <f t="shared" si="0"/>
        <v>4.2196601183791468E-3</v>
      </c>
      <c r="AC25" s="54">
        <f t="shared" si="0"/>
        <v>8.0347079069194149E-3</v>
      </c>
      <c r="AD25" s="54">
        <f t="shared" si="0"/>
        <v>3.6996701175138823E-3</v>
      </c>
      <c r="AE25" s="54">
        <f t="shared" si="0"/>
        <v>-1.9411829541956314E-3</v>
      </c>
      <c r="AF25" s="103"/>
    </row>
    <row r="26" spans="1:32" x14ac:dyDescent="0.25">
      <c r="A26" s="29"/>
      <c r="B26" s="13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103"/>
    </row>
    <row r="27" spans="1:32" x14ac:dyDescent="0.25">
      <c r="A27" s="29"/>
      <c r="B27" s="13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103"/>
    </row>
    <row r="28" spans="1:32" ht="23.25" x14ac:dyDescent="0.35">
      <c r="A28" s="101" t="s">
        <v>147</v>
      </c>
      <c r="B28" s="102" t="s">
        <v>27</v>
      </c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4"/>
      <c r="AF28" s="103"/>
    </row>
    <row r="29" spans="1:32" x14ac:dyDescent="0.25">
      <c r="A29" s="29"/>
      <c r="B29" s="13" t="s">
        <v>15</v>
      </c>
      <c r="C29" s="170" t="s">
        <v>107</v>
      </c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4"/>
      <c r="AF29" s="103"/>
    </row>
    <row r="30" spans="1:32" x14ac:dyDescent="0.25">
      <c r="A30" s="29"/>
      <c r="B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103"/>
    </row>
    <row r="31" spans="1:32" ht="23.25" x14ac:dyDescent="0.35">
      <c r="A31" s="29"/>
      <c r="B31" s="96" t="str">
        <f>'IOx - Inputs'!A16</f>
        <v>IO2B</v>
      </c>
      <c r="C31" s="214" t="str">
        <f>'IOx - Inputs'!B16</f>
        <v>Non-network opex partial productivity factor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103"/>
    </row>
    <row r="32" spans="1:32" x14ac:dyDescent="0.25">
      <c r="A32" s="29"/>
      <c r="B32" s="98"/>
      <c r="C32" s="219">
        <f>'IOx - Inputs'!B17</f>
        <v>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103"/>
    </row>
    <row r="33" spans="1:32" x14ac:dyDescent="0.25">
      <c r="A33" s="29"/>
      <c r="B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103"/>
    </row>
    <row r="34" spans="1:32" x14ac:dyDescent="0.25">
      <c r="A34" s="29"/>
      <c r="B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103"/>
    </row>
    <row r="35" spans="1:32" ht="23.25" x14ac:dyDescent="0.35">
      <c r="A35" s="101" t="s">
        <v>84</v>
      </c>
      <c r="B35" s="102" t="s">
        <v>81</v>
      </c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4"/>
      <c r="AF35" s="103"/>
    </row>
    <row r="36" spans="1:32" x14ac:dyDescent="0.25">
      <c r="A36" s="29"/>
      <c r="B36" s="13" t="s">
        <v>15</v>
      </c>
      <c r="C36" s="170" t="s">
        <v>148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103"/>
    </row>
    <row r="37" spans="1:32" x14ac:dyDescent="0.25">
      <c r="A37" s="29"/>
      <c r="B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103"/>
    </row>
    <row r="38" spans="1:32" ht="26.25" x14ac:dyDescent="0.25">
      <c r="A38" s="29"/>
      <c r="B38" s="61"/>
      <c r="C38" s="163" t="s">
        <v>3</v>
      </c>
      <c r="D38" s="62" t="s">
        <v>4</v>
      </c>
      <c r="E38" s="62" t="s">
        <v>59</v>
      </c>
      <c r="F38" s="62" t="s">
        <v>5</v>
      </c>
      <c r="G38" s="62" t="s">
        <v>60</v>
      </c>
      <c r="H38" s="62" t="s">
        <v>6</v>
      </c>
      <c r="I38" s="62" t="s">
        <v>61</v>
      </c>
      <c r="J38" s="62" t="s">
        <v>7</v>
      </c>
      <c r="K38" s="62" t="s">
        <v>8</v>
      </c>
      <c r="L38" s="62" t="s">
        <v>62</v>
      </c>
      <c r="M38" s="62" t="s">
        <v>63</v>
      </c>
      <c r="N38" s="62" t="s">
        <v>64</v>
      </c>
      <c r="O38" s="62" t="s">
        <v>9</v>
      </c>
      <c r="P38" s="62" t="s">
        <v>10</v>
      </c>
      <c r="Q38" s="62" t="s">
        <v>65</v>
      </c>
      <c r="R38" s="62" t="s">
        <v>66</v>
      </c>
      <c r="S38" s="62" t="s">
        <v>67</v>
      </c>
      <c r="T38" s="62" t="s">
        <v>68</v>
      </c>
      <c r="U38" s="62" t="s">
        <v>11</v>
      </c>
      <c r="V38" s="62" t="s">
        <v>69</v>
      </c>
      <c r="W38" s="62" t="s">
        <v>12</v>
      </c>
      <c r="X38" s="62" t="s">
        <v>70</v>
      </c>
      <c r="Y38" s="62" t="s">
        <v>13</v>
      </c>
      <c r="Z38" s="62" t="s">
        <v>71</v>
      </c>
      <c r="AA38" s="62" t="s">
        <v>72</v>
      </c>
      <c r="AB38" s="62" t="s">
        <v>73</v>
      </c>
      <c r="AC38" s="62" t="s">
        <v>74</v>
      </c>
      <c r="AD38" s="62" t="s">
        <v>14</v>
      </c>
      <c r="AE38" s="62" t="s">
        <v>75</v>
      </c>
      <c r="AF38" s="103"/>
    </row>
    <row r="39" spans="1:32" x14ac:dyDescent="0.25">
      <c r="A39" s="29"/>
      <c r="B39" s="56">
        <v>2012</v>
      </c>
      <c r="C39" s="218">
        <f ca="1">-$C$32+IF($B39&lt;=$B$23,C$23,IF($B39&lt;=$B$24,C$24,C$25))</f>
        <v>6.3730795191430209E-4</v>
      </c>
      <c r="D39" s="54">
        <f t="shared" ref="D39:AE48" ca="1" si="1">-$C$32+IF($B39&lt;=$B$23,D$23,IF($B39&lt;=$B$24,D$24,D$25))</f>
        <v>5.6592523413961943E-3</v>
      </c>
      <c r="E39" s="54">
        <f t="shared" ca="1" si="1"/>
        <v>-1.6122777157262147E-3</v>
      </c>
      <c r="F39" s="54">
        <f t="shared" ca="1" si="1"/>
        <v>-6.0685100823672006E-4</v>
      </c>
      <c r="G39" s="54">
        <f t="shared" ca="1" si="1"/>
        <v>1.1756339423083169E-2</v>
      </c>
      <c r="H39" s="54">
        <f t="shared" ca="1" si="1"/>
        <v>-2.9472390052832642E-5</v>
      </c>
      <c r="I39" s="54">
        <f t="shared" ca="1" si="1"/>
        <v>5.5245921179537987E-3</v>
      </c>
      <c r="J39" s="54">
        <f t="shared" ca="1" si="1"/>
        <v>5.3623048045993915E-3</v>
      </c>
      <c r="K39" s="54">
        <f t="shared" ca="1" si="1"/>
        <v>0</v>
      </c>
      <c r="L39" s="54">
        <f t="shared" ca="1" si="1"/>
        <v>-1.8718024570608626E-3</v>
      </c>
      <c r="M39" s="54">
        <f t="shared" ca="1" si="1"/>
        <v>1.1291159848294485E-2</v>
      </c>
      <c r="N39" s="54">
        <f t="shared" ca="1" si="1"/>
        <v>4.5749852525816519E-3</v>
      </c>
      <c r="O39" s="54">
        <f t="shared" ca="1" si="1"/>
        <v>4.5651283855903243E-3</v>
      </c>
      <c r="P39" s="54">
        <f t="shared" ca="1" si="1"/>
        <v>5.7045503575016594E-3</v>
      </c>
      <c r="Q39" s="54">
        <f t="shared" ca="1" si="1"/>
        <v>-3.159009831818924E-3</v>
      </c>
      <c r="R39" s="54">
        <f t="shared" ca="1" si="1"/>
        <v>5.7767374000386095E-3</v>
      </c>
      <c r="S39" s="54">
        <f t="shared" ca="1" si="1"/>
        <v>7.0222947011304307E-3</v>
      </c>
      <c r="T39" s="54">
        <f t="shared" ca="1" si="1"/>
        <v>-4.5061298361429464E-4</v>
      </c>
      <c r="U39" s="54">
        <f t="shared" ca="1" si="1"/>
        <v>4.3927639000696144E-3</v>
      </c>
      <c r="V39" s="54">
        <f t="shared" ca="1" si="1"/>
        <v>-1.8449538482579113E-3</v>
      </c>
      <c r="W39" s="54">
        <f t="shared" ca="1" si="1"/>
        <v>-2.2449013565501042E-3</v>
      </c>
      <c r="X39" s="54">
        <f t="shared" ca="1" si="1"/>
        <v>-5.864721835105441E-4</v>
      </c>
      <c r="Y39" s="54">
        <f t="shared" ca="1" si="1"/>
        <v>2.4714065676065232E-3</v>
      </c>
      <c r="Z39" s="54">
        <f t="shared" ca="1" si="1"/>
        <v>2.3814370141846163E-3</v>
      </c>
      <c r="AA39" s="54">
        <f t="shared" ca="1" si="1"/>
        <v>1.2382419589093977E-2</v>
      </c>
      <c r="AB39" s="54">
        <f t="shared" ca="1" si="1"/>
        <v>6.2273796429571865E-3</v>
      </c>
      <c r="AC39" s="54">
        <f t="shared" ca="1" si="1"/>
        <v>1.0365228781272546E-2</v>
      </c>
      <c r="AD39" s="54">
        <f t="shared" ca="1" si="1"/>
        <v>5.6916684778788524E-3</v>
      </c>
      <c r="AE39" s="54">
        <f t="shared" ca="1" si="1"/>
        <v>1.4224627797356892E-4</v>
      </c>
      <c r="AF39" s="103"/>
    </row>
    <row r="40" spans="1:32" x14ac:dyDescent="0.25">
      <c r="A40" s="29"/>
      <c r="B40" s="56">
        <v>2013</v>
      </c>
      <c r="C40" s="218">
        <f t="shared" ref="C40:R50" ca="1" si="2">-$C$32+IF($B40&lt;=$B$23,C$23,IF($B40&lt;=$B$24,C$24,C$25))</f>
        <v>6.3730795191430209E-4</v>
      </c>
      <c r="D40" s="54">
        <f t="shared" ca="1" si="2"/>
        <v>5.6592523413961943E-3</v>
      </c>
      <c r="E40" s="54">
        <f t="shared" ca="1" si="2"/>
        <v>-1.6122777157262147E-3</v>
      </c>
      <c r="F40" s="54">
        <f t="shared" ca="1" si="2"/>
        <v>-6.0685100823672006E-4</v>
      </c>
      <c r="G40" s="54">
        <f t="shared" ca="1" si="2"/>
        <v>1.1756339423083169E-2</v>
      </c>
      <c r="H40" s="54">
        <f t="shared" ca="1" si="2"/>
        <v>-2.9472390052832642E-5</v>
      </c>
      <c r="I40" s="54">
        <f t="shared" ca="1" si="2"/>
        <v>5.5245921179537987E-3</v>
      </c>
      <c r="J40" s="54">
        <f t="shared" ca="1" si="2"/>
        <v>5.3623048045993915E-3</v>
      </c>
      <c r="K40" s="54">
        <f t="shared" ca="1" si="2"/>
        <v>0</v>
      </c>
      <c r="L40" s="54">
        <f t="shared" ca="1" si="2"/>
        <v>-1.8718024570608626E-3</v>
      </c>
      <c r="M40" s="54">
        <f t="shared" ca="1" si="2"/>
        <v>1.1291159848294485E-2</v>
      </c>
      <c r="N40" s="54">
        <f t="shared" ca="1" si="2"/>
        <v>4.5749852525816519E-3</v>
      </c>
      <c r="O40" s="54">
        <f t="shared" ca="1" si="2"/>
        <v>4.5651283855903243E-3</v>
      </c>
      <c r="P40" s="54">
        <f t="shared" ca="1" si="2"/>
        <v>5.7045503575016594E-3</v>
      </c>
      <c r="Q40" s="54">
        <f t="shared" ca="1" si="2"/>
        <v>-3.159009831818924E-3</v>
      </c>
      <c r="R40" s="54">
        <f t="shared" ca="1" si="2"/>
        <v>5.7767374000386095E-3</v>
      </c>
      <c r="S40" s="54">
        <f t="shared" ca="1" si="1"/>
        <v>7.0222947011304307E-3</v>
      </c>
      <c r="T40" s="54">
        <f t="shared" ca="1" si="1"/>
        <v>-4.5061298361429464E-4</v>
      </c>
      <c r="U40" s="54">
        <f t="shared" ca="1" si="1"/>
        <v>4.3927639000696144E-3</v>
      </c>
      <c r="V40" s="54">
        <f t="shared" ca="1" si="1"/>
        <v>-1.8449538482579113E-3</v>
      </c>
      <c r="W40" s="54">
        <f t="shared" ca="1" si="1"/>
        <v>-2.2449013565501042E-3</v>
      </c>
      <c r="X40" s="54">
        <f t="shared" ca="1" si="1"/>
        <v>-5.864721835105441E-4</v>
      </c>
      <c r="Y40" s="54">
        <f t="shared" ca="1" si="1"/>
        <v>2.4714065676065232E-3</v>
      </c>
      <c r="Z40" s="54">
        <f t="shared" ca="1" si="1"/>
        <v>2.3814370141846163E-3</v>
      </c>
      <c r="AA40" s="54">
        <f t="shared" ca="1" si="1"/>
        <v>1.2382419589093977E-2</v>
      </c>
      <c r="AB40" s="54">
        <f t="shared" ca="1" si="1"/>
        <v>6.2273796429571865E-3</v>
      </c>
      <c r="AC40" s="54">
        <f t="shared" ca="1" si="1"/>
        <v>1.0365228781272546E-2</v>
      </c>
      <c r="AD40" s="54">
        <f t="shared" ca="1" si="1"/>
        <v>5.6916684778788524E-3</v>
      </c>
      <c r="AE40" s="54">
        <f t="shared" ca="1" si="1"/>
        <v>1.4224627797356892E-4</v>
      </c>
      <c r="AF40" s="103"/>
    </row>
    <row r="41" spans="1:32" x14ac:dyDescent="0.25">
      <c r="A41" s="29"/>
      <c r="B41" s="56">
        <v>2014</v>
      </c>
      <c r="C41" s="218">
        <f t="shared" ca="1" si="2"/>
        <v>6.3730795191430209E-4</v>
      </c>
      <c r="D41" s="54">
        <f t="shared" ca="1" si="1"/>
        <v>5.6592523413961943E-3</v>
      </c>
      <c r="E41" s="54">
        <f t="shared" ca="1" si="1"/>
        <v>-1.6122777157262147E-3</v>
      </c>
      <c r="F41" s="54">
        <f t="shared" ca="1" si="1"/>
        <v>-6.0685100823672006E-4</v>
      </c>
      <c r="G41" s="54">
        <f t="shared" ca="1" si="1"/>
        <v>1.1756339423083169E-2</v>
      </c>
      <c r="H41" s="54">
        <f t="shared" ca="1" si="1"/>
        <v>-2.9472390052832642E-5</v>
      </c>
      <c r="I41" s="54">
        <f t="shared" ca="1" si="1"/>
        <v>5.5245921179537987E-3</v>
      </c>
      <c r="J41" s="54">
        <f t="shared" ca="1" si="1"/>
        <v>5.3623048045993915E-3</v>
      </c>
      <c r="K41" s="54">
        <f t="shared" ca="1" si="1"/>
        <v>0</v>
      </c>
      <c r="L41" s="54">
        <f t="shared" ca="1" si="1"/>
        <v>-1.8718024570608626E-3</v>
      </c>
      <c r="M41" s="54">
        <f t="shared" ca="1" si="1"/>
        <v>1.1291159848294485E-2</v>
      </c>
      <c r="N41" s="54">
        <f t="shared" ca="1" si="1"/>
        <v>4.5749852525816519E-3</v>
      </c>
      <c r="O41" s="54">
        <f t="shared" ca="1" si="1"/>
        <v>4.5651283855903243E-3</v>
      </c>
      <c r="P41" s="54">
        <f t="shared" ca="1" si="1"/>
        <v>5.7045503575016594E-3</v>
      </c>
      <c r="Q41" s="54">
        <f t="shared" ca="1" si="1"/>
        <v>-3.159009831818924E-3</v>
      </c>
      <c r="R41" s="54">
        <f t="shared" ca="1" si="1"/>
        <v>5.7767374000386095E-3</v>
      </c>
      <c r="S41" s="54">
        <f t="shared" ca="1" si="1"/>
        <v>7.0222947011304307E-3</v>
      </c>
      <c r="T41" s="54">
        <f t="shared" ca="1" si="1"/>
        <v>-4.5061298361429464E-4</v>
      </c>
      <c r="U41" s="54">
        <f t="shared" ca="1" si="1"/>
        <v>4.3927639000696144E-3</v>
      </c>
      <c r="V41" s="54">
        <f t="shared" ca="1" si="1"/>
        <v>-1.8449538482579113E-3</v>
      </c>
      <c r="W41" s="54">
        <f t="shared" ca="1" si="1"/>
        <v>-2.2449013565501042E-3</v>
      </c>
      <c r="X41" s="54">
        <f t="shared" ca="1" si="1"/>
        <v>-5.864721835105441E-4</v>
      </c>
      <c r="Y41" s="54">
        <f t="shared" ca="1" si="1"/>
        <v>2.4714065676065232E-3</v>
      </c>
      <c r="Z41" s="54">
        <f t="shared" ca="1" si="1"/>
        <v>2.3814370141846163E-3</v>
      </c>
      <c r="AA41" s="54">
        <f t="shared" ca="1" si="1"/>
        <v>1.2382419589093977E-2</v>
      </c>
      <c r="AB41" s="54">
        <f t="shared" ca="1" si="1"/>
        <v>6.2273796429571865E-3</v>
      </c>
      <c r="AC41" s="54">
        <f t="shared" ca="1" si="1"/>
        <v>1.0365228781272546E-2</v>
      </c>
      <c r="AD41" s="54">
        <f t="shared" ca="1" si="1"/>
        <v>5.6916684778788524E-3</v>
      </c>
      <c r="AE41" s="54">
        <f t="shared" ca="1" si="1"/>
        <v>1.4224627797356892E-4</v>
      </c>
      <c r="AF41" s="103"/>
    </row>
    <row r="42" spans="1:32" x14ac:dyDescent="0.25">
      <c r="A42" s="29"/>
      <c r="B42" s="56">
        <v>2015</v>
      </c>
      <c r="C42" s="218">
        <f t="shared" ca="1" si="2"/>
        <v>6.3730795191430209E-4</v>
      </c>
      <c r="D42" s="54">
        <f t="shared" ca="1" si="1"/>
        <v>5.6592523413961943E-3</v>
      </c>
      <c r="E42" s="54">
        <f t="shared" ca="1" si="1"/>
        <v>-1.6122777157262147E-3</v>
      </c>
      <c r="F42" s="54">
        <f t="shared" ca="1" si="1"/>
        <v>-6.0685100823672006E-4</v>
      </c>
      <c r="G42" s="54">
        <f t="shared" ca="1" si="1"/>
        <v>1.1756339423083169E-2</v>
      </c>
      <c r="H42" s="54">
        <f t="shared" ca="1" si="1"/>
        <v>-2.9472390052832642E-5</v>
      </c>
      <c r="I42" s="54">
        <f t="shared" ca="1" si="1"/>
        <v>5.5245921179537987E-3</v>
      </c>
      <c r="J42" s="54">
        <f t="shared" ca="1" si="1"/>
        <v>5.3623048045993915E-3</v>
      </c>
      <c r="K42" s="54">
        <f t="shared" ca="1" si="1"/>
        <v>0</v>
      </c>
      <c r="L42" s="54">
        <f t="shared" ca="1" si="1"/>
        <v>-1.8718024570608626E-3</v>
      </c>
      <c r="M42" s="54">
        <f t="shared" ca="1" si="1"/>
        <v>1.1291159848294485E-2</v>
      </c>
      <c r="N42" s="54">
        <f t="shared" ca="1" si="1"/>
        <v>4.5749852525816519E-3</v>
      </c>
      <c r="O42" s="54">
        <f t="shared" ca="1" si="1"/>
        <v>4.5651283855903243E-3</v>
      </c>
      <c r="P42" s="54">
        <f t="shared" ca="1" si="1"/>
        <v>5.7045503575016594E-3</v>
      </c>
      <c r="Q42" s="54">
        <f t="shared" ca="1" si="1"/>
        <v>-3.159009831818924E-3</v>
      </c>
      <c r="R42" s="54">
        <f t="shared" ca="1" si="1"/>
        <v>5.7767374000386095E-3</v>
      </c>
      <c r="S42" s="54">
        <f t="shared" ca="1" si="1"/>
        <v>7.0222947011304307E-3</v>
      </c>
      <c r="T42" s="54">
        <f t="shared" ca="1" si="1"/>
        <v>-4.5061298361429464E-4</v>
      </c>
      <c r="U42" s="54">
        <f t="shared" ca="1" si="1"/>
        <v>4.3927639000696144E-3</v>
      </c>
      <c r="V42" s="54">
        <f t="shared" ca="1" si="1"/>
        <v>-1.8449538482579113E-3</v>
      </c>
      <c r="W42" s="54">
        <f t="shared" ca="1" si="1"/>
        <v>-2.2449013565501042E-3</v>
      </c>
      <c r="X42" s="54">
        <f t="shared" ca="1" si="1"/>
        <v>-5.864721835105441E-4</v>
      </c>
      <c r="Y42" s="54">
        <f t="shared" ca="1" si="1"/>
        <v>2.4714065676065232E-3</v>
      </c>
      <c r="Z42" s="54">
        <f t="shared" ca="1" si="1"/>
        <v>2.3814370141846163E-3</v>
      </c>
      <c r="AA42" s="54">
        <f t="shared" ca="1" si="1"/>
        <v>1.2382419589093977E-2</v>
      </c>
      <c r="AB42" s="54">
        <f t="shared" ca="1" si="1"/>
        <v>6.2273796429571865E-3</v>
      </c>
      <c r="AC42" s="54">
        <f t="shared" ca="1" si="1"/>
        <v>1.0365228781272546E-2</v>
      </c>
      <c r="AD42" s="54">
        <f t="shared" ca="1" si="1"/>
        <v>5.6916684778788524E-3</v>
      </c>
      <c r="AE42" s="54">
        <f t="shared" ca="1" si="1"/>
        <v>1.4224627797356892E-4</v>
      </c>
      <c r="AF42" s="103"/>
    </row>
    <row r="43" spans="1:32" x14ac:dyDescent="0.25">
      <c r="A43" s="29"/>
      <c r="B43" s="56">
        <v>2016</v>
      </c>
      <c r="C43" s="218">
        <f t="shared" ca="1" si="2"/>
        <v>6.3730795191430209E-4</v>
      </c>
      <c r="D43" s="54">
        <f t="shared" ca="1" si="1"/>
        <v>5.6592523413961943E-3</v>
      </c>
      <c r="E43" s="54">
        <f t="shared" ca="1" si="1"/>
        <v>-1.6122777157262147E-3</v>
      </c>
      <c r="F43" s="54">
        <f t="shared" ca="1" si="1"/>
        <v>-6.0685100823672006E-4</v>
      </c>
      <c r="G43" s="54">
        <f t="shared" ca="1" si="1"/>
        <v>1.1756339423083169E-2</v>
      </c>
      <c r="H43" s="54">
        <f t="shared" ca="1" si="1"/>
        <v>-2.9472390052832642E-5</v>
      </c>
      <c r="I43" s="54">
        <f t="shared" ca="1" si="1"/>
        <v>5.5245921179537987E-3</v>
      </c>
      <c r="J43" s="54">
        <f t="shared" ca="1" si="1"/>
        <v>5.3623048045993915E-3</v>
      </c>
      <c r="K43" s="54">
        <f t="shared" ca="1" si="1"/>
        <v>0</v>
      </c>
      <c r="L43" s="54">
        <f t="shared" ca="1" si="1"/>
        <v>-1.8718024570608626E-3</v>
      </c>
      <c r="M43" s="54">
        <f t="shared" ca="1" si="1"/>
        <v>1.1291159848294485E-2</v>
      </c>
      <c r="N43" s="54">
        <f t="shared" ca="1" si="1"/>
        <v>4.5749852525816519E-3</v>
      </c>
      <c r="O43" s="54">
        <f t="shared" ca="1" si="1"/>
        <v>4.5651283855903243E-3</v>
      </c>
      <c r="P43" s="54">
        <f t="shared" ca="1" si="1"/>
        <v>5.7045503575016594E-3</v>
      </c>
      <c r="Q43" s="54">
        <f t="shared" ca="1" si="1"/>
        <v>-3.159009831818924E-3</v>
      </c>
      <c r="R43" s="54">
        <f t="shared" ca="1" si="1"/>
        <v>5.7767374000386095E-3</v>
      </c>
      <c r="S43" s="54">
        <f t="shared" ca="1" si="1"/>
        <v>7.0222947011304307E-3</v>
      </c>
      <c r="T43" s="54">
        <f t="shared" ca="1" si="1"/>
        <v>-4.5061298361429464E-4</v>
      </c>
      <c r="U43" s="54">
        <f t="shared" ca="1" si="1"/>
        <v>4.3927639000696144E-3</v>
      </c>
      <c r="V43" s="54">
        <f t="shared" ca="1" si="1"/>
        <v>-1.8449538482579113E-3</v>
      </c>
      <c r="W43" s="54">
        <f t="shared" ca="1" si="1"/>
        <v>-2.2449013565501042E-3</v>
      </c>
      <c r="X43" s="54">
        <f t="shared" ca="1" si="1"/>
        <v>-5.864721835105441E-4</v>
      </c>
      <c r="Y43" s="54">
        <f t="shared" ca="1" si="1"/>
        <v>2.4714065676065232E-3</v>
      </c>
      <c r="Z43" s="54">
        <f t="shared" ca="1" si="1"/>
        <v>2.3814370141846163E-3</v>
      </c>
      <c r="AA43" s="54">
        <f t="shared" ca="1" si="1"/>
        <v>1.2382419589093977E-2</v>
      </c>
      <c r="AB43" s="54">
        <f t="shared" ca="1" si="1"/>
        <v>6.2273796429571865E-3</v>
      </c>
      <c r="AC43" s="54">
        <f t="shared" ca="1" si="1"/>
        <v>1.0365228781272546E-2</v>
      </c>
      <c r="AD43" s="54">
        <f t="shared" ca="1" si="1"/>
        <v>5.6916684778788524E-3</v>
      </c>
      <c r="AE43" s="54">
        <f t="shared" ca="1" si="1"/>
        <v>1.4224627797356892E-4</v>
      </c>
      <c r="AF43" s="103"/>
    </row>
    <row r="44" spans="1:32" x14ac:dyDescent="0.25">
      <c r="A44" s="29"/>
      <c r="B44" s="56">
        <v>2017</v>
      </c>
      <c r="C44" s="218">
        <f ca="1">-$C$32+IF($B44&lt;=$B$23,C$23,IF($B44&lt;=$B$24,C$24,C$25))</f>
        <v>-5.2087814189222704E-4</v>
      </c>
      <c r="D44" s="54">
        <f t="shared" ca="1" si="1"/>
        <v>4.7558795668226359E-3</v>
      </c>
      <c r="E44" s="54">
        <f t="shared" ca="1" si="1"/>
        <v>-3.2699149106289105E-3</v>
      </c>
      <c r="F44" s="54">
        <f t="shared" ca="1" si="1"/>
        <v>-2.4474916575797328E-3</v>
      </c>
      <c r="G44" s="54">
        <f t="shared" ca="1" si="1"/>
        <v>1.0650881424555047E-2</v>
      </c>
      <c r="H44" s="54">
        <f t="shared" ca="1" si="1"/>
        <v>-1.1528045581959572E-3</v>
      </c>
      <c r="I44" s="54">
        <f t="shared" ca="1" si="1"/>
        <v>4.3994577542057246E-3</v>
      </c>
      <c r="J44" s="54">
        <f t="shared" ca="1" si="1"/>
        <v>3.647844034834492E-3</v>
      </c>
      <c r="K44" s="54">
        <f t="shared" ca="1" si="1"/>
        <v>-2.8190529674186515E-3</v>
      </c>
      <c r="L44" s="54">
        <f t="shared" ca="1" si="1"/>
        <v>-2.9458602447908376E-3</v>
      </c>
      <c r="M44" s="54">
        <f t="shared" ca="1" si="1"/>
        <v>1.0131068302445933E-2</v>
      </c>
      <c r="N44" s="54">
        <f t="shared" ca="1" si="1"/>
        <v>3.09111278116306E-3</v>
      </c>
      <c r="O44" s="54">
        <f t="shared" ca="1" si="1"/>
        <v>3.7638041634268878E-3</v>
      </c>
      <c r="P44" s="54">
        <f t="shared" ca="1" si="1"/>
        <v>4.8708648255170826E-3</v>
      </c>
      <c r="Q44" s="54">
        <f t="shared" ca="1" si="1"/>
        <v>-4.0348517316027965E-3</v>
      </c>
      <c r="R44" s="54">
        <f t="shared" ca="1" si="1"/>
        <v>4.6596653435435819E-3</v>
      </c>
      <c r="S44" s="54">
        <f t="shared" ca="1" si="1"/>
        <v>5.7942486748404206E-3</v>
      </c>
      <c r="T44" s="54">
        <f t="shared" ca="1" si="1"/>
        <v>-1.3739816657657477E-3</v>
      </c>
      <c r="U44" s="54">
        <f t="shared" ca="1" si="1"/>
        <v>3.4143356811551792E-3</v>
      </c>
      <c r="V44" s="54">
        <f t="shared" ca="1" si="1"/>
        <v>-2.3352819544043934E-3</v>
      </c>
      <c r="W44" s="54">
        <f t="shared" ca="1" si="1"/>
        <v>-3.3966135554588596E-3</v>
      </c>
      <c r="X44" s="54">
        <f t="shared" ca="1" si="1"/>
        <v>-2.1665362190101084E-3</v>
      </c>
      <c r="Y44" s="54">
        <f t="shared" ca="1" si="1"/>
        <v>1.6262184568782687E-3</v>
      </c>
      <c r="Z44" s="54">
        <f t="shared" ca="1" si="1"/>
        <v>1.4753783971922917E-3</v>
      </c>
      <c r="AA44" s="54">
        <f t="shared" ca="1" si="1"/>
        <v>1.1487644614026985E-2</v>
      </c>
      <c r="AB44" s="54">
        <f t="shared" ca="1" si="1"/>
        <v>5.0106234900666284E-3</v>
      </c>
      <c r="AC44" s="54">
        <f t="shared" ca="1" si="1"/>
        <v>8.7687671948776351E-3</v>
      </c>
      <c r="AD44" s="54">
        <f t="shared" ca="1" si="1"/>
        <v>4.3805009734409501E-3</v>
      </c>
      <c r="AE44" s="54">
        <f t="shared" ca="1" si="1"/>
        <v>-1.0690898206802495E-3</v>
      </c>
      <c r="AF44" s="103"/>
    </row>
    <row r="45" spans="1:32" x14ac:dyDescent="0.25">
      <c r="A45" s="29"/>
      <c r="B45" s="56">
        <v>2018</v>
      </c>
      <c r="C45" s="218">
        <f t="shared" ca="1" si="2"/>
        <v>-5.2087814189222704E-4</v>
      </c>
      <c r="D45" s="54">
        <f t="shared" ca="1" si="1"/>
        <v>4.7558795668226359E-3</v>
      </c>
      <c r="E45" s="54">
        <f t="shared" ca="1" si="1"/>
        <v>-3.2699149106289105E-3</v>
      </c>
      <c r="F45" s="54">
        <f t="shared" ca="1" si="1"/>
        <v>-2.4474916575797328E-3</v>
      </c>
      <c r="G45" s="54">
        <f t="shared" ca="1" si="1"/>
        <v>1.0650881424555047E-2</v>
      </c>
      <c r="H45" s="54">
        <f t="shared" ca="1" si="1"/>
        <v>-1.1528045581959572E-3</v>
      </c>
      <c r="I45" s="54">
        <f t="shared" ca="1" si="1"/>
        <v>4.3994577542057246E-3</v>
      </c>
      <c r="J45" s="54">
        <f t="shared" ca="1" si="1"/>
        <v>3.647844034834492E-3</v>
      </c>
      <c r="K45" s="54">
        <f t="shared" ca="1" si="1"/>
        <v>-2.8190529674186515E-3</v>
      </c>
      <c r="L45" s="54">
        <f t="shared" ca="1" si="1"/>
        <v>-2.9458602447908376E-3</v>
      </c>
      <c r="M45" s="54">
        <f t="shared" ca="1" si="1"/>
        <v>1.0131068302445933E-2</v>
      </c>
      <c r="N45" s="54">
        <f t="shared" ca="1" si="1"/>
        <v>3.09111278116306E-3</v>
      </c>
      <c r="O45" s="54">
        <f t="shared" ca="1" si="1"/>
        <v>3.7638041634268878E-3</v>
      </c>
      <c r="P45" s="54">
        <f t="shared" ca="1" si="1"/>
        <v>4.8708648255170826E-3</v>
      </c>
      <c r="Q45" s="54">
        <f t="shared" ca="1" si="1"/>
        <v>-4.0348517316027965E-3</v>
      </c>
      <c r="R45" s="54">
        <f t="shared" ca="1" si="1"/>
        <v>4.6596653435435819E-3</v>
      </c>
      <c r="S45" s="54">
        <f t="shared" ca="1" si="1"/>
        <v>5.7942486748404206E-3</v>
      </c>
      <c r="T45" s="54">
        <f t="shared" ca="1" si="1"/>
        <v>-1.3739816657657477E-3</v>
      </c>
      <c r="U45" s="54">
        <f t="shared" ca="1" si="1"/>
        <v>3.4143356811551792E-3</v>
      </c>
      <c r="V45" s="54">
        <f t="shared" ca="1" si="1"/>
        <v>-2.3352819544043934E-3</v>
      </c>
      <c r="W45" s="54">
        <f t="shared" ca="1" si="1"/>
        <v>-3.3966135554588596E-3</v>
      </c>
      <c r="X45" s="54">
        <f t="shared" ca="1" si="1"/>
        <v>-2.1665362190101084E-3</v>
      </c>
      <c r="Y45" s="54">
        <f t="shared" ca="1" si="1"/>
        <v>1.6262184568782687E-3</v>
      </c>
      <c r="Z45" s="54">
        <f t="shared" ca="1" si="1"/>
        <v>1.4753783971922917E-3</v>
      </c>
      <c r="AA45" s="54">
        <f t="shared" ca="1" si="1"/>
        <v>1.1487644614026985E-2</v>
      </c>
      <c r="AB45" s="54">
        <f t="shared" ca="1" si="1"/>
        <v>5.0106234900666284E-3</v>
      </c>
      <c r="AC45" s="54">
        <f t="shared" ca="1" si="1"/>
        <v>8.7687671948776351E-3</v>
      </c>
      <c r="AD45" s="54">
        <f t="shared" ca="1" si="1"/>
        <v>4.3805009734409501E-3</v>
      </c>
      <c r="AE45" s="54">
        <f t="shared" ca="1" si="1"/>
        <v>-1.0690898206802495E-3</v>
      </c>
      <c r="AF45" s="103"/>
    </row>
    <row r="46" spans="1:32" x14ac:dyDescent="0.25">
      <c r="A46" s="29"/>
      <c r="B46" s="56">
        <v>2019</v>
      </c>
      <c r="C46" s="218">
        <f t="shared" ca="1" si="2"/>
        <v>-5.2087814189222704E-4</v>
      </c>
      <c r="D46" s="54">
        <f t="shared" ca="1" si="1"/>
        <v>4.7558795668226359E-3</v>
      </c>
      <c r="E46" s="54">
        <f t="shared" ca="1" si="1"/>
        <v>-3.2699149106289105E-3</v>
      </c>
      <c r="F46" s="54">
        <f t="shared" ca="1" si="1"/>
        <v>-2.4474916575797328E-3</v>
      </c>
      <c r="G46" s="54">
        <f t="shared" ca="1" si="1"/>
        <v>1.0650881424555047E-2</v>
      </c>
      <c r="H46" s="54">
        <f t="shared" ca="1" si="1"/>
        <v>-1.1528045581959572E-3</v>
      </c>
      <c r="I46" s="54">
        <f t="shared" ca="1" si="1"/>
        <v>4.3994577542057246E-3</v>
      </c>
      <c r="J46" s="54">
        <f t="shared" ca="1" si="1"/>
        <v>3.647844034834492E-3</v>
      </c>
      <c r="K46" s="54">
        <f t="shared" ca="1" si="1"/>
        <v>-2.8190529674186515E-3</v>
      </c>
      <c r="L46" s="54">
        <f t="shared" ca="1" si="1"/>
        <v>-2.9458602447908376E-3</v>
      </c>
      <c r="M46" s="54">
        <f t="shared" ca="1" si="1"/>
        <v>1.0131068302445933E-2</v>
      </c>
      <c r="N46" s="54">
        <f t="shared" ca="1" si="1"/>
        <v>3.09111278116306E-3</v>
      </c>
      <c r="O46" s="54">
        <f t="shared" ca="1" si="1"/>
        <v>3.7638041634268878E-3</v>
      </c>
      <c r="P46" s="54">
        <f t="shared" ca="1" si="1"/>
        <v>4.8708648255170826E-3</v>
      </c>
      <c r="Q46" s="54">
        <f t="shared" ca="1" si="1"/>
        <v>-4.0348517316027965E-3</v>
      </c>
      <c r="R46" s="54">
        <f t="shared" ca="1" si="1"/>
        <v>4.6596653435435819E-3</v>
      </c>
      <c r="S46" s="54">
        <f t="shared" ca="1" si="1"/>
        <v>5.7942486748404206E-3</v>
      </c>
      <c r="T46" s="54">
        <f t="shared" ca="1" si="1"/>
        <v>-1.3739816657657477E-3</v>
      </c>
      <c r="U46" s="54">
        <f t="shared" ca="1" si="1"/>
        <v>3.4143356811551792E-3</v>
      </c>
      <c r="V46" s="54">
        <f t="shared" ca="1" si="1"/>
        <v>-2.3352819544043934E-3</v>
      </c>
      <c r="W46" s="54">
        <f t="shared" ca="1" si="1"/>
        <v>-3.3966135554588596E-3</v>
      </c>
      <c r="X46" s="54">
        <f t="shared" ca="1" si="1"/>
        <v>-2.1665362190101084E-3</v>
      </c>
      <c r="Y46" s="54">
        <f t="shared" ca="1" si="1"/>
        <v>1.6262184568782687E-3</v>
      </c>
      <c r="Z46" s="54">
        <f t="shared" ca="1" si="1"/>
        <v>1.4753783971922917E-3</v>
      </c>
      <c r="AA46" s="54">
        <f t="shared" ca="1" si="1"/>
        <v>1.1487644614026985E-2</v>
      </c>
      <c r="AB46" s="54">
        <f t="shared" ca="1" si="1"/>
        <v>5.0106234900666284E-3</v>
      </c>
      <c r="AC46" s="54">
        <f t="shared" ca="1" si="1"/>
        <v>8.7687671948776351E-3</v>
      </c>
      <c r="AD46" s="54">
        <f t="shared" ca="1" si="1"/>
        <v>4.3805009734409501E-3</v>
      </c>
      <c r="AE46" s="54">
        <f t="shared" ca="1" si="1"/>
        <v>-1.0690898206802495E-3</v>
      </c>
      <c r="AF46" s="103"/>
    </row>
    <row r="47" spans="1:32" x14ac:dyDescent="0.25">
      <c r="A47" s="29"/>
      <c r="B47" s="56">
        <v>2020</v>
      </c>
      <c r="C47" s="218">
        <f t="shared" ca="1" si="2"/>
        <v>-5.2087814189222704E-4</v>
      </c>
      <c r="D47" s="54">
        <f t="shared" ca="1" si="1"/>
        <v>4.7558795668226359E-3</v>
      </c>
      <c r="E47" s="54">
        <f t="shared" ca="1" si="1"/>
        <v>-3.2699149106289105E-3</v>
      </c>
      <c r="F47" s="54">
        <f t="shared" ca="1" si="1"/>
        <v>-2.4474916575797328E-3</v>
      </c>
      <c r="G47" s="54">
        <f t="shared" ca="1" si="1"/>
        <v>1.0650881424555047E-2</v>
      </c>
      <c r="H47" s="54">
        <f t="shared" ca="1" si="1"/>
        <v>-1.1528045581959572E-3</v>
      </c>
      <c r="I47" s="54">
        <f t="shared" ca="1" si="1"/>
        <v>4.3994577542057246E-3</v>
      </c>
      <c r="J47" s="54">
        <f t="shared" ca="1" si="1"/>
        <v>3.647844034834492E-3</v>
      </c>
      <c r="K47" s="54">
        <f t="shared" ca="1" si="1"/>
        <v>-2.8190529674186515E-3</v>
      </c>
      <c r="L47" s="54">
        <f t="shared" ca="1" si="1"/>
        <v>-2.9458602447908376E-3</v>
      </c>
      <c r="M47" s="54">
        <f t="shared" ca="1" si="1"/>
        <v>1.0131068302445933E-2</v>
      </c>
      <c r="N47" s="54">
        <f t="shared" ca="1" si="1"/>
        <v>3.09111278116306E-3</v>
      </c>
      <c r="O47" s="54">
        <f t="shared" ca="1" si="1"/>
        <v>3.7638041634268878E-3</v>
      </c>
      <c r="P47" s="54">
        <f t="shared" ca="1" si="1"/>
        <v>4.8708648255170826E-3</v>
      </c>
      <c r="Q47" s="54">
        <f t="shared" ca="1" si="1"/>
        <v>-4.0348517316027965E-3</v>
      </c>
      <c r="R47" s="54">
        <f t="shared" ca="1" si="1"/>
        <v>4.6596653435435819E-3</v>
      </c>
      <c r="S47" s="54">
        <f t="shared" ca="1" si="1"/>
        <v>5.7942486748404206E-3</v>
      </c>
      <c r="T47" s="54">
        <f t="shared" ca="1" si="1"/>
        <v>-1.3739816657657477E-3</v>
      </c>
      <c r="U47" s="54">
        <f t="shared" ca="1" si="1"/>
        <v>3.4143356811551792E-3</v>
      </c>
      <c r="V47" s="54">
        <f t="shared" ca="1" si="1"/>
        <v>-2.3352819544043934E-3</v>
      </c>
      <c r="W47" s="54">
        <f t="shared" ca="1" si="1"/>
        <v>-3.3966135554588596E-3</v>
      </c>
      <c r="X47" s="54">
        <f t="shared" ca="1" si="1"/>
        <v>-2.1665362190101084E-3</v>
      </c>
      <c r="Y47" s="54">
        <f t="shared" ca="1" si="1"/>
        <v>1.6262184568782687E-3</v>
      </c>
      <c r="Z47" s="54">
        <f t="shared" ca="1" si="1"/>
        <v>1.4753783971922917E-3</v>
      </c>
      <c r="AA47" s="54">
        <f t="shared" ca="1" si="1"/>
        <v>1.1487644614026985E-2</v>
      </c>
      <c r="AB47" s="54">
        <f t="shared" ca="1" si="1"/>
        <v>5.0106234900666284E-3</v>
      </c>
      <c r="AC47" s="54">
        <f t="shared" ca="1" si="1"/>
        <v>8.7687671948776351E-3</v>
      </c>
      <c r="AD47" s="54">
        <f t="shared" ca="1" si="1"/>
        <v>4.3805009734409501E-3</v>
      </c>
      <c r="AE47" s="54">
        <f t="shared" ca="1" si="1"/>
        <v>-1.0690898206802495E-3</v>
      </c>
      <c r="AF47" s="103"/>
    </row>
    <row r="48" spans="1:32" x14ac:dyDescent="0.25">
      <c r="A48" s="29"/>
      <c r="B48" s="56">
        <v>2021</v>
      </c>
      <c r="C48" s="218">
        <f t="shared" ca="1" si="2"/>
        <v>-5.2087814189222704E-4</v>
      </c>
      <c r="D48" s="54">
        <f t="shared" ca="1" si="1"/>
        <v>4.7558795668226359E-3</v>
      </c>
      <c r="E48" s="54">
        <f t="shared" ca="1" si="1"/>
        <v>-3.2699149106289105E-3</v>
      </c>
      <c r="F48" s="54">
        <f t="shared" ca="1" si="1"/>
        <v>-2.4474916575797328E-3</v>
      </c>
      <c r="G48" s="54">
        <f t="shared" ca="1" si="1"/>
        <v>1.0650881424555047E-2</v>
      </c>
      <c r="H48" s="54">
        <f t="shared" ca="1" si="1"/>
        <v>-1.1528045581959572E-3</v>
      </c>
      <c r="I48" s="54">
        <f t="shared" ca="1" si="1"/>
        <v>4.3994577542057246E-3</v>
      </c>
      <c r="J48" s="54">
        <f t="shared" ca="1" si="1"/>
        <v>3.647844034834492E-3</v>
      </c>
      <c r="K48" s="54">
        <f t="shared" ca="1" si="1"/>
        <v>-2.8190529674186515E-3</v>
      </c>
      <c r="L48" s="54">
        <f t="shared" ca="1" si="1"/>
        <v>-2.9458602447908376E-3</v>
      </c>
      <c r="M48" s="54">
        <f t="shared" ca="1" si="1"/>
        <v>1.0131068302445933E-2</v>
      </c>
      <c r="N48" s="54">
        <f t="shared" ca="1" si="1"/>
        <v>3.09111278116306E-3</v>
      </c>
      <c r="O48" s="54">
        <f t="shared" ca="1" si="1"/>
        <v>3.7638041634268878E-3</v>
      </c>
      <c r="P48" s="54">
        <f t="shared" ca="1" si="1"/>
        <v>4.8708648255170826E-3</v>
      </c>
      <c r="Q48" s="54">
        <f t="shared" ca="1" si="1"/>
        <v>-4.0348517316027965E-3</v>
      </c>
      <c r="R48" s="54">
        <f t="shared" ca="1" si="1"/>
        <v>4.6596653435435819E-3</v>
      </c>
      <c r="S48" s="54">
        <f t="shared" ca="1" si="1"/>
        <v>5.7942486748404206E-3</v>
      </c>
      <c r="T48" s="54">
        <f t="shared" ca="1" si="1"/>
        <v>-1.3739816657657477E-3</v>
      </c>
      <c r="U48" s="54">
        <f t="shared" ca="1" si="1"/>
        <v>3.4143356811551792E-3</v>
      </c>
      <c r="V48" s="54">
        <f t="shared" ref="V48:AE49" ca="1" si="3">-$C$32+IF($B48&lt;=$B$23,V$23,IF($B48&lt;=$B$24,V$24,V$25))</f>
        <v>-2.3352819544043934E-3</v>
      </c>
      <c r="W48" s="54">
        <f t="shared" ca="1" si="3"/>
        <v>-3.3966135554588596E-3</v>
      </c>
      <c r="X48" s="54">
        <f t="shared" ca="1" si="3"/>
        <v>-2.1665362190101084E-3</v>
      </c>
      <c r="Y48" s="54">
        <f t="shared" ca="1" si="3"/>
        <v>1.6262184568782687E-3</v>
      </c>
      <c r="Z48" s="54">
        <f t="shared" ca="1" si="3"/>
        <v>1.4753783971922917E-3</v>
      </c>
      <c r="AA48" s="54">
        <f t="shared" ca="1" si="3"/>
        <v>1.1487644614026985E-2</v>
      </c>
      <c r="AB48" s="54">
        <f t="shared" ca="1" si="3"/>
        <v>5.0106234900666284E-3</v>
      </c>
      <c r="AC48" s="54">
        <f t="shared" ca="1" si="3"/>
        <v>8.7687671948776351E-3</v>
      </c>
      <c r="AD48" s="54">
        <f t="shared" ca="1" si="3"/>
        <v>4.3805009734409501E-3</v>
      </c>
      <c r="AE48" s="54">
        <f t="shared" ca="1" si="3"/>
        <v>-1.0690898206802495E-3</v>
      </c>
      <c r="AF48" s="103"/>
    </row>
    <row r="49" spans="1:32" x14ac:dyDescent="0.25">
      <c r="A49" s="29"/>
      <c r="B49" s="56">
        <v>2022</v>
      </c>
      <c r="C49" s="218">
        <f>-$C$32+IF($B49&lt;=$B$23,C$23,IF($B49&lt;=$B$24,C$24,C$25))</f>
        <v>-1.2213713646573741E-3</v>
      </c>
      <c r="D49" s="54">
        <f t="shared" ref="D49:AE50" ca="1" si="4">-$C$32+IF($B49&lt;=$B$23,D$23,IF($B49&lt;=$B$24,D$24,D$25))</f>
        <v>4.3175137851785448E-3</v>
      </c>
      <c r="E49" s="54">
        <f t="shared" si="4"/>
        <v>-4.1797075942211588E-3</v>
      </c>
      <c r="F49" s="54">
        <f t="shared" si="4"/>
        <v>-3.1107778334884327E-3</v>
      </c>
      <c r="G49" s="54">
        <f t="shared" ca="1" si="4"/>
        <v>9.9974151669475521E-3</v>
      </c>
      <c r="H49" s="54">
        <f t="shared" si="4"/>
        <v>-2.2986703723177795E-3</v>
      </c>
      <c r="I49" s="54">
        <f t="shared" si="4"/>
        <v>3.914864573624977E-3</v>
      </c>
      <c r="J49" s="54">
        <f t="shared" si="4"/>
        <v>2.5549090703120589E-3</v>
      </c>
      <c r="K49" s="54">
        <f t="shared" si="4"/>
        <v>-4.15674877289252E-3</v>
      </c>
      <c r="L49" s="54">
        <f t="shared" si="4"/>
        <v>-4.0437865973612002E-3</v>
      </c>
      <c r="M49" s="54">
        <f t="shared" si="4"/>
        <v>9.3038751662092908E-3</v>
      </c>
      <c r="N49" s="54">
        <f t="shared" si="4"/>
        <v>2.0273882439836933E-3</v>
      </c>
      <c r="O49" s="54">
        <f t="shared" si="4"/>
        <v>3.0148789058766032E-3</v>
      </c>
      <c r="P49" s="54">
        <f t="shared" si="4"/>
        <v>3.7923313401374203E-3</v>
      </c>
      <c r="Q49" s="54">
        <f t="shared" ca="1" si="4"/>
        <v>-5.3950772054887578E-3</v>
      </c>
      <c r="R49" s="54">
        <f t="shared" si="4"/>
        <v>3.7820650596727852E-3</v>
      </c>
      <c r="S49" s="54">
        <f t="shared" si="4"/>
        <v>5.1406861094585414E-3</v>
      </c>
      <c r="T49" s="54">
        <f t="shared" ca="1" si="4"/>
        <v>-1.9133413754015244E-3</v>
      </c>
      <c r="U49" s="54">
        <f t="shared" ca="1" si="4"/>
        <v>2.7836831401117233E-3</v>
      </c>
      <c r="V49" s="54">
        <f t="shared" ca="1" si="3"/>
        <v>-3.3247029519923779E-3</v>
      </c>
      <c r="W49" s="54">
        <f t="shared" ca="1" si="3"/>
        <v>-4.2692063924332441E-3</v>
      </c>
      <c r="X49" s="54">
        <f t="shared" si="3"/>
        <v>-2.5975032079502678E-3</v>
      </c>
      <c r="Y49" s="54">
        <f t="shared" si="3"/>
        <v>2.6924353414780277E-4</v>
      </c>
      <c r="Z49" s="54">
        <f t="shared" ca="1" si="3"/>
        <v>8.701908692147597E-4</v>
      </c>
      <c r="AA49" s="54">
        <f t="shared" ca="1" si="3"/>
        <v>1.0598686418286676E-2</v>
      </c>
      <c r="AB49" s="54">
        <f t="shared" si="3"/>
        <v>4.2196601183791468E-3</v>
      </c>
      <c r="AC49" s="54">
        <f t="shared" si="3"/>
        <v>8.0347079069194149E-3</v>
      </c>
      <c r="AD49" s="54">
        <f t="shared" si="3"/>
        <v>3.6996701175138823E-3</v>
      </c>
      <c r="AE49" s="54">
        <f t="shared" si="3"/>
        <v>-1.9411829541956314E-3</v>
      </c>
      <c r="AF49" s="103"/>
    </row>
    <row r="50" spans="1:32" x14ac:dyDescent="0.25">
      <c r="A50" s="29"/>
      <c r="B50" s="56">
        <v>2023</v>
      </c>
      <c r="C50" s="218">
        <f t="shared" si="2"/>
        <v>-1.2213713646573741E-3</v>
      </c>
      <c r="D50" s="54">
        <f t="shared" ca="1" si="4"/>
        <v>4.3175137851785448E-3</v>
      </c>
      <c r="E50" s="54">
        <f t="shared" si="4"/>
        <v>-4.1797075942211588E-3</v>
      </c>
      <c r="F50" s="54">
        <f t="shared" si="4"/>
        <v>-3.1107778334884327E-3</v>
      </c>
      <c r="G50" s="54">
        <f t="shared" ca="1" si="4"/>
        <v>9.9974151669475521E-3</v>
      </c>
      <c r="H50" s="54">
        <f t="shared" si="4"/>
        <v>-2.2986703723177795E-3</v>
      </c>
      <c r="I50" s="54">
        <f t="shared" si="4"/>
        <v>3.914864573624977E-3</v>
      </c>
      <c r="J50" s="54">
        <f t="shared" si="4"/>
        <v>2.5549090703120589E-3</v>
      </c>
      <c r="K50" s="54">
        <f t="shared" si="4"/>
        <v>-4.15674877289252E-3</v>
      </c>
      <c r="L50" s="54">
        <f t="shared" si="4"/>
        <v>-4.0437865973612002E-3</v>
      </c>
      <c r="M50" s="54">
        <f t="shared" si="4"/>
        <v>9.3038751662092908E-3</v>
      </c>
      <c r="N50" s="54">
        <f t="shared" si="4"/>
        <v>2.0273882439836933E-3</v>
      </c>
      <c r="O50" s="54">
        <f t="shared" si="4"/>
        <v>3.0148789058766032E-3</v>
      </c>
      <c r="P50" s="54">
        <f t="shared" si="4"/>
        <v>3.7923313401374203E-3</v>
      </c>
      <c r="Q50" s="54">
        <f t="shared" ca="1" si="4"/>
        <v>-5.3950772054887578E-3</v>
      </c>
      <c r="R50" s="54">
        <f t="shared" si="4"/>
        <v>3.7820650596727852E-3</v>
      </c>
      <c r="S50" s="54">
        <f t="shared" si="4"/>
        <v>5.1406861094585414E-3</v>
      </c>
      <c r="T50" s="54">
        <f t="shared" ca="1" si="4"/>
        <v>-1.9133413754015244E-3</v>
      </c>
      <c r="U50" s="54">
        <f t="shared" ca="1" si="4"/>
        <v>2.7836831401117233E-3</v>
      </c>
      <c r="V50" s="54">
        <f t="shared" ca="1" si="4"/>
        <v>-3.3247029519923779E-3</v>
      </c>
      <c r="W50" s="54">
        <f t="shared" ca="1" si="4"/>
        <v>-4.2692063924332441E-3</v>
      </c>
      <c r="X50" s="54">
        <f t="shared" si="4"/>
        <v>-2.5975032079502678E-3</v>
      </c>
      <c r="Y50" s="54">
        <f t="shared" si="4"/>
        <v>2.6924353414780277E-4</v>
      </c>
      <c r="Z50" s="54">
        <f t="shared" ca="1" si="4"/>
        <v>8.701908692147597E-4</v>
      </c>
      <c r="AA50" s="54">
        <f t="shared" ca="1" si="4"/>
        <v>1.0598686418286676E-2</v>
      </c>
      <c r="AB50" s="54">
        <f t="shared" si="4"/>
        <v>4.2196601183791468E-3</v>
      </c>
      <c r="AC50" s="54">
        <f t="shared" si="4"/>
        <v>8.0347079069194149E-3</v>
      </c>
      <c r="AD50" s="54">
        <f t="shared" si="4"/>
        <v>3.6996701175138823E-3</v>
      </c>
      <c r="AE50" s="54">
        <f t="shared" si="4"/>
        <v>-1.9411829541956314E-3</v>
      </c>
      <c r="AF50" s="103"/>
    </row>
    <row r="51" spans="1:32" x14ac:dyDescent="0.25">
      <c r="A51" s="29"/>
      <c r="B51" s="4"/>
      <c r="D51" s="4"/>
      <c r="E51" s="4"/>
      <c r="F51" s="4"/>
      <c r="G51" s="4"/>
      <c r="H51" s="4"/>
      <c r="I51" s="4"/>
      <c r="J51" s="127"/>
      <c r="K51" s="127"/>
      <c r="L51" s="127"/>
      <c r="M51" s="127"/>
      <c r="N51" s="127"/>
      <c r="O51" s="127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103"/>
    </row>
    <row r="52" spans="1:32" x14ac:dyDescent="0.25">
      <c r="A52" s="29"/>
      <c r="B52" s="4"/>
      <c r="D52" s="4"/>
      <c r="E52" s="4"/>
      <c r="F52" s="4"/>
      <c r="G52" s="4"/>
      <c r="H52" s="4"/>
      <c r="I52" s="4"/>
      <c r="J52" s="127"/>
      <c r="K52" s="127"/>
      <c r="L52" s="127"/>
      <c r="M52" s="127"/>
      <c r="N52" s="127"/>
      <c r="O52" s="127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103"/>
    </row>
    <row r="53" spans="1:32" ht="23.25" x14ac:dyDescent="0.35">
      <c r="A53" s="101" t="s">
        <v>85</v>
      </c>
      <c r="B53" s="102" t="s">
        <v>123</v>
      </c>
      <c r="D53" s="6"/>
      <c r="E53" s="6"/>
      <c r="F53" s="6"/>
      <c r="G53" s="6"/>
      <c r="H53" s="4"/>
      <c r="I53" s="4"/>
      <c r="J53" s="127"/>
      <c r="K53" s="127"/>
      <c r="L53" s="127"/>
      <c r="M53" s="127"/>
      <c r="N53" s="127"/>
      <c r="O53" s="127"/>
      <c r="P53" s="4"/>
      <c r="Q53" s="4"/>
      <c r="R53" s="4"/>
      <c r="S53" s="4"/>
      <c r="T53" s="4"/>
      <c r="U53" s="4"/>
      <c r="V53" s="4"/>
      <c r="W53" s="4"/>
      <c r="X53" s="4"/>
      <c r="Y53" s="4"/>
      <c r="Z53" s="6"/>
      <c r="AA53" s="6"/>
      <c r="AB53" s="6"/>
      <c r="AC53" s="6"/>
      <c r="AD53" s="6"/>
      <c r="AE53" s="4"/>
      <c r="AF53" s="103"/>
    </row>
    <row r="54" spans="1:32" x14ac:dyDescent="0.25">
      <c r="A54" s="107"/>
      <c r="B54" s="192" t="s">
        <v>15</v>
      </c>
      <c r="C54" s="170" t="s">
        <v>149</v>
      </c>
      <c r="D54" s="6"/>
      <c r="E54" s="6"/>
      <c r="F54" s="6"/>
      <c r="G54" s="6"/>
      <c r="H54" s="4"/>
      <c r="I54" s="4"/>
      <c r="J54" s="127"/>
      <c r="K54" s="127"/>
      <c r="L54" s="127"/>
      <c r="M54" s="127"/>
      <c r="N54" s="127"/>
      <c r="O54" s="127"/>
      <c r="P54" s="4"/>
      <c r="Q54" s="4"/>
      <c r="R54" s="4"/>
      <c r="S54" s="4"/>
      <c r="T54" s="4"/>
      <c r="U54" s="4"/>
      <c r="V54" s="4"/>
      <c r="W54" s="4"/>
      <c r="X54" s="4"/>
      <c r="Y54" s="4"/>
      <c r="Z54" s="6"/>
      <c r="AA54" s="6"/>
      <c r="AB54" s="6"/>
      <c r="AC54" s="6"/>
      <c r="AD54" s="6"/>
      <c r="AE54" s="4"/>
      <c r="AF54" s="103"/>
    </row>
    <row r="55" spans="1:32" x14ac:dyDescent="0.25">
      <c r="A55" s="29"/>
      <c r="B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103"/>
    </row>
    <row r="56" spans="1:32" ht="23.25" x14ac:dyDescent="0.35">
      <c r="A56" s="29"/>
      <c r="B56" s="96" t="str">
        <f>'IOx - Inputs'!A52</f>
        <v>IO6B</v>
      </c>
      <c r="C56" s="214" t="str">
        <f>'IOx - Inputs'!B52</f>
        <v>Suppliers actual and forecast out of trend non-network opex factors (nominal $000)</v>
      </c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03"/>
    </row>
    <row r="57" spans="1:32" ht="26.25" x14ac:dyDescent="0.25">
      <c r="A57" s="29"/>
      <c r="B57" s="61" t="s">
        <v>167</v>
      </c>
      <c r="C57" s="163" t="s">
        <v>3</v>
      </c>
      <c r="D57" s="62" t="s">
        <v>4</v>
      </c>
      <c r="E57" s="62" t="s">
        <v>59</v>
      </c>
      <c r="F57" s="62" t="s">
        <v>5</v>
      </c>
      <c r="G57" s="62" t="s">
        <v>60</v>
      </c>
      <c r="H57" s="62" t="s">
        <v>6</v>
      </c>
      <c r="I57" s="62" t="s">
        <v>61</v>
      </c>
      <c r="J57" s="62" t="s">
        <v>7</v>
      </c>
      <c r="K57" s="62" t="s">
        <v>8</v>
      </c>
      <c r="L57" s="62" t="s">
        <v>62</v>
      </c>
      <c r="M57" s="62" t="s">
        <v>63</v>
      </c>
      <c r="N57" s="62" t="s">
        <v>64</v>
      </c>
      <c r="O57" s="62" t="s">
        <v>9</v>
      </c>
      <c r="P57" s="62" t="s">
        <v>10</v>
      </c>
      <c r="Q57" s="62" t="s">
        <v>65</v>
      </c>
      <c r="R57" s="62" t="s">
        <v>66</v>
      </c>
      <c r="S57" s="62" t="s">
        <v>67</v>
      </c>
      <c r="T57" s="62" t="s">
        <v>68</v>
      </c>
      <c r="U57" s="62" t="s">
        <v>11</v>
      </c>
      <c r="V57" s="62" t="s">
        <v>69</v>
      </c>
      <c r="W57" s="62" t="s">
        <v>12</v>
      </c>
      <c r="X57" s="62" t="s">
        <v>70</v>
      </c>
      <c r="Y57" s="62" t="s">
        <v>13</v>
      </c>
      <c r="Z57" s="62" t="s">
        <v>71</v>
      </c>
      <c r="AA57" s="62" t="s">
        <v>72</v>
      </c>
      <c r="AB57" s="62" t="s">
        <v>73</v>
      </c>
      <c r="AC57" s="62" t="s">
        <v>74</v>
      </c>
      <c r="AD57" s="62" t="s">
        <v>14</v>
      </c>
      <c r="AE57" s="62" t="s">
        <v>75</v>
      </c>
      <c r="AF57" s="103"/>
    </row>
    <row r="58" spans="1:32" x14ac:dyDescent="0.25">
      <c r="A58" s="29"/>
      <c r="B58" s="56">
        <v>2012</v>
      </c>
      <c r="C58" s="220">
        <f>'IOx - Inputs'!C54/PCx!$C211</f>
        <v>0</v>
      </c>
      <c r="D58" s="58">
        <f>'IOx - Inputs'!D54/PCx!$C211</f>
        <v>0</v>
      </c>
      <c r="E58" s="58">
        <f>'IOx - Inputs'!E54/PCx!$C211</f>
        <v>0</v>
      </c>
      <c r="F58" s="58">
        <f>'IOx - Inputs'!F54/PCx!$C211</f>
        <v>0</v>
      </c>
      <c r="G58" s="58">
        <f>'IOx - Inputs'!G54/PCx!$C211</f>
        <v>0</v>
      </c>
      <c r="H58" s="58">
        <f>'IOx - Inputs'!H54/PCx!$C211</f>
        <v>0</v>
      </c>
      <c r="I58" s="58">
        <f>'IOx - Inputs'!I54/PCx!$C211</f>
        <v>0</v>
      </c>
      <c r="J58" s="58">
        <f>'IOx - Inputs'!J54/PCx!$C211</f>
        <v>0</v>
      </c>
      <c r="K58" s="58">
        <f>'IOx - Inputs'!K54/PCx!$C211</f>
        <v>0</v>
      </c>
      <c r="L58" s="58">
        <f>'IOx - Inputs'!L54/PCx!$C211</f>
        <v>0</v>
      </c>
      <c r="M58" s="58">
        <f>'IOx - Inputs'!M54/PCx!$C211</f>
        <v>0</v>
      </c>
      <c r="N58" s="58">
        <f>'IOx - Inputs'!N54/PCx!$C211</f>
        <v>0</v>
      </c>
      <c r="O58" s="58">
        <f>'IOx - Inputs'!O54/PCx!$C211</f>
        <v>0</v>
      </c>
      <c r="P58" s="58">
        <f>'IOx - Inputs'!P54/PCx!$C211</f>
        <v>0</v>
      </c>
      <c r="Q58" s="58">
        <f>'IOx - Inputs'!Q54/PCx!$C211</f>
        <v>0</v>
      </c>
      <c r="R58" s="58">
        <f>'IOx - Inputs'!R54/PCx!$C211</f>
        <v>0</v>
      </c>
      <c r="S58" s="58">
        <f>'IOx - Inputs'!S54/PCx!$C211</f>
        <v>0</v>
      </c>
      <c r="T58" s="58">
        <f>'IOx - Inputs'!T54/PCx!$C211</f>
        <v>0</v>
      </c>
      <c r="U58" s="58">
        <f>'IOx - Inputs'!U54/PCx!$C211</f>
        <v>0</v>
      </c>
      <c r="V58" s="58">
        <f>'IOx - Inputs'!V54/PCx!$C211</f>
        <v>0</v>
      </c>
      <c r="W58" s="58">
        <f>'IOx - Inputs'!W54/PCx!$C211</f>
        <v>0</v>
      </c>
      <c r="X58" s="58">
        <f>'IOx - Inputs'!X54/PCx!$C211</f>
        <v>0</v>
      </c>
      <c r="Y58" s="58">
        <f>'IOx - Inputs'!Y54/PCx!$C211</f>
        <v>0</v>
      </c>
      <c r="Z58" s="58">
        <f>'IOx - Inputs'!Z54/PCx!$C211</f>
        <v>0</v>
      </c>
      <c r="AA58" s="58">
        <f>'IOx - Inputs'!AA54/PCx!$C211</f>
        <v>0</v>
      </c>
      <c r="AB58" s="58">
        <f>'IOx - Inputs'!AB54/PCx!$C211</f>
        <v>0</v>
      </c>
      <c r="AC58" s="58">
        <f>'IOx - Inputs'!AC54/PCx!$C211</f>
        <v>0</v>
      </c>
      <c r="AD58" s="58">
        <f>'IOx - Inputs'!AD54/PCx!$C211</f>
        <v>0</v>
      </c>
      <c r="AE58" s="58">
        <f>'IOx - Inputs'!AE54/PCx!$C211</f>
        <v>0</v>
      </c>
      <c r="AF58" s="103"/>
    </row>
    <row r="59" spans="1:32" x14ac:dyDescent="0.25">
      <c r="A59" s="29"/>
      <c r="B59" s="56">
        <v>2013</v>
      </c>
      <c r="C59" s="220">
        <f>'IOx - Inputs'!C55/PCx!$C212</f>
        <v>0</v>
      </c>
      <c r="D59" s="58">
        <f>'IOx - Inputs'!D55/PCx!$C212</f>
        <v>0</v>
      </c>
      <c r="E59" s="58">
        <f>'IOx - Inputs'!E55/PCx!$C212</f>
        <v>0</v>
      </c>
      <c r="F59" s="58">
        <f>'IOx - Inputs'!F55/PCx!$C212</f>
        <v>0</v>
      </c>
      <c r="G59" s="58">
        <f>'IOx - Inputs'!G55/PCx!$C212</f>
        <v>0</v>
      </c>
      <c r="H59" s="58">
        <f>'IOx - Inputs'!H55/PCx!$C212</f>
        <v>0</v>
      </c>
      <c r="I59" s="58">
        <f>'IOx - Inputs'!I55/PCx!$C212</f>
        <v>0</v>
      </c>
      <c r="J59" s="58">
        <f>'IOx - Inputs'!J55/PCx!$C212</f>
        <v>0</v>
      </c>
      <c r="K59" s="58">
        <f>'IOx - Inputs'!K55/PCx!$C212</f>
        <v>0</v>
      </c>
      <c r="L59" s="58">
        <f>'IOx - Inputs'!L55/PCx!$C212</f>
        <v>0</v>
      </c>
      <c r="M59" s="58">
        <f>'IOx - Inputs'!M55/PCx!$C212</f>
        <v>0</v>
      </c>
      <c r="N59" s="58">
        <f>'IOx - Inputs'!N55/PCx!$C212</f>
        <v>0</v>
      </c>
      <c r="O59" s="58">
        <f>'IOx - Inputs'!O55/PCx!$C212</f>
        <v>0</v>
      </c>
      <c r="P59" s="58">
        <f>'IOx - Inputs'!P55/PCx!$C212</f>
        <v>0</v>
      </c>
      <c r="Q59" s="58">
        <f>'IOx - Inputs'!Q55/PCx!$C212</f>
        <v>0</v>
      </c>
      <c r="R59" s="58">
        <f>'IOx - Inputs'!R55/PCx!$C212</f>
        <v>0</v>
      </c>
      <c r="S59" s="58">
        <f>'IOx - Inputs'!S55/PCx!$C212</f>
        <v>0</v>
      </c>
      <c r="T59" s="58">
        <f>'IOx - Inputs'!T55/PCx!$C212</f>
        <v>0</v>
      </c>
      <c r="U59" s="58">
        <f>'IOx - Inputs'!U55/PCx!$C212</f>
        <v>0</v>
      </c>
      <c r="V59" s="58">
        <f>'IOx - Inputs'!V55/PCx!$C212</f>
        <v>0</v>
      </c>
      <c r="W59" s="58">
        <f>'IOx - Inputs'!W55/PCx!$C212</f>
        <v>0</v>
      </c>
      <c r="X59" s="58">
        <f>'IOx - Inputs'!X55/PCx!$C212</f>
        <v>0</v>
      </c>
      <c r="Y59" s="58">
        <f>'IOx - Inputs'!Y55/PCx!$C212</f>
        <v>0</v>
      </c>
      <c r="Z59" s="58">
        <f>'IOx - Inputs'!Z55/PCx!$C212</f>
        <v>0</v>
      </c>
      <c r="AA59" s="58">
        <f>'IOx - Inputs'!AA55/PCx!$C212</f>
        <v>0</v>
      </c>
      <c r="AB59" s="58">
        <f>'IOx - Inputs'!AB55/PCx!$C212</f>
        <v>0</v>
      </c>
      <c r="AC59" s="58">
        <f>'IOx - Inputs'!AC55/PCx!$C212</f>
        <v>0</v>
      </c>
      <c r="AD59" s="58">
        <f>'IOx - Inputs'!AD55/PCx!$C212</f>
        <v>0</v>
      </c>
      <c r="AE59" s="58">
        <f>'IOx - Inputs'!AE55/PCx!$C212</f>
        <v>0</v>
      </c>
      <c r="AF59" s="103"/>
    </row>
    <row r="60" spans="1:32" x14ac:dyDescent="0.25">
      <c r="A60" s="29"/>
      <c r="B60" s="56">
        <v>2014</v>
      </c>
      <c r="C60" s="220">
        <f>'IOx - Inputs'!C56/PCx!$C213</f>
        <v>0</v>
      </c>
      <c r="D60" s="58">
        <f>'IOx - Inputs'!D56/PCx!$C213</f>
        <v>0</v>
      </c>
      <c r="E60" s="58">
        <f>'IOx - Inputs'!E56/PCx!$C213</f>
        <v>0</v>
      </c>
      <c r="F60" s="58">
        <f>'IOx - Inputs'!F56/PCx!$C213</f>
        <v>0</v>
      </c>
      <c r="G60" s="58">
        <f>'IOx - Inputs'!G56/PCx!$C213</f>
        <v>0</v>
      </c>
      <c r="H60" s="58">
        <f>'IOx - Inputs'!H56/PCx!$C213</f>
        <v>0</v>
      </c>
      <c r="I60" s="58">
        <f>'IOx - Inputs'!I56/PCx!$C213</f>
        <v>0</v>
      </c>
      <c r="J60" s="58">
        <f>'IOx - Inputs'!J56/PCx!$C213</f>
        <v>0</v>
      </c>
      <c r="K60" s="58">
        <f>'IOx - Inputs'!K56/PCx!$C213</f>
        <v>0</v>
      </c>
      <c r="L60" s="58">
        <f>'IOx - Inputs'!L56/PCx!$C213</f>
        <v>0</v>
      </c>
      <c r="M60" s="58">
        <f>'IOx - Inputs'!M56/PCx!$C213</f>
        <v>0</v>
      </c>
      <c r="N60" s="58">
        <f>'IOx - Inputs'!N56/PCx!$C213</f>
        <v>0</v>
      </c>
      <c r="O60" s="58">
        <f>'IOx - Inputs'!O56/PCx!$C213</f>
        <v>0</v>
      </c>
      <c r="P60" s="58">
        <f>'IOx - Inputs'!P56/PCx!$C213</f>
        <v>0</v>
      </c>
      <c r="Q60" s="58">
        <f>'IOx - Inputs'!Q56/PCx!$C213</f>
        <v>0</v>
      </c>
      <c r="R60" s="58">
        <f>'IOx - Inputs'!R56/PCx!$C213</f>
        <v>0</v>
      </c>
      <c r="S60" s="58">
        <f>'IOx - Inputs'!S56/PCx!$C213</f>
        <v>0</v>
      </c>
      <c r="T60" s="58">
        <f>'IOx - Inputs'!T56/PCx!$C213</f>
        <v>0</v>
      </c>
      <c r="U60" s="58">
        <f>'IOx - Inputs'!U56/PCx!$C213</f>
        <v>0</v>
      </c>
      <c r="V60" s="58">
        <f>'IOx - Inputs'!V56/PCx!$C213</f>
        <v>0</v>
      </c>
      <c r="W60" s="58">
        <f>'IOx - Inputs'!W56/PCx!$C213</f>
        <v>0</v>
      </c>
      <c r="X60" s="58">
        <f>'IOx - Inputs'!X56/PCx!$C213</f>
        <v>0</v>
      </c>
      <c r="Y60" s="58">
        <f>'IOx - Inputs'!Y56/PCx!$C213</f>
        <v>0</v>
      </c>
      <c r="Z60" s="58">
        <f>'IOx - Inputs'!Z56/PCx!$C213</f>
        <v>0</v>
      </c>
      <c r="AA60" s="58">
        <f>'IOx - Inputs'!AA56/PCx!$C213</f>
        <v>0</v>
      </c>
      <c r="AB60" s="58">
        <f>'IOx - Inputs'!AB56/PCx!$C213</f>
        <v>0</v>
      </c>
      <c r="AC60" s="58">
        <f>'IOx - Inputs'!AC56/PCx!$C213</f>
        <v>0</v>
      </c>
      <c r="AD60" s="58">
        <f>'IOx - Inputs'!AD56/PCx!$C213</f>
        <v>0</v>
      </c>
      <c r="AE60" s="58">
        <f>'IOx - Inputs'!AE56/PCx!$C213</f>
        <v>0</v>
      </c>
      <c r="AF60" s="103"/>
    </row>
    <row r="61" spans="1:32" x14ac:dyDescent="0.25">
      <c r="A61" s="29"/>
      <c r="B61" s="56">
        <v>2015</v>
      </c>
      <c r="C61" s="220">
        <f>'IOx - Inputs'!C57/PCx!$C214</f>
        <v>0</v>
      </c>
      <c r="D61" s="58">
        <f>'IOx - Inputs'!D57/PCx!$C214</f>
        <v>0</v>
      </c>
      <c r="E61" s="58">
        <f>'IOx - Inputs'!E57/PCx!$C214</f>
        <v>0</v>
      </c>
      <c r="F61" s="58">
        <f>'IOx - Inputs'!F57/PCx!$C214</f>
        <v>0</v>
      </c>
      <c r="G61" s="58">
        <f>'IOx - Inputs'!G57/PCx!$C214</f>
        <v>0</v>
      </c>
      <c r="H61" s="58">
        <f>'IOx - Inputs'!H57/PCx!$C214</f>
        <v>0</v>
      </c>
      <c r="I61" s="58">
        <f>'IOx - Inputs'!I57/PCx!$C214</f>
        <v>0</v>
      </c>
      <c r="J61" s="58">
        <f>'IOx - Inputs'!J57/PCx!$C214</f>
        <v>0</v>
      </c>
      <c r="K61" s="58">
        <f>'IOx - Inputs'!K57/PCx!$C214</f>
        <v>0</v>
      </c>
      <c r="L61" s="58">
        <f>'IOx - Inputs'!L57/PCx!$C214</f>
        <v>0</v>
      </c>
      <c r="M61" s="58">
        <f>'IOx - Inputs'!M57/PCx!$C214</f>
        <v>0</v>
      </c>
      <c r="N61" s="58">
        <f>'IOx - Inputs'!N57/PCx!$C214</f>
        <v>0</v>
      </c>
      <c r="O61" s="58">
        <f>'IOx - Inputs'!O57/PCx!$C214</f>
        <v>0</v>
      </c>
      <c r="P61" s="58">
        <f>'IOx - Inputs'!P57/PCx!$C214</f>
        <v>0</v>
      </c>
      <c r="Q61" s="58">
        <f>'IOx - Inputs'!Q57/PCx!$C214</f>
        <v>0</v>
      </c>
      <c r="R61" s="58">
        <f>'IOx - Inputs'!R57/PCx!$C214</f>
        <v>0</v>
      </c>
      <c r="S61" s="58">
        <f>'IOx - Inputs'!S57/PCx!$C214</f>
        <v>0</v>
      </c>
      <c r="T61" s="58">
        <f>'IOx - Inputs'!T57/PCx!$C214</f>
        <v>0</v>
      </c>
      <c r="U61" s="58">
        <f>'IOx - Inputs'!U57/PCx!$C214</f>
        <v>0</v>
      </c>
      <c r="V61" s="58">
        <f>'IOx - Inputs'!V57/PCx!$C214</f>
        <v>0</v>
      </c>
      <c r="W61" s="58">
        <f>'IOx - Inputs'!W57/PCx!$C214</f>
        <v>0</v>
      </c>
      <c r="X61" s="58">
        <f>'IOx - Inputs'!X57/PCx!$C214</f>
        <v>0</v>
      </c>
      <c r="Y61" s="58">
        <f>'IOx - Inputs'!Y57/PCx!$C214</f>
        <v>0</v>
      </c>
      <c r="Z61" s="58">
        <f>'IOx - Inputs'!Z57/PCx!$C214</f>
        <v>0</v>
      </c>
      <c r="AA61" s="58">
        <f>'IOx - Inputs'!AA57/PCx!$C214</f>
        <v>0</v>
      </c>
      <c r="AB61" s="58">
        <f>'IOx - Inputs'!AB57/PCx!$C214</f>
        <v>0</v>
      </c>
      <c r="AC61" s="58">
        <f>'IOx - Inputs'!AC57/PCx!$C214</f>
        <v>0</v>
      </c>
      <c r="AD61" s="58">
        <f>'IOx - Inputs'!AD57/PCx!$C214</f>
        <v>0</v>
      </c>
      <c r="AE61" s="58">
        <f>'IOx - Inputs'!AE57/PCx!$C214</f>
        <v>0</v>
      </c>
      <c r="AF61" s="103"/>
    </row>
    <row r="62" spans="1:32" x14ac:dyDescent="0.25">
      <c r="A62" s="29"/>
      <c r="B62" s="56">
        <v>2016</v>
      </c>
      <c r="C62" s="220">
        <f>'IOx - Inputs'!C58/PCx!$C215</f>
        <v>0</v>
      </c>
      <c r="D62" s="58">
        <f>'IOx - Inputs'!D58/PCx!$C215</f>
        <v>0</v>
      </c>
      <c r="E62" s="58">
        <f>'IOx - Inputs'!E58/PCx!$C215</f>
        <v>0</v>
      </c>
      <c r="F62" s="58">
        <f>'IOx - Inputs'!F58/PCx!$C215</f>
        <v>0</v>
      </c>
      <c r="G62" s="58">
        <f>'IOx - Inputs'!G58/PCx!$C215</f>
        <v>0</v>
      </c>
      <c r="H62" s="58">
        <f>'IOx - Inputs'!H58/PCx!$C215</f>
        <v>0</v>
      </c>
      <c r="I62" s="58">
        <f>'IOx - Inputs'!I58/PCx!$C215</f>
        <v>0</v>
      </c>
      <c r="J62" s="58">
        <f>'IOx - Inputs'!J58/PCx!$C215</f>
        <v>0</v>
      </c>
      <c r="K62" s="58">
        <f>'IOx - Inputs'!K58/PCx!$C215</f>
        <v>0</v>
      </c>
      <c r="L62" s="58">
        <f>'IOx - Inputs'!L58/PCx!$C215</f>
        <v>0</v>
      </c>
      <c r="M62" s="58">
        <f>'IOx - Inputs'!M58/PCx!$C215</f>
        <v>0</v>
      </c>
      <c r="N62" s="58">
        <f>'IOx - Inputs'!N58/PCx!$C215</f>
        <v>0</v>
      </c>
      <c r="O62" s="58">
        <f>'IOx - Inputs'!O58/PCx!$C215</f>
        <v>0</v>
      </c>
      <c r="P62" s="58">
        <f>'IOx - Inputs'!P58/PCx!$C215</f>
        <v>0</v>
      </c>
      <c r="Q62" s="58">
        <f>'IOx - Inputs'!Q58/PCx!$C215</f>
        <v>0</v>
      </c>
      <c r="R62" s="58">
        <f>'IOx - Inputs'!R58/PCx!$C215</f>
        <v>0</v>
      </c>
      <c r="S62" s="58">
        <f>'IOx - Inputs'!S58/PCx!$C215</f>
        <v>0</v>
      </c>
      <c r="T62" s="58">
        <f>'IOx - Inputs'!T58/PCx!$C215</f>
        <v>0</v>
      </c>
      <c r="U62" s="58">
        <f>'IOx - Inputs'!U58/PCx!$C215</f>
        <v>0</v>
      </c>
      <c r="V62" s="58">
        <f>'IOx - Inputs'!V58/PCx!$C215</f>
        <v>0</v>
      </c>
      <c r="W62" s="58">
        <f>'IOx - Inputs'!W58/PCx!$C215</f>
        <v>0</v>
      </c>
      <c r="X62" s="58">
        <f>'IOx - Inputs'!X58/PCx!$C215</f>
        <v>0</v>
      </c>
      <c r="Y62" s="58">
        <f>'IOx - Inputs'!Y58/PCx!$C215</f>
        <v>0</v>
      </c>
      <c r="Z62" s="58">
        <f>'IOx - Inputs'!Z58/PCx!$C215</f>
        <v>0</v>
      </c>
      <c r="AA62" s="58">
        <f>'IOx - Inputs'!AA58/PCx!$C215</f>
        <v>0</v>
      </c>
      <c r="AB62" s="58">
        <f>'IOx - Inputs'!AB58/PCx!$C215</f>
        <v>0</v>
      </c>
      <c r="AC62" s="58">
        <f>'IOx - Inputs'!AC58/PCx!$C215</f>
        <v>0</v>
      </c>
      <c r="AD62" s="58">
        <f>'IOx - Inputs'!AD58/PCx!$C215</f>
        <v>0</v>
      </c>
      <c r="AE62" s="58">
        <f>'IOx - Inputs'!AE58/PCx!$C215</f>
        <v>0</v>
      </c>
      <c r="AF62" s="103"/>
    </row>
    <row r="63" spans="1:32" x14ac:dyDescent="0.25">
      <c r="A63" s="29"/>
      <c r="B63" s="56">
        <v>2017</v>
      </c>
      <c r="C63" s="220">
        <f>'IOx - Inputs'!C59/PCx!$C216</f>
        <v>0</v>
      </c>
      <c r="D63" s="58">
        <f>'IOx - Inputs'!D59/PCx!$C216</f>
        <v>0</v>
      </c>
      <c r="E63" s="58">
        <f>'IOx - Inputs'!E59/PCx!$C216</f>
        <v>0</v>
      </c>
      <c r="F63" s="58">
        <f>'IOx - Inputs'!F59/PCx!$C216</f>
        <v>0</v>
      </c>
      <c r="G63" s="58">
        <f>'IOx - Inputs'!G59/PCx!$C216</f>
        <v>0</v>
      </c>
      <c r="H63" s="58">
        <f>'IOx - Inputs'!H59/PCx!$C216</f>
        <v>0</v>
      </c>
      <c r="I63" s="58">
        <f>'IOx - Inputs'!I59/PCx!$C216</f>
        <v>0</v>
      </c>
      <c r="J63" s="58">
        <f>'IOx - Inputs'!J59/PCx!$C216</f>
        <v>0</v>
      </c>
      <c r="K63" s="58">
        <f>'IOx - Inputs'!K59/PCx!$C216</f>
        <v>0</v>
      </c>
      <c r="L63" s="58">
        <f>'IOx - Inputs'!L59/PCx!$C216</f>
        <v>0</v>
      </c>
      <c r="M63" s="58">
        <f>'IOx - Inputs'!M59/PCx!$C216</f>
        <v>0</v>
      </c>
      <c r="N63" s="58">
        <f>'IOx - Inputs'!N59/PCx!$C216</f>
        <v>0</v>
      </c>
      <c r="O63" s="58">
        <f>'IOx - Inputs'!O59/PCx!$C216</f>
        <v>0</v>
      </c>
      <c r="P63" s="58">
        <f>'IOx - Inputs'!P59/PCx!$C216</f>
        <v>0</v>
      </c>
      <c r="Q63" s="58">
        <f>'IOx - Inputs'!Q59/PCx!$C216</f>
        <v>0</v>
      </c>
      <c r="R63" s="58">
        <f>'IOx - Inputs'!R59/PCx!$C216</f>
        <v>0</v>
      </c>
      <c r="S63" s="58">
        <f>'IOx - Inputs'!S59/PCx!$C216</f>
        <v>0</v>
      </c>
      <c r="T63" s="58">
        <f>'IOx - Inputs'!T59/PCx!$C216</f>
        <v>0</v>
      </c>
      <c r="U63" s="58">
        <f>'IOx - Inputs'!U59/PCx!$C216</f>
        <v>0</v>
      </c>
      <c r="V63" s="58">
        <f>'IOx - Inputs'!V59/PCx!$C216</f>
        <v>0</v>
      </c>
      <c r="W63" s="58">
        <f>'IOx - Inputs'!W59/PCx!$C216</f>
        <v>0</v>
      </c>
      <c r="X63" s="58">
        <f>'IOx - Inputs'!X59/PCx!$C216</f>
        <v>0</v>
      </c>
      <c r="Y63" s="58">
        <f>'IOx - Inputs'!Y59/PCx!$C216</f>
        <v>0</v>
      </c>
      <c r="Z63" s="58">
        <f>'IOx - Inputs'!Z59/PCx!$C216</f>
        <v>0</v>
      </c>
      <c r="AA63" s="58">
        <f>'IOx - Inputs'!AA59/PCx!$C216</f>
        <v>0</v>
      </c>
      <c r="AB63" s="58">
        <f>'IOx - Inputs'!AB59/PCx!$C216</f>
        <v>0</v>
      </c>
      <c r="AC63" s="58">
        <f>'IOx - Inputs'!AC59/PCx!$C216</f>
        <v>0</v>
      </c>
      <c r="AD63" s="58">
        <f>'IOx - Inputs'!AD59/PCx!$C216</f>
        <v>0</v>
      </c>
      <c r="AE63" s="58">
        <f>'IOx - Inputs'!AE59/PCx!$C216</f>
        <v>0</v>
      </c>
      <c r="AF63" s="103"/>
    </row>
    <row r="64" spans="1:32" x14ac:dyDescent="0.25">
      <c r="A64" s="29"/>
      <c r="B64" s="56">
        <v>2018</v>
      </c>
      <c r="C64" s="220">
        <f>'IOx - Inputs'!C60/PCx!$C217</f>
        <v>0</v>
      </c>
      <c r="D64" s="58">
        <f>'IOx - Inputs'!D60/PCx!$C217</f>
        <v>0</v>
      </c>
      <c r="E64" s="58">
        <f>'IOx - Inputs'!E60/PCx!$C217</f>
        <v>0</v>
      </c>
      <c r="F64" s="58">
        <f>'IOx - Inputs'!F60/PCx!$C217</f>
        <v>0</v>
      </c>
      <c r="G64" s="58">
        <f>'IOx - Inputs'!G60/PCx!$C217</f>
        <v>0</v>
      </c>
      <c r="H64" s="58">
        <f>'IOx - Inputs'!H60/PCx!$C217</f>
        <v>0</v>
      </c>
      <c r="I64" s="58">
        <f>'IOx - Inputs'!I60/PCx!$C217</f>
        <v>0</v>
      </c>
      <c r="J64" s="58">
        <f>'IOx - Inputs'!J60/PCx!$C217</f>
        <v>0</v>
      </c>
      <c r="K64" s="58">
        <f>'IOx - Inputs'!K60/PCx!$C217</f>
        <v>0</v>
      </c>
      <c r="L64" s="58">
        <f>'IOx - Inputs'!L60/PCx!$C217</f>
        <v>0</v>
      </c>
      <c r="M64" s="58">
        <f>'IOx - Inputs'!M60/PCx!$C217</f>
        <v>0</v>
      </c>
      <c r="N64" s="58">
        <f>'IOx - Inputs'!N60/PCx!$C217</f>
        <v>0</v>
      </c>
      <c r="O64" s="58">
        <f>'IOx - Inputs'!O60/PCx!$C217</f>
        <v>0</v>
      </c>
      <c r="P64" s="58">
        <f>'IOx - Inputs'!P60/PCx!$C217</f>
        <v>0</v>
      </c>
      <c r="Q64" s="58">
        <f>'IOx - Inputs'!Q60/PCx!$C217</f>
        <v>0</v>
      </c>
      <c r="R64" s="58">
        <f>'IOx - Inputs'!R60/PCx!$C217</f>
        <v>0</v>
      </c>
      <c r="S64" s="58">
        <f>'IOx - Inputs'!S60/PCx!$C217</f>
        <v>0</v>
      </c>
      <c r="T64" s="58">
        <f>'IOx - Inputs'!T60/PCx!$C217</f>
        <v>0</v>
      </c>
      <c r="U64" s="58">
        <f>'IOx - Inputs'!U60/PCx!$C217</f>
        <v>0</v>
      </c>
      <c r="V64" s="58">
        <f>'IOx - Inputs'!V60/PCx!$C217</f>
        <v>0</v>
      </c>
      <c r="W64" s="58">
        <f>'IOx - Inputs'!W60/PCx!$C217</f>
        <v>0</v>
      </c>
      <c r="X64" s="58">
        <f>'IOx - Inputs'!X60/PCx!$C217</f>
        <v>0</v>
      </c>
      <c r="Y64" s="58">
        <f>'IOx - Inputs'!Y60/PCx!$C217</f>
        <v>0</v>
      </c>
      <c r="Z64" s="58">
        <f>'IOx - Inputs'!Z60/PCx!$C217</f>
        <v>0</v>
      </c>
      <c r="AA64" s="58">
        <f>'IOx - Inputs'!AA60/PCx!$C217</f>
        <v>0</v>
      </c>
      <c r="AB64" s="58">
        <f>'IOx - Inputs'!AB60/PCx!$C217</f>
        <v>0</v>
      </c>
      <c r="AC64" s="58">
        <f>'IOx - Inputs'!AC60/PCx!$C217</f>
        <v>0</v>
      </c>
      <c r="AD64" s="58">
        <f>'IOx - Inputs'!AD60/PCx!$C217</f>
        <v>0</v>
      </c>
      <c r="AE64" s="58">
        <f>'IOx - Inputs'!AE60/PCx!$C217</f>
        <v>0</v>
      </c>
      <c r="AF64" s="103"/>
    </row>
    <row r="65" spans="1:32" x14ac:dyDescent="0.25">
      <c r="A65" s="29"/>
      <c r="B65" s="56">
        <v>2019</v>
      </c>
      <c r="C65" s="220">
        <f>'IOx - Inputs'!C61/PCx!$C218</f>
        <v>0</v>
      </c>
      <c r="D65" s="58">
        <f>'IOx - Inputs'!D61/PCx!$C218</f>
        <v>0</v>
      </c>
      <c r="E65" s="58">
        <f>'IOx - Inputs'!E61/PCx!$C218</f>
        <v>0</v>
      </c>
      <c r="F65" s="58">
        <f>'IOx - Inputs'!F61/PCx!$C218</f>
        <v>0</v>
      </c>
      <c r="G65" s="58">
        <f>'IOx - Inputs'!G61/PCx!$C218</f>
        <v>0</v>
      </c>
      <c r="H65" s="58">
        <f>'IOx - Inputs'!H61/PCx!$C218</f>
        <v>0</v>
      </c>
      <c r="I65" s="58">
        <f>'IOx - Inputs'!I61/PCx!$C218</f>
        <v>0</v>
      </c>
      <c r="J65" s="58">
        <f>'IOx - Inputs'!J61/PCx!$C218</f>
        <v>0</v>
      </c>
      <c r="K65" s="58">
        <f>'IOx - Inputs'!K61/PCx!$C218</f>
        <v>0</v>
      </c>
      <c r="L65" s="58">
        <f>'IOx - Inputs'!L61/PCx!$C218</f>
        <v>0</v>
      </c>
      <c r="M65" s="58">
        <f>'IOx - Inputs'!M61/PCx!$C218</f>
        <v>0</v>
      </c>
      <c r="N65" s="58">
        <f>'IOx - Inputs'!N61/PCx!$C218</f>
        <v>0</v>
      </c>
      <c r="O65" s="58">
        <f>'IOx - Inputs'!O61/PCx!$C218</f>
        <v>0</v>
      </c>
      <c r="P65" s="58">
        <f>'IOx - Inputs'!P61/PCx!$C218</f>
        <v>0</v>
      </c>
      <c r="Q65" s="58">
        <f>'IOx - Inputs'!Q61/PCx!$C218</f>
        <v>0</v>
      </c>
      <c r="R65" s="58">
        <f>'IOx - Inputs'!R61/PCx!$C218</f>
        <v>0</v>
      </c>
      <c r="S65" s="58">
        <f>'IOx - Inputs'!S61/PCx!$C218</f>
        <v>0</v>
      </c>
      <c r="T65" s="58">
        <f>'IOx - Inputs'!T61/PCx!$C218</f>
        <v>0</v>
      </c>
      <c r="U65" s="58">
        <f>'IOx - Inputs'!U61/PCx!$C218</f>
        <v>0</v>
      </c>
      <c r="V65" s="58">
        <f>'IOx - Inputs'!V61/PCx!$C218</f>
        <v>0</v>
      </c>
      <c r="W65" s="58">
        <f>'IOx - Inputs'!W61/PCx!$C218</f>
        <v>0</v>
      </c>
      <c r="X65" s="58">
        <f>'IOx - Inputs'!X61/PCx!$C218</f>
        <v>0</v>
      </c>
      <c r="Y65" s="58">
        <f>'IOx - Inputs'!Y61/PCx!$C218</f>
        <v>0</v>
      </c>
      <c r="Z65" s="58">
        <f>'IOx - Inputs'!Z61/PCx!$C218</f>
        <v>0</v>
      </c>
      <c r="AA65" s="58">
        <f>'IOx - Inputs'!AA61/PCx!$C218</f>
        <v>0</v>
      </c>
      <c r="AB65" s="58">
        <f>'IOx - Inputs'!AB61/PCx!$C218</f>
        <v>0</v>
      </c>
      <c r="AC65" s="58">
        <f>'IOx - Inputs'!AC61/PCx!$C218</f>
        <v>0</v>
      </c>
      <c r="AD65" s="58">
        <f>'IOx - Inputs'!AD61/PCx!$C218</f>
        <v>0</v>
      </c>
      <c r="AE65" s="58">
        <f>'IOx - Inputs'!AE61/PCx!$C218</f>
        <v>0</v>
      </c>
      <c r="AF65" s="103"/>
    </row>
    <row r="66" spans="1:32" x14ac:dyDescent="0.25">
      <c r="A66" s="29"/>
      <c r="B66" s="56">
        <v>2020</v>
      </c>
      <c r="C66" s="220">
        <f>'IOx - Inputs'!C62/PCx!$C219</f>
        <v>0</v>
      </c>
      <c r="D66" s="58">
        <f>'IOx - Inputs'!D62/PCx!$C219</f>
        <v>0</v>
      </c>
      <c r="E66" s="58">
        <f>'IOx - Inputs'!E62/PCx!$C219</f>
        <v>0</v>
      </c>
      <c r="F66" s="58">
        <f>'IOx - Inputs'!F62/PCx!$C219</f>
        <v>0</v>
      </c>
      <c r="G66" s="58">
        <f>'IOx - Inputs'!G62/PCx!$C219</f>
        <v>0</v>
      </c>
      <c r="H66" s="58">
        <f>'IOx - Inputs'!H62/PCx!$C219</f>
        <v>0</v>
      </c>
      <c r="I66" s="58">
        <f>'IOx - Inputs'!I62/PCx!$C219</f>
        <v>0</v>
      </c>
      <c r="J66" s="58">
        <f>'IOx - Inputs'!J62/PCx!$C219</f>
        <v>0</v>
      </c>
      <c r="K66" s="58">
        <f>'IOx - Inputs'!K62/PCx!$C219</f>
        <v>0</v>
      </c>
      <c r="L66" s="58">
        <f>'IOx - Inputs'!L62/PCx!$C219</f>
        <v>0</v>
      </c>
      <c r="M66" s="58">
        <f>'IOx - Inputs'!M62/PCx!$C219</f>
        <v>0</v>
      </c>
      <c r="N66" s="58">
        <f>'IOx - Inputs'!N62/PCx!$C219</f>
        <v>0</v>
      </c>
      <c r="O66" s="58">
        <f>'IOx - Inputs'!O62/PCx!$C219</f>
        <v>0</v>
      </c>
      <c r="P66" s="58">
        <f>'IOx - Inputs'!P62/PCx!$C219</f>
        <v>0</v>
      </c>
      <c r="Q66" s="58">
        <f>'IOx - Inputs'!Q62/PCx!$C219</f>
        <v>0</v>
      </c>
      <c r="R66" s="58">
        <f>'IOx - Inputs'!R62/PCx!$C219</f>
        <v>0</v>
      </c>
      <c r="S66" s="58">
        <f>'IOx - Inputs'!S62/PCx!$C219</f>
        <v>0</v>
      </c>
      <c r="T66" s="58">
        <f>'IOx - Inputs'!T62/PCx!$C219</f>
        <v>0</v>
      </c>
      <c r="U66" s="58">
        <f>'IOx - Inputs'!U62/PCx!$C219</f>
        <v>0</v>
      </c>
      <c r="V66" s="58">
        <f>'IOx - Inputs'!V62/PCx!$C219</f>
        <v>0</v>
      </c>
      <c r="W66" s="58">
        <f>'IOx - Inputs'!W62/PCx!$C219</f>
        <v>0</v>
      </c>
      <c r="X66" s="58">
        <f>'IOx - Inputs'!X62/PCx!$C219</f>
        <v>0</v>
      </c>
      <c r="Y66" s="58">
        <f>'IOx - Inputs'!Y62/PCx!$C219</f>
        <v>0</v>
      </c>
      <c r="Z66" s="58">
        <f>'IOx - Inputs'!Z62/PCx!$C219</f>
        <v>0</v>
      </c>
      <c r="AA66" s="58">
        <f>'IOx - Inputs'!AA62/PCx!$C219</f>
        <v>0</v>
      </c>
      <c r="AB66" s="58">
        <f>'IOx - Inputs'!AB62/PCx!$C219</f>
        <v>0</v>
      </c>
      <c r="AC66" s="58">
        <f>'IOx - Inputs'!AC62/PCx!$C219</f>
        <v>0</v>
      </c>
      <c r="AD66" s="58">
        <f>'IOx - Inputs'!AD62/PCx!$C219</f>
        <v>0</v>
      </c>
      <c r="AE66" s="58">
        <f>'IOx - Inputs'!AE62/PCx!$C219</f>
        <v>0</v>
      </c>
      <c r="AF66" s="103"/>
    </row>
    <row r="67" spans="1:32" x14ac:dyDescent="0.25">
      <c r="A67" s="29"/>
      <c r="B67" s="56">
        <v>2021</v>
      </c>
      <c r="C67" s="220">
        <f>'IOx - Inputs'!C63/PCx!$C220</f>
        <v>0</v>
      </c>
      <c r="D67" s="58">
        <f>'IOx - Inputs'!D63/PCx!$C220</f>
        <v>0</v>
      </c>
      <c r="E67" s="58">
        <f>'IOx - Inputs'!E63/PCx!$C220</f>
        <v>0</v>
      </c>
      <c r="F67" s="58">
        <f>'IOx - Inputs'!F63/PCx!$C220</f>
        <v>0</v>
      </c>
      <c r="G67" s="58">
        <f>'IOx - Inputs'!G63/PCx!$C220</f>
        <v>0</v>
      </c>
      <c r="H67" s="58">
        <f>'IOx - Inputs'!H63/PCx!$C220</f>
        <v>0</v>
      </c>
      <c r="I67" s="58">
        <f>'IOx - Inputs'!I63/PCx!$C220</f>
        <v>0</v>
      </c>
      <c r="J67" s="58">
        <f>'IOx - Inputs'!J63/PCx!$C220</f>
        <v>0</v>
      </c>
      <c r="K67" s="58">
        <f>'IOx - Inputs'!K63/PCx!$C220</f>
        <v>0</v>
      </c>
      <c r="L67" s="58">
        <f>'IOx - Inputs'!L63/PCx!$C220</f>
        <v>0</v>
      </c>
      <c r="M67" s="58">
        <f>'IOx - Inputs'!M63/PCx!$C220</f>
        <v>0</v>
      </c>
      <c r="N67" s="58">
        <f>'IOx - Inputs'!N63/PCx!$C220</f>
        <v>0</v>
      </c>
      <c r="O67" s="58">
        <f>'IOx - Inputs'!O63/PCx!$C220</f>
        <v>0</v>
      </c>
      <c r="P67" s="58">
        <f>'IOx - Inputs'!P63/PCx!$C220</f>
        <v>0</v>
      </c>
      <c r="Q67" s="58">
        <f>'IOx - Inputs'!Q63/PCx!$C220</f>
        <v>0</v>
      </c>
      <c r="R67" s="58">
        <f>'IOx - Inputs'!R63/PCx!$C220</f>
        <v>0</v>
      </c>
      <c r="S67" s="58">
        <f>'IOx - Inputs'!S63/PCx!$C220</f>
        <v>0</v>
      </c>
      <c r="T67" s="58">
        <f>'IOx - Inputs'!T63/PCx!$C220</f>
        <v>0</v>
      </c>
      <c r="U67" s="58">
        <f>'IOx - Inputs'!U63/PCx!$C220</f>
        <v>0</v>
      </c>
      <c r="V67" s="58">
        <f>'IOx - Inputs'!V63/PCx!$C220</f>
        <v>0</v>
      </c>
      <c r="W67" s="58">
        <f>'IOx - Inputs'!W63/PCx!$C220</f>
        <v>0</v>
      </c>
      <c r="X67" s="58">
        <f>'IOx - Inputs'!X63/PCx!$C220</f>
        <v>0</v>
      </c>
      <c r="Y67" s="58">
        <f>'IOx - Inputs'!Y63/PCx!$C220</f>
        <v>0</v>
      </c>
      <c r="Z67" s="58">
        <f>'IOx - Inputs'!Z63/PCx!$C220</f>
        <v>0</v>
      </c>
      <c r="AA67" s="58">
        <f>'IOx - Inputs'!AA63/PCx!$C220</f>
        <v>0</v>
      </c>
      <c r="AB67" s="58">
        <f>'IOx - Inputs'!AB63/PCx!$C220</f>
        <v>0</v>
      </c>
      <c r="AC67" s="58">
        <f>'IOx - Inputs'!AC63/PCx!$C220</f>
        <v>0</v>
      </c>
      <c r="AD67" s="58">
        <f>'IOx - Inputs'!AD63/PCx!$C220</f>
        <v>0</v>
      </c>
      <c r="AE67" s="58">
        <f>'IOx - Inputs'!AE63/PCx!$C220</f>
        <v>0</v>
      </c>
      <c r="AF67" s="103"/>
    </row>
    <row r="68" spans="1:32" x14ac:dyDescent="0.25">
      <c r="A68" s="29"/>
      <c r="B68" s="56">
        <v>2022</v>
      </c>
      <c r="C68" s="220">
        <f>'IOx - Inputs'!C64/PCx!$C221</f>
        <v>0</v>
      </c>
      <c r="D68" s="58">
        <f>'IOx - Inputs'!D64/PCx!$C221</f>
        <v>0</v>
      </c>
      <c r="E68" s="58">
        <f>'IOx - Inputs'!E64/PCx!$C221</f>
        <v>0</v>
      </c>
      <c r="F68" s="58">
        <f>'IOx - Inputs'!F64/PCx!$C221</f>
        <v>0</v>
      </c>
      <c r="G68" s="58">
        <f>'IOx - Inputs'!G64/PCx!$C221</f>
        <v>0</v>
      </c>
      <c r="H68" s="58">
        <f>'IOx - Inputs'!H64/PCx!$C221</f>
        <v>0</v>
      </c>
      <c r="I68" s="58">
        <f>'IOx - Inputs'!I64/PCx!$C221</f>
        <v>0</v>
      </c>
      <c r="J68" s="58">
        <f>'IOx - Inputs'!J64/PCx!$C221</f>
        <v>0</v>
      </c>
      <c r="K68" s="58">
        <f>'IOx - Inputs'!K64/PCx!$C221</f>
        <v>0</v>
      </c>
      <c r="L68" s="58">
        <f>'IOx - Inputs'!L64/PCx!$C221</f>
        <v>0</v>
      </c>
      <c r="M68" s="58">
        <f>'IOx - Inputs'!M64/PCx!$C221</f>
        <v>0</v>
      </c>
      <c r="N68" s="58">
        <f>'IOx - Inputs'!N64/PCx!$C221</f>
        <v>0</v>
      </c>
      <c r="O68" s="58">
        <f>'IOx - Inputs'!O64/PCx!$C221</f>
        <v>0</v>
      </c>
      <c r="P68" s="58">
        <f>'IOx - Inputs'!P64/PCx!$C221</f>
        <v>0</v>
      </c>
      <c r="Q68" s="58">
        <f>'IOx - Inputs'!Q64/PCx!$C221</f>
        <v>0</v>
      </c>
      <c r="R68" s="58">
        <f>'IOx - Inputs'!R64/PCx!$C221</f>
        <v>0</v>
      </c>
      <c r="S68" s="58">
        <f>'IOx - Inputs'!S64/PCx!$C221</f>
        <v>0</v>
      </c>
      <c r="T68" s="58">
        <f>'IOx - Inputs'!T64/PCx!$C221</f>
        <v>0</v>
      </c>
      <c r="U68" s="58">
        <f>'IOx - Inputs'!U64/PCx!$C221</f>
        <v>0</v>
      </c>
      <c r="V68" s="58">
        <f>'IOx - Inputs'!V64/PCx!$C221</f>
        <v>0</v>
      </c>
      <c r="W68" s="58">
        <f>'IOx - Inputs'!W64/PCx!$C221</f>
        <v>0</v>
      </c>
      <c r="X68" s="58">
        <f>'IOx - Inputs'!X64/PCx!$C221</f>
        <v>0</v>
      </c>
      <c r="Y68" s="58">
        <f>'IOx - Inputs'!Y64/PCx!$C221</f>
        <v>0</v>
      </c>
      <c r="Z68" s="58">
        <f>'IOx - Inputs'!Z64/PCx!$C221</f>
        <v>0</v>
      </c>
      <c r="AA68" s="58">
        <f>'IOx - Inputs'!AA64/PCx!$C221</f>
        <v>0</v>
      </c>
      <c r="AB68" s="58">
        <f>'IOx - Inputs'!AB64/PCx!$C221</f>
        <v>0</v>
      </c>
      <c r="AC68" s="58">
        <f>'IOx - Inputs'!AC64/PCx!$C221</f>
        <v>0</v>
      </c>
      <c r="AD68" s="58">
        <f>'IOx - Inputs'!AD64/PCx!$C221</f>
        <v>0</v>
      </c>
      <c r="AE68" s="58">
        <f>'IOx - Inputs'!AE64/PCx!$C221</f>
        <v>0</v>
      </c>
      <c r="AF68" s="103"/>
    </row>
    <row r="69" spans="1:32" x14ac:dyDescent="0.25">
      <c r="A69" s="29"/>
      <c r="B69" s="56">
        <v>2023</v>
      </c>
      <c r="C69" s="220">
        <f>'IOx - Inputs'!C65/PCx!$C222</f>
        <v>0</v>
      </c>
      <c r="D69" s="58">
        <f>'IOx - Inputs'!D65/PCx!$C222</f>
        <v>0</v>
      </c>
      <c r="E69" s="58">
        <f>'IOx - Inputs'!E65/PCx!$C222</f>
        <v>0</v>
      </c>
      <c r="F69" s="58">
        <f>'IOx - Inputs'!F65/PCx!$C222</f>
        <v>0</v>
      </c>
      <c r="G69" s="58">
        <f>'IOx - Inputs'!G65/PCx!$C222</f>
        <v>0</v>
      </c>
      <c r="H69" s="58">
        <f>'IOx - Inputs'!H65/PCx!$C222</f>
        <v>0</v>
      </c>
      <c r="I69" s="58">
        <f>'IOx - Inputs'!I65/PCx!$C222</f>
        <v>0</v>
      </c>
      <c r="J69" s="58">
        <f>'IOx - Inputs'!J65/PCx!$C222</f>
        <v>0</v>
      </c>
      <c r="K69" s="58">
        <f>'IOx - Inputs'!K65/PCx!$C222</f>
        <v>0</v>
      </c>
      <c r="L69" s="58">
        <f>'IOx - Inputs'!L65/PCx!$C222</f>
        <v>0</v>
      </c>
      <c r="M69" s="58">
        <f>'IOx - Inputs'!M65/PCx!$C222</f>
        <v>0</v>
      </c>
      <c r="N69" s="58">
        <f>'IOx - Inputs'!N65/PCx!$C222</f>
        <v>0</v>
      </c>
      <c r="O69" s="58">
        <f>'IOx - Inputs'!O65/PCx!$C222</f>
        <v>0</v>
      </c>
      <c r="P69" s="58">
        <f>'IOx - Inputs'!P65/PCx!$C222</f>
        <v>0</v>
      </c>
      <c r="Q69" s="58">
        <f>'IOx - Inputs'!Q65/PCx!$C222</f>
        <v>0</v>
      </c>
      <c r="R69" s="58">
        <f>'IOx - Inputs'!R65/PCx!$C222</f>
        <v>0</v>
      </c>
      <c r="S69" s="58">
        <f>'IOx - Inputs'!S65/PCx!$C222</f>
        <v>0</v>
      </c>
      <c r="T69" s="58">
        <f>'IOx - Inputs'!T65/PCx!$C222</f>
        <v>0</v>
      </c>
      <c r="U69" s="58">
        <f>'IOx - Inputs'!U65/PCx!$C222</f>
        <v>0</v>
      </c>
      <c r="V69" s="58">
        <f>'IOx - Inputs'!V65/PCx!$C222</f>
        <v>0</v>
      </c>
      <c r="W69" s="58">
        <f>'IOx - Inputs'!W65/PCx!$C222</f>
        <v>0</v>
      </c>
      <c r="X69" s="58">
        <f>'IOx - Inputs'!X65/PCx!$C222</f>
        <v>0</v>
      </c>
      <c r="Y69" s="58">
        <f>'IOx - Inputs'!Y65/PCx!$C222</f>
        <v>0</v>
      </c>
      <c r="Z69" s="58">
        <f>'IOx - Inputs'!Z65/PCx!$C222</f>
        <v>0</v>
      </c>
      <c r="AA69" s="58">
        <f>'IOx - Inputs'!AA65/PCx!$C222</f>
        <v>0</v>
      </c>
      <c r="AB69" s="58">
        <f>'IOx - Inputs'!AB65/PCx!$C222</f>
        <v>0</v>
      </c>
      <c r="AC69" s="58">
        <f>'IOx - Inputs'!AC65/PCx!$C222</f>
        <v>0</v>
      </c>
      <c r="AD69" s="58">
        <f>'IOx - Inputs'!AD65/PCx!$C222</f>
        <v>0</v>
      </c>
      <c r="AE69" s="58">
        <f>'IOx - Inputs'!AE65/PCx!$C222</f>
        <v>0</v>
      </c>
      <c r="AF69" s="103"/>
    </row>
    <row r="70" spans="1:32" x14ac:dyDescent="0.25">
      <c r="A70" s="29"/>
      <c r="B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103"/>
    </row>
    <row r="71" spans="1:32" ht="23.25" x14ac:dyDescent="0.35">
      <c r="A71" s="101" t="s">
        <v>87</v>
      </c>
      <c r="B71" s="102" t="s">
        <v>146</v>
      </c>
      <c r="C71" s="211"/>
      <c r="D71" s="4"/>
      <c r="E71" s="4"/>
      <c r="F71" s="4"/>
      <c r="G71" s="4"/>
      <c r="H71" s="4"/>
      <c r="I71" s="4"/>
      <c r="J71" s="127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103"/>
    </row>
    <row r="72" spans="1:32" x14ac:dyDescent="0.25">
      <c r="A72" s="130"/>
      <c r="B72" s="192" t="s">
        <v>15</v>
      </c>
      <c r="C72" s="170" t="s">
        <v>150</v>
      </c>
      <c r="D72" s="4"/>
      <c r="E72" s="4"/>
      <c r="F72" s="4"/>
      <c r="G72" s="4"/>
      <c r="H72" s="4"/>
      <c r="I72" s="4"/>
      <c r="J72" s="127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103"/>
    </row>
    <row r="73" spans="1:32" x14ac:dyDescent="0.25">
      <c r="A73" s="29"/>
      <c r="B73" s="4"/>
      <c r="D73" s="4"/>
      <c r="E73" s="4"/>
      <c r="F73" s="4"/>
      <c r="G73" s="4"/>
      <c r="H73" s="4"/>
      <c r="I73" s="4"/>
      <c r="J73" s="127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103"/>
    </row>
    <row r="74" spans="1:32" ht="23.25" x14ac:dyDescent="0.35">
      <c r="A74" s="29"/>
      <c r="B74" s="96" t="str">
        <f>'IOx - Inputs'!A9</f>
        <v>IO1B</v>
      </c>
      <c r="C74" s="214" t="str">
        <f>'IOx - Inputs'!B9</f>
        <v>Base year Non-network opex (nominal $000)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103"/>
    </row>
    <row r="75" spans="1:32" ht="26.25" x14ac:dyDescent="0.25">
      <c r="A75" s="29"/>
      <c r="B75" s="61" t="s">
        <v>167</v>
      </c>
      <c r="C75" s="163" t="s">
        <v>3</v>
      </c>
      <c r="D75" s="62" t="s">
        <v>4</v>
      </c>
      <c r="E75" s="62" t="s">
        <v>59</v>
      </c>
      <c r="F75" s="62" t="s">
        <v>5</v>
      </c>
      <c r="G75" s="62" t="s">
        <v>60</v>
      </c>
      <c r="H75" s="62" t="s">
        <v>6</v>
      </c>
      <c r="I75" s="62" t="s">
        <v>61</v>
      </c>
      <c r="J75" s="62" t="s">
        <v>7</v>
      </c>
      <c r="K75" s="62" t="s">
        <v>8</v>
      </c>
      <c r="L75" s="62" t="s">
        <v>62</v>
      </c>
      <c r="M75" s="62" t="s">
        <v>63</v>
      </c>
      <c r="N75" s="62" t="s">
        <v>64</v>
      </c>
      <c r="O75" s="62" t="s">
        <v>9</v>
      </c>
      <c r="P75" s="62" t="s">
        <v>10</v>
      </c>
      <c r="Q75" s="62" t="s">
        <v>65</v>
      </c>
      <c r="R75" s="62" t="s">
        <v>66</v>
      </c>
      <c r="S75" s="62" t="s">
        <v>67</v>
      </c>
      <c r="T75" s="62" t="s">
        <v>68</v>
      </c>
      <c r="U75" s="62" t="s">
        <v>11</v>
      </c>
      <c r="V75" s="62" t="s">
        <v>69</v>
      </c>
      <c r="W75" s="62" t="s">
        <v>12</v>
      </c>
      <c r="X75" s="62" t="s">
        <v>70</v>
      </c>
      <c r="Y75" s="62" t="s">
        <v>13</v>
      </c>
      <c r="Z75" s="62" t="s">
        <v>71</v>
      </c>
      <c r="AA75" s="62" t="s">
        <v>72</v>
      </c>
      <c r="AB75" s="62" t="s">
        <v>73</v>
      </c>
      <c r="AC75" s="62" t="s">
        <v>74</v>
      </c>
      <c r="AD75" s="62" t="s">
        <v>14</v>
      </c>
      <c r="AE75" s="62" t="s">
        <v>75</v>
      </c>
      <c r="AF75" s="103"/>
    </row>
    <row r="76" spans="1:32" s="20" customFormat="1" x14ac:dyDescent="0.25">
      <c r="A76" s="130"/>
      <c r="B76" s="138">
        <f>+'IOx - Inputs'!B7</f>
        <v>2012</v>
      </c>
      <c r="C76" s="220">
        <f>'IOx - Inputs'!C11</f>
        <v>8175.7128169999996</v>
      </c>
      <c r="D76" s="140">
        <f>'IOx - Inputs'!D11</f>
        <v>9839</v>
      </c>
      <c r="E76" s="140">
        <f>'IOx - Inputs'!E11</f>
        <v>2386.8894100000002</v>
      </c>
      <c r="F76" s="140">
        <f>'IOx - Inputs'!F11</f>
        <v>1989</v>
      </c>
      <c r="G76" s="140">
        <f>'IOx - Inputs'!G11</f>
        <v>5916.6009999999997</v>
      </c>
      <c r="H76" s="140">
        <f>'IOx - Inputs'!H11</f>
        <v>3243.2420000000002</v>
      </c>
      <c r="I76" s="140">
        <f>'IOx - Inputs'!I11</f>
        <v>4228</v>
      </c>
      <c r="J76" s="140">
        <f>'IOx - Inputs'!J11</f>
        <v>5348</v>
      </c>
      <c r="K76" s="140">
        <f>'IOx - Inputs'!K11</f>
        <v>3309</v>
      </c>
      <c r="L76" s="140">
        <f>'IOx - Inputs'!L11</f>
        <v>4465.02945</v>
      </c>
      <c r="M76" s="140">
        <f>'IOx - Inputs'!M11</f>
        <v>6559</v>
      </c>
      <c r="N76" s="140">
        <f>'IOx - Inputs'!N11</f>
        <v>5146</v>
      </c>
      <c r="O76" s="140">
        <f>'IOx - Inputs'!O11</f>
        <v>1557</v>
      </c>
      <c r="P76" s="140">
        <f>'IOx - Inputs'!P11</f>
        <v>4472.0630999999994</v>
      </c>
      <c r="Q76" s="140">
        <f>'IOx - Inputs'!Q11</f>
        <v>1814.3813259999999</v>
      </c>
      <c r="R76" s="140">
        <f>'IOx - Inputs'!R11</f>
        <v>6801</v>
      </c>
      <c r="S76" s="140">
        <f>'IOx - Inputs'!S11</f>
        <v>25889</v>
      </c>
      <c r="T76" s="140">
        <f>'IOx - Inputs'!T11</f>
        <v>2306</v>
      </c>
      <c r="U76" s="140">
        <f>'IOx - Inputs'!U11</f>
        <v>33801.062946153594</v>
      </c>
      <c r="V76" s="140">
        <f>'IOx - Inputs'!V11</f>
        <v>1137</v>
      </c>
      <c r="W76" s="140">
        <f>'IOx - Inputs'!W11</f>
        <v>5669.5304920000099</v>
      </c>
      <c r="X76" s="140">
        <f>'IOx - Inputs'!X11</f>
        <v>5031</v>
      </c>
      <c r="Y76" s="140">
        <f>'IOx - Inputs'!Y11</f>
        <v>7556.21</v>
      </c>
      <c r="Z76" s="140">
        <f>'IOx - Inputs'!Z11</f>
        <v>19759.174999999977</v>
      </c>
      <c r="AA76" s="140">
        <f>'IOx - Inputs'!AA11</f>
        <v>51100</v>
      </c>
      <c r="AB76" s="140">
        <f>'IOx - Inputs'!AB11</f>
        <v>2818.6055200000001</v>
      </c>
      <c r="AC76" s="140">
        <f>'IOx - Inputs'!AC11</f>
        <v>9579.7893992880217</v>
      </c>
      <c r="AD76" s="140">
        <f>'IOx - Inputs'!AD11</f>
        <v>18421.108610000039</v>
      </c>
      <c r="AE76" s="140">
        <f>'IOx - Inputs'!AE11</f>
        <v>3203</v>
      </c>
      <c r="AF76" s="137"/>
    </row>
    <row r="77" spans="1:32" s="20" customFormat="1" x14ac:dyDescent="0.25">
      <c r="A77" s="130"/>
      <c r="B77" s="131"/>
      <c r="C77" s="170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7"/>
    </row>
    <row r="78" spans="1:32" x14ac:dyDescent="0.25">
      <c r="A78" s="29"/>
      <c r="B78" s="131" t="s">
        <v>146</v>
      </c>
      <c r="C78" s="21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103"/>
    </row>
    <row r="79" spans="1:32" ht="26.25" x14ac:dyDescent="0.25">
      <c r="A79" s="29"/>
      <c r="B79" s="61" t="s">
        <v>167</v>
      </c>
      <c r="C79" s="163" t="s">
        <v>3</v>
      </c>
      <c r="D79" s="62" t="s">
        <v>4</v>
      </c>
      <c r="E79" s="62" t="s">
        <v>59</v>
      </c>
      <c r="F79" s="62" t="s">
        <v>5</v>
      </c>
      <c r="G79" s="62" t="s">
        <v>60</v>
      </c>
      <c r="H79" s="62" t="s">
        <v>6</v>
      </c>
      <c r="I79" s="62" t="s">
        <v>61</v>
      </c>
      <c r="J79" s="62" t="s">
        <v>7</v>
      </c>
      <c r="K79" s="62" t="s">
        <v>8</v>
      </c>
      <c r="L79" s="62" t="s">
        <v>62</v>
      </c>
      <c r="M79" s="62" t="s">
        <v>63</v>
      </c>
      <c r="N79" s="62" t="s">
        <v>64</v>
      </c>
      <c r="O79" s="62" t="s">
        <v>9</v>
      </c>
      <c r="P79" s="62" t="s">
        <v>10</v>
      </c>
      <c r="Q79" s="62" t="s">
        <v>65</v>
      </c>
      <c r="R79" s="62" t="s">
        <v>66</v>
      </c>
      <c r="S79" s="62" t="s">
        <v>67</v>
      </c>
      <c r="T79" s="62" t="s">
        <v>68</v>
      </c>
      <c r="U79" s="62" t="s">
        <v>11</v>
      </c>
      <c r="V79" s="62" t="s">
        <v>69</v>
      </c>
      <c r="W79" s="62" t="s">
        <v>12</v>
      </c>
      <c r="X79" s="62" t="s">
        <v>70</v>
      </c>
      <c r="Y79" s="62" t="s">
        <v>13</v>
      </c>
      <c r="Z79" s="62" t="s">
        <v>71</v>
      </c>
      <c r="AA79" s="62" t="s">
        <v>72</v>
      </c>
      <c r="AB79" s="62" t="s">
        <v>73</v>
      </c>
      <c r="AC79" s="62" t="s">
        <v>74</v>
      </c>
      <c r="AD79" s="62" t="s">
        <v>14</v>
      </c>
      <c r="AE79" s="62" t="s">
        <v>75</v>
      </c>
      <c r="AF79" s="103"/>
    </row>
    <row r="80" spans="1:32" x14ac:dyDescent="0.25">
      <c r="A80" s="29"/>
      <c r="B80" s="56">
        <v>2012</v>
      </c>
      <c r="C80" s="220">
        <f>C76-C58</f>
        <v>8175.7128169999996</v>
      </c>
      <c r="D80" s="58">
        <f t="shared" ref="D80:AE80" si="5">D76-D58</f>
        <v>9839</v>
      </c>
      <c r="E80" s="58">
        <f t="shared" si="5"/>
        <v>2386.8894100000002</v>
      </c>
      <c r="F80" s="58">
        <f t="shared" si="5"/>
        <v>1989</v>
      </c>
      <c r="G80" s="58">
        <f t="shared" si="5"/>
        <v>5916.6009999999997</v>
      </c>
      <c r="H80" s="58">
        <f t="shared" si="5"/>
        <v>3243.2420000000002</v>
      </c>
      <c r="I80" s="58">
        <f t="shared" si="5"/>
        <v>4228</v>
      </c>
      <c r="J80" s="58">
        <f t="shared" si="5"/>
        <v>5348</v>
      </c>
      <c r="K80" s="58">
        <f t="shared" si="5"/>
        <v>3309</v>
      </c>
      <c r="L80" s="58">
        <f t="shared" si="5"/>
        <v>4465.02945</v>
      </c>
      <c r="M80" s="58">
        <f t="shared" si="5"/>
        <v>6559</v>
      </c>
      <c r="N80" s="58">
        <f t="shared" si="5"/>
        <v>5146</v>
      </c>
      <c r="O80" s="58">
        <f t="shared" si="5"/>
        <v>1557</v>
      </c>
      <c r="P80" s="58">
        <f t="shared" si="5"/>
        <v>4472.0630999999994</v>
      </c>
      <c r="Q80" s="58">
        <f t="shared" si="5"/>
        <v>1814.3813259999999</v>
      </c>
      <c r="R80" s="58">
        <f t="shared" si="5"/>
        <v>6801</v>
      </c>
      <c r="S80" s="58">
        <f t="shared" si="5"/>
        <v>25889</v>
      </c>
      <c r="T80" s="58">
        <f t="shared" si="5"/>
        <v>2306</v>
      </c>
      <c r="U80" s="58">
        <f t="shared" si="5"/>
        <v>33801.062946153594</v>
      </c>
      <c r="V80" s="58">
        <f t="shared" si="5"/>
        <v>1137</v>
      </c>
      <c r="W80" s="58">
        <f t="shared" si="5"/>
        <v>5669.5304920000099</v>
      </c>
      <c r="X80" s="58">
        <f t="shared" si="5"/>
        <v>5031</v>
      </c>
      <c r="Y80" s="58">
        <f t="shared" si="5"/>
        <v>7556.21</v>
      </c>
      <c r="Z80" s="58">
        <f t="shared" si="5"/>
        <v>19759.174999999977</v>
      </c>
      <c r="AA80" s="58">
        <f t="shared" si="5"/>
        <v>51100</v>
      </c>
      <c r="AB80" s="58">
        <f t="shared" si="5"/>
        <v>2818.6055200000001</v>
      </c>
      <c r="AC80" s="58">
        <f t="shared" si="5"/>
        <v>9579.7893992880217</v>
      </c>
      <c r="AD80" s="58">
        <f t="shared" si="5"/>
        <v>18421.108610000039</v>
      </c>
      <c r="AE80" s="58">
        <f t="shared" si="5"/>
        <v>3203</v>
      </c>
      <c r="AF80" s="103"/>
    </row>
    <row r="81" spans="1:32" x14ac:dyDescent="0.25">
      <c r="A81" s="29"/>
      <c r="B81" s="13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4"/>
      <c r="AF81" s="103"/>
    </row>
    <row r="82" spans="1:32" x14ac:dyDescent="0.25">
      <c r="A82" s="29"/>
      <c r="B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103"/>
    </row>
    <row r="83" spans="1:32" ht="23.25" x14ac:dyDescent="0.35">
      <c r="A83" s="101" t="s">
        <v>86</v>
      </c>
      <c r="B83" s="102" t="s">
        <v>176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103"/>
    </row>
    <row r="84" spans="1:32" x14ac:dyDescent="0.25">
      <c r="A84" s="29"/>
      <c r="B84" s="192" t="s">
        <v>15</v>
      </c>
      <c r="C84" s="192" t="s">
        <v>84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103"/>
    </row>
    <row r="85" spans="1:32" x14ac:dyDescent="0.25">
      <c r="A85" s="2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103"/>
    </row>
    <row r="86" spans="1:32" ht="26.25" x14ac:dyDescent="0.25">
      <c r="A86" s="29"/>
      <c r="B86" s="61"/>
      <c r="C86" s="62" t="s">
        <v>3</v>
      </c>
      <c r="D86" s="62" t="s">
        <v>4</v>
      </c>
      <c r="E86" s="62" t="s">
        <v>59</v>
      </c>
      <c r="F86" s="62" t="s">
        <v>5</v>
      </c>
      <c r="G86" s="62" t="s">
        <v>60</v>
      </c>
      <c r="H86" s="62" t="s">
        <v>6</v>
      </c>
      <c r="I86" s="62" t="s">
        <v>61</v>
      </c>
      <c r="J86" s="62" t="s">
        <v>7</v>
      </c>
      <c r="K86" s="62" t="s">
        <v>8</v>
      </c>
      <c r="L86" s="62" t="s">
        <v>62</v>
      </c>
      <c r="M86" s="62" t="s">
        <v>63</v>
      </c>
      <c r="N86" s="62" t="s">
        <v>64</v>
      </c>
      <c r="O86" s="62" t="s">
        <v>9</v>
      </c>
      <c r="P86" s="62" t="s">
        <v>10</v>
      </c>
      <c r="Q86" s="62" t="s">
        <v>65</v>
      </c>
      <c r="R86" s="62" t="s">
        <v>66</v>
      </c>
      <c r="S86" s="62" t="s">
        <v>67</v>
      </c>
      <c r="T86" s="62" t="s">
        <v>68</v>
      </c>
      <c r="U86" s="62" t="s">
        <v>11</v>
      </c>
      <c r="V86" s="62" t="s">
        <v>69</v>
      </c>
      <c r="W86" s="62" t="s">
        <v>12</v>
      </c>
      <c r="X86" s="62" t="s">
        <v>70</v>
      </c>
      <c r="Y86" s="62" t="s">
        <v>13</v>
      </c>
      <c r="Z86" s="62" t="s">
        <v>71</v>
      </c>
      <c r="AA86" s="62" t="s">
        <v>72</v>
      </c>
      <c r="AB86" s="62" t="s">
        <v>73</v>
      </c>
      <c r="AC86" s="62" t="s">
        <v>74</v>
      </c>
      <c r="AD86" s="62" t="s">
        <v>14</v>
      </c>
      <c r="AE86" s="62" t="s">
        <v>75</v>
      </c>
      <c r="AF86" s="103"/>
    </row>
    <row r="87" spans="1:32" x14ac:dyDescent="0.25">
      <c r="A87" s="29"/>
      <c r="B87" s="56" t="s">
        <v>76</v>
      </c>
      <c r="C87" s="59">
        <v>1</v>
      </c>
      <c r="D87" s="59">
        <v>1</v>
      </c>
      <c r="E87" s="59">
        <v>1</v>
      </c>
      <c r="F87" s="59">
        <v>1</v>
      </c>
      <c r="G87" s="59">
        <v>1</v>
      </c>
      <c r="H87" s="59">
        <v>1</v>
      </c>
      <c r="I87" s="59">
        <v>1</v>
      </c>
      <c r="J87" s="59">
        <v>1</v>
      </c>
      <c r="K87" s="59">
        <v>1</v>
      </c>
      <c r="L87" s="59">
        <v>1</v>
      </c>
      <c r="M87" s="59">
        <v>1</v>
      </c>
      <c r="N87" s="59">
        <v>1</v>
      </c>
      <c r="O87" s="59">
        <v>1</v>
      </c>
      <c r="P87" s="59">
        <v>1</v>
      </c>
      <c r="Q87" s="59">
        <v>1</v>
      </c>
      <c r="R87" s="59">
        <v>1</v>
      </c>
      <c r="S87" s="59">
        <v>1</v>
      </c>
      <c r="T87" s="59">
        <v>1</v>
      </c>
      <c r="U87" s="59">
        <v>1</v>
      </c>
      <c r="V87" s="59">
        <v>1</v>
      </c>
      <c r="W87" s="59">
        <v>1</v>
      </c>
      <c r="X87" s="59">
        <v>1</v>
      </c>
      <c r="Y87" s="59">
        <v>1</v>
      </c>
      <c r="Z87" s="59">
        <v>1</v>
      </c>
      <c r="AA87" s="59">
        <v>1</v>
      </c>
      <c r="AB87" s="59">
        <v>1</v>
      </c>
      <c r="AC87" s="59">
        <v>1</v>
      </c>
      <c r="AD87" s="59">
        <v>1</v>
      </c>
      <c r="AE87" s="59">
        <v>1</v>
      </c>
      <c r="AF87" s="103"/>
    </row>
    <row r="88" spans="1:32" x14ac:dyDescent="0.25">
      <c r="A88" s="29"/>
      <c r="B88" s="56">
        <v>2013</v>
      </c>
      <c r="C88" s="59">
        <f t="shared" ref="C88:AE96" ca="1" si="6">+C87*(1+C40)</f>
        <v>1.0006373079519144</v>
      </c>
      <c r="D88" s="59">
        <f t="shared" ca="1" si="6"/>
        <v>1.0056592523413963</v>
      </c>
      <c r="E88" s="59">
        <f t="shared" ca="1" si="6"/>
        <v>0.99838772228427375</v>
      </c>
      <c r="F88" s="59">
        <f t="shared" ca="1" si="6"/>
        <v>0.99939314899176324</v>
      </c>
      <c r="G88" s="59">
        <f t="shared" ca="1" si="6"/>
        <v>1.0117563394230831</v>
      </c>
      <c r="H88" s="59">
        <f t="shared" ca="1" si="6"/>
        <v>0.9999705276099472</v>
      </c>
      <c r="I88" s="59">
        <f t="shared" ca="1" si="6"/>
        <v>1.0055245921179539</v>
      </c>
      <c r="J88" s="59">
        <f t="shared" ca="1" si="6"/>
        <v>1.0053623048045994</v>
      </c>
      <c r="K88" s="59">
        <f t="shared" ca="1" si="6"/>
        <v>1</v>
      </c>
      <c r="L88" s="59">
        <f t="shared" ca="1" si="6"/>
        <v>0.99812819754293913</v>
      </c>
      <c r="M88" s="59">
        <f t="shared" ca="1" si="6"/>
        <v>1.0112911598482945</v>
      </c>
      <c r="N88" s="59">
        <f t="shared" ca="1" si="6"/>
        <v>1.0045749852525816</v>
      </c>
      <c r="O88" s="59">
        <f t="shared" ca="1" si="6"/>
        <v>1.0045651283855903</v>
      </c>
      <c r="P88" s="59">
        <f t="shared" ca="1" si="6"/>
        <v>1.0057045503575017</v>
      </c>
      <c r="Q88" s="59">
        <f t="shared" ca="1" si="6"/>
        <v>0.99684099016818106</v>
      </c>
      <c r="R88" s="59">
        <f t="shared" ca="1" si="6"/>
        <v>1.0057767374000386</v>
      </c>
      <c r="S88" s="59">
        <f t="shared" ca="1" si="6"/>
        <v>1.0070222947011305</v>
      </c>
      <c r="T88" s="59">
        <f t="shared" ca="1" si="6"/>
        <v>0.99954938701638574</v>
      </c>
      <c r="U88" s="59">
        <f t="shared" ca="1" si="6"/>
        <v>1.0043927639000696</v>
      </c>
      <c r="V88" s="59">
        <f t="shared" ca="1" si="6"/>
        <v>0.99815504615174211</v>
      </c>
      <c r="W88" s="59">
        <f t="shared" ca="1" si="6"/>
        <v>0.99775509864344991</v>
      </c>
      <c r="X88" s="59">
        <f t="shared" ca="1" si="6"/>
        <v>0.99941352781648951</v>
      </c>
      <c r="Y88" s="59">
        <f t="shared" ca="1" si="6"/>
        <v>1.0024714065676066</v>
      </c>
      <c r="Z88" s="59">
        <f t="shared" ca="1" si="6"/>
        <v>1.0023814370141846</v>
      </c>
      <c r="AA88" s="59">
        <f t="shared" ca="1" si="6"/>
        <v>1.012382419589094</v>
      </c>
      <c r="AB88" s="59">
        <f t="shared" ca="1" si="6"/>
        <v>1.0062273796429573</v>
      </c>
      <c r="AC88" s="59">
        <f t="shared" ca="1" si="6"/>
        <v>1.0103652287812726</v>
      </c>
      <c r="AD88" s="59">
        <f t="shared" ca="1" si="6"/>
        <v>1.0056916684778789</v>
      </c>
      <c r="AE88" s="59">
        <f t="shared" ca="1" si="6"/>
        <v>1.0001422462779737</v>
      </c>
      <c r="AF88" s="103"/>
    </row>
    <row r="89" spans="1:32" x14ac:dyDescent="0.25">
      <c r="A89" s="29"/>
      <c r="B89" s="56">
        <v>2014</v>
      </c>
      <c r="C89" s="59">
        <f t="shared" ca="1" si="6"/>
        <v>1.0012750220652544</v>
      </c>
      <c r="D89" s="59">
        <f t="shared" ca="1" si="6"/>
        <v>1.0113505318198561</v>
      </c>
      <c r="E89" s="59">
        <f t="shared" ca="1" si="6"/>
        <v>0.99677804400798009</v>
      </c>
      <c r="F89" s="59">
        <f t="shared" ca="1" si="6"/>
        <v>0.99878666625167267</v>
      </c>
      <c r="G89" s="59">
        <f t="shared" ca="1" si="6"/>
        <v>1.0236508903627968</v>
      </c>
      <c r="H89" s="59">
        <f t="shared" ca="1" si="6"/>
        <v>0.99994105608851613</v>
      </c>
      <c r="I89" s="59">
        <f t="shared" ca="1" si="6"/>
        <v>1.0110797053539775</v>
      </c>
      <c r="J89" s="59">
        <f t="shared" ca="1" si="6"/>
        <v>1.0107533639220163</v>
      </c>
      <c r="K89" s="59">
        <f t="shared" ca="1" si="6"/>
        <v>1</v>
      </c>
      <c r="L89" s="59">
        <f t="shared" ca="1" si="6"/>
        <v>0.99625989873031651</v>
      </c>
      <c r="M89" s="59">
        <f t="shared" ca="1" si="6"/>
        <v>1.0227098099873089</v>
      </c>
      <c r="N89" s="59">
        <f t="shared" ca="1" si="6"/>
        <v>1.0091709009952246</v>
      </c>
      <c r="O89" s="59">
        <f t="shared" ca="1" si="6"/>
        <v>1.0091510971683575</v>
      </c>
      <c r="P89" s="59">
        <f t="shared" ca="1" si="6"/>
        <v>1.0114416426097848</v>
      </c>
      <c r="Q89" s="59">
        <f t="shared" ca="1" si="6"/>
        <v>0.99369195967947965</v>
      </c>
      <c r="R89" s="59">
        <f t="shared" ca="1" si="6"/>
        <v>1.0115868454950663</v>
      </c>
      <c r="S89" s="59">
        <f t="shared" ca="1" si="6"/>
        <v>1.0140939020251305</v>
      </c>
      <c r="T89" s="59">
        <f t="shared" ca="1" si="6"/>
        <v>0.99909897708483253</v>
      </c>
      <c r="U89" s="59">
        <f t="shared" ca="1" si="6"/>
        <v>1.0088048241748209</v>
      </c>
      <c r="V89" s="59">
        <f t="shared" ca="1" si="6"/>
        <v>0.99631349615818643</v>
      </c>
      <c r="W89" s="59">
        <f t="shared" ca="1" si="6"/>
        <v>0.99551523686900045</v>
      </c>
      <c r="X89" s="59">
        <f t="shared" ca="1" si="6"/>
        <v>0.99882739958260103</v>
      </c>
      <c r="Y89" s="59">
        <f t="shared" ca="1" si="6"/>
        <v>1.0049489209856355</v>
      </c>
      <c r="Z89" s="59">
        <f t="shared" ca="1" si="6"/>
        <v>1.0047685452706216</v>
      </c>
      <c r="AA89" s="59">
        <f t="shared" ca="1" si="6"/>
        <v>1.0249181634930684</v>
      </c>
      <c r="AB89" s="59">
        <f t="shared" ca="1" si="6"/>
        <v>1.012493539543132</v>
      </c>
      <c r="AC89" s="59">
        <f t="shared" ca="1" si="6"/>
        <v>1.0208378955302333</v>
      </c>
      <c r="AD89" s="59">
        <f t="shared" ca="1" si="6"/>
        <v>1.0114157320458199</v>
      </c>
      <c r="AE89" s="59">
        <f t="shared" ca="1" si="6"/>
        <v>1.0002845127899509</v>
      </c>
      <c r="AF89" s="103"/>
    </row>
    <row r="90" spans="1:32" x14ac:dyDescent="0.25">
      <c r="A90" s="29"/>
      <c r="B90" s="56">
        <v>2015</v>
      </c>
      <c r="C90" s="59">
        <f t="shared" ca="1" si="6"/>
        <v>1.0019131425988699</v>
      </c>
      <c r="D90" s="59">
        <f t="shared" ca="1" si="6"/>
        <v>1.0170740196850301</v>
      </c>
      <c r="E90" s="59">
        <f t="shared" ca="1" si="6"/>
        <v>0.99517096098010083</v>
      </c>
      <c r="F90" s="59">
        <f t="shared" ca="1" si="6"/>
        <v>0.99818055155624441</v>
      </c>
      <c r="G90" s="59">
        <f t="shared" ca="1" si="6"/>
        <v>1.0356852776806431</v>
      </c>
      <c r="H90" s="59">
        <f t="shared" ca="1" si="6"/>
        <v>0.99991158543568126</v>
      </c>
      <c r="I90" s="59">
        <f t="shared" ca="1" si="6"/>
        <v>1.0166655083247993</v>
      </c>
      <c r="J90" s="59">
        <f t="shared" ca="1" si="6"/>
        <v>1.0161733315416404</v>
      </c>
      <c r="K90" s="59">
        <f t="shared" ca="1" si="6"/>
        <v>1</v>
      </c>
      <c r="L90" s="59">
        <f t="shared" ca="1" si="6"/>
        <v>0.99439509700400186</v>
      </c>
      <c r="M90" s="59">
        <f t="shared" ca="1" si="6"/>
        <v>1.0342573899302945</v>
      </c>
      <c r="N90" s="59">
        <f t="shared" ca="1" si="6"/>
        <v>1.0137878429846121</v>
      </c>
      <c r="O90" s="59">
        <f t="shared" ca="1" si="6"/>
        <v>1.0137580014873904</v>
      </c>
      <c r="P90" s="59">
        <f t="shared" ca="1" si="6"/>
        <v>1.0172114623937265</v>
      </c>
      <c r="Q90" s="59">
        <f t="shared" ca="1" si="6"/>
        <v>0.9905528770090527</v>
      </c>
      <c r="R90" s="59">
        <f t="shared" ca="1" si="6"/>
        <v>1.0174305170588247</v>
      </c>
      <c r="S90" s="59">
        <f t="shared" ca="1" si="6"/>
        <v>1.0212151682597703</v>
      </c>
      <c r="T90" s="59">
        <f t="shared" ca="1" si="6"/>
        <v>0.99864877011384234</v>
      </c>
      <c r="U90" s="59">
        <f t="shared" ca="1" si="6"/>
        <v>1.013236265588672</v>
      </c>
      <c r="V90" s="59">
        <f t="shared" ca="1" si="6"/>
        <v>0.99447534373937807</v>
      </c>
      <c r="W90" s="59">
        <f t="shared" ca="1" si="6"/>
        <v>0.99328040336328693</v>
      </c>
      <c r="X90" s="59">
        <f t="shared" ca="1" si="6"/>
        <v>0.99824161509661768</v>
      </c>
      <c r="Y90" s="59">
        <f t="shared" ca="1" si="6"/>
        <v>1.0074325583490686</v>
      </c>
      <c r="Z90" s="59">
        <f t="shared" ca="1" si="6"/>
        <v>1.0071613382750175</v>
      </c>
      <c r="AA90" s="59">
        <f t="shared" ca="1" si="6"/>
        <v>1.0376091302379233</v>
      </c>
      <c r="AB90" s="59">
        <f t="shared" ca="1" si="6"/>
        <v>1.0187987211999088</v>
      </c>
      <c r="AC90" s="59">
        <f t="shared" ca="1" si="6"/>
        <v>1.0314191138659969</v>
      </c>
      <c r="AD90" s="59">
        <f t="shared" ca="1" si="6"/>
        <v>1.0171723750859361</v>
      </c>
      <c r="AE90" s="59">
        <f t="shared" ca="1" si="6"/>
        <v>1.0004267995388099</v>
      </c>
      <c r="AF90" s="103"/>
    </row>
    <row r="91" spans="1:32" x14ac:dyDescent="0.25">
      <c r="A91" s="29"/>
      <c r="B91" s="56">
        <v>2016</v>
      </c>
      <c r="C91" s="59">
        <f t="shared" ca="1" si="6"/>
        <v>1.0025516698117758</v>
      </c>
      <c r="D91" s="59">
        <f t="shared" ca="1" si="6"/>
        <v>1.0228298982123059</v>
      </c>
      <c r="E91" s="59">
        <f t="shared" ca="1" si="6"/>
        <v>0.99356646901637469</v>
      </c>
      <c r="F91" s="59">
        <f t="shared" ca="1" si="6"/>
        <v>0.99757480468213022</v>
      </c>
      <c r="G91" s="59">
        <f t="shared" ca="1" si="6"/>
        <v>1.0478611453405469</v>
      </c>
      <c r="H91" s="59">
        <f t="shared" ca="1" si="6"/>
        <v>0.99988211565141694</v>
      </c>
      <c r="I91" s="59">
        <f t="shared" ca="1" si="6"/>
        <v>1.022282170578686</v>
      </c>
      <c r="J91" s="59">
        <f t="shared" ca="1" si="6"/>
        <v>1.0216223626796719</v>
      </c>
      <c r="K91" s="59">
        <f t="shared" ca="1" si="6"/>
        <v>1</v>
      </c>
      <c r="L91" s="59">
        <f t="shared" ca="1" si="6"/>
        <v>0.99253378581814045</v>
      </c>
      <c r="M91" s="59">
        <f t="shared" ca="1" si="6"/>
        <v>1.0459353554442774</v>
      </c>
      <c r="N91" s="59">
        <f t="shared" ca="1" si="6"/>
        <v>1.0184259074155133</v>
      </c>
      <c r="O91" s="59">
        <f t="shared" ca="1" si="6"/>
        <v>1.0183859369160997</v>
      </c>
      <c r="P91" s="59">
        <f t="shared" ca="1" si="6"/>
        <v>1.0230141964051795</v>
      </c>
      <c r="Q91" s="59">
        <f t="shared" ca="1" si="6"/>
        <v>0.98742371073164459</v>
      </c>
      <c r="R91" s="59">
        <f t="shared" ca="1" si="6"/>
        <v>1.0233079459786589</v>
      </c>
      <c r="S91" s="59">
        <f t="shared" ca="1" si="6"/>
        <v>1.028386442124555</v>
      </c>
      <c r="T91" s="59">
        <f t="shared" ca="1" si="6"/>
        <v>0.99819876601195867</v>
      </c>
      <c r="U91" s="59">
        <f t="shared" ca="1" si="6"/>
        <v>1.0176871732783912</v>
      </c>
      <c r="V91" s="59">
        <f t="shared" ca="1" si="6"/>
        <v>0.99264058262694854</v>
      </c>
      <c r="W91" s="59">
        <f t="shared" ca="1" si="6"/>
        <v>0.99105058683834202</v>
      </c>
      <c r="X91" s="59">
        <f t="shared" ca="1" si="6"/>
        <v>0.99765617415694097</v>
      </c>
      <c r="Y91" s="59">
        <f t="shared" ca="1" si="6"/>
        <v>1.0099223337901932</v>
      </c>
      <c r="Z91" s="59">
        <f t="shared" ca="1" si="6"/>
        <v>1.0095598295652413</v>
      </c>
      <c r="AA91" s="59">
        <f t="shared" ca="1" si="6"/>
        <v>1.0504572418580043</v>
      </c>
      <c r="AB91" s="59">
        <f t="shared" ca="1" si="6"/>
        <v>1.0251431676165801</v>
      </c>
      <c r="AC91" s="59">
        <f t="shared" ca="1" si="6"/>
        <v>1.0421100089505955</v>
      </c>
      <c r="AD91" s="59">
        <f t="shared" ca="1" si="6"/>
        <v>1.0229617830297819</v>
      </c>
      <c r="AE91" s="59">
        <f t="shared" ca="1" si="6"/>
        <v>1.0005691065274294</v>
      </c>
      <c r="AF91" s="103"/>
    </row>
    <row r="92" spans="1:32" x14ac:dyDescent="0.25">
      <c r="A92" s="29"/>
      <c r="B92" s="56">
        <v>2017</v>
      </c>
      <c r="C92" s="59">
        <f t="shared" ca="1" si="6"/>
        <v>1.0020294625608532</v>
      </c>
      <c r="D92" s="59">
        <f t="shared" ca="1" si="6"/>
        <v>1.027694354025549</v>
      </c>
      <c r="E92" s="59">
        <f t="shared" ca="1" si="6"/>
        <v>0.99031759120463714</v>
      </c>
      <c r="F92" s="59">
        <f t="shared" ca="1" si="6"/>
        <v>0.99513324866985897</v>
      </c>
      <c r="G92" s="59">
        <f t="shared" ca="1" si="6"/>
        <v>1.0590217901489674</v>
      </c>
      <c r="H92" s="59">
        <f t="shared" ca="1" si="6"/>
        <v>0.99872944699083532</v>
      </c>
      <c r="I92" s="59">
        <f t="shared" ca="1" si="6"/>
        <v>1.0267796578010246</v>
      </c>
      <c r="J92" s="59">
        <f t="shared" ca="1" si="6"/>
        <v>1.0253490817212263</v>
      </c>
      <c r="K92" s="59">
        <f t="shared" ca="1" si="6"/>
        <v>0.99718094703258131</v>
      </c>
      <c r="L92" s="59">
        <f t="shared" ca="1" si="6"/>
        <v>0.98960991999688708</v>
      </c>
      <c r="M92" s="59">
        <f t="shared" ca="1" si="6"/>
        <v>1.0565317979702264</v>
      </c>
      <c r="N92" s="59">
        <f t="shared" ca="1" si="6"/>
        <v>1.021573976754593</v>
      </c>
      <c r="O92" s="59">
        <f t="shared" ca="1" si="6"/>
        <v>1.02221894214544</v>
      </c>
      <c r="P92" s="59">
        <f t="shared" ca="1" si="6"/>
        <v>1.0279971602704543</v>
      </c>
      <c r="Q92" s="59">
        <f t="shared" ca="1" si="6"/>
        <v>0.98343960246257334</v>
      </c>
      <c r="R92" s="59">
        <f t="shared" ca="1" si="6"/>
        <v>1.0280762185503085</v>
      </c>
      <c r="S92" s="59">
        <f t="shared" ca="1" si="6"/>
        <v>1.034345168904059</v>
      </c>
      <c r="T92" s="59">
        <f t="shared" ca="1" si="6"/>
        <v>0.99682725920866821</v>
      </c>
      <c r="U92" s="59">
        <f t="shared" ca="1" si="6"/>
        <v>1.0211618989063695</v>
      </c>
      <c r="V92" s="59">
        <f t="shared" ca="1" si="6"/>
        <v>0.99032248698713043</v>
      </c>
      <c r="W92" s="59">
        <f t="shared" ca="1" si="6"/>
        <v>0.98768437098094142</v>
      </c>
      <c r="X92" s="59">
        <f t="shared" ca="1" si="6"/>
        <v>0.99549471592151095</v>
      </c>
      <c r="Y92" s="59">
        <f t="shared" ca="1" si="6"/>
        <v>1.0115646881294165</v>
      </c>
      <c r="Z92" s="59">
        <f t="shared" ca="1" si="6"/>
        <v>1.011049312328455</v>
      </c>
      <c r="AA92" s="59">
        <f t="shared" ca="1" si="6"/>
        <v>1.0625245213347001</v>
      </c>
      <c r="AB92" s="59">
        <f t="shared" ca="1" si="6"/>
        <v>1.030279774052921</v>
      </c>
      <c r="AC92" s="59">
        <f t="shared" ca="1" si="6"/>
        <v>1.0512480290105353</v>
      </c>
      <c r="AD92" s="59">
        <f t="shared" ca="1" si="6"/>
        <v>1.0274428681161367</v>
      </c>
      <c r="AE92" s="59">
        <f t="shared" ca="1" si="6"/>
        <v>0.99949940828075379</v>
      </c>
      <c r="AF92" s="103"/>
    </row>
    <row r="93" spans="1:32" x14ac:dyDescent="0.25">
      <c r="A93" s="29"/>
      <c r="B93" s="56">
        <v>2018</v>
      </c>
      <c r="C93" s="59">
        <f t="shared" ca="1" si="6"/>
        <v>1.0015075273162732</v>
      </c>
      <c r="D93" s="59">
        <f t="shared" ca="1" si="6"/>
        <v>1.0325819446047979</v>
      </c>
      <c r="E93" s="59">
        <f t="shared" ca="1" si="6"/>
        <v>0.98707933694689898</v>
      </c>
      <c r="F93" s="59">
        <f t="shared" ca="1" si="6"/>
        <v>0.99269766834555928</v>
      </c>
      <c r="G93" s="59">
        <f t="shared" ca="1" si="6"/>
        <v>1.070301305661864</v>
      </c>
      <c r="H93" s="59">
        <f t="shared" ca="1" si="6"/>
        <v>0.99757810713193973</v>
      </c>
      <c r="I93" s="59">
        <f t="shared" ca="1" si="6"/>
        <v>1.031296931528398</v>
      </c>
      <c r="J93" s="59">
        <f t="shared" ca="1" si="6"/>
        <v>1.0290893952526061</v>
      </c>
      <c r="K93" s="59">
        <f t="shared" ca="1" si="6"/>
        <v>0.99436984112479576</v>
      </c>
      <c r="L93" s="59">
        <f t="shared" ca="1" si="6"/>
        <v>0.98669466747571766</v>
      </c>
      <c r="M93" s="59">
        <f t="shared" ca="1" si="6"/>
        <v>1.0672355937791689</v>
      </c>
      <c r="N93" s="59">
        <f t="shared" ca="1" si="6"/>
        <v>1.0247317771310427</v>
      </c>
      <c r="O93" s="59">
        <f t="shared" ca="1" si="6"/>
        <v>1.0260663740558209</v>
      </c>
      <c r="P93" s="59">
        <f t="shared" ca="1" si="6"/>
        <v>1.0330043954791472</v>
      </c>
      <c r="Q93" s="59">
        <f t="shared" ca="1" si="6"/>
        <v>0.97947156947965042</v>
      </c>
      <c r="R93" s="59">
        <f t="shared" ca="1" si="6"/>
        <v>1.0328667096764086</v>
      </c>
      <c r="S93" s="59">
        <f t="shared" ca="1" si="6"/>
        <v>1.040338422028309</v>
      </c>
      <c r="T93" s="59">
        <f t="shared" ca="1" si="6"/>
        <v>0.99545763683057997</v>
      </c>
      <c r="U93" s="59">
        <f t="shared" ca="1" si="6"/>
        <v>1.0246484884140417</v>
      </c>
      <c r="V93" s="59">
        <f t="shared" ca="1" si="6"/>
        <v>0.9880098047542285</v>
      </c>
      <c r="W93" s="59">
        <f t="shared" ca="1" si="6"/>
        <v>0.98432958885795274</v>
      </c>
      <c r="X93" s="59">
        <f t="shared" ca="1" si="6"/>
        <v>0.99333794056363389</v>
      </c>
      <c r="Y93" s="59">
        <f t="shared" ca="1" si="6"/>
        <v>1.0132097132955789</v>
      </c>
      <c r="Z93" s="59">
        <f t="shared" ca="1" si="6"/>
        <v>1.0125409926423605</v>
      </c>
      <c r="AA93" s="59">
        <f t="shared" ca="1" si="6"/>
        <v>1.0747304254294823</v>
      </c>
      <c r="AB93" s="59">
        <f t="shared" ca="1" si="6"/>
        <v>1.0354421180901312</v>
      </c>
      <c r="AC93" s="59">
        <f t="shared" ca="1" si="6"/>
        <v>1.0604661782410028</v>
      </c>
      <c r="AD93" s="59">
        <f t="shared" ca="1" si="6"/>
        <v>1.0319435826000745</v>
      </c>
      <c r="AE93" s="59">
        <f t="shared" ca="1" si="6"/>
        <v>0.99843085363758499</v>
      </c>
      <c r="AF93" s="103"/>
    </row>
    <row r="94" spans="1:32" x14ac:dyDescent="0.25">
      <c r="A94" s="29"/>
      <c r="B94" s="56">
        <v>2019</v>
      </c>
      <c r="C94" s="59">
        <f t="shared" ca="1" si="6"/>
        <v>1.0009858639363536</v>
      </c>
      <c r="D94" s="59">
        <f t="shared" ca="1" si="6"/>
        <v>1.0374927799762137</v>
      </c>
      <c r="E94" s="59">
        <f t="shared" ca="1" si="6"/>
        <v>0.9838516715050426</v>
      </c>
      <c r="F94" s="59">
        <f t="shared" ca="1" si="6"/>
        <v>0.99026804908378463</v>
      </c>
      <c r="G94" s="59">
        <f t="shared" ca="1" si="6"/>
        <v>1.0817009579570149</v>
      </c>
      <c r="H94" s="59">
        <f t="shared" ca="1" si="6"/>
        <v>0.9964280945428815</v>
      </c>
      <c r="I94" s="59">
        <f t="shared" ca="1" si="6"/>
        <v>1.0358340788106992</v>
      </c>
      <c r="J94" s="59">
        <f t="shared" ca="1" si="6"/>
        <v>1.0328433528643897</v>
      </c>
      <c r="K94" s="59">
        <f t="shared" ca="1" si="6"/>
        <v>0.99156665987346126</v>
      </c>
      <c r="L94" s="59">
        <f t="shared" ca="1" si="6"/>
        <v>0.98378800288105384</v>
      </c>
      <c r="M94" s="59">
        <f t="shared" ca="1" si="6"/>
        <v>1.0780478304745471</v>
      </c>
      <c r="N94" s="59">
        <f t="shared" ca="1" si="6"/>
        <v>1.0278993386245963</v>
      </c>
      <c r="O94" s="59">
        <f t="shared" ca="1" si="6"/>
        <v>1.0299282869464446</v>
      </c>
      <c r="P94" s="59">
        <f t="shared" ca="1" si="6"/>
        <v>1.0380360202536911</v>
      </c>
      <c r="Q94" s="59">
        <f t="shared" ca="1" si="6"/>
        <v>0.9755195469214798</v>
      </c>
      <c r="R94" s="59">
        <f t="shared" ca="1" si="6"/>
        <v>1.0376795228879876</v>
      </c>
      <c r="S94" s="59">
        <f t="shared" ca="1" si="6"/>
        <v>1.0463664015515319</v>
      </c>
      <c r="T94" s="59">
        <f t="shared" ca="1" si="6"/>
        <v>0.99408989628852829</v>
      </c>
      <c r="U94" s="59">
        <f t="shared" ca="1" si="6"/>
        <v>1.0281469823086753</v>
      </c>
      <c r="V94" s="59">
        <f t="shared" ca="1" si="6"/>
        <v>0.98570252328641139</v>
      </c>
      <c r="W94" s="59">
        <f t="shared" ca="1" si="6"/>
        <v>0.98098620163339856</v>
      </c>
      <c r="X94" s="59">
        <f t="shared" ca="1" si="6"/>
        <v>0.99118583793768589</v>
      </c>
      <c r="Y94" s="59">
        <f t="shared" ca="1" si="6"/>
        <v>1.0148574136320285</v>
      </c>
      <c r="Z94" s="59">
        <f t="shared" ca="1" si="6"/>
        <v>1.0140348737491767</v>
      </c>
      <c r="AA94" s="59">
        <f t="shared" ca="1" si="6"/>
        <v>1.0870765466126984</v>
      </c>
      <c r="AB94" s="59">
        <f t="shared" ca="1" si="6"/>
        <v>1.0406303286896379</v>
      </c>
      <c r="AC94" s="59">
        <f t="shared" ca="1" si="6"/>
        <v>1.0697651592760398</v>
      </c>
      <c r="AD94" s="59">
        <f t="shared" ca="1" si="6"/>
        <v>1.0364640124681903</v>
      </c>
      <c r="AE94" s="59">
        <f t="shared" ca="1" si="6"/>
        <v>0.99736344137530797</v>
      </c>
      <c r="AF94" s="103"/>
    </row>
    <row r="95" spans="1:32" x14ac:dyDescent="0.25">
      <c r="A95" s="29"/>
      <c r="B95" s="56">
        <v>2020</v>
      </c>
      <c r="C95" s="59">
        <f t="shared" ca="1" si="6"/>
        <v>1.000464472279486</v>
      </c>
      <c r="D95" s="59">
        <f t="shared" ca="1" si="6"/>
        <v>1.0424269706892284</v>
      </c>
      <c r="E95" s="59">
        <f t="shared" ca="1" si="6"/>
        <v>0.9806345602545411</v>
      </c>
      <c r="F95" s="59">
        <f t="shared" ca="1" si="6"/>
        <v>0.98784437629488431</v>
      </c>
      <c r="G95" s="59">
        <f t="shared" ca="1" si="6"/>
        <v>1.0932220265970425</v>
      </c>
      <c r="H95" s="59">
        <f t="shared" ca="1" si="6"/>
        <v>0.99527940769357792</v>
      </c>
      <c r="I95" s="59">
        <f t="shared" ca="1" si="6"/>
        <v>1.0403911870807934</v>
      </c>
      <c r="J95" s="59">
        <f t="shared" ca="1" si="6"/>
        <v>1.0366110043280543</v>
      </c>
      <c r="K95" s="59">
        <f t="shared" ca="1" si="6"/>
        <v>0.98877138093855155</v>
      </c>
      <c r="L95" s="59">
        <f t="shared" ca="1" si="6"/>
        <v>0.98088990091406436</v>
      </c>
      <c r="M95" s="59">
        <f t="shared" ca="1" si="6"/>
        <v>1.0889696066783885</v>
      </c>
      <c r="N95" s="59">
        <f t="shared" ca="1" si="6"/>
        <v>1.0310766914079679</v>
      </c>
      <c r="O95" s="59">
        <f t="shared" ca="1" si="6"/>
        <v>1.0338047353208848</v>
      </c>
      <c r="P95" s="59">
        <f t="shared" ca="1" si="6"/>
        <v>1.0430921533923647</v>
      </c>
      <c r="Q95" s="59">
        <f t="shared" ca="1" si="6"/>
        <v>0.97158347018837132</v>
      </c>
      <c r="R95" s="59">
        <f t="shared" ca="1" si="6"/>
        <v>1.0425147621984936</v>
      </c>
      <c r="S95" s="59">
        <f t="shared" ca="1" si="6"/>
        <v>1.0524293086871193</v>
      </c>
      <c r="T95" s="59">
        <f t="shared" ca="1" si="6"/>
        <v>0.99272403499690487</v>
      </c>
      <c r="U95" s="59">
        <f t="shared" ca="1" si="6"/>
        <v>1.0316574212358438</v>
      </c>
      <c r="V95" s="59">
        <f t="shared" ca="1" si="6"/>
        <v>0.98340062997136979</v>
      </c>
      <c r="W95" s="59">
        <f t="shared" ca="1" si="6"/>
        <v>0.97765417060321247</v>
      </c>
      <c r="X95" s="59">
        <f t="shared" ca="1" si="6"/>
        <v>0.98903839792002401</v>
      </c>
      <c r="Y95" s="59">
        <f t="shared" ca="1" si="6"/>
        <v>1.0165077934891766</v>
      </c>
      <c r="Z95" s="59">
        <f t="shared" ca="1" si="6"/>
        <v>1.0155309588959058</v>
      </c>
      <c r="AA95" s="59">
        <f t="shared" ca="1" si="6"/>
        <v>1.099564495648429</v>
      </c>
      <c r="AB95" s="59">
        <f t="shared" ca="1" si="6"/>
        <v>1.045844535459046</v>
      </c>
      <c r="AC95" s="59">
        <f t="shared" ca="1" si="6"/>
        <v>1.0791456809109226</v>
      </c>
      <c r="AD95" s="59">
        <f t="shared" ca="1" si="6"/>
        <v>1.0410042440837437</v>
      </c>
      <c r="AE95" s="59">
        <f t="shared" ca="1" si="6"/>
        <v>0.996297170272615</v>
      </c>
      <c r="AF95" s="103"/>
    </row>
    <row r="96" spans="1:32" x14ac:dyDescent="0.25">
      <c r="A96" s="29"/>
      <c r="B96" s="56">
        <v>2021</v>
      </c>
      <c r="C96" s="59">
        <f t="shared" ca="1" si="6"/>
        <v>0.99994335220413577</v>
      </c>
      <c r="D96" s="59">
        <f t="shared" ca="1" si="6"/>
        <v>1.047384627819034</v>
      </c>
      <c r="E96" s="59">
        <f t="shared" ca="1" si="6"/>
        <v>0.97742796868408677</v>
      </c>
      <c r="F96" s="59">
        <f t="shared" ca="1" si="6"/>
        <v>0.98542663542491549</v>
      </c>
      <c r="G96" s="59">
        <f t="shared" ca="1" si="6"/>
        <v>1.1048658047730393</v>
      </c>
      <c r="H96" s="59">
        <f t="shared" ca="1" si="6"/>
        <v>0.99413204505571018</v>
      </c>
      <c r="I96" s="59">
        <f t="shared" ca="1" si="6"/>
        <v>1.0449683441562032</v>
      </c>
      <c r="J96" s="59">
        <f t="shared" ca="1" si="6"/>
        <v>1.0403923995966362</v>
      </c>
      <c r="K96" s="59">
        <f t="shared" ca="1" si="6"/>
        <v>0.98598398204301807</v>
      </c>
      <c r="L96" s="59">
        <f t="shared" ca="1" si="6"/>
        <v>0.97800033635044481</v>
      </c>
      <c r="M96" s="59">
        <f t="shared" ca="1" si="6"/>
        <v>1.1000020321429351</v>
      </c>
      <c r="N96" s="59">
        <f t="shared" ca="1" si="6"/>
        <v>1.0342638657471384</v>
      </c>
      <c r="O96" s="59">
        <f t="shared" ca="1" si="6"/>
        <v>1.0376957738878561</v>
      </c>
      <c r="P96" s="59">
        <f t="shared" ca="1" si="6"/>
        <v>1.0481729142720966</v>
      </c>
      <c r="Q96" s="59">
        <f t="shared" ca="1" si="6"/>
        <v>0.96766327494128512</v>
      </c>
      <c r="R96" s="59">
        <f t="shared" ca="1" si="6"/>
        <v>1.0473725321060425</v>
      </c>
      <c r="S96" s="59">
        <f t="shared" ca="1" si="6"/>
        <v>1.0585273458143427</v>
      </c>
      <c r="T96" s="59">
        <f t="shared" ca="1" si="6"/>
        <v>0.99136005037365416</v>
      </c>
      <c r="U96" s="59">
        <f t="shared" ca="1" si="6"/>
        <v>1.0351798459798978</v>
      </c>
      <c r="V96" s="59">
        <f t="shared" ca="1" si="6"/>
        <v>0.98110411222624783</v>
      </c>
      <c r="W96" s="59">
        <f t="shared" ca="1" si="6"/>
        <v>0.9743334571947907</v>
      </c>
      <c r="X96" s="59">
        <f t="shared" ca="1" si="6"/>
        <v>0.98689561040893858</v>
      </c>
      <c r="Y96" s="59">
        <f t="shared" ca="1" si="6"/>
        <v>1.0181608572245093</v>
      </c>
      <c r="Z96" s="59">
        <f t="shared" ref="Z96:AE98" ca="1" si="7">+Z95*(1+Z48)</f>
        <v>1.0170292513343409</v>
      </c>
      <c r="AA96" s="59">
        <f t="shared" ca="1" si="7"/>
        <v>1.1121959018046401</v>
      </c>
      <c r="AB96" s="59">
        <f t="shared" ca="1" si="7"/>
        <v>1.0510848686553749</v>
      </c>
      <c r="AC96" s="59">
        <f t="shared" ca="1" si="7"/>
        <v>1.0886084581561883</v>
      </c>
      <c r="AD96" s="59">
        <f t="shared" ca="1" si="7"/>
        <v>1.0455643641883088</v>
      </c>
      <c r="AE96" s="59">
        <f t="shared" ca="1" si="7"/>
        <v>0.99523203910950409</v>
      </c>
      <c r="AF96" s="103"/>
    </row>
    <row r="97" spans="1:32" x14ac:dyDescent="0.25">
      <c r="A97" s="29"/>
      <c r="B97" s="56">
        <v>2022</v>
      </c>
      <c r="C97" s="59">
        <f t="shared" ref="C97:Y98" ca="1" si="8">+C96*(1+C49)</f>
        <v>0.99872205002747416</v>
      </c>
      <c r="D97" s="59">
        <f t="shared" ca="1" si="8"/>
        <v>1.0519067253880268</v>
      </c>
      <c r="E97" s="59">
        <f t="shared" ca="1" si="8"/>
        <v>0.97334260558057373</v>
      </c>
      <c r="F97" s="59">
        <f t="shared" ca="1" si="8"/>
        <v>0.98236119209090655</v>
      </c>
      <c r="G97" s="59">
        <f t="shared" ca="1" si="8"/>
        <v>1.1159116069271189</v>
      </c>
      <c r="H97" s="59">
        <f t="shared" ca="1" si="8"/>
        <v>0.99184686317756887</v>
      </c>
      <c r="I97" s="59">
        <f t="shared" ca="1" si="8"/>
        <v>1.0490592537072998</v>
      </c>
      <c r="J97" s="59">
        <f t="shared" ca="1" si="8"/>
        <v>1.0430505075750494</v>
      </c>
      <c r="K97" s="59">
        <f t="shared" ca="1" si="8"/>
        <v>0.98188549433556904</v>
      </c>
      <c r="L97" s="59">
        <f t="shared" ca="1" si="8"/>
        <v>0.97404551169809617</v>
      </c>
      <c r="M97" s="59">
        <f t="shared" ca="1" si="8"/>
        <v>1.1102363137325695</v>
      </c>
      <c r="N97" s="59">
        <f t="shared" ca="1" si="8"/>
        <v>1.0363607201497311</v>
      </c>
      <c r="O97" s="59">
        <f t="shared" ca="1" si="8"/>
        <v>1.0408243009872677</v>
      </c>
      <c r="P97" s="59">
        <f t="shared" ca="1" si="8"/>
        <v>1.0521479332647738</v>
      </c>
      <c r="Q97" s="59">
        <f t="shared" ca="1" si="8"/>
        <v>0.96244265686406083</v>
      </c>
      <c r="R97" s="59">
        <f t="shared" ca="1" si="8"/>
        <v>1.0513337631641817</v>
      </c>
      <c r="S97" s="59">
        <f t="shared" ca="1" si="8"/>
        <v>1.0639689026374526</v>
      </c>
      <c r="T97" s="59">
        <f t="shared" ca="1" si="8"/>
        <v>0.98946324017135412</v>
      </c>
      <c r="U97" s="59">
        <f t="shared" ca="1" si="8"/>
        <v>1.0380614586641355</v>
      </c>
      <c r="V97" s="59">
        <f t="shared" ca="1" si="8"/>
        <v>0.9778422324881173</v>
      </c>
      <c r="W97" s="59">
        <f t="shared" ca="1" si="8"/>
        <v>0.97017382657097317</v>
      </c>
      <c r="X97" s="59">
        <f t="shared" ca="1" si="8"/>
        <v>0.9843321458949893</v>
      </c>
      <c r="Y97" s="59">
        <f t="shared" ca="1" si="8"/>
        <v>1.0184349904520393</v>
      </c>
      <c r="Z97" s="59">
        <f t="shared" ca="1" si="7"/>
        <v>1.0179142609025764</v>
      </c>
      <c r="AA97" s="59">
        <f t="shared" ca="1" si="7"/>
        <v>1.1239837174035712</v>
      </c>
      <c r="AB97" s="59">
        <f t="shared" ca="1" si="7"/>
        <v>1.0555200895566716</v>
      </c>
      <c r="AC97" s="59">
        <f t="shared" ca="1" si="7"/>
        <v>1.0973551091424751</v>
      </c>
      <c r="AD97" s="59">
        <f t="shared" ca="1" si="7"/>
        <v>1.0494326074224336</v>
      </c>
      <c r="AE97" s="59">
        <f t="shared" ca="1" si="7"/>
        <v>0.99330011163971532</v>
      </c>
      <c r="AF97" s="103"/>
    </row>
    <row r="98" spans="1:32" x14ac:dyDescent="0.25">
      <c r="A98" s="29"/>
      <c r="B98" s="56">
        <v>2023</v>
      </c>
      <c r="C98" s="59">
        <f t="shared" ca="1" si="8"/>
        <v>0.99750223951431871</v>
      </c>
      <c r="D98" s="59">
        <f t="shared" ca="1" si="8"/>
        <v>1.0564483471756116</v>
      </c>
      <c r="E98" s="59">
        <f t="shared" ca="1" si="8"/>
        <v>0.96927431810024955</v>
      </c>
      <c r="F98" s="59">
        <f t="shared" ca="1" si="8"/>
        <v>0.97930528467007083</v>
      </c>
      <c r="G98" s="59">
        <f t="shared" ca="1" si="8"/>
        <v>1.1270678385511848</v>
      </c>
      <c r="H98" s="59">
        <f t="shared" ca="1" si="8"/>
        <v>0.9895669341793063</v>
      </c>
      <c r="I98" s="59">
        <f t="shared" ca="1" si="8"/>
        <v>1.053166178615272</v>
      </c>
      <c r="J98" s="59">
        <f t="shared" ca="1" si="8"/>
        <v>1.0457154067776464</v>
      </c>
      <c r="K98" s="59">
        <f t="shared" ca="1" si="8"/>
        <v>0.97780404301186874</v>
      </c>
      <c r="L98" s="59">
        <f t="shared" ca="1" si="8"/>
        <v>0.9701066795126716</v>
      </c>
      <c r="M98" s="59">
        <f t="shared" ca="1" si="8"/>
        <v>1.1205658138005297</v>
      </c>
      <c r="N98" s="59">
        <f t="shared" ca="1" si="8"/>
        <v>1.0384618256902891</v>
      </c>
      <c r="O98" s="59">
        <f t="shared" ca="1" si="8"/>
        <v>1.043962260217038</v>
      </c>
      <c r="P98" s="59">
        <f t="shared" ca="1" si="8"/>
        <v>1.0561380268465546</v>
      </c>
      <c r="Q98" s="59">
        <f t="shared" ca="1" si="8"/>
        <v>0.95725020442442355</v>
      </c>
      <c r="R98" s="59">
        <f t="shared" ca="1" si="8"/>
        <v>1.0553099758558993</v>
      </c>
      <c r="S98" s="59">
        <f t="shared" ca="1" si="8"/>
        <v>1.0694384327961368</v>
      </c>
      <c r="T98" s="59">
        <f t="shared" ca="1" si="8"/>
        <v>0.98757005921449537</v>
      </c>
      <c r="U98" s="59">
        <f t="shared" ca="1" si="8"/>
        <v>1.0409510928450187</v>
      </c>
      <c r="V98" s="59">
        <f t="shared" ca="1" si="8"/>
        <v>0.97459119753118129</v>
      </c>
      <c r="W98" s="59">
        <f t="shared" ca="1" si="8"/>
        <v>0.96603195426880495</v>
      </c>
      <c r="X98" s="59">
        <f t="shared" ca="1" si="8"/>
        <v>0.98177533998833844</v>
      </c>
      <c r="Y98" s="59">
        <f t="shared" ca="1" si="8"/>
        <v>1.0187091974881683</v>
      </c>
      <c r="Z98" s="59">
        <f t="shared" ca="1" si="7"/>
        <v>1.0188000405980573</v>
      </c>
      <c r="AA98" s="59">
        <f t="shared" ca="1" si="7"/>
        <v>1.1358964683635919</v>
      </c>
      <c r="AB98" s="59">
        <f t="shared" ca="1" si="7"/>
        <v>1.0599740255827219</v>
      </c>
      <c r="AC98" s="59">
        <f t="shared" ca="1" si="7"/>
        <v>1.1061720369146006</v>
      </c>
      <c r="AD98" s="59">
        <f t="shared" ca="1" si="7"/>
        <v>1.053315161880459</v>
      </c>
      <c r="AE98" s="59">
        <f t="shared" ca="1" si="7"/>
        <v>0.9913719343945997</v>
      </c>
      <c r="AF98" s="103"/>
    </row>
    <row r="99" spans="1:32" x14ac:dyDescent="0.25">
      <c r="A99" s="2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103"/>
    </row>
    <row r="100" spans="1:32" x14ac:dyDescent="0.25">
      <c r="A100" s="2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103"/>
    </row>
    <row r="101" spans="1:32" ht="23.25" x14ac:dyDescent="0.35">
      <c r="A101" s="101" t="s">
        <v>88</v>
      </c>
      <c r="B101" s="102" t="s">
        <v>177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103"/>
    </row>
    <row r="102" spans="1:32" x14ac:dyDescent="0.25">
      <c r="A102" s="29"/>
      <c r="B102" s="13" t="s">
        <v>15</v>
      </c>
      <c r="C102" s="128" t="s">
        <v>153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103"/>
    </row>
    <row r="103" spans="1:32" x14ac:dyDescent="0.25">
      <c r="A103" s="2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103"/>
    </row>
    <row r="104" spans="1:32" ht="26.25" x14ac:dyDescent="0.25">
      <c r="A104" s="29"/>
      <c r="B104" s="61" t="s">
        <v>167</v>
      </c>
      <c r="C104" s="62" t="s">
        <v>3</v>
      </c>
      <c r="D104" s="62" t="s">
        <v>4</v>
      </c>
      <c r="E104" s="62" t="s">
        <v>59</v>
      </c>
      <c r="F104" s="62" t="s">
        <v>5</v>
      </c>
      <c r="G104" s="62" t="s">
        <v>60</v>
      </c>
      <c r="H104" s="62" t="s">
        <v>6</v>
      </c>
      <c r="I104" s="62" t="s">
        <v>61</v>
      </c>
      <c r="J104" s="62" t="s">
        <v>7</v>
      </c>
      <c r="K104" s="62" t="s">
        <v>8</v>
      </c>
      <c r="L104" s="62" t="s">
        <v>62</v>
      </c>
      <c r="M104" s="62" t="s">
        <v>63</v>
      </c>
      <c r="N104" s="62" t="s">
        <v>64</v>
      </c>
      <c r="O104" s="62" t="s">
        <v>9</v>
      </c>
      <c r="P104" s="62" t="s">
        <v>10</v>
      </c>
      <c r="Q104" s="62" t="s">
        <v>65</v>
      </c>
      <c r="R104" s="62" t="s">
        <v>66</v>
      </c>
      <c r="S104" s="62" t="s">
        <v>67</v>
      </c>
      <c r="T104" s="62" t="s">
        <v>68</v>
      </c>
      <c r="U104" s="62" t="s">
        <v>11</v>
      </c>
      <c r="V104" s="62" t="s">
        <v>69</v>
      </c>
      <c r="W104" s="62" t="s">
        <v>12</v>
      </c>
      <c r="X104" s="62" t="s">
        <v>70</v>
      </c>
      <c r="Y104" s="62" t="s">
        <v>13</v>
      </c>
      <c r="Z104" s="62" t="s">
        <v>71</v>
      </c>
      <c r="AA104" s="62" t="s">
        <v>72</v>
      </c>
      <c r="AB104" s="62" t="s">
        <v>73</v>
      </c>
      <c r="AC104" s="62" t="s">
        <v>74</v>
      </c>
      <c r="AD104" s="62" t="s">
        <v>14</v>
      </c>
      <c r="AE104" s="62" t="s">
        <v>75</v>
      </c>
      <c r="AF104" s="103"/>
    </row>
    <row r="105" spans="1:32" x14ac:dyDescent="0.25">
      <c r="A105" s="29"/>
      <c r="B105" s="56" t="s">
        <v>76</v>
      </c>
      <c r="C105" s="60">
        <f t="shared" ref="C105:AE113" si="9">+C$80*C87</f>
        <v>8175.7128169999996</v>
      </c>
      <c r="D105" s="60">
        <f t="shared" si="9"/>
        <v>9839</v>
      </c>
      <c r="E105" s="60">
        <f t="shared" si="9"/>
        <v>2386.8894100000002</v>
      </c>
      <c r="F105" s="60">
        <f t="shared" si="9"/>
        <v>1989</v>
      </c>
      <c r="G105" s="60">
        <f t="shared" si="9"/>
        <v>5916.6009999999997</v>
      </c>
      <c r="H105" s="60">
        <f t="shared" si="9"/>
        <v>3243.2420000000002</v>
      </c>
      <c r="I105" s="60">
        <f t="shared" si="9"/>
        <v>4228</v>
      </c>
      <c r="J105" s="60">
        <f t="shared" si="9"/>
        <v>5348</v>
      </c>
      <c r="K105" s="60">
        <f t="shared" si="9"/>
        <v>3309</v>
      </c>
      <c r="L105" s="60">
        <f t="shared" si="9"/>
        <v>4465.02945</v>
      </c>
      <c r="M105" s="60">
        <f t="shared" si="9"/>
        <v>6559</v>
      </c>
      <c r="N105" s="60">
        <f t="shared" si="9"/>
        <v>5146</v>
      </c>
      <c r="O105" s="60">
        <f t="shared" si="9"/>
        <v>1557</v>
      </c>
      <c r="P105" s="60">
        <f t="shared" si="9"/>
        <v>4472.0630999999994</v>
      </c>
      <c r="Q105" s="60">
        <f t="shared" si="9"/>
        <v>1814.3813259999999</v>
      </c>
      <c r="R105" s="60">
        <f t="shared" si="9"/>
        <v>6801</v>
      </c>
      <c r="S105" s="60">
        <f t="shared" si="9"/>
        <v>25889</v>
      </c>
      <c r="T105" s="60">
        <f t="shared" si="9"/>
        <v>2306</v>
      </c>
      <c r="U105" s="60">
        <f t="shared" si="9"/>
        <v>33801.062946153594</v>
      </c>
      <c r="V105" s="60">
        <f t="shared" si="9"/>
        <v>1137</v>
      </c>
      <c r="W105" s="60">
        <f t="shared" si="9"/>
        <v>5669.5304920000099</v>
      </c>
      <c r="X105" s="60">
        <f t="shared" si="9"/>
        <v>5031</v>
      </c>
      <c r="Y105" s="60">
        <f t="shared" si="9"/>
        <v>7556.21</v>
      </c>
      <c r="Z105" s="60">
        <f t="shared" si="9"/>
        <v>19759.174999999977</v>
      </c>
      <c r="AA105" s="60">
        <f t="shared" si="9"/>
        <v>51100</v>
      </c>
      <c r="AB105" s="60">
        <f t="shared" si="9"/>
        <v>2818.6055200000001</v>
      </c>
      <c r="AC105" s="60">
        <f t="shared" si="9"/>
        <v>9579.7893992880217</v>
      </c>
      <c r="AD105" s="60">
        <f t="shared" si="9"/>
        <v>18421.108610000039</v>
      </c>
      <c r="AE105" s="60">
        <f t="shared" si="9"/>
        <v>3203</v>
      </c>
      <c r="AF105" s="103"/>
    </row>
    <row r="106" spans="1:32" x14ac:dyDescent="0.25">
      <c r="A106" s="29"/>
      <c r="B106" s="56">
        <v>2013</v>
      </c>
      <c r="C106" s="60">
        <f t="shared" ca="1" si="9"/>
        <v>8180.9232637908426</v>
      </c>
      <c r="D106" s="60">
        <f t="shared" ca="1" si="9"/>
        <v>9894.6813837869977</v>
      </c>
      <c r="E106" s="60">
        <f t="shared" ca="1" si="9"/>
        <v>2383.041081394354</v>
      </c>
      <c r="F106" s="60">
        <f t="shared" ca="1" si="9"/>
        <v>1987.7929733446172</v>
      </c>
      <c r="G106" s="60">
        <f t="shared" ca="1" si="9"/>
        <v>5986.1585695869526</v>
      </c>
      <c r="H106" s="60">
        <f t="shared" ca="1" si="9"/>
        <v>3243.1464139067407</v>
      </c>
      <c r="I106" s="60">
        <f t="shared" ca="1" si="9"/>
        <v>4251.3579754747088</v>
      </c>
      <c r="J106" s="60">
        <f t="shared" ca="1" si="9"/>
        <v>5376.6776060949978</v>
      </c>
      <c r="K106" s="60">
        <f t="shared" ca="1" si="9"/>
        <v>3309</v>
      </c>
      <c r="L106" s="60">
        <f t="shared" ca="1" si="9"/>
        <v>4456.6717969046413</v>
      </c>
      <c r="M106" s="60">
        <f t="shared" ca="1" si="9"/>
        <v>6633.0587174449638</v>
      </c>
      <c r="N106" s="60">
        <f t="shared" ca="1" si="9"/>
        <v>5169.5428741097849</v>
      </c>
      <c r="O106" s="60">
        <f t="shared" ca="1" si="9"/>
        <v>1564.1079048963641</v>
      </c>
      <c r="P106" s="60">
        <f t="shared" ca="1" si="9"/>
        <v>4497.574209155875</v>
      </c>
      <c r="Q106" s="60">
        <f t="shared" ca="1" si="9"/>
        <v>1808.6496775524972</v>
      </c>
      <c r="R106" s="60">
        <f t="shared" ca="1" si="9"/>
        <v>6840.2875910576622</v>
      </c>
      <c r="S106" s="60">
        <f t="shared" ca="1" si="9"/>
        <v>26070.800187517565</v>
      </c>
      <c r="T106" s="60">
        <f t="shared" ca="1" si="9"/>
        <v>2304.9608864597853</v>
      </c>
      <c r="U106" s="60">
        <f t="shared" ca="1" si="9"/>
        <v>33949.543035247436</v>
      </c>
      <c r="V106" s="60">
        <f t="shared" ca="1" si="9"/>
        <v>1134.9022874745308</v>
      </c>
      <c r="W106" s="60">
        <f t="shared" ca="1" si="9"/>
        <v>5656.8029553075166</v>
      </c>
      <c r="X106" s="60">
        <f t="shared" ca="1" si="9"/>
        <v>5028.0494584447588</v>
      </c>
      <c r="Y106" s="60">
        <f t="shared" ca="1" si="9"/>
        <v>7574.8844670202143</v>
      </c>
      <c r="Z106" s="60">
        <f t="shared" ca="1" si="9"/>
        <v>19806.230230714729</v>
      </c>
      <c r="AA106" s="60">
        <f t="shared" ca="1" si="9"/>
        <v>51732.741641002707</v>
      </c>
      <c r="AB106" s="60">
        <f t="shared" ca="1" si="9"/>
        <v>2836.158046636775</v>
      </c>
      <c r="AC106" s="60">
        <f t="shared" ca="1" si="9"/>
        <v>9679.0861080880513</v>
      </c>
      <c r="AD106" s="60">
        <f t="shared" ca="1" si="9"/>
        <v>18525.955453203162</v>
      </c>
      <c r="AE106" s="60">
        <f t="shared" ca="1" si="9"/>
        <v>3203.4556148283496</v>
      </c>
      <c r="AF106" s="103"/>
    </row>
    <row r="107" spans="1:32" x14ac:dyDescent="0.25">
      <c r="A107" s="29"/>
      <c r="B107" s="56">
        <v>2014</v>
      </c>
      <c r="C107" s="60">
        <f t="shared" ca="1" si="9"/>
        <v>8186.1370312408581</v>
      </c>
      <c r="D107" s="60">
        <f t="shared" ca="1" si="9"/>
        <v>9950.6778825755646</v>
      </c>
      <c r="E107" s="60">
        <f t="shared" ca="1" si="9"/>
        <v>2379.1989573631618</v>
      </c>
      <c r="F107" s="60">
        <f t="shared" ca="1" si="9"/>
        <v>1986.5866791745771</v>
      </c>
      <c r="G107" s="60">
        <f t="shared" ca="1" si="9"/>
        <v>6056.5338815714131</v>
      </c>
      <c r="H107" s="60">
        <f t="shared" ca="1" si="9"/>
        <v>3243.0508306306315</v>
      </c>
      <c r="I107" s="60">
        <f t="shared" ca="1" si="9"/>
        <v>4274.8449942366169</v>
      </c>
      <c r="J107" s="60">
        <f t="shared" ca="1" si="9"/>
        <v>5405.5089902549435</v>
      </c>
      <c r="K107" s="60">
        <f t="shared" ca="1" si="9"/>
        <v>3309</v>
      </c>
      <c r="L107" s="60">
        <f t="shared" ca="1" si="9"/>
        <v>4448.329787684881</v>
      </c>
      <c r="M107" s="60">
        <f t="shared" ca="1" si="9"/>
        <v>6707.9536437067591</v>
      </c>
      <c r="N107" s="60">
        <f t="shared" ca="1" si="9"/>
        <v>5193.1934565214251</v>
      </c>
      <c r="O107" s="60">
        <f t="shared" ca="1" si="9"/>
        <v>1571.2482582911325</v>
      </c>
      <c r="P107" s="60">
        <f t="shared" ca="1" si="9"/>
        <v>4523.2308477186052</v>
      </c>
      <c r="Q107" s="60">
        <f t="shared" ca="1" si="9"/>
        <v>1802.9361354387927</v>
      </c>
      <c r="R107" s="60">
        <f t="shared" ca="1" si="9"/>
        <v>6879.8021362119462</v>
      </c>
      <c r="S107" s="60">
        <f t="shared" ca="1" si="9"/>
        <v>26253.877029528605</v>
      </c>
      <c r="T107" s="60">
        <f t="shared" ca="1" si="9"/>
        <v>2303.9222411576238</v>
      </c>
      <c r="U107" s="60">
        <f t="shared" ca="1" si="9"/>
        <v>34098.675362316528</v>
      </c>
      <c r="V107" s="60">
        <f t="shared" ca="1" si="9"/>
        <v>1132.808445131858</v>
      </c>
      <c r="W107" s="60">
        <f t="shared" ca="1" si="9"/>
        <v>5644.1039906794103</v>
      </c>
      <c r="X107" s="60">
        <f t="shared" ca="1" si="9"/>
        <v>5025.1006473000662</v>
      </c>
      <c r="Y107" s="60">
        <f t="shared" ca="1" si="9"/>
        <v>7593.6050862408683</v>
      </c>
      <c r="Z107" s="60">
        <f t="shared" ca="1" si="9"/>
        <v>19853.397520497612</v>
      </c>
      <c r="AA107" s="60">
        <f t="shared" ca="1" si="9"/>
        <v>52373.318154495799</v>
      </c>
      <c r="AB107" s="60">
        <f t="shared" ca="1" si="9"/>
        <v>2853.8198795206104</v>
      </c>
      <c r="AC107" s="60">
        <f t="shared" ca="1" si="9"/>
        <v>9779.4120499920227</v>
      </c>
      <c r="AD107" s="60">
        <f t="shared" ca="1" si="9"/>
        <v>18631.399049878746</v>
      </c>
      <c r="AE107" s="60">
        <f t="shared" ca="1" si="9"/>
        <v>3203.9112944662129</v>
      </c>
      <c r="AF107" s="103"/>
    </row>
    <row r="108" spans="1:32" x14ac:dyDescent="0.25">
      <c r="A108" s="29"/>
      <c r="B108" s="56">
        <v>2015</v>
      </c>
      <c r="C108" s="60">
        <f t="shared" ca="1" si="9"/>
        <v>8191.3541214663292</v>
      </c>
      <c r="D108" s="60">
        <f t="shared" ca="1" si="9"/>
        <v>10006.991279681011</v>
      </c>
      <c r="E108" s="60">
        <f t="shared" ca="1" si="9"/>
        <v>2375.3630279029262</v>
      </c>
      <c r="F108" s="60">
        <f t="shared" ca="1" si="9"/>
        <v>1985.38111704537</v>
      </c>
      <c r="G108" s="60">
        <f t="shared" ca="1" si="9"/>
        <v>6127.7365496105704</v>
      </c>
      <c r="H108" s="60">
        <f t="shared" ca="1" si="9"/>
        <v>3242.9552501715898</v>
      </c>
      <c r="I108" s="60">
        <f t="shared" ca="1" si="9"/>
        <v>4298.4617691972517</v>
      </c>
      <c r="J108" s="60">
        <f t="shared" ca="1" si="9"/>
        <v>5434.4949770846924</v>
      </c>
      <c r="K108" s="60">
        <f t="shared" ca="1" si="9"/>
        <v>3309</v>
      </c>
      <c r="L108" s="60">
        <f t="shared" ca="1" si="9"/>
        <v>4440.003393058475</v>
      </c>
      <c r="M108" s="60">
        <f t="shared" ca="1" si="9"/>
        <v>6783.6942205528012</v>
      </c>
      <c r="N108" s="60">
        <f t="shared" ca="1" si="9"/>
        <v>5216.9522399988136</v>
      </c>
      <c r="O108" s="60">
        <f t="shared" ca="1" si="9"/>
        <v>1578.4212083158668</v>
      </c>
      <c r="P108" s="60">
        <f t="shared" ca="1" si="9"/>
        <v>4549.0338458680217</v>
      </c>
      <c r="Q108" s="60">
        <f t="shared" ca="1" si="9"/>
        <v>1797.2406424607998</v>
      </c>
      <c r="R108" s="60">
        <f t="shared" ca="1" si="9"/>
        <v>6919.5449465170668</v>
      </c>
      <c r="S108" s="60">
        <f t="shared" ca="1" si="9"/>
        <v>26438.239491077195</v>
      </c>
      <c r="T108" s="60">
        <f t="shared" ca="1" si="9"/>
        <v>2302.8840638825204</v>
      </c>
      <c r="U108" s="60">
        <f t="shared" ca="1" si="9"/>
        <v>34248.462792488303</v>
      </c>
      <c r="V108" s="60">
        <f t="shared" ca="1" si="9"/>
        <v>1130.7184658316728</v>
      </c>
      <c r="W108" s="60">
        <f t="shared" ca="1" si="9"/>
        <v>5631.4335339742247</v>
      </c>
      <c r="X108" s="60">
        <f t="shared" ca="1" si="9"/>
        <v>5022.1535655510834</v>
      </c>
      <c r="Y108" s="60">
        <f t="shared" ca="1" si="9"/>
        <v>7612.3719717228159</v>
      </c>
      <c r="Z108" s="60">
        <f t="shared" ca="1" si="9"/>
        <v>19900.677136210248</v>
      </c>
      <c r="AA108" s="60">
        <f t="shared" ca="1" si="9"/>
        <v>53021.826555157881</v>
      </c>
      <c r="AB108" s="60">
        <f t="shared" ca="1" si="9"/>
        <v>2871.5916993430042</v>
      </c>
      <c r="AC108" s="60">
        <f t="shared" ca="1" si="9"/>
        <v>9880.7778932365218</v>
      </c>
      <c r="AD108" s="60">
        <f t="shared" ca="1" si="9"/>
        <v>18737.442796549727</v>
      </c>
      <c r="AE108" s="60">
        <f t="shared" ca="1" si="9"/>
        <v>3204.3670389228082</v>
      </c>
      <c r="AF108" s="103"/>
    </row>
    <row r="109" spans="1:32" x14ac:dyDescent="0.25">
      <c r="A109" s="29"/>
      <c r="B109" s="56">
        <v>2016</v>
      </c>
      <c r="C109" s="60">
        <f t="shared" ca="1" si="9"/>
        <v>8196.574536584887</v>
      </c>
      <c r="D109" s="60">
        <f t="shared" ca="1" si="9"/>
        <v>10063.623368510878</v>
      </c>
      <c r="E109" s="60">
        <f t="shared" ca="1" si="9"/>
        <v>2371.5332830262782</v>
      </c>
      <c r="F109" s="60">
        <f t="shared" ca="1" si="9"/>
        <v>1984.1762865127571</v>
      </c>
      <c r="G109" s="60">
        <f t="shared" ca="1" si="9"/>
        <v>6199.7763003830241</v>
      </c>
      <c r="H109" s="60">
        <f t="shared" ca="1" si="9"/>
        <v>3242.8596725295329</v>
      </c>
      <c r="I109" s="60">
        <f t="shared" ca="1" si="9"/>
        <v>4322.2090172066846</v>
      </c>
      <c r="J109" s="60">
        <f t="shared" ca="1" si="9"/>
        <v>5463.6363956108853</v>
      </c>
      <c r="K109" s="60">
        <f t="shared" ca="1" si="9"/>
        <v>3309</v>
      </c>
      <c r="L109" s="60">
        <f t="shared" ca="1" si="9"/>
        <v>4431.6925837979898</v>
      </c>
      <c r="M109" s="60">
        <f t="shared" ca="1" si="9"/>
        <v>6860.2899963590153</v>
      </c>
      <c r="N109" s="60">
        <f t="shared" ca="1" si="9"/>
        <v>5240.8197195602315</v>
      </c>
      <c r="O109" s="60">
        <f t="shared" ca="1" si="9"/>
        <v>1585.6269037783673</v>
      </c>
      <c r="P109" s="60">
        <f t="shared" ca="1" si="9"/>
        <v>4574.9840385197558</v>
      </c>
      <c r="Q109" s="60">
        <f t="shared" ca="1" si="9"/>
        <v>1791.5631416011217</v>
      </c>
      <c r="R109" s="60">
        <f t="shared" ca="1" si="9"/>
        <v>6959.5173406008598</v>
      </c>
      <c r="S109" s="60">
        <f t="shared" ca="1" si="9"/>
        <v>26623.896600162603</v>
      </c>
      <c r="T109" s="60">
        <f t="shared" ca="1" si="9"/>
        <v>2301.8463544235765</v>
      </c>
      <c r="U109" s="60">
        <f t="shared" ca="1" si="9"/>
        <v>34398.908203476021</v>
      </c>
      <c r="V109" s="60">
        <f t="shared" ca="1" si="9"/>
        <v>1128.6323424468405</v>
      </c>
      <c r="W109" s="60">
        <f t="shared" ca="1" si="9"/>
        <v>5618.7915211944837</v>
      </c>
      <c r="X109" s="60">
        <f t="shared" ca="1" si="9"/>
        <v>5019.2082121835701</v>
      </c>
      <c r="Y109" s="60">
        <f t="shared" ca="1" si="9"/>
        <v>7631.185237808796</v>
      </c>
      <c r="Z109" s="60">
        <f t="shared" ca="1" si="9"/>
        <v>19948.069345349752</v>
      </c>
      <c r="AA109" s="60">
        <f t="shared" ca="1" si="9"/>
        <v>53678.365058944015</v>
      </c>
      <c r="AB109" s="60">
        <f t="shared" ca="1" si="9"/>
        <v>2889.4741910343778</v>
      </c>
      <c r="AC109" s="60">
        <f t="shared" ca="1" si="9"/>
        <v>9983.1944166368594</v>
      </c>
      <c r="AD109" s="60">
        <f t="shared" ca="1" si="9"/>
        <v>18844.090109070909</v>
      </c>
      <c r="AE109" s="60">
        <f t="shared" ca="1" si="9"/>
        <v>3204.8228482073564</v>
      </c>
      <c r="AF109" s="103"/>
    </row>
    <row r="110" spans="1:32" x14ac:dyDescent="0.25">
      <c r="A110" s="29"/>
      <c r="B110" s="56">
        <v>2017</v>
      </c>
      <c r="C110" s="60">
        <f t="shared" ca="1" si="9"/>
        <v>8192.3051200703885</v>
      </c>
      <c r="D110" s="60">
        <f t="shared" ca="1" si="9"/>
        <v>10111.484749257377</v>
      </c>
      <c r="E110" s="60">
        <f t="shared" ca="1" si="9"/>
        <v>2363.7785709830578</v>
      </c>
      <c r="F110" s="60">
        <f t="shared" ca="1" si="9"/>
        <v>1979.3200316043494</v>
      </c>
      <c r="G110" s="60">
        <f t="shared" ca="1" si="9"/>
        <v>6265.8093826171698</v>
      </c>
      <c r="H110" s="60">
        <f t="shared" ca="1" si="9"/>
        <v>3239.1212891174509</v>
      </c>
      <c r="I110" s="60">
        <f t="shared" ca="1" si="9"/>
        <v>4341.2243931827325</v>
      </c>
      <c r="J110" s="60">
        <f t="shared" ca="1" si="9"/>
        <v>5483.5668890451179</v>
      </c>
      <c r="K110" s="60">
        <f t="shared" ca="1" si="9"/>
        <v>3299.6717537308114</v>
      </c>
      <c r="L110" s="60">
        <f t="shared" ca="1" si="9"/>
        <v>4418.6374367982444</v>
      </c>
      <c r="M110" s="60">
        <f t="shared" ca="1" si="9"/>
        <v>6929.792062886715</v>
      </c>
      <c r="N110" s="60">
        <f t="shared" ca="1" si="9"/>
        <v>5257.0196843791355</v>
      </c>
      <c r="O110" s="60">
        <f t="shared" ca="1" si="9"/>
        <v>1591.5948929204501</v>
      </c>
      <c r="P110" s="60">
        <f t="shared" ca="1" si="9"/>
        <v>4597.2681673502839</v>
      </c>
      <c r="Q110" s="60">
        <f t="shared" ca="1" si="9"/>
        <v>1784.3344499569566</v>
      </c>
      <c r="R110" s="60">
        <f t="shared" ca="1" si="9"/>
        <v>6991.946362360648</v>
      </c>
      <c r="S110" s="60">
        <f t="shared" ca="1" si="9"/>
        <v>26778.162077757184</v>
      </c>
      <c r="T110" s="60">
        <f t="shared" ca="1" si="9"/>
        <v>2298.6836597351889</v>
      </c>
      <c r="U110" s="60">
        <f t="shared" ca="1" si="9"/>
        <v>34516.357623147931</v>
      </c>
      <c r="V110" s="60">
        <f t="shared" ca="1" si="9"/>
        <v>1125.9966677043674</v>
      </c>
      <c r="W110" s="60">
        <f t="shared" ca="1" si="9"/>
        <v>5599.7066577482974</v>
      </c>
      <c r="X110" s="60">
        <f t="shared" ca="1" si="9"/>
        <v>5008.3339158011213</v>
      </c>
      <c r="Y110" s="60">
        <f t="shared" ca="1" si="9"/>
        <v>7643.5952120903785</v>
      </c>
      <c r="Z110" s="60">
        <f t="shared" ca="1" si="9"/>
        <v>19977.500295927577</v>
      </c>
      <c r="AA110" s="60">
        <f t="shared" ca="1" si="9"/>
        <v>54295.003040203177</v>
      </c>
      <c r="AB110" s="60">
        <f t="shared" ca="1" si="9"/>
        <v>2903.9522582899162</v>
      </c>
      <c r="AC110" s="60">
        <f t="shared" ca="1" si="9"/>
        <v>10070.734724337552</v>
      </c>
      <c r="AD110" s="60">
        <f t="shared" ca="1" si="9"/>
        <v>18926.636664137302</v>
      </c>
      <c r="AE110" s="60">
        <f t="shared" ca="1" si="9"/>
        <v>3201.3966047232543</v>
      </c>
      <c r="AF110" s="103"/>
    </row>
    <row r="111" spans="1:32" x14ac:dyDescent="0.25">
      <c r="A111" s="29"/>
      <c r="B111" s="56">
        <v>2018</v>
      </c>
      <c r="C111" s="60">
        <f t="shared" ca="1" si="9"/>
        <v>8188.0379274016323</v>
      </c>
      <c r="D111" s="60">
        <f t="shared" ca="1" si="9"/>
        <v>10159.573752966606</v>
      </c>
      <c r="E111" s="60">
        <f t="shared" ca="1" si="9"/>
        <v>2356.0492161883753</v>
      </c>
      <c r="F111" s="60">
        <f t="shared" ca="1" si="9"/>
        <v>1974.4756623393175</v>
      </c>
      <c r="G111" s="60">
        <f t="shared" ca="1" si="9"/>
        <v>6332.5457753802893</v>
      </c>
      <c r="H111" s="60">
        <f t="shared" ca="1" si="9"/>
        <v>3235.3872153308066</v>
      </c>
      <c r="I111" s="60">
        <f t="shared" ca="1" si="9"/>
        <v>4360.3234265020665</v>
      </c>
      <c r="J111" s="60">
        <f t="shared" ca="1" si="9"/>
        <v>5503.5700858109376</v>
      </c>
      <c r="K111" s="60">
        <f t="shared" ca="1" si="9"/>
        <v>3290.3698042819492</v>
      </c>
      <c r="L111" s="60">
        <f t="shared" ca="1" si="9"/>
        <v>4405.6207484370361</v>
      </c>
      <c r="M111" s="60">
        <f t="shared" ca="1" si="9"/>
        <v>6999.9982595975689</v>
      </c>
      <c r="N111" s="60">
        <f t="shared" ca="1" si="9"/>
        <v>5273.2697251163454</v>
      </c>
      <c r="O111" s="60">
        <f t="shared" ca="1" si="9"/>
        <v>1597.5853444049133</v>
      </c>
      <c r="P111" s="60">
        <f t="shared" ca="1" si="9"/>
        <v>4619.6608391601003</v>
      </c>
      <c r="Q111" s="60">
        <f t="shared" ca="1" si="9"/>
        <v>1777.1349250117892</v>
      </c>
      <c r="R111" s="60">
        <f t="shared" ca="1" si="9"/>
        <v>7024.5264925092551</v>
      </c>
      <c r="S111" s="60">
        <f t="shared" ca="1" si="9"/>
        <v>26933.32140789089</v>
      </c>
      <c r="T111" s="60">
        <f t="shared" ca="1" si="9"/>
        <v>2295.5253105313172</v>
      </c>
      <c r="U111" s="60">
        <f t="shared" ca="1" si="9"/>
        <v>34634.208054564151</v>
      </c>
      <c r="V111" s="60">
        <f t="shared" ca="1" si="9"/>
        <v>1123.3671480055577</v>
      </c>
      <c r="W111" s="60">
        <f t="shared" ca="1" si="9"/>
        <v>5580.6866182079966</v>
      </c>
      <c r="X111" s="60">
        <f t="shared" ca="1" si="9"/>
        <v>4997.4831789756417</v>
      </c>
      <c r="Y111" s="60">
        <f t="shared" ca="1" si="9"/>
        <v>7656.025367701186</v>
      </c>
      <c r="Z111" s="60">
        <f t="shared" ca="1" si="9"/>
        <v>20006.974668294089</v>
      </c>
      <c r="AA111" s="60">
        <f t="shared" ca="1" si="9"/>
        <v>54918.724739446545</v>
      </c>
      <c r="AB111" s="60">
        <f t="shared" ca="1" si="9"/>
        <v>2918.5028696893355</v>
      </c>
      <c r="AC111" s="60">
        <f t="shared" ca="1" si="9"/>
        <v>10159.042652616639</v>
      </c>
      <c r="AD111" s="60">
        <f t="shared" ca="1" si="9"/>
        <v>19009.544814468518</v>
      </c>
      <c r="AE111" s="60">
        <f t="shared" ca="1" si="9"/>
        <v>3197.9740242011849</v>
      </c>
      <c r="AF111" s="103"/>
    </row>
    <row r="112" spans="1:32" x14ac:dyDescent="0.25">
      <c r="A112" s="29"/>
      <c r="B112" s="56">
        <v>2019</v>
      </c>
      <c r="C112" s="60">
        <f t="shared" ca="1" si="9"/>
        <v>8183.772957420264</v>
      </c>
      <c r="D112" s="60">
        <f t="shared" ca="1" si="9"/>
        <v>10207.891462185966</v>
      </c>
      <c r="E112" s="60">
        <f t="shared" ca="1" si="9"/>
        <v>2348.3451357261852</v>
      </c>
      <c r="F112" s="60">
        <f t="shared" ca="1" si="9"/>
        <v>1969.6431496276475</v>
      </c>
      <c r="G112" s="60">
        <f t="shared" ca="1" si="9"/>
        <v>6399.992969549432</v>
      </c>
      <c r="H112" s="60">
        <f t="shared" ca="1" si="9"/>
        <v>3231.6574462014441</v>
      </c>
      <c r="I112" s="60">
        <f t="shared" ca="1" si="9"/>
        <v>4379.5064852116366</v>
      </c>
      <c r="J112" s="60">
        <f t="shared" ca="1" si="9"/>
        <v>5523.6462511187556</v>
      </c>
      <c r="K112" s="60">
        <f t="shared" ca="1" si="9"/>
        <v>3281.0940775212835</v>
      </c>
      <c r="L112" s="60">
        <f t="shared" ca="1" si="9"/>
        <v>4392.64240542059</v>
      </c>
      <c r="M112" s="60">
        <f t="shared" ca="1" si="9"/>
        <v>7070.9157200825548</v>
      </c>
      <c r="N112" s="60">
        <f t="shared" ca="1" si="9"/>
        <v>5289.5699965621725</v>
      </c>
      <c r="O112" s="60">
        <f t="shared" ca="1" si="9"/>
        <v>1603.5983427756141</v>
      </c>
      <c r="P112" s="60">
        <f t="shared" ca="1" si="9"/>
        <v>4642.1625826473837</v>
      </c>
      <c r="Q112" s="60">
        <f t="shared" ca="1" si="9"/>
        <v>1769.9644490823136</v>
      </c>
      <c r="R112" s="60">
        <f t="shared" ca="1" si="9"/>
        <v>7057.258435161204</v>
      </c>
      <c r="S112" s="60">
        <f t="shared" ca="1" si="9"/>
        <v>27089.379769767609</v>
      </c>
      <c r="T112" s="60">
        <f t="shared" ca="1" si="9"/>
        <v>2292.3713008413461</v>
      </c>
      <c r="U112" s="60">
        <f t="shared" ca="1" si="9"/>
        <v>34752.460866913396</v>
      </c>
      <c r="V112" s="60">
        <f t="shared" ca="1" si="9"/>
        <v>1120.7437689766498</v>
      </c>
      <c r="W112" s="60">
        <f t="shared" ca="1" si="9"/>
        <v>5561.7311823918226</v>
      </c>
      <c r="X112" s="60">
        <f t="shared" ca="1" si="9"/>
        <v>4986.6559506644981</v>
      </c>
      <c r="Y112" s="60">
        <f t="shared" ca="1" si="9"/>
        <v>7668.4757374604706</v>
      </c>
      <c r="Z112" s="60">
        <f t="shared" ca="1" si="9"/>
        <v>20036.492526512866</v>
      </c>
      <c r="AA112" s="60">
        <f t="shared" ca="1" si="9"/>
        <v>55549.611531908886</v>
      </c>
      <c r="AB112" s="60">
        <f t="shared" ca="1" si="9"/>
        <v>2933.1263887240279</v>
      </c>
      <c r="AC112" s="60">
        <f t="shared" ca="1" si="9"/>
        <v>10248.124932560268</v>
      </c>
      <c r="AD112" s="60">
        <f t="shared" ca="1" si="9"/>
        <v>19092.816144032968</v>
      </c>
      <c r="AE112" s="60">
        <f t="shared" ca="1" si="9"/>
        <v>3194.5551027251113</v>
      </c>
      <c r="AF112" s="103"/>
    </row>
    <row r="113" spans="1:32" x14ac:dyDescent="0.25">
      <c r="A113" s="29"/>
      <c r="B113" s="56">
        <v>2020</v>
      </c>
      <c r="C113" s="60">
        <f t="shared" ca="1" si="9"/>
        <v>8179.5102089685342</v>
      </c>
      <c r="D113" s="60">
        <f t="shared" ca="1" si="9"/>
        <v>10256.438964611318</v>
      </c>
      <c r="E113" s="60">
        <f t="shared" ca="1" si="9"/>
        <v>2340.6662469515713</v>
      </c>
      <c r="F113" s="60">
        <f t="shared" ca="1" si="9"/>
        <v>1964.8224644505249</v>
      </c>
      <c r="G113" s="60">
        <f t="shared" ca="1" si="9"/>
        <v>6468.1585357860877</v>
      </c>
      <c r="H113" s="60">
        <f t="shared" ca="1" si="9"/>
        <v>3227.9319767669353</v>
      </c>
      <c r="I113" s="60">
        <f t="shared" ca="1" si="9"/>
        <v>4398.7739389775943</v>
      </c>
      <c r="J113" s="60">
        <f t="shared" ca="1" si="9"/>
        <v>5543.7956511464345</v>
      </c>
      <c r="K113" s="60">
        <f t="shared" ca="1" si="9"/>
        <v>3271.8444995256673</v>
      </c>
      <c r="L113" s="60">
        <f t="shared" ca="1" si="9"/>
        <v>4379.702294788879</v>
      </c>
      <c r="M113" s="60">
        <f t="shared" ca="1" si="9"/>
        <v>7142.5516502035498</v>
      </c>
      <c r="N113" s="60">
        <f t="shared" ca="1" si="9"/>
        <v>5305.9206539854031</v>
      </c>
      <c r="O113" s="60">
        <f t="shared" ca="1" si="9"/>
        <v>1609.6339728946177</v>
      </c>
      <c r="P113" s="60">
        <f t="shared" ca="1" si="9"/>
        <v>4664.7739290855334</v>
      </c>
      <c r="Q113" s="60">
        <f t="shared" ca="1" si="9"/>
        <v>1762.8229049600586</v>
      </c>
      <c r="R113" s="60">
        <f t="shared" ca="1" si="9"/>
        <v>7090.1428977119549</v>
      </c>
      <c r="S113" s="60">
        <f t="shared" ca="1" si="9"/>
        <v>27246.34237260083</v>
      </c>
      <c r="T113" s="60">
        <f t="shared" ca="1" si="9"/>
        <v>2289.2216247028628</v>
      </c>
      <c r="U113" s="60">
        <f t="shared" ca="1" si="9"/>
        <v>34871.117434059248</v>
      </c>
      <c r="V113" s="60">
        <f t="shared" ca="1" si="9"/>
        <v>1118.1265162774475</v>
      </c>
      <c r="W113" s="60">
        <f t="shared" ca="1" si="9"/>
        <v>5542.8401308658931</v>
      </c>
      <c r="X113" s="60">
        <f t="shared" ca="1" si="9"/>
        <v>4975.8521799356404</v>
      </c>
      <c r="Y113" s="60">
        <f t="shared" ca="1" si="9"/>
        <v>7680.9463542408512</v>
      </c>
      <c r="Z113" s="60">
        <f t="shared" ref="Z113:AE113" ca="1" si="10">+Z$80*Z95</f>
        <v>20066.053934741987</v>
      </c>
      <c r="AA113" s="60">
        <f t="shared" ca="1" si="10"/>
        <v>56187.74572763472</v>
      </c>
      <c r="AB113" s="60">
        <f t="shared" ca="1" si="10"/>
        <v>2947.8231807067027</v>
      </c>
      <c r="AC113" s="60">
        <f t="shared" ca="1" si="10"/>
        <v>10337.98835427791</v>
      </c>
      <c r="AD113" s="60">
        <f t="shared" ca="1" si="10"/>
        <v>19176.452243737633</v>
      </c>
      <c r="AE113" s="60">
        <f t="shared" ca="1" si="10"/>
        <v>3191.1398363831859</v>
      </c>
      <c r="AF113" s="103"/>
    </row>
    <row r="114" spans="1:32" x14ac:dyDescent="0.25">
      <c r="A114" s="29"/>
      <c r="B114" s="56">
        <v>2021</v>
      </c>
      <c r="C114" s="60">
        <f t="shared" ref="C114:AE116" ca="1" si="11">+C$80*C96</f>
        <v>8175.2496808892975</v>
      </c>
      <c r="D114" s="60">
        <f t="shared" ca="1" si="11"/>
        <v>10305.217353111475</v>
      </c>
      <c r="E114" s="60">
        <f t="shared" ca="1" si="11"/>
        <v>2333.0124674898584</v>
      </c>
      <c r="F114" s="60">
        <f t="shared" ca="1" si="11"/>
        <v>1960.0135778601568</v>
      </c>
      <c r="G114" s="60">
        <f t="shared" ca="1" si="11"/>
        <v>6537.0501253859684</v>
      </c>
      <c r="H114" s="60">
        <f t="shared" ca="1" si="11"/>
        <v>3224.2108020705718</v>
      </c>
      <c r="I114" s="60">
        <f t="shared" ca="1" si="11"/>
        <v>4418.1261590924269</v>
      </c>
      <c r="J114" s="60">
        <f t="shared" ca="1" si="11"/>
        <v>5564.0185530428107</v>
      </c>
      <c r="K114" s="60">
        <f t="shared" ca="1" si="11"/>
        <v>3262.6209965803469</v>
      </c>
      <c r="L114" s="60">
        <f t="shared" ca="1" si="11"/>
        <v>4366.8003039146415</v>
      </c>
      <c r="M114" s="60">
        <f t="shared" ca="1" si="11"/>
        <v>7214.9133288255116</v>
      </c>
      <c r="N114" s="60">
        <f t="shared" ca="1" si="11"/>
        <v>5322.3218531347738</v>
      </c>
      <c r="O114" s="60">
        <f t="shared" ca="1" si="11"/>
        <v>1615.6923199433918</v>
      </c>
      <c r="P114" s="60">
        <f t="shared" ca="1" si="11"/>
        <v>4687.4954123357056</v>
      </c>
      <c r="Q114" s="60">
        <f t="shared" ca="1" si="11"/>
        <v>1755.7101759094714</v>
      </c>
      <c r="R114" s="60">
        <f t="shared" ca="1" si="11"/>
        <v>7123.1805908531951</v>
      </c>
      <c r="S114" s="60">
        <f t="shared" ca="1" si="11"/>
        <v>27404.214455787518</v>
      </c>
      <c r="T114" s="60">
        <f t="shared" ca="1" si="11"/>
        <v>2286.0762761616465</v>
      </c>
      <c r="U114" s="60">
        <f t="shared" ca="1" si="11"/>
        <v>34990.179134556107</v>
      </c>
      <c r="V114" s="60">
        <f t="shared" ca="1" si="11"/>
        <v>1115.5153756012437</v>
      </c>
      <c r="W114" s="60">
        <f t="shared" ca="1" si="11"/>
        <v>5524.0132449416524</v>
      </c>
      <c r="X114" s="60">
        <f t="shared" ca="1" si="11"/>
        <v>4965.0718159673697</v>
      </c>
      <c r="Y114" s="60">
        <f t="shared" ca="1" si="11"/>
        <v>7693.4372509684099</v>
      </c>
      <c r="Z114" s="60">
        <f t="shared" ca="1" si="11"/>
        <v>20095.658957234202</v>
      </c>
      <c r="AA114" s="60">
        <f t="shared" ca="1" si="11"/>
        <v>56833.210582217107</v>
      </c>
      <c r="AB114" s="60">
        <f t="shared" ca="1" si="11"/>
        <v>2962.5936127805148</v>
      </c>
      <c r="AC114" s="60">
        <f t="shared" ca="1" si="11"/>
        <v>10428.639767419931</v>
      </c>
      <c r="AD114" s="60">
        <f t="shared" ca="1" si="11"/>
        <v>19260.454711458471</v>
      </c>
      <c r="AE114" s="60">
        <f t="shared" ca="1" si="11"/>
        <v>3187.7282212677414</v>
      </c>
      <c r="AF114" s="103"/>
    </row>
    <row r="115" spans="1:32" x14ac:dyDescent="0.25">
      <c r="A115" s="29"/>
      <c r="B115" s="56">
        <v>2022</v>
      </c>
      <c r="C115" s="60">
        <f t="shared" ca="1" si="11"/>
        <v>8165.2646650301349</v>
      </c>
      <c r="D115" s="60">
        <f t="shared" ca="1" si="11"/>
        <v>10349.710271092796</v>
      </c>
      <c r="E115" s="60">
        <f t="shared" ca="1" si="11"/>
        <v>2323.2611575620786</v>
      </c>
      <c r="F115" s="60">
        <f t="shared" ca="1" si="11"/>
        <v>1953.9164110688132</v>
      </c>
      <c r="G115" s="60">
        <f t="shared" ca="1" si="11"/>
        <v>6602.4037294565978</v>
      </c>
      <c r="H115" s="60">
        <f t="shared" ca="1" si="11"/>
        <v>3216.7994042257451</v>
      </c>
      <c r="I115" s="60">
        <f t="shared" ca="1" si="11"/>
        <v>4435.4225246744636</v>
      </c>
      <c r="J115" s="60">
        <f t="shared" ca="1" si="11"/>
        <v>5578.2341145113642</v>
      </c>
      <c r="K115" s="60">
        <f t="shared" ca="1" si="11"/>
        <v>3249.059100756398</v>
      </c>
      <c r="L115" s="60">
        <f t="shared" ca="1" si="11"/>
        <v>4349.1418953723187</v>
      </c>
      <c r="M115" s="60">
        <f t="shared" ca="1" si="11"/>
        <v>7282.0399817719235</v>
      </c>
      <c r="N115" s="60">
        <f t="shared" ca="1" si="11"/>
        <v>5333.112265890516</v>
      </c>
      <c r="O115" s="60">
        <f t="shared" ca="1" si="11"/>
        <v>1620.563436637176</v>
      </c>
      <c r="P115" s="60">
        <f t="shared" ca="1" si="11"/>
        <v>4705.2719480946571</v>
      </c>
      <c r="Q115" s="60">
        <f t="shared" ca="1" si="11"/>
        <v>1746.2379839599776</v>
      </c>
      <c r="R115" s="60">
        <f t="shared" ca="1" si="11"/>
        <v>7150.1209232796</v>
      </c>
      <c r="S115" s="60">
        <f t="shared" ca="1" si="11"/>
        <v>27545.090920381012</v>
      </c>
      <c r="T115" s="60">
        <f t="shared" ca="1" si="11"/>
        <v>2281.7022318351428</v>
      </c>
      <c r="U115" s="60">
        <f t="shared" ca="1" si="11"/>
        <v>35087.580706282461</v>
      </c>
      <c r="V115" s="60">
        <f t="shared" ca="1" si="11"/>
        <v>1111.8066183389894</v>
      </c>
      <c r="W115" s="60">
        <f t="shared" ca="1" si="11"/>
        <v>5500.4300922844614</v>
      </c>
      <c r="X115" s="60">
        <f t="shared" ca="1" si="11"/>
        <v>4952.1750259976916</v>
      </c>
      <c r="Y115" s="60">
        <f t="shared" ca="1" si="11"/>
        <v>7695.5086592036041</v>
      </c>
      <c r="Z115" s="60">
        <f t="shared" ca="1" si="11"/>
        <v>20113.146016169641</v>
      </c>
      <c r="AA115" s="60">
        <f t="shared" ca="1" si="11"/>
        <v>57435.567959322485</v>
      </c>
      <c r="AB115" s="60">
        <f t="shared" ca="1" si="11"/>
        <v>2975.0947508953291</v>
      </c>
      <c r="AC115" s="60">
        <f t="shared" ca="1" si="11"/>
        <v>10512.430841817633</v>
      </c>
      <c r="AD115" s="60">
        <f t="shared" ca="1" si="11"/>
        <v>19331.712040204184</v>
      </c>
      <c r="AE115" s="60">
        <f t="shared" ca="1" si="11"/>
        <v>3181.5402575820081</v>
      </c>
      <c r="AF115" s="103"/>
    </row>
    <row r="116" spans="1:32" x14ac:dyDescent="0.25">
      <c r="A116" s="29"/>
      <c r="B116" s="56">
        <v>2023</v>
      </c>
      <c r="C116" s="60">
        <f t="shared" ca="1" si="11"/>
        <v>8155.2918445834193</v>
      </c>
      <c r="D116" s="60">
        <f t="shared" ca="1" si="11"/>
        <v>10394.395287860843</v>
      </c>
      <c r="E116" s="60">
        <f t="shared" ca="1" si="11"/>
        <v>2313.5506052584574</v>
      </c>
      <c r="F116" s="60">
        <f t="shared" ca="1" si="11"/>
        <v>1947.8382112087709</v>
      </c>
      <c r="G116" s="60">
        <f t="shared" ca="1" si="11"/>
        <v>6668.410700639778</v>
      </c>
      <c r="H116" s="60">
        <f t="shared" ca="1" si="11"/>
        <v>3209.4050427415618</v>
      </c>
      <c r="I116" s="60">
        <f t="shared" ca="1" si="11"/>
        <v>4452.78660318537</v>
      </c>
      <c r="J116" s="60">
        <f t="shared" ca="1" si="11"/>
        <v>5592.4859954468529</v>
      </c>
      <c r="K116" s="60">
        <f t="shared" ca="1" si="11"/>
        <v>3235.5535783262735</v>
      </c>
      <c r="L116" s="60">
        <f t="shared" ca="1" si="11"/>
        <v>4331.5548936657906</v>
      </c>
      <c r="M116" s="60">
        <f t="shared" ca="1" si="11"/>
        <v>7349.7911727176743</v>
      </c>
      <c r="N116" s="60">
        <f t="shared" ca="1" si="11"/>
        <v>5343.9245550022279</v>
      </c>
      <c r="O116" s="60">
        <f t="shared" ca="1" si="11"/>
        <v>1625.4492391579281</v>
      </c>
      <c r="P116" s="60">
        <f t="shared" ca="1" si="11"/>
        <v>4723.1158983672849</v>
      </c>
      <c r="Q116" s="60">
        <f t="shared" ca="1" si="11"/>
        <v>1736.8168952173567</v>
      </c>
      <c r="R116" s="60">
        <f t="shared" ca="1" si="11"/>
        <v>7177.1631457959711</v>
      </c>
      <c r="S116" s="60">
        <f t="shared" ca="1" si="11"/>
        <v>27686.691586659184</v>
      </c>
      <c r="T116" s="60">
        <f t="shared" ca="1" si="11"/>
        <v>2277.3365565486265</v>
      </c>
      <c r="U116" s="60">
        <f t="shared" ca="1" si="11"/>
        <v>35185.253413121849</v>
      </c>
      <c r="V116" s="60">
        <f t="shared" ca="1" si="11"/>
        <v>1108.110191592953</v>
      </c>
      <c r="W116" s="60">
        <f t="shared" ca="1" si="11"/>
        <v>5476.9476209733484</v>
      </c>
      <c r="X116" s="60">
        <f t="shared" ca="1" si="11"/>
        <v>4939.3117354813303</v>
      </c>
      <c r="Y116" s="60">
        <f t="shared" ca="1" si="11"/>
        <v>7697.5806251520726</v>
      </c>
      <c r="Z116" s="60">
        <f t="shared" ca="1" si="11"/>
        <v>20130.648292184094</v>
      </c>
      <c r="AA116" s="60">
        <f t="shared" ca="1" si="11"/>
        <v>58044.30953337955</v>
      </c>
      <c r="AB116" s="60">
        <f t="shared" ca="1" si="11"/>
        <v>2987.6486395640813</v>
      </c>
      <c r="AC116" s="60">
        <f t="shared" ca="1" si="11"/>
        <v>10596.89515302333</v>
      </c>
      <c r="AD116" s="60">
        <f t="shared" ca="1" si="11"/>
        <v>19403.232997559709</v>
      </c>
      <c r="AE116" s="60">
        <f t="shared" ca="1" si="11"/>
        <v>3175.3643058659027</v>
      </c>
      <c r="AF116" s="103"/>
    </row>
    <row r="117" spans="1:32" x14ac:dyDescent="0.25">
      <c r="A117" s="29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103"/>
    </row>
    <row r="118" spans="1:32" x14ac:dyDescent="0.25">
      <c r="A118" s="29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103"/>
    </row>
    <row r="119" spans="1:32" ht="23.25" x14ac:dyDescent="0.35">
      <c r="A119" s="101" t="s">
        <v>93</v>
      </c>
      <c r="B119" s="102" t="s">
        <v>178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103"/>
    </row>
    <row r="120" spans="1:32" x14ac:dyDescent="0.25">
      <c r="A120" s="29"/>
      <c r="B120" s="192" t="s">
        <v>15</v>
      </c>
      <c r="C120" s="192" t="s">
        <v>152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103"/>
    </row>
    <row r="121" spans="1:32" x14ac:dyDescent="0.25">
      <c r="A121" s="29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103"/>
    </row>
    <row r="122" spans="1:32" ht="26.25" x14ac:dyDescent="0.25">
      <c r="A122" s="29"/>
      <c r="B122" s="61" t="s">
        <v>167</v>
      </c>
      <c r="C122" s="62" t="s">
        <v>3</v>
      </c>
      <c r="D122" s="62" t="s">
        <v>4</v>
      </c>
      <c r="E122" s="62" t="s">
        <v>59</v>
      </c>
      <c r="F122" s="62" t="s">
        <v>5</v>
      </c>
      <c r="G122" s="62" t="s">
        <v>60</v>
      </c>
      <c r="H122" s="62" t="s">
        <v>6</v>
      </c>
      <c r="I122" s="62" t="s">
        <v>61</v>
      </c>
      <c r="J122" s="62" t="s">
        <v>7</v>
      </c>
      <c r="K122" s="62" t="s">
        <v>8</v>
      </c>
      <c r="L122" s="62" t="s">
        <v>62</v>
      </c>
      <c r="M122" s="62" t="s">
        <v>63</v>
      </c>
      <c r="N122" s="62" t="s">
        <v>64</v>
      </c>
      <c r="O122" s="62" t="s">
        <v>9</v>
      </c>
      <c r="P122" s="62" t="s">
        <v>10</v>
      </c>
      <c r="Q122" s="62" t="s">
        <v>65</v>
      </c>
      <c r="R122" s="62" t="s">
        <v>66</v>
      </c>
      <c r="S122" s="62" t="s">
        <v>67</v>
      </c>
      <c r="T122" s="62" t="s">
        <v>68</v>
      </c>
      <c r="U122" s="62" t="s">
        <v>11</v>
      </c>
      <c r="V122" s="62" t="s">
        <v>69</v>
      </c>
      <c r="W122" s="62" t="s">
        <v>12</v>
      </c>
      <c r="X122" s="62" t="s">
        <v>70</v>
      </c>
      <c r="Y122" s="62" t="s">
        <v>13</v>
      </c>
      <c r="Z122" s="62" t="s">
        <v>71</v>
      </c>
      <c r="AA122" s="62" t="s">
        <v>72</v>
      </c>
      <c r="AB122" s="62" t="s">
        <v>73</v>
      </c>
      <c r="AC122" s="62" t="s">
        <v>74</v>
      </c>
      <c r="AD122" s="62" t="s">
        <v>14</v>
      </c>
      <c r="AE122" s="62" t="s">
        <v>75</v>
      </c>
      <c r="AF122" s="103"/>
    </row>
    <row r="123" spans="1:32" x14ac:dyDescent="0.25">
      <c r="A123" s="29"/>
      <c r="B123" s="56" t="s">
        <v>76</v>
      </c>
      <c r="C123" s="60">
        <f t="shared" ref="C123:AE124" si="12">+C105+C58</f>
        <v>8175.7128169999996</v>
      </c>
      <c r="D123" s="60">
        <f t="shared" si="12"/>
        <v>9839</v>
      </c>
      <c r="E123" s="60">
        <f t="shared" si="12"/>
        <v>2386.8894100000002</v>
      </c>
      <c r="F123" s="60">
        <f t="shared" si="12"/>
        <v>1989</v>
      </c>
      <c r="G123" s="60">
        <f t="shared" si="12"/>
        <v>5916.6009999999997</v>
      </c>
      <c r="H123" s="60">
        <f t="shared" si="12"/>
        <v>3243.2420000000002</v>
      </c>
      <c r="I123" s="60">
        <f t="shared" si="12"/>
        <v>4228</v>
      </c>
      <c r="J123" s="60">
        <f t="shared" si="12"/>
        <v>5348</v>
      </c>
      <c r="K123" s="60">
        <f t="shared" si="12"/>
        <v>3309</v>
      </c>
      <c r="L123" s="60">
        <f t="shared" si="12"/>
        <v>4465.02945</v>
      </c>
      <c r="M123" s="60">
        <f t="shared" si="12"/>
        <v>6559</v>
      </c>
      <c r="N123" s="60">
        <f t="shared" si="12"/>
        <v>5146</v>
      </c>
      <c r="O123" s="60">
        <f t="shared" si="12"/>
        <v>1557</v>
      </c>
      <c r="P123" s="60">
        <f t="shared" si="12"/>
        <v>4472.0630999999994</v>
      </c>
      <c r="Q123" s="60">
        <f t="shared" si="12"/>
        <v>1814.3813259999999</v>
      </c>
      <c r="R123" s="60">
        <f t="shared" si="12"/>
        <v>6801</v>
      </c>
      <c r="S123" s="60">
        <f t="shared" si="12"/>
        <v>25889</v>
      </c>
      <c r="T123" s="60">
        <f t="shared" si="12"/>
        <v>2306</v>
      </c>
      <c r="U123" s="60">
        <f t="shared" si="12"/>
        <v>33801.062946153594</v>
      </c>
      <c r="V123" s="60">
        <f t="shared" si="12"/>
        <v>1137</v>
      </c>
      <c r="W123" s="60">
        <f t="shared" si="12"/>
        <v>5669.5304920000099</v>
      </c>
      <c r="X123" s="60">
        <f t="shared" si="12"/>
        <v>5031</v>
      </c>
      <c r="Y123" s="60">
        <f t="shared" si="12"/>
        <v>7556.21</v>
      </c>
      <c r="Z123" s="60">
        <f t="shared" si="12"/>
        <v>19759.174999999977</v>
      </c>
      <c r="AA123" s="60">
        <f t="shared" si="12"/>
        <v>51100</v>
      </c>
      <c r="AB123" s="60">
        <f t="shared" si="12"/>
        <v>2818.6055200000001</v>
      </c>
      <c r="AC123" s="60">
        <f t="shared" si="12"/>
        <v>9579.7893992880217</v>
      </c>
      <c r="AD123" s="60">
        <f t="shared" si="12"/>
        <v>18421.108610000039</v>
      </c>
      <c r="AE123" s="60">
        <f t="shared" si="12"/>
        <v>3203</v>
      </c>
      <c r="AF123" s="103"/>
    </row>
    <row r="124" spans="1:32" x14ac:dyDescent="0.25">
      <c r="A124" s="29"/>
      <c r="B124" s="56">
        <v>2013</v>
      </c>
      <c r="C124" s="60">
        <f ca="1">+C106+C59</f>
        <v>8180.9232637908426</v>
      </c>
      <c r="D124" s="60">
        <f t="shared" ca="1" si="12"/>
        <v>9894.6813837869977</v>
      </c>
      <c r="E124" s="60">
        <f t="shared" ca="1" si="12"/>
        <v>2383.041081394354</v>
      </c>
      <c r="F124" s="60">
        <f t="shared" ca="1" si="12"/>
        <v>1987.7929733446172</v>
      </c>
      <c r="G124" s="60">
        <f t="shared" ca="1" si="12"/>
        <v>5986.1585695869526</v>
      </c>
      <c r="H124" s="60">
        <f t="shared" ca="1" si="12"/>
        <v>3243.1464139067407</v>
      </c>
      <c r="I124" s="60">
        <f t="shared" ca="1" si="12"/>
        <v>4251.3579754747088</v>
      </c>
      <c r="J124" s="60">
        <f t="shared" ca="1" si="12"/>
        <v>5376.6776060949978</v>
      </c>
      <c r="K124" s="60">
        <f t="shared" ca="1" si="12"/>
        <v>3309</v>
      </c>
      <c r="L124" s="60">
        <f t="shared" ca="1" si="12"/>
        <v>4456.6717969046413</v>
      </c>
      <c r="M124" s="60">
        <f t="shared" ca="1" si="12"/>
        <v>6633.0587174449638</v>
      </c>
      <c r="N124" s="60">
        <f t="shared" ca="1" si="12"/>
        <v>5169.5428741097849</v>
      </c>
      <c r="O124" s="60">
        <f t="shared" ca="1" si="12"/>
        <v>1564.1079048963641</v>
      </c>
      <c r="P124" s="60">
        <f t="shared" ca="1" si="12"/>
        <v>4497.574209155875</v>
      </c>
      <c r="Q124" s="60">
        <f t="shared" ca="1" si="12"/>
        <v>1808.6496775524972</v>
      </c>
      <c r="R124" s="60">
        <f t="shared" ca="1" si="12"/>
        <v>6840.2875910576622</v>
      </c>
      <c r="S124" s="60">
        <f t="shared" ca="1" si="12"/>
        <v>26070.800187517565</v>
      </c>
      <c r="T124" s="60">
        <f t="shared" ca="1" si="12"/>
        <v>2304.9608864597853</v>
      </c>
      <c r="U124" s="60">
        <f t="shared" ca="1" si="12"/>
        <v>33949.543035247436</v>
      </c>
      <c r="V124" s="60">
        <f t="shared" ca="1" si="12"/>
        <v>1134.9022874745308</v>
      </c>
      <c r="W124" s="60">
        <f t="shared" ca="1" si="12"/>
        <v>5656.8029553075166</v>
      </c>
      <c r="X124" s="60">
        <f t="shared" ca="1" si="12"/>
        <v>5028.0494584447588</v>
      </c>
      <c r="Y124" s="60">
        <f t="shared" ca="1" si="12"/>
        <v>7574.8844670202143</v>
      </c>
      <c r="Z124" s="60">
        <f t="shared" ca="1" si="12"/>
        <v>19806.230230714729</v>
      </c>
      <c r="AA124" s="60">
        <f t="shared" ca="1" si="12"/>
        <v>51732.741641002707</v>
      </c>
      <c r="AB124" s="60">
        <f t="shared" ca="1" si="12"/>
        <v>2836.158046636775</v>
      </c>
      <c r="AC124" s="60">
        <f t="shared" ca="1" si="12"/>
        <v>9679.0861080880513</v>
      </c>
      <c r="AD124" s="60">
        <f t="shared" ca="1" si="12"/>
        <v>18525.955453203162</v>
      </c>
      <c r="AE124" s="60">
        <f t="shared" ca="1" si="12"/>
        <v>3203.4556148283496</v>
      </c>
      <c r="AF124" s="103"/>
    </row>
    <row r="125" spans="1:32" x14ac:dyDescent="0.25">
      <c r="A125" s="29"/>
      <c r="B125" s="56">
        <v>2014</v>
      </c>
      <c r="C125" s="60">
        <f t="shared" ref="C125:AE133" ca="1" si="13">+C107+C60</f>
        <v>8186.1370312408581</v>
      </c>
      <c r="D125" s="60">
        <f t="shared" ca="1" si="13"/>
        <v>9950.6778825755646</v>
      </c>
      <c r="E125" s="60">
        <f t="shared" ca="1" si="13"/>
        <v>2379.1989573631618</v>
      </c>
      <c r="F125" s="60">
        <f t="shared" ca="1" si="13"/>
        <v>1986.5866791745771</v>
      </c>
      <c r="G125" s="60">
        <f t="shared" ca="1" si="13"/>
        <v>6056.5338815714131</v>
      </c>
      <c r="H125" s="60">
        <f t="shared" ca="1" si="13"/>
        <v>3243.0508306306315</v>
      </c>
      <c r="I125" s="60">
        <f t="shared" ca="1" si="13"/>
        <v>4274.8449942366169</v>
      </c>
      <c r="J125" s="60">
        <f t="shared" ca="1" si="13"/>
        <v>5405.5089902549435</v>
      </c>
      <c r="K125" s="60">
        <f t="shared" ca="1" si="13"/>
        <v>3309</v>
      </c>
      <c r="L125" s="60">
        <f t="shared" ca="1" si="13"/>
        <v>4448.329787684881</v>
      </c>
      <c r="M125" s="60">
        <f t="shared" ca="1" si="13"/>
        <v>6707.9536437067591</v>
      </c>
      <c r="N125" s="60">
        <f t="shared" ca="1" si="13"/>
        <v>5193.1934565214251</v>
      </c>
      <c r="O125" s="60">
        <f t="shared" ca="1" si="13"/>
        <v>1571.2482582911325</v>
      </c>
      <c r="P125" s="60">
        <f t="shared" ca="1" si="13"/>
        <v>4523.2308477186052</v>
      </c>
      <c r="Q125" s="60">
        <f t="shared" ca="1" si="13"/>
        <v>1802.9361354387927</v>
      </c>
      <c r="R125" s="60">
        <f t="shared" ca="1" si="13"/>
        <v>6879.8021362119462</v>
      </c>
      <c r="S125" s="60">
        <f t="shared" ca="1" si="13"/>
        <v>26253.877029528605</v>
      </c>
      <c r="T125" s="60">
        <f t="shared" ca="1" si="13"/>
        <v>2303.9222411576238</v>
      </c>
      <c r="U125" s="60">
        <f t="shared" ca="1" si="13"/>
        <v>34098.675362316528</v>
      </c>
      <c r="V125" s="60">
        <f t="shared" ca="1" si="13"/>
        <v>1132.808445131858</v>
      </c>
      <c r="W125" s="60">
        <f t="shared" ca="1" si="13"/>
        <v>5644.1039906794103</v>
      </c>
      <c r="X125" s="60">
        <f t="shared" ca="1" si="13"/>
        <v>5025.1006473000662</v>
      </c>
      <c r="Y125" s="60">
        <f t="shared" ca="1" si="13"/>
        <v>7593.6050862408683</v>
      </c>
      <c r="Z125" s="60">
        <f t="shared" ca="1" si="13"/>
        <v>19853.397520497612</v>
      </c>
      <c r="AA125" s="60">
        <f t="shared" ca="1" si="13"/>
        <v>52373.318154495799</v>
      </c>
      <c r="AB125" s="60">
        <f t="shared" ca="1" si="13"/>
        <v>2853.8198795206104</v>
      </c>
      <c r="AC125" s="60">
        <f t="shared" ca="1" si="13"/>
        <v>9779.4120499920227</v>
      </c>
      <c r="AD125" s="60">
        <f t="shared" ca="1" si="13"/>
        <v>18631.399049878746</v>
      </c>
      <c r="AE125" s="60">
        <f t="shared" ca="1" si="13"/>
        <v>3203.9112944662129</v>
      </c>
      <c r="AF125" s="103"/>
    </row>
    <row r="126" spans="1:32" x14ac:dyDescent="0.25">
      <c r="A126" s="29"/>
      <c r="B126" s="56">
        <v>2015</v>
      </c>
      <c r="C126" s="60">
        <f t="shared" ca="1" si="13"/>
        <v>8191.3541214663292</v>
      </c>
      <c r="D126" s="60">
        <f t="shared" ca="1" si="13"/>
        <v>10006.991279681011</v>
      </c>
      <c r="E126" s="60">
        <f t="shared" ca="1" si="13"/>
        <v>2375.3630279029262</v>
      </c>
      <c r="F126" s="60">
        <f t="shared" ca="1" si="13"/>
        <v>1985.38111704537</v>
      </c>
      <c r="G126" s="60">
        <f t="shared" ca="1" si="13"/>
        <v>6127.7365496105704</v>
      </c>
      <c r="H126" s="60">
        <f t="shared" ca="1" si="13"/>
        <v>3242.9552501715898</v>
      </c>
      <c r="I126" s="60">
        <f t="shared" ca="1" si="13"/>
        <v>4298.4617691972517</v>
      </c>
      <c r="J126" s="60">
        <f t="shared" ca="1" si="13"/>
        <v>5434.4949770846924</v>
      </c>
      <c r="K126" s="60">
        <f t="shared" ca="1" si="13"/>
        <v>3309</v>
      </c>
      <c r="L126" s="60">
        <f t="shared" ca="1" si="13"/>
        <v>4440.003393058475</v>
      </c>
      <c r="M126" s="60">
        <f t="shared" ca="1" si="13"/>
        <v>6783.6942205528012</v>
      </c>
      <c r="N126" s="60">
        <f t="shared" ca="1" si="13"/>
        <v>5216.9522399988136</v>
      </c>
      <c r="O126" s="60">
        <f t="shared" ca="1" si="13"/>
        <v>1578.4212083158668</v>
      </c>
      <c r="P126" s="60">
        <f t="shared" ca="1" si="13"/>
        <v>4549.0338458680217</v>
      </c>
      <c r="Q126" s="60">
        <f t="shared" ca="1" si="13"/>
        <v>1797.2406424607998</v>
      </c>
      <c r="R126" s="60">
        <f t="shared" ca="1" si="13"/>
        <v>6919.5449465170668</v>
      </c>
      <c r="S126" s="60">
        <f t="shared" ca="1" si="13"/>
        <v>26438.239491077195</v>
      </c>
      <c r="T126" s="60">
        <f t="shared" ca="1" si="13"/>
        <v>2302.8840638825204</v>
      </c>
      <c r="U126" s="60">
        <f t="shared" ca="1" si="13"/>
        <v>34248.462792488303</v>
      </c>
      <c r="V126" s="60">
        <f t="shared" ca="1" si="13"/>
        <v>1130.7184658316728</v>
      </c>
      <c r="W126" s="60">
        <f t="shared" ca="1" si="13"/>
        <v>5631.4335339742247</v>
      </c>
      <c r="X126" s="60">
        <f t="shared" ca="1" si="13"/>
        <v>5022.1535655510834</v>
      </c>
      <c r="Y126" s="60">
        <f t="shared" ca="1" si="13"/>
        <v>7612.3719717228159</v>
      </c>
      <c r="Z126" s="60">
        <f t="shared" ca="1" si="13"/>
        <v>19900.677136210248</v>
      </c>
      <c r="AA126" s="60">
        <f t="shared" ca="1" si="13"/>
        <v>53021.826555157881</v>
      </c>
      <c r="AB126" s="60">
        <f t="shared" ca="1" si="13"/>
        <v>2871.5916993430042</v>
      </c>
      <c r="AC126" s="60">
        <f t="shared" ca="1" si="13"/>
        <v>9880.7778932365218</v>
      </c>
      <c r="AD126" s="60">
        <f t="shared" ca="1" si="13"/>
        <v>18737.442796549727</v>
      </c>
      <c r="AE126" s="60">
        <f t="shared" ca="1" si="13"/>
        <v>3204.3670389228082</v>
      </c>
      <c r="AF126" s="103"/>
    </row>
    <row r="127" spans="1:32" x14ac:dyDescent="0.25">
      <c r="A127" s="29"/>
      <c r="B127" s="56">
        <v>2016</v>
      </c>
      <c r="C127" s="60">
        <f t="shared" ca="1" si="13"/>
        <v>8196.574536584887</v>
      </c>
      <c r="D127" s="60">
        <f t="shared" ca="1" si="13"/>
        <v>10063.623368510878</v>
      </c>
      <c r="E127" s="60">
        <f t="shared" ca="1" si="13"/>
        <v>2371.5332830262782</v>
      </c>
      <c r="F127" s="60">
        <f t="shared" ca="1" si="13"/>
        <v>1984.1762865127571</v>
      </c>
      <c r="G127" s="60">
        <f t="shared" ca="1" si="13"/>
        <v>6199.7763003830241</v>
      </c>
      <c r="H127" s="60">
        <f t="shared" ca="1" si="13"/>
        <v>3242.8596725295329</v>
      </c>
      <c r="I127" s="60">
        <f t="shared" ca="1" si="13"/>
        <v>4322.2090172066846</v>
      </c>
      <c r="J127" s="60">
        <f t="shared" ca="1" si="13"/>
        <v>5463.6363956108853</v>
      </c>
      <c r="K127" s="60">
        <f t="shared" ca="1" si="13"/>
        <v>3309</v>
      </c>
      <c r="L127" s="60">
        <f t="shared" ca="1" si="13"/>
        <v>4431.6925837979898</v>
      </c>
      <c r="M127" s="60">
        <f t="shared" ca="1" si="13"/>
        <v>6860.2899963590153</v>
      </c>
      <c r="N127" s="60">
        <f t="shared" ca="1" si="13"/>
        <v>5240.8197195602315</v>
      </c>
      <c r="O127" s="60">
        <f t="shared" ca="1" si="13"/>
        <v>1585.6269037783673</v>
      </c>
      <c r="P127" s="60">
        <f t="shared" ca="1" si="13"/>
        <v>4574.9840385197558</v>
      </c>
      <c r="Q127" s="60">
        <f t="shared" ca="1" si="13"/>
        <v>1791.5631416011217</v>
      </c>
      <c r="R127" s="60">
        <f t="shared" ca="1" si="13"/>
        <v>6959.5173406008598</v>
      </c>
      <c r="S127" s="60">
        <f t="shared" ca="1" si="13"/>
        <v>26623.896600162603</v>
      </c>
      <c r="T127" s="60">
        <f t="shared" ca="1" si="13"/>
        <v>2301.8463544235765</v>
      </c>
      <c r="U127" s="60">
        <f t="shared" ca="1" si="13"/>
        <v>34398.908203476021</v>
      </c>
      <c r="V127" s="60">
        <f t="shared" ca="1" si="13"/>
        <v>1128.6323424468405</v>
      </c>
      <c r="W127" s="60">
        <f t="shared" ca="1" si="13"/>
        <v>5618.7915211944837</v>
      </c>
      <c r="X127" s="60">
        <f t="shared" ca="1" si="13"/>
        <v>5019.2082121835701</v>
      </c>
      <c r="Y127" s="60">
        <f t="shared" ca="1" si="13"/>
        <v>7631.185237808796</v>
      </c>
      <c r="Z127" s="60">
        <f t="shared" ca="1" si="13"/>
        <v>19948.069345349752</v>
      </c>
      <c r="AA127" s="60">
        <f t="shared" ca="1" si="13"/>
        <v>53678.365058944015</v>
      </c>
      <c r="AB127" s="60">
        <f t="shared" ca="1" si="13"/>
        <v>2889.4741910343778</v>
      </c>
      <c r="AC127" s="60">
        <f t="shared" ca="1" si="13"/>
        <v>9983.1944166368594</v>
      </c>
      <c r="AD127" s="60">
        <f t="shared" ca="1" si="13"/>
        <v>18844.090109070909</v>
      </c>
      <c r="AE127" s="60">
        <f t="shared" ca="1" si="13"/>
        <v>3204.8228482073564</v>
      </c>
      <c r="AF127" s="103"/>
    </row>
    <row r="128" spans="1:32" x14ac:dyDescent="0.25">
      <c r="A128" s="29"/>
      <c r="B128" s="56">
        <v>2017</v>
      </c>
      <c r="C128" s="60">
        <f t="shared" ca="1" si="13"/>
        <v>8192.3051200703885</v>
      </c>
      <c r="D128" s="60">
        <f t="shared" ca="1" si="13"/>
        <v>10111.484749257377</v>
      </c>
      <c r="E128" s="60">
        <f t="shared" ca="1" si="13"/>
        <v>2363.7785709830578</v>
      </c>
      <c r="F128" s="60">
        <f t="shared" ca="1" si="13"/>
        <v>1979.3200316043494</v>
      </c>
      <c r="G128" s="60">
        <f t="shared" ca="1" si="13"/>
        <v>6265.8093826171698</v>
      </c>
      <c r="H128" s="60">
        <f t="shared" ca="1" si="13"/>
        <v>3239.1212891174509</v>
      </c>
      <c r="I128" s="60">
        <f t="shared" ca="1" si="13"/>
        <v>4341.2243931827325</v>
      </c>
      <c r="J128" s="60">
        <f t="shared" ca="1" si="13"/>
        <v>5483.5668890451179</v>
      </c>
      <c r="K128" s="60">
        <f t="shared" ca="1" si="13"/>
        <v>3299.6717537308114</v>
      </c>
      <c r="L128" s="60">
        <f t="shared" ca="1" si="13"/>
        <v>4418.6374367982444</v>
      </c>
      <c r="M128" s="60">
        <f t="shared" ca="1" si="13"/>
        <v>6929.792062886715</v>
      </c>
      <c r="N128" s="60">
        <f t="shared" ca="1" si="13"/>
        <v>5257.0196843791355</v>
      </c>
      <c r="O128" s="60">
        <f t="shared" ca="1" si="13"/>
        <v>1591.5948929204501</v>
      </c>
      <c r="P128" s="60">
        <f t="shared" ca="1" si="13"/>
        <v>4597.2681673502839</v>
      </c>
      <c r="Q128" s="60">
        <f t="shared" ca="1" si="13"/>
        <v>1784.3344499569566</v>
      </c>
      <c r="R128" s="60">
        <f t="shared" ca="1" si="13"/>
        <v>6991.946362360648</v>
      </c>
      <c r="S128" s="60">
        <f t="shared" ca="1" si="13"/>
        <v>26778.162077757184</v>
      </c>
      <c r="T128" s="60">
        <f t="shared" ca="1" si="13"/>
        <v>2298.6836597351889</v>
      </c>
      <c r="U128" s="60">
        <f t="shared" ca="1" si="13"/>
        <v>34516.357623147931</v>
      </c>
      <c r="V128" s="60">
        <f t="shared" ca="1" si="13"/>
        <v>1125.9966677043674</v>
      </c>
      <c r="W128" s="60">
        <f t="shared" ca="1" si="13"/>
        <v>5599.7066577482974</v>
      </c>
      <c r="X128" s="60">
        <f t="shared" ca="1" si="13"/>
        <v>5008.3339158011213</v>
      </c>
      <c r="Y128" s="60">
        <f t="shared" ca="1" si="13"/>
        <v>7643.5952120903785</v>
      </c>
      <c r="Z128" s="60">
        <f t="shared" ca="1" si="13"/>
        <v>19977.500295927577</v>
      </c>
      <c r="AA128" s="60">
        <f t="shared" ca="1" si="13"/>
        <v>54295.003040203177</v>
      </c>
      <c r="AB128" s="60">
        <f t="shared" ca="1" si="13"/>
        <v>2903.9522582899162</v>
      </c>
      <c r="AC128" s="60">
        <f t="shared" ca="1" si="13"/>
        <v>10070.734724337552</v>
      </c>
      <c r="AD128" s="60">
        <f t="shared" ca="1" si="13"/>
        <v>18926.636664137302</v>
      </c>
      <c r="AE128" s="60">
        <f t="shared" ca="1" si="13"/>
        <v>3201.3966047232543</v>
      </c>
      <c r="AF128" s="103"/>
    </row>
    <row r="129" spans="1:32" x14ac:dyDescent="0.25">
      <c r="A129" s="29"/>
      <c r="B129" s="56">
        <v>2018</v>
      </c>
      <c r="C129" s="60">
        <f t="shared" ca="1" si="13"/>
        <v>8188.0379274016323</v>
      </c>
      <c r="D129" s="60">
        <f t="shared" ca="1" si="13"/>
        <v>10159.573752966606</v>
      </c>
      <c r="E129" s="60">
        <f t="shared" ca="1" si="13"/>
        <v>2356.0492161883753</v>
      </c>
      <c r="F129" s="60">
        <f t="shared" ca="1" si="13"/>
        <v>1974.4756623393175</v>
      </c>
      <c r="G129" s="60">
        <f t="shared" ca="1" si="13"/>
        <v>6332.5457753802893</v>
      </c>
      <c r="H129" s="60">
        <f t="shared" ca="1" si="13"/>
        <v>3235.3872153308066</v>
      </c>
      <c r="I129" s="60">
        <f t="shared" ca="1" si="13"/>
        <v>4360.3234265020665</v>
      </c>
      <c r="J129" s="60">
        <f t="shared" ca="1" si="13"/>
        <v>5503.5700858109376</v>
      </c>
      <c r="K129" s="60">
        <f t="shared" ca="1" si="13"/>
        <v>3290.3698042819492</v>
      </c>
      <c r="L129" s="60">
        <f t="shared" ca="1" si="13"/>
        <v>4405.6207484370361</v>
      </c>
      <c r="M129" s="60">
        <f t="shared" ca="1" si="13"/>
        <v>6999.9982595975689</v>
      </c>
      <c r="N129" s="60">
        <f t="shared" ca="1" si="13"/>
        <v>5273.2697251163454</v>
      </c>
      <c r="O129" s="60">
        <f t="shared" ca="1" si="13"/>
        <v>1597.5853444049133</v>
      </c>
      <c r="P129" s="60">
        <f t="shared" ca="1" si="13"/>
        <v>4619.6608391601003</v>
      </c>
      <c r="Q129" s="60">
        <f t="shared" ca="1" si="13"/>
        <v>1777.1349250117892</v>
      </c>
      <c r="R129" s="60">
        <f t="shared" ca="1" si="13"/>
        <v>7024.5264925092551</v>
      </c>
      <c r="S129" s="60">
        <f t="shared" ca="1" si="13"/>
        <v>26933.32140789089</v>
      </c>
      <c r="T129" s="60">
        <f t="shared" ca="1" si="13"/>
        <v>2295.5253105313172</v>
      </c>
      <c r="U129" s="60">
        <f t="shared" ca="1" si="13"/>
        <v>34634.208054564151</v>
      </c>
      <c r="V129" s="60">
        <f t="shared" ca="1" si="13"/>
        <v>1123.3671480055577</v>
      </c>
      <c r="W129" s="60">
        <f t="shared" ca="1" si="13"/>
        <v>5580.6866182079966</v>
      </c>
      <c r="X129" s="60">
        <f t="shared" ca="1" si="13"/>
        <v>4997.4831789756417</v>
      </c>
      <c r="Y129" s="60">
        <f t="shared" ca="1" si="13"/>
        <v>7656.025367701186</v>
      </c>
      <c r="Z129" s="60">
        <f t="shared" ca="1" si="13"/>
        <v>20006.974668294089</v>
      </c>
      <c r="AA129" s="60">
        <f t="shared" ca="1" si="13"/>
        <v>54918.724739446545</v>
      </c>
      <c r="AB129" s="60">
        <f t="shared" ca="1" si="13"/>
        <v>2918.5028696893355</v>
      </c>
      <c r="AC129" s="60">
        <f t="shared" ca="1" si="13"/>
        <v>10159.042652616639</v>
      </c>
      <c r="AD129" s="60">
        <f t="shared" ca="1" si="13"/>
        <v>19009.544814468518</v>
      </c>
      <c r="AE129" s="60">
        <f t="shared" ca="1" si="13"/>
        <v>3197.9740242011849</v>
      </c>
      <c r="AF129" s="103"/>
    </row>
    <row r="130" spans="1:32" x14ac:dyDescent="0.25">
      <c r="A130" s="29"/>
      <c r="B130" s="56">
        <v>2019</v>
      </c>
      <c r="C130" s="60">
        <f t="shared" ca="1" si="13"/>
        <v>8183.772957420264</v>
      </c>
      <c r="D130" s="60">
        <f t="shared" ca="1" si="13"/>
        <v>10207.891462185966</v>
      </c>
      <c r="E130" s="60">
        <f t="shared" ca="1" si="13"/>
        <v>2348.3451357261852</v>
      </c>
      <c r="F130" s="60">
        <f t="shared" ca="1" si="13"/>
        <v>1969.6431496276475</v>
      </c>
      <c r="G130" s="60">
        <f t="shared" ca="1" si="13"/>
        <v>6399.992969549432</v>
      </c>
      <c r="H130" s="60">
        <f t="shared" ca="1" si="13"/>
        <v>3231.6574462014441</v>
      </c>
      <c r="I130" s="60">
        <f t="shared" ca="1" si="13"/>
        <v>4379.5064852116366</v>
      </c>
      <c r="J130" s="60">
        <f t="shared" ca="1" si="13"/>
        <v>5523.6462511187556</v>
      </c>
      <c r="K130" s="60">
        <f t="shared" ca="1" si="13"/>
        <v>3281.0940775212835</v>
      </c>
      <c r="L130" s="60">
        <f t="shared" ca="1" si="13"/>
        <v>4392.64240542059</v>
      </c>
      <c r="M130" s="60">
        <f t="shared" ca="1" si="13"/>
        <v>7070.9157200825548</v>
      </c>
      <c r="N130" s="60">
        <f t="shared" ca="1" si="13"/>
        <v>5289.5699965621725</v>
      </c>
      <c r="O130" s="60">
        <f t="shared" ca="1" si="13"/>
        <v>1603.5983427756141</v>
      </c>
      <c r="P130" s="60">
        <f t="shared" ca="1" si="13"/>
        <v>4642.1625826473837</v>
      </c>
      <c r="Q130" s="60">
        <f t="shared" ca="1" si="13"/>
        <v>1769.9644490823136</v>
      </c>
      <c r="R130" s="60">
        <f t="shared" ca="1" si="13"/>
        <v>7057.258435161204</v>
      </c>
      <c r="S130" s="60">
        <f t="shared" ca="1" si="13"/>
        <v>27089.379769767609</v>
      </c>
      <c r="T130" s="60">
        <f t="shared" ca="1" si="13"/>
        <v>2292.3713008413461</v>
      </c>
      <c r="U130" s="60">
        <f t="shared" ca="1" si="13"/>
        <v>34752.460866913396</v>
      </c>
      <c r="V130" s="60">
        <f t="shared" ca="1" si="13"/>
        <v>1120.7437689766498</v>
      </c>
      <c r="W130" s="60">
        <f t="shared" ca="1" si="13"/>
        <v>5561.7311823918226</v>
      </c>
      <c r="X130" s="60">
        <f t="shared" ca="1" si="13"/>
        <v>4986.6559506644981</v>
      </c>
      <c r="Y130" s="60">
        <f t="shared" ca="1" si="13"/>
        <v>7668.4757374604706</v>
      </c>
      <c r="Z130" s="60">
        <f t="shared" ca="1" si="13"/>
        <v>20036.492526512866</v>
      </c>
      <c r="AA130" s="60">
        <f t="shared" ca="1" si="13"/>
        <v>55549.611531908886</v>
      </c>
      <c r="AB130" s="60">
        <f t="shared" ca="1" si="13"/>
        <v>2933.1263887240279</v>
      </c>
      <c r="AC130" s="60">
        <f t="shared" ca="1" si="13"/>
        <v>10248.124932560268</v>
      </c>
      <c r="AD130" s="60">
        <f t="shared" ca="1" si="13"/>
        <v>19092.816144032968</v>
      </c>
      <c r="AE130" s="60">
        <f t="shared" ca="1" si="13"/>
        <v>3194.5551027251113</v>
      </c>
      <c r="AF130" s="103"/>
    </row>
    <row r="131" spans="1:32" x14ac:dyDescent="0.25">
      <c r="A131" s="29"/>
      <c r="B131" s="56">
        <v>2020</v>
      </c>
      <c r="C131" s="60">
        <f t="shared" ca="1" si="13"/>
        <v>8179.5102089685342</v>
      </c>
      <c r="D131" s="60">
        <f t="shared" ca="1" si="13"/>
        <v>10256.438964611318</v>
      </c>
      <c r="E131" s="60">
        <f t="shared" ca="1" si="13"/>
        <v>2340.6662469515713</v>
      </c>
      <c r="F131" s="60">
        <f t="shared" ca="1" si="13"/>
        <v>1964.8224644505249</v>
      </c>
      <c r="G131" s="60">
        <f t="shared" ca="1" si="13"/>
        <v>6468.1585357860877</v>
      </c>
      <c r="H131" s="60">
        <f t="shared" ca="1" si="13"/>
        <v>3227.9319767669353</v>
      </c>
      <c r="I131" s="60">
        <f t="shared" ca="1" si="13"/>
        <v>4398.7739389775943</v>
      </c>
      <c r="J131" s="60">
        <f t="shared" ca="1" si="13"/>
        <v>5543.7956511464345</v>
      </c>
      <c r="K131" s="60">
        <f t="shared" ca="1" si="13"/>
        <v>3271.8444995256673</v>
      </c>
      <c r="L131" s="60">
        <f t="shared" ca="1" si="13"/>
        <v>4379.702294788879</v>
      </c>
      <c r="M131" s="60">
        <f t="shared" ca="1" si="13"/>
        <v>7142.5516502035498</v>
      </c>
      <c r="N131" s="60">
        <f t="shared" ca="1" si="13"/>
        <v>5305.9206539854031</v>
      </c>
      <c r="O131" s="60">
        <f t="shared" ca="1" si="13"/>
        <v>1609.6339728946177</v>
      </c>
      <c r="P131" s="60">
        <f t="shared" ca="1" si="13"/>
        <v>4664.7739290855334</v>
      </c>
      <c r="Q131" s="60">
        <f t="shared" ca="1" si="13"/>
        <v>1762.8229049600586</v>
      </c>
      <c r="R131" s="60">
        <f t="shared" ca="1" si="13"/>
        <v>7090.1428977119549</v>
      </c>
      <c r="S131" s="60">
        <f t="shared" ca="1" si="13"/>
        <v>27246.34237260083</v>
      </c>
      <c r="T131" s="60">
        <f t="shared" ca="1" si="13"/>
        <v>2289.2216247028628</v>
      </c>
      <c r="U131" s="60">
        <f t="shared" ca="1" si="13"/>
        <v>34871.117434059248</v>
      </c>
      <c r="V131" s="60">
        <f t="shared" ca="1" si="13"/>
        <v>1118.1265162774475</v>
      </c>
      <c r="W131" s="60">
        <f t="shared" ca="1" si="13"/>
        <v>5542.8401308658931</v>
      </c>
      <c r="X131" s="60">
        <f t="shared" ca="1" si="13"/>
        <v>4975.8521799356404</v>
      </c>
      <c r="Y131" s="60">
        <f t="shared" ca="1" si="13"/>
        <v>7680.9463542408512</v>
      </c>
      <c r="Z131" s="60">
        <f t="shared" ca="1" si="13"/>
        <v>20066.053934741987</v>
      </c>
      <c r="AA131" s="60">
        <f t="shared" ca="1" si="13"/>
        <v>56187.74572763472</v>
      </c>
      <c r="AB131" s="60">
        <f t="shared" ca="1" si="13"/>
        <v>2947.8231807067027</v>
      </c>
      <c r="AC131" s="60">
        <f t="shared" ca="1" si="13"/>
        <v>10337.98835427791</v>
      </c>
      <c r="AD131" s="60">
        <f t="shared" ca="1" si="13"/>
        <v>19176.452243737633</v>
      </c>
      <c r="AE131" s="60">
        <f t="shared" ca="1" si="13"/>
        <v>3191.1398363831859</v>
      </c>
      <c r="AF131" s="103"/>
    </row>
    <row r="132" spans="1:32" x14ac:dyDescent="0.25">
      <c r="A132" s="29"/>
      <c r="B132" s="56">
        <v>2021</v>
      </c>
      <c r="C132" s="60">
        <f t="shared" ca="1" si="13"/>
        <v>8175.2496808892975</v>
      </c>
      <c r="D132" s="60">
        <f t="shared" ca="1" si="13"/>
        <v>10305.217353111475</v>
      </c>
      <c r="E132" s="60">
        <f t="shared" ca="1" si="13"/>
        <v>2333.0124674898584</v>
      </c>
      <c r="F132" s="60">
        <f t="shared" ca="1" si="13"/>
        <v>1960.0135778601568</v>
      </c>
      <c r="G132" s="60">
        <f t="shared" ca="1" si="13"/>
        <v>6537.0501253859684</v>
      </c>
      <c r="H132" s="60">
        <f t="shared" ca="1" si="13"/>
        <v>3224.2108020705718</v>
      </c>
      <c r="I132" s="60">
        <f t="shared" ca="1" si="13"/>
        <v>4418.1261590924269</v>
      </c>
      <c r="J132" s="60">
        <f t="shared" ca="1" si="13"/>
        <v>5564.0185530428107</v>
      </c>
      <c r="K132" s="60">
        <f t="shared" ca="1" si="13"/>
        <v>3262.6209965803469</v>
      </c>
      <c r="L132" s="60">
        <f t="shared" ca="1" si="13"/>
        <v>4366.8003039146415</v>
      </c>
      <c r="M132" s="60">
        <f t="shared" ca="1" si="13"/>
        <v>7214.9133288255116</v>
      </c>
      <c r="N132" s="60">
        <f t="shared" ca="1" si="13"/>
        <v>5322.3218531347738</v>
      </c>
      <c r="O132" s="60">
        <f t="shared" ca="1" si="13"/>
        <v>1615.6923199433918</v>
      </c>
      <c r="P132" s="60">
        <f t="shared" ca="1" si="13"/>
        <v>4687.4954123357056</v>
      </c>
      <c r="Q132" s="60">
        <f t="shared" ca="1" si="13"/>
        <v>1755.7101759094714</v>
      </c>
      <c r="R132" s="60">
        <f t="shared" ca="1" si="13"/>
        <v>7123.1805908531951</v>
      </c>
      <c r="S132" s="60">
        <f t="shared" ca="1" si="13"/>
        <v>27404.214455787518</v>
      </c>
      <c r="T132" s="60">
        <f t="shared" ca="1" si="13"/>
        <v>2286.0762761616465</v>
      </c>
      <c r="U132" s="60">
        <f t="shared" ca="1" si="13"/>
        <v>34990.179134556107</v>
      </c>
      <c r="V132" s="60">
        <f t="shared" ca="1" si="13"/>
        <v>1115.5153756012437</v>
      </c>
      <c r="W132" s="60">
        <f t="shared" ca="1" si="13"/>
        <v>5524.0132449416524</v>
      </c>
      <c r="X132" s="60">
        <f t="shared" ca="1" si="13"/>
        <v>4965.0718159673697</v>
      </c>
      <c r="Y132" s="60">
        <f t="shared" ca="1" si="13"/>
        <v>7693.4372509684099</v>
      </c>
      <c r="Z132" s="60">
        <f t="shared" ca="1" si="13"/>
        <v>20095.658957234202</v>
      </c>
      <c r="AA132" s="60">
        <f t="shared" ca="1" si="13"/>
        <v>56833.210582217107</v>
      </c>
      <c r="AB132" s="60">
        <f t="shared" ca="1" si="13"/>
        <v>2962.5936127805148</v>
      </c>
      <c r="AC132" s="60">
        <f t="shared" ca="1" si="13"/>
        <v>10428.639767419931</v>
      </c>
      <c r="AD132" s="60">
        <f t="shared" ca="1" si="13"/>
        <v>19260.454711458471</v>
      </c>
      <c r="AE132" s="60">
        <f t="shared" ca="1" si="13"/>
        <v>3187.7282212677414</v>
      </c>
      <c r="AF132" s="103"/>
    </row>
    <row r="133" spans="1:32" x14ac:dyDescent="0.25">
      <c r="A133" s="29"/>
      <c r="B133" s="56">
        <v>2022</v>
      </c>
      <c r="C133" s="60">
        <f t="shared" ca="1" si="13"/>
        <v>8165.2646650301349</v>
      </c>
      <c r="D133" s="60">
        <f t="shared" ca="1" si="13"/>
        <v>10349.710271092796</v>
      </c>
      <c r="E133" s="60">
        <f t="shared" ca="1" si="13"/>
        <v>2323.2611575620786</v>
      </c>
      <c r="F133" s="60">
        <f t="shared" ca="1" si="13"/>
        <v>1953.9164110688132</v>
      </c>
      <c r="G133" s="60">
        <f t="shared" ca="1" si="13"/>
        <v>6602.4037294565978</v>
      </c>
      <c r="H133" s="60">
        <f t="shared" ca="1" si="13"/>
        <v>3216.7994042257451</v>
      </c>
      <c r="I133" s="60">
        <f t="shared" ca="1" si="13"/>
        <v>4435.4225246744636</v>
      </c>
      <c r="J133" s="60">
        <f t="shared" ca="1" si="13"/>
        <v>5578.2341145113642</v>
      </c>
      <c r="K133" s="60">
        <f t="shared" ca="1" si="13"/>
        <v>3249.059100756398</v>
      </c>
      <c r="L133" s="60">
        <f t="shared" ca="1" si="13"/>
        <v>4349.1418953723187</v>
      </c>
      <c r="M133" s="60">
        <f t="shared" ca="1" si="13"/>
        <v>7282.0399817719235</v>
      </c>
      <c r="N133" s="60">
        <f t="shared" ca="1" si="13"/>
        <v>5333.112265890516</v>
      </c>
      <c r="O133" s="60">
        <f t="shared" ca="1" si="13"/>
        <v>1620.563436637176</v>
      </c>
      <c r="P133" s="60">
        <f t="shared" ca="1" si="13"/>
        <v>4705.2719480946571</v>
      </c>
      <c r="Q133" s="60">
        <f t="shared" ca="1" si="13"/>
        <v>1746.2379839599776</v>
      </c>
      <c r="R133" s="60">
        <f t="shared" ca="1" si="13"/>
        <v>7150.1209232796</v>
      </c>
      <c r="S133" s="60">
        <f t="shared" ca="1" si="13"/>
        <v>27545.090920381012</v>
      </c>
      <c r="T133" s="60">
        <f t="shared" ca="1" si="13"/>
        <v>2281.7022318351428</v>
      </c>
      <c r="U133" s="60">
        <f t="shared" ca="1" si="13"/>
        <v>35087.580706282461</v>
      </c>
      <c r="V133" s="60">
        <f t="shared" ca="1" si="13"/>
        <v>1111.8066183389894</v>
      </c>
      <c r="W133" s="60">
        <f t="shared" ca="1" si="13"/>
        <v>5500.4300922844614</v>
      </c>
      <c r="X133" s="60">
        <f t="shared" ca="1" si="13"/>
        <v>4952.1750259976916</v>
      </c>
      <c r="Y133" s="60">
        <f t="shared" ca="1" si="13"/>
        <v>7695.5086592036041</v>
      </c>
      <c r="Z133" s="60">
        <f t="shared" ref="Z133:AE133" ca="1" si="14">+Z115+Z68</f>
        <v>20113.146016169641</v>
      </c>
      <c r="AA133" s="60">
        <f t="shared" ca="1" si="14"/>
        <v>57435.567959322485</v>
      </c>
      <c r="AB133" s="60">
        <f t="shared" ca="1" si="14"/>
        <v>2975.0947508953291</v>
      </c>
      <c r="AC133" s="60">
        <f t="shared" ca="1" si="14"/>
        <v>10512.430841817633</v>
      </c>
      <c r="AD133" s="60">
        <f t="shared" ca="1" si="14"/>
        <v>19331.712040204184</v>
      </c>
      <c r="AE133" s="60">
        <f t="shared" ca="1" si="14"/>
        <v>3181.5402575820081</v>
      </c>
      <c r="AF133" s="103"/>
    </row>
    <row r="134" spans="1:32" x14ac:dyDescent="0.25">
      <c r="A134" s="29"/>
      <c r="B134" s="56">
        <v>2023</v>
      </c>
      <c r="C134" s="60">
        <f t="shared" ref="C134:AE134" ca="1" si="15">+C116+C69</f>
        <v>8155.2918445834193</v>
      </c>
      <c r="D134" s="60">
        <f t="shared" ca="1" si="15"/>
        <v>10394.395287860843</v>
      </c>
      <c r="E134" s="60">
        <f t="shared" ca="1" si="15"/>
        <v>2313.5506052584574</v>
      </c>
      <c r="F134" s="60">
        <f t="shared" ca="1" si="15"/>
        <v>1947.8382112087709</v>
      </c>
      <c r="G134" s="60">
        <f t="shared" ca="1" si="15"/>
        <v>6668.410700639778</v>
      </c>
      <c r="H134" s="60">
        <f t="shared" ca="1" si="15"/>
        <v>3209.4050427415618</v>
      </c>
      <c r="I134" s="60">
        <f t="shared" ca="1" si="15"/>
        <v>4452.78660318537</v>
      </c>
      <c r="J134" s="60">
        <f t="shared" ca="1" si="15"/>
        <v>5592.4859954468529</v>
      </c>
      <c r="K134" s="60">
        <f t="shared" ca="1" si="15"/>
        <v>3235.5535783262735</v>
      </c>
      <c r="L134" s="60">
        <f t="shared" ca="1" si="15"/>
        <v>4331.5548936657906</v>
      </c>
      <c r="M134" s="60">
        <f t="shared" ca="1" si="15"/>
        <v>7349.7911727176743</v>
      </c>
      <c r="N134" s="60">
        <f t="shared" ca="1" si="15"/>
        <v>5343.9245550022279</v>
      </c>
      <c r="O134" s="60">
        <f t="shared" ca="1" si="15"/>
        <v>1625.4492391579281</v>
      </c>
      <c r="P134" s="60">
        <f t="shared" ca="1" si="15"/>
        <v>4723.1158983672849</v>
      </c>
      <c r="Q134" s="60">
        <f t="shared" ca="1" si="15"/>
        <v>1736.8168952173567</v>
      </c>
      <c r="R134" s="60">
        <f t="shared" ca="1" si="15"/>
        <v>7177.1631457959711</v>
      </c>
      <c r="S134" s="60">
        <f t="shared" ca="1" si="15"/>
        <v>27686.691586659184</v>
      </c>
      <c r="T134" s="60">
        <f t="shared" ca="1" si="15"/>
        <v>2277.3365565486265</v>
      </c>
      <c r="U134" s="60">
        <f t="shared" ca="1" si="15"/>
        <v>35185.253413121849</v>
      </c>
      <c r="V134" s="60">
        <f t="shared" ca="1" si="15"/>
        <v>1108.110191592953</v>
      </c>
      <c r="W134" s="60">
        <f t="shared" ca="1" si="15"/>
        <v>5476.9476209733484</v>
      </c>
      <c r="X134" s="60">
        <f t="shared" ca="1" si="15"/>
        <v>4939.3117354813303</v>
      </c>
      <c r="Y134" s="60">
        <f t="shared" ca="1" si="15"/>
        <v>7697.5806251520726</v>
      </c>
      <c r="Z134" s="60">
        <f t="shared" ca="1" si="15"/>
        <v>20130.648292184094</v>
      </c>
      <c r="AA134" s="60">
        <f t="shared" ca="1" si="15"/>
        <v>58044.30953337955</v>
      </c>
      <c r="AB134" s="60">
        <f t="shared" ca="1" si="15"/>
        <v>2987.6486395640813</v>
      </c>
      <c r="AC134" s="60">
        <f t="shared" ca="1" si="15"/>
        <v>10596.89515302333</v>
      </c>
      <c r="AD134" s="60">
        <f t="shared" ca="1" si="15"/>
        <v>19403.232997559709</v>
      </c>
      <c r="AE134" s="60">
        <f t="shared" ca="1" si="15"/>
        <v>3175.3643058659027</v>
      </c>
      <c r="AF134" s="103"/>
    </row>
    <row r="135" spans="1:32" x14ac:dyDescent="0.25">
      <c r="A135" s="29"/>
      <c r="B135" s="13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103"/>
    </row>
    <row r="136" spans="1:32" x14ac:dyDescent="0.25">
      <c r="A136" s="29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103"/>
    </row>
    <row r="137" spans="1:32" x14ac:dyDescent="0.25">
      <c r="A137" s="29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103"/>
    </row>
    <row r="138" spans="1:32" ht="23.25" x14ac:dyDescent="0.35">
      <c r="A138" s="101" t="s">
        <v>95</v>
      </c>
      <c r="B138" s="102" t="s">
        <v>179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103"/>
    </row>
    <row r="139" spans="1:32" x14ac:dyDescent="0.25">
      <c r="A139" s="29"/>
      <c r="B139" s="192" t="s">
        <v>15</v>
      </c>
      <c r="C139" s="192" t="s">
        <v>151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103"/>
    </row>
    <row r="140" spans="1:32" x14ac:dyDescent="0.25">
      <c r="A140" s="29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103"/>
    </row>
    <row r="141" spans="1:32" ht="26.25" x14ac:dyDescent="0.25">
      <c r="A141" s="29"/>
      <c r="B141" s="61" t="s">
        <v>167</v>
      </c>
      <c r="C141" s="62" t="s">
        <v>3</v>
      </c>
      <c r="D141" s="62" t="s">
        <v>4</v>
      </c>
      <c r="E141" s="62" t="s">
        <v>59</v>
      </c>
      <c r="F141" s="62" t="s">
        <v>5</v>
      </c>
      <c r="G141" s="62" t="s">
        <v>60</v>
      </c>
      <c r="H141" s="62" t="s">
        <v>6</v>
      </c>
      <c r="I141" s="62" t="s">
        <v>61</v>
      </c>
      <c r="J141" s="62" t="s">
        <v>7</v>
      </c>
      <c r="K141" s="62" t="s">
        <v>8</v>
      </c>
      <c r="L141" s="62" t="s">
        <v>62</v>
      </c>
      <c r="M141" s="62" t="s">
        <v>63</v>
      </c>
      <c r="N141" s="62" t="s">
        <v>64</v>
      </c>
      <c r="O141" s="62" t="s">
        <v>9</v>
      </c>
      <c r="P141" s="62" t="s">
        <v>10</v>
      </c>
      <c r="Q141" s="62" t="s">
        <v>65</v>
      </c>
      <c r="R141" s="62" t="s">
        <v>66</v>
      </c>
      <c r="S141" s="62" t="s">
        <v>67</v>
      </c>
      <c r="T141" s="62" t="s">
        <v>68</v>
      </c>
      <c r="U141" s="62" t="s">
        <v>11</v>
      </c>
      <c r="V141" s="62" t="s">
        <v>69</v>
      </c>
      <c r="W141" s="62" t="s">
        <v>12</v>
      </c>
      <c r="X141" s="62" t="s">
        <v>70</v>
      </c>
      <c r="Y141" s="62" t="s">
        <v>13</v>
      </c>
      <c r="Z141" s="62" t="s">
        <v>71</v>
      </c>
      <c r="AA141" s="62" t="s">
        <v>72</v>
      </c>
      <c r="AB141" s="62" t="s">
        <v>73</v>
      </c>
      <c r="AC141" s="62" t="s">
        <v>74</v>
      </c>
      <c r="AD141" s="62" t="s">
        <v>14</v>
      </c>
      <c r="AE141" s="62" t="s">
        <v>75</v>
      </c>
      <c r="AF141" s="103"/>
    </row>
    <row r="142" spans="1:32" x14ac:dyDescent="0.25">
      <c r="A142" s="29"/>
      <c r="B142" s="56" t="s">
        <v>76</v>
      </c>
      <c r="C142" s="60">
        <f>C123*PCx!$C211</f>
        <v>8175.7128169999996</v>
      </c>
      <c r="D142" s="60">
        <f>D123*PCx!$C211</f>
        <v>9839</v>
      </c>
      <c r="E142" s="60">
        <f>E123*PCx!$C211</f>
        <v>2386.8894100000002</v>
      </c>
      <c r="F142" s="60">
        <f>F123*PCx!$C211</f>
        <v>1989</v>
      </c>
      <c r="G142" s="60">
        <f>G123*PCx!$C211</f>
        <v>5916.6009999999997</v>
      </c>
      <c r="H142" s="60">
        <f>H123*PCx!$C211</f>
        <v>3243.2420000000002</v>
      </c>
      <c r="I142" s="60">
        <f>I123*PCx!$C211</f>
        <v>4228</v>
      </c>
      <c r="J142" s="60">
        <f>J123*PCx!$C211</f>
        <v>5348</v>
      </c>
      <c r="K142" s="60">
        <f>K123*PCx!$C211</f>
        <v>3309</v>
      </c>
      <c r="L142" s="60">
        <f>L123*PCx!$C211</f>
        <v>4465.02945</v>
      </c>
      <c r="M142" s="60">
        <f>M123*PCx!$C211</f>
        <v>6559</v>
      </c>
      <c r="N142" s="60">
        <f>N123*PCx!$C211</f>
        <v>5146</v>
      </c>
      <c r="O142" s="60">
        <f>O123*PCx!$C211</f>
        <v>1557</v>
      </c>
      <c r="P142" s="60">
        <f>P123*PCx!$C211</f>
        <v>4472.0630999999994</v>
      </c>
      <c r="Q142" s="60">
        <f>Q123*PCx!$C211</f>
        <v>1814.3813259999999</v>
      </c>
      <c r="R142" s="60">
        <f>R123*PCx!$C211</f>
        <v>6801</v>
      </c>
      <c r="S142" s="60">
        <f>S123*PCx!$C211</f>
        <v>25889</v>
      </c>
      <c r="T142" s="60">
        <f>T123*PCx!$C211</f>
        <v>2306</v>
      </c>
      <c r="U142" s="60">
        <f>U123*PCx!$C211</f>
        <v>33801.062946153594</v>
      </c>
      <c r="V142" s="60">
        <f>V123*PCx!$C211</f>
        <v>1137</v>
      </c>
      <c r="W142" s="60">
        <f>W123*PCx!$C211</f>
        <v>5669.5304920000099</v>
      </c>
      <c r="X142" s="60">
        <f>X123*PCx!$C211</f>
        <v>5031</v>
      </c>
      <c r="Y142" s="60">
        <f>Y123*PCx!$C211</f>
        <v>7556.21</v>
      </c>
      <c r="Z142" s="60">
        <f>Z123*PCx!$C211</f>
        <v>19759.174999999977</v>
      </c>
      <c r="AA142" s="60">
        <f>AA123*PCx!$C211</f>
        <v>51100</v>
      </c>
      <c r="AB142" s="60">
        <f>AB123*PCx!$C211</f>
        <v>2818.6055200000001</v>
      </c>
      <c r="AC142" s="60">
        <f>AC123*PCx!$C211</f>
        <v>9579.7893992880217</v>
      </c>
      <c r="AD142" s="60">
        <f>AD123*PCx!$C211</f>
        <v>18421.108610000039</v>
      </c>
      <c r="AE142" s="60">
        <f>AE123*PCx!$C211</f>
        <v>3203</v>
      </c>
      <c r="AF142" s="103"/>
    </row>
    <row r="143" spans="1:32" x14ac:dyDescent="0.25">
      <c r="A143" s="29"/>
      <c r="B143" s="56">
        <v>2013</v>
      </c>
      <c r="C143" s="60">
        <f ca="1">C124*PCx!$C212</f>
        <v>8286.8043135697972</v>
      </c>
      <c r="D143" s="60">
        <f ca="1">D124*PCx!$C212</f>
        <v>10022.742632910386</v>
      </c>
      <c r="E143" s="60">
        <f ca="1">E124*PCx!$C212</f>
        <v>2413.883430506854</v>
      </c>
      <c r="F143" s="60">
        <f ca="1">F124*PCx!$C212</f>
        <v>2013.5198503699164</v>
      </c>
      <c r="G143" s="60">
        <f ca="1">G124*PCx!$C212</f>
        <v>6063.6340247469434</v>
      </c>
      <c r="H143" s="60">
        <f ca="1">H124*PCx!$C212</f>
        <v>3285.1206185067458</v>
      </c>
      <c r="I143" s="60">
        <f ca="1">I124*PCx!$C212</f>
        <v>4306.3808904825692</v>
      </c>
      <c r="J143" s="60">
        <f ca="1">J124*PCx!$C212</f>
        <v>5446.2648948275582</v>
      </c>
      <c r="K143" s="60">
        <f ca="1">K124*PCx!$C212</f>
        <v>3351.8265102142286</v>
      </c>
      <c r="L143" s="60">
        <f ca="1">L124*PCx!$C212</f>
        <v>4514.3519722541732</v>
      </c>
      <c r="M143" s="60">
        <f ca="1">M124*PCx!$C212</f>
        <v>6718.9066343123668</v>
      </c>
      <c r="N143" s="60">
        <f ca="1">N124*PCx!$C212</f>
        <v>5236.4493354881333</v>
      </c>
      <c r="O143" s="60">
        <f ca="1">O124*PCx!$C212</f>
        <v>1584.3512663847896</v>
      </c>
      <c r="P143" s="60">
        <f ca="1">P124*PCx!$C212</f>
        <v>4555.7837612283038</v>
      </c>
      <c r="Q143" s="60">
        <f ca="1">Q124*PCx!$C212</f>
        <v>1832.0580045061581</v>
      </c>
      <c r="R143" s="60">
        <f ca="1">R124*PCx!$C212</f>
        <v>6928.8175537009665</v>
      </c>
      <c r="S143" s="60">
        <f ca="1">S124*PCx!$C212</f>
        <v>26408.219767609386</v>
      </c>
      <c r="T143" s="60">
        <f ca="1">T124*PCx!$C212</f>
        <v>2334.7926878944691</v>
      </c>
      <c r="U143" s="60">
        <f ca="1">U124*PCx!$C212</f>
        <v>34388.932715382653</v>
      </c>
      <c r="V143" s="60">
        <f ca="1">V124*PCx!$C212</f>
        <v>1149.590684091841</v>
      </c>
      <c r="W143" s="60">
        <f ca="1">W124*PCx!$C212</f>
        <v>5730.0157475545266</v>
      </c>
      <c r="X143" s="60">
        <f ca="1">X124*PCx!$C212</f>
        <v>5093.1246507958413</v>
      </c>
      <c r="Y143" s="60">
        <f ca="1">Y124*PCx!$C212</f>
        <v>7672.9219003832977</v>
      </c>
      <c r="Z143" s="60">
        <f ca="1">Z124*PCx!$C212</f>
        <v>20062.571034970115</v>
      </c>
      <c r="AA143" s="60">
        <f ca="1">AA124*PCx!$C212</f>
        <v>52402.289174486679</v>
      </c>
      <c r="AB143" s="60">
        <f ca="1">AB124*PCx!$C212</f>
        <v>2872.8648316332865</v>
      </c>
      <c r="AC143" s="60">
        <f ca="1">AC124*PCx!$C212</f>
        <v>9804.3570298385603</v>
      </c>
      <c r="AD143" s="60">
        <f ca="1">AD124*PCx!$C212</f>
        <v>18765.726387154493</v>
      </c>
      <c r="AE143" s="60">
        <f ca="1">AE124*PCx!$C212</f>
        <v>3244.9161239275563</v>
      </c>
      <c r="AF143" s="103"/>
    </row>
    <row r="144" spans="1:32" x14ac:dyDescent="0.25">
      <c r="A144" s="29"/>
      <c r="B144" s="56">
        <v>2014</v>
      </c>
      <c r="C144" s="60">
        <f ca="1">C125*PCx!$C213</f>
        <v>8423.3186466046336</v>
      </c>
      <c r="D144" s="60">
        <f ca="1">D125*PCx!$C213</f>
        <v>10238.984546041729</v>
      </c>
      <c r="E144" s="60">
        <f ca="1">E125*PCx!$C213</f>
        <v>2448.1328452061884</v>
      </c>
      <c r="F144" s="60">
        <f ca="1">F125*PCx!$C213</f>
        <v>2044.1451876418319</v>
      </c>
      <c r="G144" s="60">
        <f ca="1">G125*PCx!$C213</f>
        <v>6232.0132907303878</v>
      </c>
      <c r="H144" s="60">
        <f ca="1">H125*PCx!$C213</f>
        <v>3337.0135913052122</v>
      </c>
      <c r="I144" s="60">
        <f ca="1">I125*PCx!$C213</f>
        <v>4398.7025154695712</v>
      </c>
      <c r="J144" s="60">
        <f ca="1">J125*PCx!$C213</f>
        <v>5562.1258840693563</v>
      </c>
      <c r="K144" s="60">
        <f ca="1">K125*PCx!$C213</f>
        <v>3404.8735435582817</v>
      </c>
      <c r="L144" s="60">
        <f ca="1">L125*PCx!$C213</f>
        <v>4577.2137827471988</v>
      </c>
      <c r="M144" s="60">
        <f ca="1">M125*PCx!$C213</f>
        <v>6902.3070090276578</v>
      </c>
      <c r="N144" s="60">
        <f ca="1">N125*PCx!$C213</f>
        <v>5343.658811329642</v>
      </c>
      <c r="O144" s="60">
        <f ca="1">O125*PCx!$C213</f>
        <v>1616.7729298934744</v>
      </c>
      <c r="P144" s="60">
        <f ca="1">P125*PCx!$C213</f>
        <v>4654.2849938965783</v>
      </c>
      <c r="Q144" s="60">
        <f ca="1">Q125*PCx!$C213</f>
        <v>1855.1736319978108</v>
      </c>
      <c r="R144" s="60">
        <f ca="1">R125*PCx!$C213</f>
        <v>7079.134565882081</v>
      </c>
      <c r="S144" s="60">
        <f ca="1">S125*PCx!$C213</f>
        <v>27014.545576813067</v>
      </c>
      <c r="T144" s="60">
        <f ca="1">T125*PCx!$C213</f>
        <v>2370.6750937845563</v>
      </c>
      <c r="U144" s="60">
        <f ca="1">U125*PCx!$C213</f>
        <v>35086.635724247251</v>
      </c>
      <c r="V144" s="60">
        <f ca="1">V125*PCx!$C213</f>
        <v>1165.6299500600958</v>
      </c>
      <c r="W144" s="60">
        <f ca="1">W125*PCx!$C213</f>
        <v>5807.6338334711527</v>
      </c>
      <c r="X144" s="60">
        <f ca="1">X125*PCx!$C213</f>
        <v>5170.6957533120558</v>
      </c>
      <c r="Y144" s="60">
        <f ca="1">Y125*PCx!$C213</f>
        <v>7813.61893574226</v>
      </c>
      <c r="Z144" s="60">
        <f ca="1">Z125*PCx!$C213</f>
        <v>20428.621325865188</v>
      </c>
      <c r="AA144" s="60">
        <f ca="1">AA125*PCx!$C213</f>
        <v>53890.760160956001</v>
      </c>
      <c r="AB144" s="60">
        <f ca="1">AB125*PCx!$C213</f>
        <v>2936.5052299366603</v>
      </c>
      <c r="AC144" s="60">
        <f ca="1">AC125*PCx!$C213</f>
        <v>10062.756530847053</v>
      </c>
      <c r="AD144" s="60">
        <f ca="1">AD125*PCx!$C213</f>
        <v>19171.21719685979</v>
      </c>
      <c r="AE144" s="60">
        <f ca="1">AE125*PCx!$C213</f>
        <v>3296.7400430449006</v>
      </c>
      <c r="AF144" s="103"/>
    </row>
    <row r="145" spans="1:32" x14ac:dyDescent="0.25">
      <c r="A145" s="29"/>
      <c r="B145" s="56">
        <v>2015</v>
      </c>
      <c r="C145" s="60">
        <f ca="1">C126*PCx!$C214</f>
        <v>8618.6913674893694</v>
      </c>
      <c r="D145" s="60">
        <f ca="1">D126*PCx!$C214</f>
        <v>10529.049053160588</v>
      </c>
      <c r="E145" s="60">
        <f ca="1">E126*PCx!$C214</f>
        <v>2499.2840645956089</v>
      </c>
      <c r="F145" s="60">
        <f ca="1">F126*PCx!$C214</f>
        <v>2088.9570687480223</v>
      </c>
      <c r="G145" s="60">
        <f ca="1">G126*PCx!$C214</f>
        <v>6447.4163025103944</v>
      </c>
      <c r="H145" s="60">
        <f ca="1">H126*PCx!$C214</f>
        <v>3412.1379695406081</v>
      </c>
      <c r="I145" s="60">
        <f ca="1">I126*PCx!$C214</f>
        <v>4522.7095293777456</v>
      </c>
      <c r="J145" s="60">
        <f ca="1">J126*PCx!$C214</f>
        <v>5718.008799414436</v>
      </c>
      <c r="K145" s="60">
        <f ca="1">K126*PCx!$C214</f>
        <v>3481.628228022098</v>
      </c>
      <c r="L145" s="60">
        <f ca="1">L126*PCx!$C214</f>
        <v>4671.6352812892965</v>
      </c>
      <c r="M145" s="60">
        <f ca="1">M126*PCx!$C214</f>
        <v>7137.5948288144446</v>
      </c>
      <c r="N145" s="60">
        <f ca="1">N126*PCx!$C214</f>
        <v>5489.1170090731293</v>
      </c>
      <c r="O145" s="60">
        <f ca="1">O126*PCx!$C214</f>
        <v>1660.7663446906226</v>
      </c>
      <c r="P145" s="60">
        <f ca="1">P126*PCx!$C214</f>
        <v>4786.3537769725081</v>
      </c>
      <c r="Q145" s="60">
        <f ca="1">Q126*PCx!$C214</f>
        <v>1891.0014364883925</v>
      </c>
      <c r="R145" s="60">
        <f ca="1">R126*PCx!$C214</f>
        <v>7280.5327926447499</v>
      </c>
      <c r="S145" s="60">
        <f ca="1">S126*PCx!$C214</f>
        <v>27817.504052989709</v>
      </c>
      <c r="T145" s="60">
        <f ca="1">T126*PCx!$C214</f>
        <v>2423.0239234438282</v>
      </c>
      <c r="U145" s="60">
        <f ca="1">U126*PCx!$C214</f>
        <v>36035.181270683526</v>
      </c>
      <c r="V145" s="60">
        <f ca="1">V126*PCx!$C214</f>
        <v>1189.7072615851896</v>
      </c>
      <c r="W145" s="60">
        <f ca="1">W126*PCx!$C214</f>
        <v>5925.2215038123004</v>
      </c>
      <c r="X145" s="60">
        <f ca="1">X126*PCx!$C214</f>
        <v>5284.1558232954003</v>
      </c>
      <c r="Y145" s="60">
        <f ca="1">Y126*PCx!$C214</f>
        <v>8009.5041217752769</v>
      </c>
      <c r="Z145" s="60">
        <f ca="1">Z126*PCx!$C214</f>
        <v>20938.881618066956</v>
      </c>
      <c r="AA145" s="60">
        <f ca="1">AA126*PCx!$C214</f>
        <v>55787.938360752298</v>
      </c>
      <c r="AB145" s="60">
        <f ca="1">AB126*PCx!$C214</f>
        <v>3021.4006406124354</v>
      </c>
      <c r="AC145" s="60">
        <f ca="1">AC126*PCx!$C214</f>
        <v>10396.25120214838</v>
      </c>
      <c r="AD145" s="60">
        <f ca="1">AD126*PCx!$C214</f>
        <v>19714.962152135646</v>
      </c>
      <c r="AE145" s="60">
        <f ca="1">AE126*PCx!$C214</f>
        <v>3371.5366381557069</v>
      </c>
      <c r="AF145" s="103"/>
    </row>
    <row r="146" spans="1:32" x14ac:dyDescent="0.25">
      <c r="A146" s="29"/>
      <c r="B146" s="56">
        <v>2016</v>
      </c>
      <c r="C146" s="60">
        <f ca="1">C127*PCx!$C215</f>
        <v>8815.5540437884065</v>
      </c>
      <c r="D146" s="60">
        <f ca="1">D127*PCx!$C215</f>
        <v>10823.596526263444</v>
      </c>
      <c r="E146" s="60">
        <f ca="1">E127*PCx!$C215</f>
        <v>2550.624011267977</v>
      </c>
      <c r="F146" s="60">
        <f ca="1">F127*PCx!$C215</f>
        <v>2134.0150337295049</v>
      </c>
      <c r="G146" s="60">
        <f ca="1">G127*PCx!$C215</f>
        <v>6667.9638904616058</v>
      </c>
      <c r="H146" s="60">
        <f ca="1">H127*PCx!$C215</f>
        <v>3487.7502268791827</v>
      </c>
      <c r="I146" s="60">
        <f ca="1">I127*PCx!$C215</f>
        <v>4648.6086364085731</v>
      </c>
      <c r="J146" s="60">
        <f ca="1">J127*PCx!$C215</f>
        <v>5876.2330173581331</v>
      </c>
      <c r="K146" s="60">
        <f ca="1">K127*PCx!$C215</f>
        <v>3558.8852636786773</v>
      </c>
      <c r="L146" s="60">
        <f ca="1">L127*PCx!$C215</f>
        <v>4766.360057308174</v>
      </c>
      <c r="M146" s="60">
        <f ca="1">M127*PCx!$C215</f>
        <v>7378.3575015425649</v>
      </c>
      <c r="N146" s="60">
        <f ca="1">N127*PCx!$C215</f>
        <v>5636.5899273313771</v>
      </c>
      <c r="O146" s="60">
        <f ca="1">O127*PCx!$C215</f>
        <v>1705.3684561950074</v>
      </c>
      <c r="P146" s="60">
        <f ca="1">P127*PCx!$C215</f>
        <v>4920.4724316268121</v>
      </c>
      <c r="Q146" s="60">
        <f ca="1">Q127*PCx!$C215</f>
        <v>1926.8563504364181</v>
      </c>
      <c r="R146" s="60">
        <f ca="1">R127*PCx!$C215</f>
        <v>7485.078182466189</v>
      </c>
      <c r="S146" s="60">
        <f ca="1">S127*PCx!$C215</f>
        <v>28634.449462684657</v>
      </c>
      <c r="T146" s="60">
        <f ca="1">T127*PCx!$C215</f>
        <v>2475.6745451830016</v>
      </c>
      <c r="U146" s="60">
        <f ca="1">U127*PCx!$C215</f>
        <v>36996.605467508729</v>
      </c>
      <c r="V146" s="60">
        <f ca="1">V127*PCx!$C215</f>
        <v>1213.8631041538856</v>
      </c>
      <c r="W146" s="60">
        <f ca="1">W127*PCx!$C215</f>
        <v>6043.1049696167265</v>
      </c>
      <c r="X146" s="60">
        <f ca="1">X127*PCx!$C215</f>
        <v>5398.2430165231517</v>
      </c>
      <c r="Y146" s="60">
        <f ca="1">Y127*PCx!$C215</f>
        <v>8207.4683249440877</v>
      </c>
      <c r="Z146" s="60">
        <f ca="1">Z127*PCx!$C215</f>
        <v>21454.484748264003</v>
      </c>
      <c r="AA146" s="60">
        <f ca="1">AA127*PCx!$C215</f>
        <v>57731.986215364239</v>
      </c>
      <c r="AB146" s="60">
        <f ca="1">AB127*PCx!$C215</f>
        <v>3107.6781862351509</v>
      </c>
      <c r="AC146" s="60">
        <f ca="1">AC127*PCx!$C215</f>
        <v>10737.093833124258</v>
      </c>
      <c r="AD146" s="60">
        <f ca="1">AD127*PCx!$C215</f>
        <v>20267.136475251005</v>
      </c>
      <c r="AE146" s="60">
        <f ca="1">AE127*PCx!$C215</f>
        <v>3446.8409813193975</v>
      </c>
      <c r="AF146" s="103"/>
    </row>
    <row r="147" spans="1:32" x14ac:dyDescent="0.25">
      <c r="A147" s="29"/>
      <c r="B147" s="56">
        <v>2017</v>
      </c>
      <c r="C147" s="60">
        <f ca="1">C128*PCx!$C216</f>
        <v>9032.9188471492926</v>
      </c>
      <c r="D147" s="60">
        <f ca="1">D128*PCx!$C216</f>
        <v>11149.025802330571</v>
      </c>
      <c r="E147" s="60">
        <f ca="1">E128*PCx!$C216</f>
        <v>2606.3262648763539</v>
      </c>
      <c r="F147" s="60">
        <f ca="1">F128*PCx!$C216</f>
        <v>2182.418373824612</v>
      </c>
      <c r="G147" s="60">
        <f ca="1">G128*PCx!$C216</f>
        <v>6908.7450766727798</v>
      </c>
      <c r="H147" s="60">
        <f ca="1">H128*PCx!$C216</f>
        <v>3571.4880380847121</v>
      </c>
      <c r="I147" s="60">
        <f ca="1">I128*PCx!$C216</f>
        <v>4786.6781163721625</v>
      </c>
      <c r="J147" s="60">
        <f ca="1">J128*PCx!$C216</f>
        <v>6046.2365568280829</v>
      </c>
      <c r="K147" s="60">
        <f ca="1">K128*PCx!$C216</f>
        <v>3638.2515954709843</v>
      </c>
      <c r="L147" s="60">
        <f ca="1">L128*PCx!$C216</f>
        <v>4872.0345246651859</v>
      </c>
      <c r="M147" s="60">
        <f ca="1">M128*PCx!$C216</f>
        <v>7640.8591250245272</v>
      </c>
      <c r="N147" s="60">
        <f ca="1">N128*PCx!$C216</f>
        <v>5796.4433075772831</v>
      </c>
      <c r="O147" s="60">
        <f ca="1">O128*PCx!$C216</f>
        <v>1754.9086971951269</v>
      </c>
      <c r="P147" s="60">
        <f ca="1">P128*PCx!$C216</f>
        <v>5068.9945827971151</v>
      </c>
      <c r="Q147" s="60">
        <f ca="1">Q128*PCx!$C216</f>
        <v>1967.4252907337361</v>
      </c>
      <c r="R147" s="60">
        <f ca="1">R128*PCx!$C216</f>
        <v>7709.3910870206673</v>
      </c>
      <c r="S147" s="60">
        <f ca="1">S128*PCx!$C216</f>
        <v>29525.873533640191</v>
      </c>
      <c r="T147" s="60">
        <f ca="1">T128*PCx!$C216</f>
        <v>2534.5519544659851</v>
      </c>
      <c r="U147" s="60">
        <f ca="1">U128*PCx!$C216</f>
        <v>38058.086550662949</v>
      </c>
      <c r="V147" s="60">
        <f ca="1">V128*PCx!$C216</f>
        <v>1241.5353642793384</v>
      </c>
      <c r="W147" s="60">
        <f ca="1">W128*PCx!$C216</f>
        <v>6174.2934456092826</v>
      </c>
      <c r="X147" s="60">
        <f ca="1">X128*PCx!$C216</f>
        <v>5522.2398528618605</v>
      </c>
      <c r="Y147" s="60">
        <f ca="1">Y128*PCx!$C216</f>
        <v>8427.9057285256531</v>
      </c>
      <c r="Z147" s="60">
        <f ca="1">Z128*PCx!$C216</f>
        <v>22027.394768282789</v>
      </c>
      <c r="AA147" s="60">
        <f ca="1">AA128*PCx!$C216</f>
        <v>59866.221909428285</v>
      </c>
      <c r="AB147" s="60">
        <f ca="1">AB128*PCx!$C216</f>
        <v>3201.9272598703396</v>
      </c>
      <c r="AC147" s="60">
        <f ca="1">AC128*PCx!$C216</f>
        <v>11104.094410893707</v>
      </c>
      <c r="AD147" s="60">
        <f ca="1">AD128*PCx!$C216</f>
        <v>20868.701852643368</v>
      </c>
      <c r="AE147" s="60">
        <f ca="1">AE128*PCx!$C216</f>
        <v>3529.892417844414</v>
      </c>
      <c r="AF147" s="103"/>
    </row>
    <row r="148" spans="1:32" x14ac:dyDescent="0.25">
      <c r="A148" s="29"/>
      <c r="B148" s="56">
        <v>2018</v>
      </c>
      <c r="C148" s="60">
        <f ca="1">C129*PCx!$C217</f>
        <v>9273.46239734337</v>
      </c>
      <c r="D148" s="60">
        <f ca="1">D129*PCx!$C217</f>
        <v>11506.349385104792</v>
      </c>
      <c r="E148" s="60">
        <f ca="1">E129*PCx!$C217</f>
        <v>2668.372326353724</v>
      </c>
      <c r="F148" s="60">
        <f ca="1">F129*PCx!$C217</f>
        <v>2236.2165358195671</v>
      </c>
      <c r="G148" s="60">
        <f ca="1">G129*PCx!$C217</f>
        <v>7172.0020898926423</v>
      </c>
      <c r="H148" s="60">
        <f ca="1">H129*PCx!$C217</f>
        <v>3664.2773211648828</v>
      </c>
      <c r="I148" s="60">
        <f ca="1">I129*PCx!$C217</f>
        <v>4938.3375717647568</v>
      </c>
      <c r="J148" s="60">
        <f ca="1">J129*PCx!$C217</f>
        <v>6233.1355441226606</v>
      </c>
      <c r="K148" s="60">
        <f ca="1">K129*PCx!$C217</f>
        <v>3726.548524066945</v>
      </c>
      <c r="L148" s="60">
        <f ca="1">L129*PCx!$C217</f>
        <v>4989.6396071716208</v>
      </c>
      <c r="M148" s="60">
        <f ca="1">M129*PCx!$C217</f>
        <v>7927.9335559266001</v>
      </c>
      <c r="N148" s="60">
        <f ca="1">N129*PCx!$C217</f>
        <v>5972.3060567739558</v>
      </c>
      <c r="O148" s="60">
        <f ca="1">O129*PCx!$C217</f>
        <v>1809.3648013410236</v>
      </c>
      <c r="P148" s="60">
        <f ca="1">P129*PCx!$C217</f>
        <v>5232.0533270936749</v>
      </c>
      <c r="Q148" s="60">
        <f ca="1">Q129*PCx!$C217</f>
        <v>2012.715872620809</v>
      </c>
      <c r="R148" s="60">
        <f ca="1">R129*PCx!$C217</f>
        <v>7955.7133058003265</v>
      </c>
      <c r="S148" s="60">
        <f ca="1">S129*PCx!$C217</f>
        <v>30503.662235831765</v>
      </c>
      <c r="T148" s="60">
        <f ca="1">T129*PCx!$C217</f>
        <v>2599.8252375117459</v>
      </c>
      <c r="U148" s="60">
        <f ca="1">U129*PCx!$C217</f>
        <v>39225.395498099446</v>
      </c>
      <c r="V148" s="60">
        <f ca="1">V129*PCx!$C217</f>
        <v>1272.2831889405113</v>
      </c>
      <c r="W148" s="60">
        <f ca="1">W129*PCx!$C217</f>
        <v>6320.4748151102067</v>
      </c>
      <c r="X148" s="60">
        <f ca="1">X129*PCx!$C217</f>
        <v>5659.9606343412825</v>
      </c>
      <c r="Y148" s="60">
        <f ca="1">Y129*PCx!$C217</f>
        <v>8670.925072646085</v>
      </c>
      <c r="Z148" s="60">
        <f ca="1">Z129*PCx!$C217</f>
        <v>22659.143608767256</v>
      </c>
      <c r="AA148" s="60">
        <f ca="1">AA129*PCx!$C217</f>
        <v>62198.872708803407</v>
      </c>
      <c r="AB148" s="60">
        <f ca="1">AB129*PCx!$C217</f>
        <v>3305.3860837685907</v>
      </c>
      <c r="AC148" s="60">
        <f ca="1">AC129*PCx!$C217</f>
        <v>11505.747880914374</v>
      </c>
      <c r="AD148" s="60">
        <f ca="1">AD129*PCx!$C217</f>
        <v>21529.492241070871</v>
      </c>
      <c r="AE148" s="60">
        <f ca="1">AE129*PCx!$C217</f>
        <v>3621.9045544310984</v>
      </c>
      <c r="AF148" s="103"/>
    </row>
    <row r="149" spans="1:32" x14ac:dyDescent="0.25">
      <c r="A149" s="29"/>
      <c r="B149" s="56">
        <v>2019</v>
      </c>
      <c r="C149" s="60">
        <f ca="1">C130*PCx!$C218</f>
        <v>9523.0754853677881</v>
      </c>
      <c r="D149" s="60">
        <f ca="1">D130*PCx!$C218</f>
        <v>11878.447929410982</v>
      </c>
      <c r="E149" s="60">
        <f ca="1">E130*PCx!$C218</f>
        <v>2732.6598757776715</v>
      </c>
      <c r="F149" s="60">
        <f ca="1">F130*PCx!$C218</f>
        <v>2291.982010098965</v>
      </c>
      <c r="G149" s="60">
        <f ca="1">G130*PCx!$C218</f>
        <v>7447.3737812558584</v>
      </c>
      <c r="H149" s="60">
        <f ca="1">H130*PCx!$C218</f>
        <v>3760.5292770400142</v>
      </c>
      <c r="I149" s="60">
        <f ca="1">I130*PCx!$C218</f>
        <v>5096.2277502472534</v>
      </c>
      <c r="J149" s="60">
        <f ca="1">J130*PCx!$C218</f>
        <v>6427.6099150793452</v>
      </c>
      <c r="K149" s="60">
        <f ca="1">K130*PCx!$C218</f>
        <v>3818.0563827222732</v>
      </c>
      <c r="L149" s="60">
        <f ca="1">L130*PCx!$C218</f>
        <v>5111.5134088756749</v>
      </c>
      <c r="M149" s="60">
        <f ca="1">M130*PCx!$C218</f>
        <v>8228.0953422547318</v>
      </c>
      <c r="N149" s="60">
        <f ca="1">N130*PCx!$C218</f>
        <v>6155.2262782076323</v>
      </c>
      <c r="O149" s="60">
        <f ca="1">O130*PCx!$C218</f>
        <v>1866.0327144848768</v>
      </c>
      <c r="P149" s="60">
        <f ca="1">P130*PCx!$C218</f>
        <v>5401.8684193600011</v>
      </c>
      <c r="Q149" s="60">
        <f ca="1">Q130*PCx!$C218</f>
        <v>2059.6252049912164</v>
      </c>
      <c r="R149" s="60">
        <f ca="1">R130*PCx!$C218</f>
        <v>8212.202995789612</v>
      </c>
      <c r="S149" s="60">
        <f ca="1">S130*PCx!$C218</f>
        <v>31522.649729106382</v>
      </c>
      <c r="T149" s="60">
        <f ca="1">T130*PCx!$C218</f>
        <v>2667.5257307339084</v>
      </c>
      <c r="U149" s="60">
        <f ca="1">U130*PCx!$C218</f>
        <v>40439.82034445765</v>
      </c>
      <c r="V149" s="60">
        <f ca="1">V130*PCx!$C218</f>
        <v>1304.1573327181618</v>
      </c>
      <c r="W149" s="60">
        <f ca="1">W130*PCx!$C218</f>
        <v>6471.9275760476421</v>
      </c>
      <c r="X149" s="60">
        <f ca="1">X130*PCx!$C218</f>
        <v>5802.7393092178381</v>
      </c>
      <c r="Y149" s="60">
        <f ca="1">Y130*PCx!$C218</f>
        <v>8923.4481070657203</v>
      </c>
      <c r="Z149" s="60">
        <f ca="1">Z130*PCx!$C218</f>
        <v>23315.533285778922</v>
      </c>
      <c r="AA149" s="60">
        <f ca="1">AA130*PCx!$C218</f>
        <v>64640.496083359176</v>
      </c>
      <c r="AB149" s="60">
        <f ca="1">AB130*PCx!$C218</f>
        <v>3413.1425875661325</v>
      </c>
      <c r="AC149" s="60">
        <f ca="1">AC130*PCx!$C218</f>
        <v>11925.265745277364</v>
      </c>
      <c r="AD149" s="60">
        <f ca="1">AD130*PCx!$C218</f>
        <v>22217.421024982807</v>
      </c>
      <c r="AE149" s="60">
        <f ca="1">AE130*PCx!$C218</f>
        <v>3717.3550077332397</v>
      </c>
      <c r="AF149" s="103"/>
    </row>
    <row r="150" spans="1:32" x14ac:dyDescent="0.25">
      <c r="A150" s="29"/>
      <c r="B150" s="56">
        <v>2020</v>
      </c>
      <c r="C150" s="60">
        <f ca="1">C131*PCx!$C219</f>
        <v>9775.4849564434207</v>
      </c>
      <c r="D150" s="60">
        <f ca="1">D131*PCx!$C219</f>
        <v>12257.661185544437</v>
      </c>
      <c r="E150" s="60">
        <f ca="1">E131*PCx!$C219</f>
        <v>2797.3738158602237</v>
      </c>
      <c r="F150" s="60">
        <f ca="1">F131*PCx!$C219</f>
        <v>2348.1959130338046</v>
      </c>
      <c r="G150" s="60">
        <f ca="1">G131*PCx!$C219</f>
        <v>7730.2167057801689</v>
      </c>
      <c r="H150" s="60">
        <f ca="1">H131*PCx!$C219</f>
        <v>3857.7616108002876</v>
      </c>
      <c r="I150" s="60">
        <f ca="1">I131*PCx!$C219</f>
        <v>5257.056641377224</v>
      </c>
      <c r="J150" s="60">
        <f ca="1">J131*PCx!$C219</f>
        <v>6625.4934103459473</v>
      </c>
      <c r="K150" s="60">
        <f ca="1">K131*PCx!$C219</f>
        <v>3910.2422844177358</v>
      </c>
      <c r="L150" s="60">
        <f ca="1">L131*PCx!$C219</f>
        <v>5234.2637642857562</v>
      </c>
      <c r="M150" s="60">
        <f ca="1">M131*PCx!$C219</f>
        <v>8536.1964742861692</v>
      </c>
      <c r="N150" s="60">
        <f ca="1">N131*PCx!$C219</f>
        <v>6341.2045719125617</v>
      </c>
      <c r="O150" s="60">
        <f ca="1">O131*PCx!$C219</f>
        <v>1923.7035330255828</v>
      </c>
      <c r="P150" s="60">
        <f ca="1">P131*PCx!$C219</f>
        <v>5574.9581825799169</v>
      </c>
      <c r="Q150" s="60">
        <f ca="1">Q131*PCx!$C219</f>
        <v>2106.7824781753061</v>
      </c>
      <c r="R150" s="60">
        <f ca="1">R131*PCx!$C219</f>
        <v>8473.5617983118282</v>
      </c>
      <c r="S150" s="60">
        <f ca="1">S131*PCx!$C219</f>
        <v>32562.611107132972</v>
      </c>
      <c r="T150" s="60">
        <f ca="1">T131*PCx!$C219</f>
        <v>2735.8913898916421</v>
      </c>
      <c r="U150" s="60">
        <f ca="1">U131*PCx!$C219</f>
        <v>41675.121759399888</v>
      </c>
      <c r="V150" s="60">
        <f ca="1">V131*PCx!$C219</f>
        <v>1336.2938195597678</v>
      </c>
      <c r="W150" s="60">
        <f ca="1">W131*PCx!$C219</f>
        <v>6624.3514502665084</v>
      </c>
      <c r="X150" s="60">
        <f ca="1">X131*PCx!$C219</f>
        <v>5946.7335925705638</v>
      </c>
      <c r="Y150" s="60">
        <f ca="1">Y131*PCx!$C219</f>
        <v>9179.6420102028169</v>
      </c>
      <c r="Z150" s="60">
        <f ca="1">Z131*PCx!$C219</f>
        <v>23981.314695246099</v>
      </c>
      <c r="AA150" s="60">
        <f ca="1">AA131*PCx!$C219</f>
        <v>67151.02115707552</v>
      </c>
      <c r="AB150" s="60">
        <f ca="1">AB131*PCx!$C219</f>
        <v>3522.998372892479</v>
      </c>
      <c r="AC150" s="60">
        <f ca="1">AC131*PCx!$C219</f>
        <v>12355.122379616771</v>
      </c>
      <c r="AD150" s="60">
        <f ca="1">AD131*PCx!$C219</f>
        <v>22918.135149592556</v>
      </c>
      <c r="AE150" s="60">
        <f ca="1">AE131*PCx!$C219</f>
        <v>3813.7906387435082</v>
      </c>
      <c r="AF150" s="103"/>
    </row>
    <row r="151" spans="1:32" x14ac:dyDescent="0.25">
      <c r="A151" s="29"/>
      <c r="B151" s="56">
        <v>2021</v>
      </c>
      <c r="C151" s="60">
        <f ca="1">C132*PCx!$C220</f>
        <v>10034.584549968102</v>
      </c>
      <c r="D151" s="60">
        <f ca="1">D132*PCx!$C220</f>
        <v>12648.980627139315</v>
      </c>
      <c r="E151" s="60">
        <f ca="1">E132*PCx!$C220</f>
        <v>2863.6202898955476</v>
      </c>
      <c r="F151" s="60">
        <f ca="1">F132*PCx!$C220</f>
        <v>2405.7885365996272</v>
      </c>
      <c r="G151" s="60">
        <f ca="1">G132*PCx!$C220</f>
        <v>8023.8016881497297</v>
      </c>
      <c r="H151" s="60">
        <f ca="1">H132*PCx!$C220</f>
        <v>3957.507986077585</v>
      </c>
      <c r="I151" s="60">
        <f ca="1">I132*PCx!$C220</f>
        <v>5422.9610380555559</v>
      </c>
      <c r="J151" s="60">
        <f ca="1">J132*PCx!$C220</f>
        <v>6829.4690422257336</v>
      </c>
      <c r="K151" s="60">
        <f ca="1">K132*PCx!$C220</f>
        <v>4004.6539888828634</v>
      </c>
      <c r="L151" s="60">
        <f ca="1">L132*PCx!$C220</f>
        <v>5359.9619061042886</v>
      </c>
      <c r="M151" s="60">
        <f ca="1">M132*PCx!$C220</f>
        <v>8855.834457023695</v>
      </c>
      <c r="N151" s="60">
        <f ca="1">N132*PCx!$C220</f>
        <v>6532.8021433119329</v>
      </c>
      <c r="O151" s="60">
        <f ca="1">O132*PCx!$C220</f>
        <v>1983.1567015140342</v>
      </c>
      <c r="P151" s="60">
        <f ca="1">P132*PCx!$C220</f>
        <v>5753.5941871751584</v>
      </c>
      <c r="Q151" s="60">
        <f ca="1">Q132*PCx!$C220</f>
        <v>2155.0194664496789</v>
      </c>
      <c r="R151" s="60">
        <f ca="1">R132*PCx!$C220</f>
        <v>8743.2385179253379</v>
      </c>
      <c r="S151" s="60">
        <f ca="1">S132*PCx!$C220</f>
        <v>33636.881773150293</v>
      </c>
      <c r="T151" s="60">
        <f ca="1">T132*PCx!$C220</f>
        <v>2806.0091833580418</v>
      </c>
      <c r="U151" s="60">
        <f ca="1">U132*PCx!$C220</f>
        <v>42948.157505819356</v>
      </c>
      <c r="V151" s="60">
        <f ca="1">V132*PCx!$C220</f>
        <v>1369.2221999564003</v>
      </c>
      <c r="W151" s="60">
        <f ca="1">W132*PCx!$C220</f>
        <v>6780.3651417629735</v>
      </c>
      <c r="X151" s="60">
        <f ca="1">X132*PCx!$C220</f>
        <v>6094.3010768777631</v>
      </c>
      <c r="Y151" s="60">
        <f ca="1">Y132*PCx!$C220</f>
        <v>9443.1912893355038</v>
      </c>
      <c r="Z151" s="60">
        <f ca="1">Z132*PCx!$C220</f>
        <v>24666.10767437196</v>
      </c>
      <c r="AA151" s="60">
        <f ca="1">AA132*PCx!$C220</f>
        <v>69759.050682763103</v>
      </c>
      <c r="AB151" s="60">
        <f ca="1">AB132*PCx!$C220</f>
        <v>3636.3899886917834</v>
      </c>
      <c r="AC151" s="60">
        <f ca="1">AC132*PCx!$C220</f>
        <v>12800.473572319268</v>
      </c>
      <c r="AD151" s="60">
        <f ca="1">AD132*PCx!$C220</f>
        <v>23640.949061746294</v>
      </c>
      <c r="AE151" s="60">
        <f ca="1">AE132*PCx!$C220</f>
        <v>3912.7280030854054</v>
      </c>
      <c r="AF151" s="103"/>
    </row>
    <row r="152" spans="1:32" x14ac:dyDescent="0.25">
      <c r="A152" s="29"/>
      <c r="B152" s="56">
        <v>2022</v>
      </c>
      <c r="C152" s="60">
        <f ca="1">C133*PCx!$C221</f>
        <v>10293.332360971421</v>
      </c>
      <c r="D152" s="60">
        <f ca="1">D133*PCx!$C221</f>
        <v>13047.097924011334</v>
      </c>
      <c r="E152" s="60">
        <f ca="1">E133*PCx!$C221</f>
        <v>2928.7598427201024</v>
      </c>
      <c r="F152" s="60">
        <f ca="1">F133*PCx!$C221</f>
        <v>2463.1548210340252</v>
      </c>
      <c r="G152" s="60">
        <f ca="1">G133*PCx!$C221</f>
        <v>8323.1516376527852</v>
      </c>
      <c r="H152" s="60">
        <f ca="1">H133*PCx!$C221</f>
        <v>4055.1760126134559</v>
      </c>
      <c r="I152" s="60">
        <f ca="1">I133*PCx!$C221</f>
        <v>5591.4021260503405</v>
      </c>
      <c r="J152" s="60">
        <f ca="1">J133*PCx!$C221</f>
        <v>7032.0583696306521</v>
      </c>
      <c r="K152" s="60">
        <f ca="1">K133*PCx!$C221</f>
        <v>4095.8433751395255</v>
      </c>
      <c r="L152" s="60">
        <f ca="1">L133*PCx!$C221</f>
        <v>5482.6346543082018</v>
      </c>
      <c r="M152" s="60">
        <f ca="1">M133*PCx!$C221</f>
        <v>9179.9177213790954</v>
      </c>
      <c r="N152" s="60">
        <f ca="1">N133*PCx!$C221</f>
        <v>6723.0517715229344</v>
      </c>
      <c r="O152" s="60">
        <f ca="1">O133*PCx!$C221</f>
        <v>2042.9219075757833</v>
      </c>
      <c r="P152" s="60">
        <f ca="1">P133*PCx!$C221</f>
        <v>5931.5809097922274</v>
      </c>
      <c r="Q152" s="60">
        <f ca="1">Q133*PCx!$C221</f>
        <v>2201.3503159589736</v>
      </c>
      <c r="R152" s="60">
        <f ca="1">R133*PCx!$C221</f>
        <v>9013.6173294734381</v>
      </c>
      <c r="S152" s="60">
        <f ca="1">S133*PCx!$C221</f>
        <v>34724.015373433278</v>
      </c>
      <c r="T152" s="60">
        <f ca="1">T133*PCx!$C221</f>
        <v>2876.3696444079333</v>
      </c>
      <c r="U152" s="60">
        <f ca="1">U133*PCx!$C221</f>
        <v>44232.262488559609</v>
      </c>
      <c r="V152" s="60">
        <f ca="1">V133*PCx!$C221</f>
        <v>1401.5706181213766</v>
      </c>
      <c r="W152" s="60">
        <f ca="1">W133*PCx!$C221</f>
        <v>6933.9767161073041</v>
      </c>
      <c r="X152" s="60">
        <f ca="1">X133*PCx!$C221</f>
        <v>6242.8329691023428</v>
      </c>
      <c r="Y152" s="60">
        <f ca="1">Y133*PCx!$C221</f>
        <v>9701.1464496875433</v>
      </c>
      <c r="Z152" s="60">
        <f ca="1">Z133*PCx!$C221</f>
        <v>25355.123840118453</v>
      </c>
      <c r="AA152" s="60">
        <f ca="1">AA133*PCx!$C221</f>
        <v>72404.681856602809</v>
      </c>
      <c r="AB152" s="60">
        <f ca="1">AB133*PCx!$C221</f>
        <v>3750.4772144742324</v>
      </c>
      <c r="AC152" s="60">
        <f ca="1">AC133*PCx!$C221</f>
        <v>13252.227455649305</v>
      </c>
      <c r="AD152" s="60">
        <f ca="1">AD133*PCx!$C221</f>
        <v>24370.029055963267</v>
      </c>
      <c r="AE152" s="60">
        <f ca="1">AE133*PCx!$C221</f>
        <v>4010.7274699075992</v>
      </c>
      <c r="AF152" s="103"/>
    </row>
    <row r="153" spans="1:32" x14ac:dyDescent="0.25">
      <c r="A153" s="29"/>
      <c r="B153" s="56">
        <v>2023</v>
      </c>
      <c r="C153" s="60">
        <f ca="1">C134*PCx!$C222</f>
        <v>10558.752140242643</v>
      </c>
      <c r="D153" s="60">
        <f ca="1">D134*PCx!$C222</f>
        <v>13457.745667939977</v>
      </c>
      <c r="E153" s="60">
        <f ca="1">E134*PCx!$C222</f>
        <v>2995.3811427431779</v>
      </c>
      <c r="F153" s="60">
        <f ca="1">F134*PCx!$C222</f>
        <v>2521.8890106436875</v>
      </c>
      <c r="G153" s="60">
        <f ca="1">G134*PCx!$C222</f>
        <v>8633.6696588194045</v>
      </c>
      <c r="H153" s="60">
        <f ca="1">H134*PCx!$C222</f>
        <v>4155.2544053295005</v>
      </c>
      <c r="I153" s="60">
        <f ca="1">I134*PCx!$C222</f>
        <v>5765.0751159388965</v>
      </c>
      <c r="J153" s="60">
        <f ca="1">J134*PCx!$C222</f>
        <v>7240.657305589998</v>
      </c>
      <c r="K153" s="60">
        <f ca="1">K134*PCx!$C222</f>
        <v>4189.1092214821147</v>
      </c>
      <c r="L153" s="60">
        <f ca="1">L134*PCx!$C222</f>
        <v>5608.1149976807965</v>
      </c>
      <c r="M153" s="60">
        <f ca="1">M134*PCx!$C222</f>
        <v>9515.8609592632365</v>
      </c>
      <c r="N153" s="60">
        <f ca="1">N134*PCx!$C222</f>
        <v>6918.8418891350229</v>
      </c>
      <c r="O153" s="60">
        <f ca="1">O134*PCx!$C222</f>
        <v>2104.4882218670909</v>
      </c>
      <c r="P153" s="60">
        <f ca="1">P134*PCx!$C222</f>
        <v>6115.073629599462</v>
      </c>
      <c r="Q153" s="60">
        <f ca="1">Q134*PCx!$C222</f>
        <v>2248.6772342507875</v>
      </c>
      <c r="R153" s="60">
        <f ca="1">R134*PCx!$C222</f>
        <v>9292.3574251823538</v>
      </c>
      <c r="S153" s="60">
        <f ca="1">S134*PCx!$C222</f>
        <v>35846.284794950647</v>
      </c>
      <c r="T153" s="60">
        <f ca="1">T134*PCx!$C222</f>
        <v>2948.4943885216539</v>
      </c>
      <c r="U153" s="60">
        <f ca="1">U134*PCx!$C222</f>
        <v>45554.760867022946</v>
      </c>
      <c r="V153" s="60">
        <f ca="1">V134*PCx!$C222</f>
        <v>1434.6832805104157</v>
      </c>
      <c r="W153" s="60">
        <f ca="1">W134*PCx!$C222</f>
        <v>7091.0684150878724</v>
      </c>
      <c r="X153" s="60">
        <f ca="1">X134*PCx!$C222</f>
        <v>6394.9849192678557</v>
      </c>
      <c r="Y153" s="60">
        <f ca="1">Y134*PCx!$C222</f>
        <v>9966.1480483371288</v>
      </c>
      <c r="Z153" s="60">
        <f ca="1">Z134*PCx!$C222</f>
        <v>26063.386791086472</v>
      </c>
      <c r="AA153" s="60">
        <f ca="1">AA134*PCx!$C222</f>
        <v>75150.649319991819</v>
      </c>
      <c r="AB153" s="60">
        <f ca="1">AB134*PCx!$C222</f>
        <v>3868.1437854664123</v>
      </c>
      <c r="AC153" s="60">
        <f ca="1">AC134*PCx!$C222</f>
        <v>13719.924621854834</v>
      </c>
      <c r="AD153" s="60">
        <f ca="1">AD134*PCx!$C222</f>
        <v>25121.593665183595</v>
      </c>
      <c r="AE153" s="60">
        <f ca="1">AE134*PCx!$C222</f>
        <v>4111.1814634666007</v>
      </c>
      <c r="AF153" s="103"/>
    </row>
    <row r="154" spans="1:32" x14ac:dyDescent="0.25">
      <c r="A154" s="28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12"/>
    </row>
  </sheetData>
  <pageMargins left="0.25" right="0.25" top="0.75" bottom="0.75" header="0.3" footer="0.3"/>
  <pageSetup paperSize="8" scale="48" fitToHeight="10" orientation="landscape" r:id="rId1"/>
  <headerFooter>
    <oddFooter>&amp;L&amp;F&amp;C&amp;A&amp;R&amp;P</oddFooter>
  </headerFooter>
  <rowBreaks count="1" manualBreakCount="1">
    <brk id="7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  <pageSetUpPr fitToPage="1"/>
  </sheetPr>
  <dimension ref="A1:AF182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style="19" customWidth="1"/>
    <col min="2" max="2" width="15.85546875" style="19" customWidth="1"/>
    <col min="3" max="31" width="12.42578125" style="19" customWidth="1"/>
    <col min="32" max="16384" width="9.140625" style="19"/>
  </cols>
  <sheetData>
    <row r="1" spans="1:32" s="11" customFormat="1" ht="26.25" x14ac:dyDescent="0.4">
      <c r="A1" s="209" t="s">
        <v>194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4"/>
    </row>
    <row r="2" spans="1:32" x14ac:dyDescent="0.25">
      <c r="A2" s="2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03"/>
    </row>
    <row r="3" spans="1:32" ht="23.25" x14ac:dyDescent="0.35">
      <c r="A3" s="101" t="s">
        <v>159</v>
      </c>
      <c r="B3" s="79" t="s">
        <v>96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103"/>
    </row>
    <row r="4" spans="1:32" x14ac:dyDescent="0.25">
      <c r="A4" s="29"/>
      <c r="B4" s="82" t="s">
        <v>15</v>
      </c>
      <c r="C4" s="170" t="s">
        <v>95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103"/>
    </row>
    <row r="5" spans="1:32" x14ac:dyDescent="0.25">
      <c r="A5" s="29"/>
      <c r="B5" s="2"/>
      <c r="C5" s="170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103"/>
    </row>
    <row r="6" spans="1:32" ht="26.25" x14ac:dyDescent="0.25">
      <c r="A6" s="29"/>
      <c r="B6" s="61" t="s">
        <v>167</v>
      </c>
      <c r="C6" s="195" t="s">
        <v>3</v>
      </c>
      <c r="D6" s="62" t="s">
        <v>4</v>
      </c>
      <c r="E6" s="62" t="s">
        <v>59</v>
      </c>
      <c r="F6" s="62" t="s">
        <v>5</v>
      </c>
      <c r="G6" s="62" t="s">
        <v>60</v>
      </c>
      <c r="H6" s="62" t="s">
        <v>6</v>
      </c>
      <c r="I6" s="62" t="s">
        <v>61</v>
      </c>
      <c r="J6" s="62" t="s">
        <v>7</v>
      </c>
      <c r="K6" s="62" t="s">
        <v>8</v>
      </c>
      <c r="L6" s="62" t="s">
        <v>62</v>
      </c>
      <c r="M6" s="62" t="s">
        <v>63</v>
      </c>
      <c r="N6" s="62" t="s">
        <v>64</v>
      </c>
      <c r="O6" s="62" t="s">
        <v>9</v>
      </c>
      <c r="P6" s="62" t="s">
        <v>10</v>
      </c>
      <c r="Q6" s="62" t="s">
        <v>65</v>
      </c>
      <c r="R6" s="62" t="s">
        <v>66</v>
      </c>
      <c r="S6" s="62" t="s">
        <v>67</v>
      </c>
      <c r="T6" s="62" t="s">
        <v>68</v>
      </c>
      <c r="U6" s="62" t="s">
        <v>11</v>
      </c>
      <c r="V6" s="62" t="s">
        <v>69</v>
      </c>
      <c r="W6" s="62" t="s">
        <v>12</v>
      </c>
      <c r="X6" s="62" t="s">
        <v>70</v>
      </c>
      <c r="Y6" s="62" t="s">
        <v>13</v>
      </c>
      <c r="Z6" s="62" t="s">
        <v>71</v>
      </c>
      <c r="AA6" s="62" t="s">
        <v>72</v>
      </c>
      <c r="AB6" s="62" t="s">
        <v>73</v>
      </c>
      <c r="AC6" s="62" t="s">
        <v>74</v>
      </c>
      <c r="AD6" s="62" t="s">
        <v>14</v>
      </c>
      <c r="AE6" s="62" t="s">
        <v>75</v>
      </c>
      <c r="AF6" s="103"/>
    </row>
    <row r="7" spans="1:32" x14ac:dyDescent="0.25">
      <c r="A7" s="29"/>
      <c r="B7" s="56" t="s">
        <v>76</v>
      </c>
      <c r="C7" s="220">
        <f>'CALC B'!C142</f>
        <v>8175.7128169999996</v>
      </c>
      <c r="D7" s="60">
        <f>'CALC B'!D142</f>
        <v>9839</v>
      </c>
      <c r="E7" s="60">
        <f>'CALC B'!E142</f>
        <v>2386.8894100000002</v>
      </c>
      <c r="F7" s="60">
        <f>'CALC B'!F142</f>
        <v>1989</v>
      </c>
      <c r="G7" s="60">
        <f>'CALC B'!G142</f>
        <v>5916.6009999999997</v>
      </c>
      <c r="H7" s="60">
        <f>'CALC B'!H142</f>
        <v>3243.2420000000002</v>
      </c>
      <c r="I7" s="60">
        <f>'CALC B'!I142</f>
        <v>4228</v>
      </c>
      <c r="J7" s="60">
        <f>'CALC B'!J142</f>
        <v>5348</v>
      </c>
      <c r="K7" s="60">
        <f>'CALC B'!K142</f>
        <v>3309</v>
      </c>
      <c r="L7" s="60">
        <f>'CALC B'!L142</f>
        <v>4465.02945</v>
      </c>
      <c r="M7" s="60">
        <f>'CALC B'!M142</f>
        <v>6559</v>
      </c>
      <c r="N7" s="60">
        <f>'CALC B'!N142</f>
        <v>5146</v>
      </c>
      <c r="O7" s="60">
        <f>'CALC B'!O142</f>
        <v>1557</v>
      </c>
      <c r="P7" s="60">
        <f>'CALC B'!P142</f>
        <v>4472.0630999999994</v>
      </c>
      <c r="Q7" s="60">
        <f>'CALC B'!Q142</f>
        <v>1814.3813259999999</v>
      </c>
      <c r="R7" s="60">
        <f>'CALC B'!R142</f>
        <v>6801</v>
      </c>
      <c r="S7" s="60">
        <f>'CALC B'!S142</f>
        <v>25889</v>
      </c>
      <c r="T7" s="60">
        <f>'CALC B'!T142</f>
        <v>2306</v>
      </c>
      <c r="U7" s="60">
        <f>'CALC B'!U142</f>
        <v>33801.062946153594</v>
      </c>
      <c r="V7" s="60">
        <f>'CALC B'!V142</f>
        <v>1137</v>
      </c>
      <c r="W7" s="60">
        <f>'CALC B'!W142</f>
        <v>5669.5304920000099</v>
      </c>
      <c r="X7" s="60">
        <f>'CALC B'!X142</f>
        <v>5031</v>
      </c>
      <c r="Y7" s="60">
        <f>'CALC B'!Y142</f>
        <v>7556.21</v>
      </c>
      <c r="Z7" s="60">
        <f>'CALC B'!Z142</f>
        <v>19759.174999999977</v>
      </c>
      <c r="AA7" s="60">
        <f>'CALC B'!AA142</f>
        <v>51100</v>
      </c>
      <c r="AB7" s="60">
        <f>'CALC B'!AB142</f>
        <v>2818.6055200000001</v>
      </c>
      <c r="AC7" s="60">
        <f>'CALC B'!AC142</f>
        <v>9579.7893992880217</v>
      </c>
      <c r="AD7" s="60">
        <f>'CALC B'!AD142</f>
        <v>18421.108610000039</v>
      </c>
      <c r="AE7" s="60">
        <f>'CALC B'!AE142</f>
        <v>3203</v>
      </c>
      <c r="AF7" s="103"/>
    </row>
    <row r="8" spans="1:32" x14ac:dyDescent="0.25">
      <c r="A8" s="29"/>
      <c r="B8" s="56">
        <v>2013</v>
      </c>
      <c r="C8" s="220">
        <f ca="1">'CALC B'!C143</f>
        <v>8286.8043135697972</v>
      </c>
      <c r="D8" s="60">
        <f ca="1">'CALC B'!D143</f>
        <v>10022.742632910386</v>
      </c>
      <c r="E8" s="60">
        <f ca="1">'CALC B'!E143</f>
        <v>2413.883430506854</v>
      </c>
      <c r="F8" s="60">
        <f ca="1">'CALC B'!F143</f>
        <v>2013.5198503699164</v>
      </c>
      <c r="G8" s="60">
        <f ca="1">'CALC B'!G143</f>
        <v>6063.6340247469434</v>
      </c>
      <c r="H8" s="60">
        <f ca="1">'CALC B'!H143</f>
        <v>3285.1206185067458</v>
      </c>
      <c r="I8" s="60">
        <f ca="1">'CALC B'!I143</f>
        <v>4306.3808904825692</v>
      </c>
      <c r="J8" s="60">
        <f ca="1">'CALC B'!J143</f>
        <v>5446.2648948275582</v>
      </c>
      <c r="K8" s="60">
        <f ca="1">'CALC B'!K143</f>
        <v>3351.8265102142286</v>
      </c>
      <c r="L8" s="60">
        <f ca="1">'CALC B'!L143</f>
        <v>4514.3519722541732</v>
      </c>
      <c r="M8" s="60">
        <f ca="1">'CALC B'!M143</f>
        <v>6718.9066343123668</v>
      </c>
      <c r="N8" s="60">
        <f ca="1">'CALC B'!N143</f>
        <v>5236.4493354881333</v>
      </c>
      <c r="O8" s="60">
        <f ca="1">'CALC B'!O143</f>
        <v>1584.3512663847896</v>
      </c>
      <c r="P8" s="60">
        <f ca="1">'CALC B'!P143</f>
        <v>4555.7837612283038</v>
      </c>
      <c r="Q8" s="60">
        <f ca="1">'CALC B'!Q143</f>
        <v>1832.0580045061581</v>
      </c>
      <c r="R8" s="60">
        <f ca="1">'CALC B'!R143</f>
        <v>6928.8175537009665</v>
      </c>
      <c r="S8" s="60">
        <f ca="1">'CALC B'!S143</f>
        <v>26408.219767609386</v>
      </c>
      <c r="T8" s="60">
        <f ca="1">'CALC B'!T143</f>
        <v>2334.7926878944691</v>
      </c>
      <c r="U8" s="60">
        <f ca="1">'CALC B'!U143</f>
        <v>34388.932715382653</v>
      </c>
      <c r="V8" s="60">
        <f ca="1">'CALC B'!V143</f>
        <v>1149.590684091841</v>
      </c>
      <c r="W8" s="60">
        <f ca="1">'CALC B'!W143</f>
        <v>5730.0157475545266</v>
      </c>
      <c r="X8" s="60">
        <f ca="1">'CALC B'!X143</f>
        <v>5093.1246507958413</v>
      </c>
      <c r="Y8" s="60">
        <f ca="1">'CALC B'!Y143</f>
        <v>7672.9219003832977</v>
      </c>
      <c r="Z8" s="60">
        <f ca="1">'CALC B'!Z143</f>
        <v>20062.571034970115</v>
      </c>
      <c r="AA8" s="60">
        <f ca="1">'CALC B'!AA143</f>
        <v>52402.289174486679</v>
      </c>
      <c r="AB8" s="60">
        <f ca="1">'CALC B'!AB143</f>
        <v>2872.8648316332865</v>
      </c>
      <c r="AC8" s="60">
        <f ca="1">'CALC B'!AC143</f>
        <v>9804.3570298385603</v>
      </c>
      <c r="AD8" s="60">
        <f ca="1">'CALC B'!AD143</f>
        <v>18765.726387154493</v>
      </c>
      <c r="AE8" s="60">
        <f ca="1">'CALC B'!AE143</f>
        <v>3244.9161239275563</v>
      </c>
      <c r="AF8" s="103"/>
    </row>
    <row r="9" spans="1:32" x14ac:dyDescent="0.25">
      <c r="A9" s="29"/>
      <c r="B9" s="56">
        <v>2014</v>
      </c>
      <c r="C9" s="220">
        <f ca="1">'CALC B'!C144</f>
        <v>8423.3186466046336</v>
      </c>
      <c r="D9" s="60">
        <f ca="1">'CALC B'!D144</f>
        <v>10238.984546041729</v>
      </c>
      <c r="E9" s="60">
        <f ca="1">'CALC B'!E144</f>
        <v>2448.1328452061884</v>
      </c>
      <c r="F9" s="60">
        <f ca="1">'CALC B'!F144</f>
        <v>2044.1451876418319</v>
      </c>
      <c r="G9" s="60">
        <f ca="1">'CALC B'!G144</f>
        <v>6232.0132907303878</v>
      </c>
      <c r="H9" s="60">
        <f ca="1">'CALC B'!H144</f>
        <v>3337.0135913052122</v>
      </c>
      <c r="I9" s="60">
        <f ca="1">'CALC B'!I144</f>
        <v>4398.7025154695712</v>
      </c>
      <c r="J9" s="60">
        <f ca="1">'CALC B'!J144</f>
        <v>5562.1258840693563</v>
      </c>
      <c r="K9" s="60">
        <f ca="1">'CALC B'!K144</f>
        <v>3404.8735435582817</v>
      </c>
      <c r="L9" s="60">
        <f ca="1">'CALC B'!L144</f>
        <v>4577.2137827471988</v>
      </c>
      <c r="M9" s="60">
        <f ca="1">'CALC B'!M144</f>
        <v>6902.3070090276578</v>
      </c>
      <c r="N9" s="60">
        <f ca="1">'CALC B'!N144</f>
        <v>5343.658811329642</v>
      </c>
      <c r="O9" s="60">
        <f ca="1">'CALC B'!O144</f>
        <v>1616.7729298934744</v>
      </c>
      <c r="P9" s="60">
        <f ca="1">'CALC B'!P144</f>
        <v>4654.2849938965783</v>
      </c>
      <c r="Q9" s="60">
        <f ca="1">'CALC B'!Q144</f>
        <v>1855.1736319978108</v>
      </c>
      <c r="R9" s="60">
        <f ca="1">'CALC B'!R144</f>
        <v>7079.134565882081</v>
      </c>
      <c r="S9" s="60">
        <f ca="1">'CALC B'!S144</f>
        <v>27014.545576813067</v>
      </c>
      <c r="T9" s="60">
        <f ca="1">'CALC B'!T144</f>
        <v>2370.6750937845563</v>
      </c>
      <c r="U9" s="60">
        <f ca="1">'CALC B'!U144</f>
        <v>35086.635724247251</v>
      </c>
      <c r="V9" s="60">
        <f ca="1">'CALC B'!V144</f>
        <v>1165.6299500600958</v>
      </c>
      <c r="W9" s="60">
        <f ca="1">'CALC B'!W144</f>
        <v>5807.6338334711527</v>
      </c>
      <c r="X9" s="60">
        <f ca="1">'CALC B'!X144</f>
        <v>5170.6957533120558</v>
      </c>
      <c r="Y9" s="60">
        <f ca="1">'CALC B'!Y144</f>
        <v>7813.61893574226</v>
      </c>
      <c r="Z9" s="60">
        <f ca="1">'CALC B'!Z144</f>
        <v>20428.621325865188</v>
      </c>
      <c r="AA9" s="60">
        <f ca="1">'CALC B'!AA144</f>
        <v>53890.760160956001</v>
      </c>
      <c r="AB9" s="60">
        <f ca="1">'CALC B'!AB144</f>
        <v>2936.5052299366603</v>
      </c>
      <c r="AC9" s="60">
        <f ca="1">'CALC B'!AC144</f>
        <v>10062.756530847053</v>
      </c>
      <c r="AD9" s="60">
        <f ca="1">'CALC B'!AD144</f>
        <v>19171.21719685979</v>
      </c>
      <c r="AE9" s="60">
        <f ca="1">'CALC B'!AE144</f>
        <v>3296.7400430449006</v>
      </c>
      <c r="AF9" s="103"/>
    </row>
    <row r="10" spans="1:32" x14ac:dyDescent="0.25">
      <c r="A10" s="29"/>
      <c r="B10" s="56">
        <v>2015</v>
      </c>
      <c r="C10" s="220">
        <f ca="1">'CALC B'!C145</f>
        <v>8618.6913674893694</v>
      </c>
      <c r="D10" s="60">
        <f ca="1">'CALC B'!D145</f>
        <v>10529.049053160588</v>
      </c>
      <c r="E10" s="60">
        <f ca="1">'CALC B'!E145</f>
        <v>2499.2840645956089</v>
      </c>
      <c r="F10" s="60">
        <f ca="1">'CALC B'!F145</f>
        <v>2088.9570687480223</v>
      </c>
      <c r="G10" s="60">
        <f ca="1">'CALC B'!G145</f>
        <v>6447.4163025103944</v>
      </c>
      <c r="H10" s="60">
        <f ca="1">'CALC B'!H145</f>
        <v>3412.1379695406081</v>
      </c>
      <c r="I10" s="60">
        <f ca="1">'CALC B'!I145</f>
        <v>4522.7095293777456</v>
      </c>
      <c r="J10" s="60">
        <f ca="1">'CALC B'!J145</f>
        <v>5718.008799414436</v>
      </c>
      <c r="K10" s="60">
        <f ca="1">'CALC B'!K145</f>
        <v>3481.628228022098</v>
      </c>
      <c r="L10" s="60">
        <f ca="1">'CALC B'!L145</f>
        <v>4671.6352812892965</v>
      </c>
      <c r="M10" s="60">
        <f ca="1">'CALC B'!M145</f>
        <v>7137.5948288144446</v>
      </c>
      <c r="N10" s="60">
        <f ca="1">'CALC B'!N145</f>
        <v>5489.1170090731293</v>
      </c>
      <c r="O10" s="60">
        <f ca="1">'CALC B'!O145</f>
        <v>1660.7663446906226</v>
      </c>
      <c r="P10" s="60">
        <f ca="1">'CALC B'!P145</f>
        <v>4786.3537769725081</v>
      </c>
      <c r="Q10" s="60">
        <f ca="1">'CALC B'!Q145</f>
        <v>1891.0014364883925</v>
      </c>
      <c r="R10" s="60">
        <f ca="1">'CALC B'!R145</f>
        <v>7280.5327926447499</v>
      </c>
      <c r="S10" s="60">
        <f ca="1">'CALC B'!S145</f>
        <v>27817.504052989709</v>
      </c>
      <c r="T10" s="60">
        <f ca="1">'CALC B'!T145</f>
        <v>2423.0239234438282</v>
      </c>
      <c r="U10" s="60">
        <f ca="1">'CALC B'!U145</f>
        <v>36035.181270683526</v>
      </c>
      <c r="V10" s="60">
        <f ca="1">'CALC B'!V145</f>
        <v>1189.7072615851896</v>
      </c>
      <c r="W10" s="60">
        <f ca="1">'CALC B'!W145</f>
        <v>5925.2215038123004</v>
      </c>
      <c r="X10" s="60">
        <f ca="1">'CALC B'!X145</f>
        <v>5284.1558232954003</v>
      </c>
      <c r="Y10" s="60">
        <f ca="1">'CALC B'!Y145</f>
        <v>8009.5041217752769</v>
      </c>
      <c r="Z10" s="60">
        <f ca="1">'CALC B'!Z145</f>
        <v>20938.881618066956</v>
      </c>
      <c r="AA10" s="60">
        <f ca="1">'CALC B'!AA145</f>
        <v>55787.938360752298</v>
      </c>
      <c r="AB10" s="60">
        <f ca="1">'CALC B'!AB145</f>
        <v>3021.4006406124354</v>
      </c>
      <c r="AC10" s="60">
        <f ca="1">'CALC B'!AC145</f>
        <v>10396.25120214838</v>
      </c>
      <c r="AD10" s="60">
        <f ca="1">'CALC B'!AD145</f>
        <v>19714.962152135646</v>
      </c>
      <c r="AE10" s="60">
        <f ca="1">'CALC B'!AE145</f>
        <v>3371.5366381557069</v>
      </c>
      <c r="AF10" s="103"/>
    </row>
    <row r="11" spans="1:32" x14ac:dyDescent="0.25">
      <c r="A11" s="29"/>
      <c r="B11" s="56">
        <v>2016</v>
      </c>
      <c r="C11" s="220">
        <f ca="1">'CALC B'!C146</f>
        <v>8815.5540437884065</v>
      </c>
      <c r="D11" s="60">
        <f ca="1">'CALC B'!D146</f>
        <v>10823.596526263444</v>
      </c>
      <c r="E11" s="60">
        <f ca="1">'CALC B'!E146</f>
        <v>2550.624011267977</v>
      </c>
      <c r="F11" s="60">
        <f ca="1">'CALC B'!F146</f>
        <v>2134.0150337295049</v>
      </c>
      <c r="G11" s="60">
        <f ca="1">'CALC B'!G146</f>
        <v>6667.9638904616058</v>
      </c>
      <c r="H11" s="60">
        <f ca="1">'CALC B'!H146</f>
        <v>3487.7502268791827</v>
      </c>
      <c r="I11" s="60">
        <f ca="1">'CALC B'!I146</f>
        <v>4648.6086364085731</v>
      </c>
      <c r="J11" s="60">
        <f ca="1">'CALC B'!J146</f>
        <v>5876.2330173581331</v>
      </c>
      <c r="K11" s="60">
        <f ca="1">'CALC B'!K146</f>
        <v>3558.8852636786773</v>
      </c>
      <c r="L11" s="60">
        <f ca="1">'CALC B'!L146</f>
        <v>4766.360057308174</v>
      </c>
      <c r="M11" s="60">
        <f ca="1">'CALC B'!M146</f>
        <v>7378.3575015425649</v>
      </c>
      <c r="N11" s="60">
        <f ca="1">'CALC B'!N146</f>
        <v>5636.5899273313771</v>
      </c>
      <c r="O11" s="60">
        <f ca="1">'CALC B'!O146</f>
        <v>1705.3684561950074</v>
      </c>
      <c r="P11" s="60">
        <f ca="1">'CALC B'!P146</f>
        <v>4920.4724316268121</v>
      </c>
      <c r="Q11" s="60">
        <f ca="1">'CALC B'!Q146</f>
        <v>1926.8563504364181</v>
      </c>
      <c r="R11" s="60">
        <f ca="1">'CALC B'!R146</f>
        <v>7485.078182466189</v>
      </c>
      <c r="S11" s="60">
        <f ca="1">'CALC B'!S146</f>
        <v>28634.449462684657</v>
      </c>
      <c r="T11" s="60">
        <f ca="1">'CALC B'!T146</f>
        <v>2475.6745451830016</v>
      </c>
      <c r="U11" s="60">
        <f ca="1">'CALC B'!U146</f>
        <v>36996.605467508729</v>
      </c>
      <c r="V11" s="60">
        <f ca="1">'CALC B'!V146</f>
        <v>1213.8631041538856</v>
      </c>
      <c r="W11" s="60">
        <f ca="1">'CALC B'!W146</f>
        <v>6043.1049696167265</v>
      </c>
      <c r="X11" s="60">
        <f ca="1">'CALC B'!X146</f>
        <v>5398.2430165231517</v>
      </c>
      <c r="Y11" s="60">
        <f ca="1">'CALC B'!Y146</f>
        <v>8207.4683249440877</v>
      </c>
      <c r="Z11" s="60">
        <f ca="1">'CALC B'!Z146</f>
        <v>21454.484748264003</v>
      </c>
      <c r="AA11" s="60">
        <f ca="1">'CALC B'!AA146</f>
        <v>57731.986215364239</v>
      </c>
      <c r="AB11" s="60">
        <f ca="1">'CALC B'!AB146</f>
        <v>3107.6781862351509</v>
      </c>
      <c r="AC11" s="60">
        <f ca="1">'CALC B'!AC146</f>
        <v>10737.093833124258</v>
      </c>
      <c r="AD11" s="60">
        <f ca="1">'CALC B'!AD146</f>
        <v>20267.136475251005</v>
      </c>
      <c r="AE11" s="60">
        <f ca="1">'CALC B'!AE146</f>
        <v>3446.8409813193975</v>
      </c>
      <c r="AF11" s="103"/>
    </row>
    <row r="12" spans="1:32" x14ac:dyDescent="0.25">
      <c r="A12" s="29"/>
      <c r="B12" s="56">
        <v>2017</v>
      </c>
      <c r="C12" s="220">
        <f ca="1">'CALC B'!C147</f>
        <v>9032.9188471492926</v>
      </c>
      <c r="D12" s="60">
        <f ca="1">'CALC B'!D147</f>
        <v>11149.025802330571</v>
      </c>
      <c r="E12" s="60">
        <f ca="1">'CALC B'!E147</f>
        <v>2606.3262648763539</v>
      </c>
      <c r="F12" s="60">
        <f ca="1">'CALC B'!F147</f>
        <v>2182.418373824612</v>
      </c>
      <c r="G12" s="60">
        <f ca="1">'CALC B'!G147</f>
        <v>6908.7450766727798</v>
      </c>
      <c r="H12" s="60">
        <f ca="1">'CALC B'!H147</f>
        <v>3571.4880380847121</v>
      </c>
      <c r="I12" s="60">
        <f ca="1">'CALC B'!I147</f>
        <v>4786.6781163721625</v>
      </c>
      <c r="J12" s="60">
        <f ca="1">'CALC B'!J147</f>
        <v>6046.2365568280829</v>
      </c>
      <c r="K12" s="60">
        <f ca="1">'CALC B'!K147</f>
        <v>3638.2515954709843</v>
      </c>
      <c r="L12" s="60">
        <f ca="1">'CALC B'!L147</f>
        <v>4872.0345246651859</v>
      </c>
      <c r="M12" s="60">
        <f ca="1">'CALC B'!M147</f>
        <v>7640.8591250245272</v>
      </c>
      <c r="N12" s="60">
        <f ca="1">'CALC B'!N147</f>
        <v>5796.4433075772831</v>
      </c>
      <c r="O12" s="60">
        <f ca="1">'CALC B'!O147</f>
        <v>1754.9086971951269</v>
      </c>
      <c r="P12" s="60">
        <f ca="1">'CALC B'!P147</f>
        <v>5068.9945827971151</v>
      </c>
      <c r="Q12" s="60">
        <f ca="1">'CALC B'!Q147</f>
        <v>1967.4252907337361</v>
      </c>
      <c r="R12" s="60">
        <f ca="1">'CALC B'!R147</f>
        <v>7709.3910870206673</v>
      </c>
      <c r="S12" s="60">
        <f ca="1">'CALC B'!S147</f>
        <v>29525.873533640191</v>
      </c>
      <c r="T12" s="60">
        <f ca="1">'CALC B'!T147</f>
        <v>2534.5519544659851</v>
      </c>
      <c r="U12" s="60">
        <f ca="1">'CALC B'!U147</f>
        <v>38058.086550662949</v>
      </c>
      <c r="V12" s="60">
        <f ca="1">'CALC B'!V147</f>
        <v>1241.5353642793384</v>
      </c>
      <c r="W12" s="60">
        <f ca="1">'CALC B'!W147</f>
        <v>6174.2934456092826</v>
      </c>
      <c r="X12" s="60">
        <f ca="1">'CALC B'!X147</f>
        <v>5522.2398528618605</v>
      </c>
      <c r="Y12" s="60">
        <f ca="1">'CALC B'!Y147</f>
        <v>8427.9057285256531</v>
      </c>
      <c r="Z12" s="60">
        <f ca="1">'CALC B'!Z147</f>
        <v>22027.394768282789</v>
      </c>
      <c r="AA12" s="60">
        <f ca="1">'CALC B'!AA147</f>
        <v>59866.221909428285</v>
      </c>
      <c r="AB12" s="60">
        <f ca="1">'CALC B'!AB147</f>
        <v>3201.9272598703396</v>
      </c>
      <c r="AC12" s="60">
        <f ca="1">'CALC B'!AC147</f>
        <v>11104.094410893707</v>
      </c>
      <c r="AD12" s="60">
        <f ca="1">'CALC B'!AD147</f>
        <v>20868.701852643368</v>
      </c>
      <c r="AE12" s="60">
        <f ca="1">'CALC B'!AE147</f>
        <v>3529.892417844414</v>
      </c>
      <c r="AF12" s="103"/>
    </row>
    <row r="13" spans="1:32" x14ac:dyDescent="0.25">
      <c r="A13" s="29"/>
      <c r="B13" s="56">
        <v>2018</v>
      </c>
      <c r="C13" s="220">
        <f ca="1">'CALC B'!C148</f>
        <v>9273.46239734337</v>
      </c>
      <c r="D13" s="60">
        <f ca="1">'CALC B'!D148</f>
        <v>11506.349385104792</v>
      </c>
      <c r="E13" s="60">
        <f ca="1">'CALC B'!E148</f>
        <v>2668.372326353724</v>
      </c>
      <c r="F13" s="60">
        <f ca="1">'CALC B'!F148</f>
        <v>2236.2165358195671</v>
      </c>
      <c r="G13" s="60">
        <f ca="1">'CALC B'!G148</f>
        <v>7172.0020898926423</v>
      </c>
      <c r="H13" s="60">
        <f ca="1">'CALC B'!H148</f>
        <v>3664.2773211648828</v>
      </c>
      <c r="I13" s="60">
        <f ca="1">'CALC B'!I148</f>
        <v>4938.3375717647568</v>
      </c>
      <c r="J13" s="60">
        <f ca="1">'CALC B'!J148</f>
        <v>6233.1355441226606</v>
      </c>
      <c r="K13" s="60">
        <f ca="1">'CALC B'!K148</f>
        <v>3726.548524066945</v>
      </c>
      <c r="L13" s="60">
        <f ca="1">'CALC B'!L148</f>
        <v>4989.6396071716208</v>
      </c>
      <c r="M13" s="60">
        <f ca="1">'CALC B'!M148</f>
        <v>7927.9335559266001</v>
      </c>
      <c r="N13" s="60">
        <f ca="1">'CALC B'!N148</f>
        <v>5972.3060567739558</v>
      </c>
      <c r="O13" s="60">
        <f ca="1">'CALC B'!O148</f>
        <v>1809.3648013410236</v>
      </c>
      <c r="P13" s="60">
        <f ca="1">'CALC B'!P148</f>
        <v>5232.0533270936749</v>
      </c>
      <c r="Q13" s="60">
        <f ca="1">'CALC B'!Q148</f>
        <v>2012.715872620809</v>
      </c>
      <c r="R13" s="60">
        <f ca="1">'CALC B'!R148</f>
        <v>7955.7133058003265</v>
      </c>
      <c r="S13" s="60">
        <f ca="1">'CALC B'!S148</f>
        <v>30503.662235831765</v>
      </c>
      <c r="T13" s="60">
        <f ca="1">'CALC B'!T148</f>
        <v>2599.8252375117459</v>
      </c>
      <c r="U13" s="60">
        <f ca="1">'CALC B'!U148</f>
        <v>39225.395498099446</v>
      </c>
      <c r="V13" s="60">
        <f ca="1">'CALC B'!V148</f>
        <v>1272.2831889405113</v>
      </c>
      <c r="W13" s="60">
        <f ca="1">'CALC B'!W148</f>
        <v>6320.4748151102067</v>
      </c>
      <c r="X13" s="60">
        <f ca="1">'CALC B'!X148</f>
        <v>5659.9606343412825</v>
      </c>
      <c r="Y13" s="60">
        <f ca="1">'CALC B'!Y148</f>
        <v>8670.925072646085</v>
      </c>
      <c r="Z13" s="60">
        <f ca="1">'CALC B'!Z148</f>
        <v>22659.143608767256</v>
      </c>
      <c r="AA13" s="60">
        <f ca="1">'CALC B'!AA148</f>
        <v>62198.872708803407</v>
      </c>
      <c r="AB13" s="60">
        <f ca="1">'CALC B'!AB148</f>
        <v>3305.3860837685907</v>
      </c>
      <c r="AC13" s="60">
        <f ca="1">'CALC B'!AC148</f>
        <v>11505.747880914374</v>
      </c>
      <c r="AD13" s="60">
        <f ca="1">'CALC B'!AD148</f>
        <v>21529.492241070871</v>
      </c>
      <c r="AE13" s="60">
        <f ca="1">'CALC B'!AE148</f>
        <v>3621.9045544310984</v>
      </c>
      <c r="AF13" s="103"/>
    </row>
    <row r="14" spans="1:32" x14ac:dyDescent="0.25">
      <c r="A14" s="29"/>
      <c r="B14" s="56">
        <v>2019</v>
      </c>
      <c r="C14" s="220">
        <f ca="1">'CALC B'!C149</f>
        <v>9523.0754853677881</v>
      </c>
      <c r="D14" s="60">
        <f ca="1">'CALC B'!D149</f>
        <v>11878.447929410982</v>
      </c>
      <c r="E14" s="60">
        <f ca="1">'CALC B'!E149</f>
        <v>2732.6598757776715</v>
      </c>
      <c r="F14" s="60">
        <f ca="1">'CALC B'!F149</f>
        <v>2291.982010098965</v>
      </c>
      <c r="G14" s="60">
        <f ca="1">'CALC B'!G149</f>
        <v>7447.3737812558584</v>
      </c>
      <c r="H14" s="60">
        <f ca="1">'CALC B'!H149</f>
        <v>3760.5292770400142</v>
      </c>
      <c r="I14" s="60">
        <f ca="1">'CALC B'!I149</f>
        <v>5096.2277502472534</v>
      </c>
      <c r="J14" s="60">
        <f ca="1">'CALC B'!J149</f>
        <v>6427.6099150793452</v>
      </c>
      <c r="K14" s="60">
        <f ca="1">'CALC B'!K149</f>
        <v>3818.0563827222732</v>
      </c>
      <c r="L14" s="60">
        <f ca="1">'CALC B'!L149</f>
        <v>5111.5134088756749</v>
      </c>
      <c r="M14" s="60">
        <f ca="1">'CALC B'!M149</f>
        <v>8228.0953422547318</v>
      </c>
      <c r="N14" s="60">
        <f ca="1">'CALC B'!N149</f>
        <v>6155.2262782076323</v>
      </c>
      <c r="O14" s="60">
        <f ca="1">'CALC B'!O149</f>
        <v>1866.0327144848768</v>
      </c>
      <c r="P14" s="60">
        <f ca="1">'CALC B'!P149</f>
        <v>5401.8684193600011</v>
      </c>
      <c r="Q14" s="60">
        <f ca="1">'CALC B'!Q149</f>
        <v>2059.6252049912164</v>
      </c>
      <c r="R14" s="60">
        <f ca="1">'CALC B'!R149</f>
        <v>8212.202995789612</v>
      </c>
      <c r="S14" s="60">
        <f ca="1">'CALC B'!S149</f>
        <v>31522.649729106382</v>
      </c>
      <c r="T14" s="60">
        <f ca="1">'CALC B'!T149</f>
        <v>2667.5257307339084</v>
      </c>
      <c r="U14" s="60">
        <f ca="1">'CALC B'!U149</f>
        <v>40439.82034445765</v>
      </c>
      <c r="V14" s="60">
        <f ca="1">'CALC B'!V149</f>
        <v>1304.1573327181618</v>
      </c>
      <c r="W14" s="60">
        <f ca="1">'CALC B'!W149</f>
        <v>6471.9275760476421</v>
      </c>
      <c r="X14" s="60">
        <f ca="1">'CALC B'!X149</f>
        <v>5802.7393092178381</v>
      </c>
      <c r="Y14" s="60">
        <f ca="1">'CALC B'!Y149</f>
        <v>8923.4481070657203</v>
      </c>
      <c r="Z14" s="60">
        <f ca="1">'CALC B'!Z149</f>
        <v>23315.533285778922</v>
      </c>
      <c r="AA14" s="60">
        <f ca="1">'CALC B'!AA149</f>
        <v>64640.496083359176</v>
      </c>
      <c r="AB14" s="60">
        <f ca="1">'CALC B'!AB149</f>
        <v>3413.1425875661325</v>
      </c>
      <c r="AC14" s="60">
        <f ca="1">'CALC B'!AC149</f>
        <v>11925.265745277364</v>
      </c>
      <c r="AD14" s="60">
        <f ca="1">'CALC B'!AD149</f>
        <v>22217.421024982807</v>
      </c>
      <c r="AE14" s="60">
        <f ca="1">'CALC B'!AE149</f>
        <v>3717.3550077332397</v>
      </c>
      <c r="AF14" s="103"/>
    </row>
    <row r="15" spans="1:32" x14ac:dyDescent="0.25">
      <c r="A15" s="29"/>
      <c r="B15" s="56">
        <v>2020</v>
      </c>
      <c r="C15" s="220">
        <f ca="1">'CALC B'!C150</f>
        <v>9775.4849564434207</v>
      </c>
      <c r="D15" s="60">
        <f ca="1">'CALC B'!D150</f>
        <v>12257.661185544437</v>
      </c>
      <c r="E15" s="60">
        <f ca="1">'CALC B'!E150</f>
        <v>2797.3738158602237</v>
      </c>
      <c r="F15" s="60">
        <f ca="1">'CALC B'!F150</f>
        <v>2348.1959130338046</v>
      </c>
      <c r="G15" s="60">
        <f ca="1">'CALC B'!G150</f>
        <v>7730.2167057801689</v>
      </c>
      <c r="H15" s="60">
        <f ca="1">'CALC B'!H150</f>
        <v>3857.7616108002876</v>
      </c>
      <c r="I15" s="60">
        <f ca="1">'CALC B'!I150</f>
        <v>5257.056641377224</v>
      </c>
      <c r="J15" s="60">
        <f ca="1">'CALC B'!J150</f>
        <v>6625.4934103459473</v>
      </c>
      <c r="K15" s="60">
        <f ca="1">'CALC B'!K150</f>
        <v>3910.2422844177358</v>
      </c>
      <c r="L15" s="60">
        <f ca="1">'CALC B'!L150</f>
        <v>5234.2637642857562</v>
      </c>
      <c r="M15" s="60">
        <f ca="1">'CALC B'!M150</f>
        <v>8536.1964742861692</v>
      </c>
      <c r="N15" s="60">
        <f ca="1">'CALC B'!N150</f>
        <v>6341.2045719125617</v>
      </c>
      <c r="O15" s="60">
        <f ca="1">'CALC B'!O150</f>
        <v>1923.7035330255828</v>
      </c>
      <c r="P15" s="60">
        <f ca="1">'CALC B'!P150</f>
        <v>5574.9581825799169</v>
      </c>
      <c r="Q15" s="60">
        <f ca="1">'CALC B'!Q150</f>
        <v>2106.7824781753061</v>
      </c>
      <c r="R15" s="60">
        <f ca="1">'CALC B'!R150</f>
        <v>8473.5617983118282</v>
      </c>
      <c r="S15" s="60">
        <f ca="1">'CALC B'!S150</f>
        <v>32562.611107132972</v>
      </c>
      <c r="T15" s="60">
        <f ca="1">'CALC B'!T150</f>
        <v>2735.8913898916421</v>
      </c>
      <c r="U15" s="60">
        <f ca="1">'CALC B'!U150</f>
        <v>41675.121759399888</v>
      </c>
      <c r="V15" s="60">
        <f ca="1">'CALC B'!V150</f>
        <v>1336.2938195597678</v>
      </c>
      <c r="W15" s="60">
        <f ca="1">'CALC B'!W150</f>
        <v>6624.3514502665084</v>
      </c>
      <c r="X15" s="60">
        <f ca="1">'CALC B'!X150</f>
        <v>5946.7335925705638</v>
      </c>
      <c r="Y15" s="60">
        <f ca="1">'CALC B'!Y150</f>
        <v>9179.6420102028169</v>
      </c>
      <c r="Z15" s="60">
        <f ca="1">'CALC B'!Z150</f>
        <v>23981.314695246099</v>
      </c>
      <c r="AA15" s="60">
        <f ca="1">'CALC B'!AA150</f>
        <v>67151.02115707552</v>
      </c>
      <c r="AB15" s="60">
        <f ca="1">'CALC B'!AB150</f>
        <v>3522.998372892479</v>
      </c>
      <c r="AC15" s="60">
        <f ca="1">'CALC B'!AC150</f>
        <v>12355.122379616771</v>
      </c>
      <c r="AD15" s="60">
        <f ca="1">'CALC B'!AD150</f>
        <v>22918.135149592556</v>
      </c>
      <c r="AE15" s="60">
        <f ca="1">'CALC B'!AE150</f>
        <v>3813.7906387435082</v>
      </c>
      <c r="AF15" s="103"/>
    </row>
    <row r="16" spans="1:32" x14ac:dyDescent="0.25">
      <c r="A16" s="29"/>
      <c r="B16" s="56">
        <v>2021</v>
      </c>
      <c r="C16" s="220">
        <f ca="1">'CALC B'!C151</f>
        <v>10034.584549968102</v>
      </c>
      <c r="D16" s="60">
        <f ca="1">'CALC B'!D151</f>
        <v>12648.980627139315</v>
      </c>
      <c r="E16" s="60">
        <f ca="1">'CALC B'!E151</f>
        <v>2863.6202898955476</v>
      </c>
      <c r="F16" s="60">
        <f ca="1">'CALC B'!F151</f>
        <v>2405.7885365996272</v>
      </c>
      <c r="G16" s="60">
        <f ca="1">'CALC B'!G151</f>
        <v>8023.8016881497297</v>
      </c>
      <c r="H16" s="60">
        <f ca="1">'CALC B'!H151</f>
        <v>3957.507986077585</v>
      </c>
      <c r="I16" s="60">
        <f ca="1">'CALC B'!I151</f>
        <v>5422.9610380555559</v>
      </c>
      <c r="J16" s="60">
        <f ca="1">'CALC B'!J151</f>
        <v>6829.4690422257336</v>
      </c>
      <c r="K16" s="60">
        <f ca="1">'CALC B'!K151</f>
        <v>4004.6539888828634</v>
      </c>
      <c r="L16" s="60">
        <f ca="1">'CALC B'!L151</f>
        <v>5359.9619061042886</v>
      </c>
      <c r="M16" s="60">
        <f ca="1">'CALC B'!M151</f>
        <v>8855.834457023695</v>
      </c>
      <c r="N16" s="60">
        <f ca="1">'CALC B'!N151</f>
        <v>6532.8021433119329</v>
      </c>
      <c r="O16" s="60">
        <f ca="1">'CALC B'!O151</f>
        <v>1983.1567015140342</v>
      </c>
      <c r="P16" s="60">
        <f ca="1">'CALC B'!P151</f>
        <v>5753.5941871751584</v>
      </c>
      <c r="Q16" s="60">
        <f ca="1">'CALC B'!Q151</f>
        <v>2155.0194664496789</v>
      </c>
      <c r="R16" s="60">
        <f ca="1">'CALC B'!R151</f>
        <v>8743.2385179253379</v>
      </c>
      <c r="S16" s="60">
        <f ca="1">'CALC B'!S151</f>
        <v>33636.881773150293</v>
      </c>
      <c r="T16" s="60">
        <f ca="1">'CALC B'!T151</f>
        <v>2806.0091833580418</v>
      </c>
      <c r="U16" s="60">
        <f ca="1">'CALC B'!U151</f>
        <v>42948.157505819356</v>
      </c>
      <c r="V16" s="60">
        <f ca="1">'CALC B'!V151</f>
        <v>1369.2221999564003</v>
      </c>
      <c r="W16" s="60">
        <f ca="1">'CALC B'!W151</f>
        <v>6780.3651417629735</v>
      </c>
      <c r="X16" s="60">
        <f ca="1">'CALC B'!X151</f>
        <v>6094.3010768777631</v>
      </c>
      <c r="Y16" s="60">
        <f ca="1">'CALC B'!Y151</f>
        <v>9443.1912893355038</v>
      </c>
      <c r="Z16" s="60">
        <f ca="1">'CALC B'!Z151</f>
        <v>24666.10767437196</v>
      </c>
      <c r="AA16" s="60">
        <f ca="1">'CALC B'!AA151</f>
        <v>69759.050682763103</v>
      </c>
      <c r="AB16" s="60">
        <f ca="1">'CALC B'!AB151</f>
        <v>3636.3899886917834</v>
      </c>
      <c r="AC16" s="60">
        <f ca="1">'CALC B'!AC151</f>
        <v>12800.473572319268</v>
      </c>
      <c r="AD16" s="60">
        <f ca="1">'CALC B'!AD151</f>
        <v>23640.949061746294</v>
      </c>
      <c r="AE16" s="60">
        <f ca="1">'CALC B'!AE151</f>
        <v>3912.7280030854054</v>
      </c>
      <c r="AF16" s="103"/>
    </row>
    <row r="17" spans="1:32" x14ac:dyDescent="0.25">
      <c r="A17" s="29"/>
      <c r="B17" s="56">
        <v>2022</v>
      </c>
      <c r="C17" s="220">
        <f ca="1">'CALC B'!C152</f>
        <v>10293.332360971421</v>
      </c>
      <c r="D17" s="60">
        <f ca="1">'CALC B'!D152</f>
        <v>13047.097924011334</v>
      </c>
      <c r="E17" s="60">
        <f ca="1">'CALC B'!E152</f>
        <v>2928.7598427201024</v>
      </c>
      <c r="F17" s="60">
        <f ca="1">'CALC B'!F152</f>
        <v>2463.1548210340252</v>
      </c>
      <c r="G17" s="60">
        <f ca="1">'CALC B'!G152</f>
        <v>8323.1516376527852</v>
      </c>
      <c r="H17" s="60">
        <f ca="1">'CALC B'!H152</f>
        <v>4055.1760126134559</v>
      </c>
      <c r="I17" s="60">
        <f ca="1">'CALC B'!I152</f>
        <v>5591.4021260503405</v>
      </c>
      <c r="J17" s="60">
        <f ca="1">'CALC B'!J152</f>
        <v>7032.0583696306521</v>
      </c>
      <c r="K17" s="60">
        <f ca="1">'CALC B'!K152</f>
        <v>4095.8433751395255</v>
      </c>
      <c r="L17" s="60">
        <f ca="1">'CALC B'!L152</f>
        <v>5482.6346543082018</v>
      </c>
      <c r="M17" s="60">
        <f ca="1">'CALC B'!M152</f>
        <v>9179.9177213790954</v>
      </c>
      <c r="N17" s="60">
        <f ca="1">'CALC B'!N152</f>
        <v>6723.0517715229344</v>
      </c>
      <c r="O17" s="60">
        <f ca="1">'CALC B'!O152</f>
        <v>2042.9219075757833</v>
      </c>
      <c r="P17" s="60">
        <f ca="1">'CALC B'!P152</f>
        <v>5931.5809097922274</v>
      </c>
      <c r="Q17" s="60">
        <f ca="1">'CALC B'!Q152</f>
        <v>2201.3503159589736</v>
      </c>
      <c r="R17" s="60">
        <f ca="1">'CALC B'!R152</f>
        <v>9013.6173294734381</v>
      </c>
      <c r="S17" s="60">
        <f ca="1">'CALC B'!S152</f>
        <v>34724.015373433278</v>
      </c>
      <c r="T17" s="60">
        <f ca="1">'CALC B'!T152</f>
        <v>2876.3696444079333</v>
      </c>
      <c r="U17" s="60">
        <f ca="1">'CALC B'!U152</f>
        <v>44232.262488559609</v>
      </c>
      <c r="V17" s="60">
        <f ca="1">'CALC B'!V152</f>
        <v>1401.5706181213766</v>
      </c>
      <c r="W17" s="60">
        <f ca="1">'CALC B'!W152</f>
        <v>6933.9767161073041</v>
      </c>
      <c r="X17" s="60">
        <f ca="1">'CALC B'!X152</f>
        <v>6242.8329691023428</v>
      </c>
      <c r="Y17" s="60">
        <f ca="1">'CALC B'!Y152</f>
        <v>9701.1464496875433</v>
      </c>
      <c r="Z17" s="60">
        <f ca="1">'CALC B'!Z152</f>
        <v>25355.123840118453</v>
      </c>
      <c r="AA17" s="60">
        <f ca="1">'CALC B'!AA152</f>
        <v>72404.681856602809</v>
      </c>
      <c r="AB17" s="60">
        <f ca="1">'CALC B'!AB152</f>
        <v>3750.4772144742324</v>
      </c>
      <c r="AC17" s="60">
        <f ca="1">'CALC B'!AC152</f>
        <v>13252.227455649305</v>
      </c>
      <c r="AD17" s="60">
        <f ca="1">'CALC B'!AD152</f>
        <v>24370.029055963267</v>
      </c>
      <c r="AE17" s="60">
        <f ca="1">'CALC B'!AE152</f>
        <v>4010.7274699075992</v>
      </c>
      <c r="AF17" s="103"/>
    </row>
    <row r="18" spans="1:32" x14ac:dyDescent="0.25">
      <c r="A18" s="29"/>
      <c r="B18" s="56">
        <v>2023</v>
      </c>
      <c r="C18" s="220">
        <f ca="1">'CALC B'!C153</f>
        <v>10558.752140242643</v>
      </c>
      <c r="D18" s="60">
        <f ca="1">'CALC B'!D153</f>
        <v>13457.745667939977</v>
      </c>
      <c r="E18" s="60">
        <f ca="1">'CALC B'!E153</f>
        <v>2995.3811427431779</v>
      </c>
      <c r="F18" s="60">
        <f ca="1">'CALC B'!F153</f>
        <v>2521.8890106436875</v>
      </c>
      <c r="G18" s="60">
        <f ca="1">'CALC B'!G153</f>
        <v>8633.6696588194045</v>
      </c>
      <c r="H18" s="60">
        <f ca="1">'CALC B'!H153</f>
        <v>4155.2544053295005</v>
      </c>
      <c r="I18" s="60">
        <f ca="1">'CALC B'!I153</f>
        <v>5765.0751159388965</v>
      </c>
      <c r="J18" s="60">
        <f ca="1">'CALC B'!J153</f>
        <v>7240.657305589998</v>
      </c>
      <c r="K18" s="60">
        <f ca="1">'CALC B'!K153</f>
        <v>4189.1092214821147</v>
      </c>
      <c r="L18" s="60">
        <f ca="1">'CALC B'!L153</f>
        <v>5608.1149976807965</v>
      </c>
      <c r="M18" s="60">
        <f ca="1">'CALC B'!M153</f>
        <v>9515.8609592632365</v>
      </c>
      <c r="N18" s="60">
        <f ca="1">'CALC B'!N153</f>
        <v>6918.8418891350229</v>
      </c>
      <c r="O18" s="60">
        <f ca="1">'CALC B'!O153</f>
        <v>2104.4882218670909</v>
      </c>
      <c r="P18" s="60">
        <f ca="1">'CALC B'!P153</f>
        <v>6115.073629599462</v>
      </c>
      <c r="Q18" s="60">
        <f ca="1">'CALC B'!Q153</f>
        <v>2248.6772342507875</v>
      </c>
      <c r="R18" s="60">
        <f ca="1">'CALC B'!R153</f>
        <v>9292.3574251823538</v>
      </c>
      <c r="S18" s="60">
        <f ca="1">'CALC B'!S153</f>
        <v>35846.284794950647</v>
      </c>
      <c r="T18" s="60">
        <f ca="1">'CALC B'!T153</f>
        <v>2948.4943885216539</v>
      </c>
      <c r="U18" s="60">
        <f ca="1">'CALC B'!U153</f>
        <v>45554.760867022946</v>
      </c>
      <c r="V18" s="60">
        <f ca="1">'CALC B'!V153</f>
        <v>1434.6832805104157</v>
      </c>
      <c r="W18" s="60">
        <f ca="1">'CALC B'!W153</f>
        <v>7091.0684150878724</v>
      </c>
      <c r="X18" s="60">
        <f ca="1">'CALC B'!X153</f>
        <v>6394.9849192678557</v>
      </c>
      <c r="Y18" s="60">
        <f ca="1">'CALC B'!Y153</f>
        <v>9966.1480483371288</v>
      </c>
      <c r="Z18" s="60">
        <f ca="1">'CALC B'!Z153</f>
        <v>26063.386791086472</v>
      </c>
      <c r="AA18" s="60">
        <f ca="1">'CALC B'!AA153</f>
        <v>75150.649319991819</v>
      </c>
      <c r="AB18" s="60">
        <f ca="1">'CALC B'!AB153</f>
        <v>3868.1437854664123</v>
      </c>
      <c r="AC18" s="60">
        <f ca="1">'CALC B'!AC153</f>
        <v>13719.924621854834</v>
      </c>
      <c r="AD18" s="60">
        <f ca="1">'CALC B'!AD153</f>
        <v>25121.593665183595</v>
      </c>
      <c r="AE18" s="60">
        <f ca="1">'CALC B'!AE153</f>
        <v>4111.1814634666007</v>
      </c>
      <c r="AF18" s="103"/>
    </row>
    <row r="19" spans="1:32" x14ac:dyDescent="0.25">
      <c r="A19" s="29"/>
      <c r="B19" s="2"/>
      <c r="C19" s="170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103"/>
    </row>
    <row r="20" spans="1:32" ht="23.25" x14ac:dyDescent="0.35">
      <c r="A20" s="101" t="s">
        <v>158</v>
      </c>
      <c r="B20" s="79" t="s">
        <v>94</v>
      </c>
      <c r="C20" s="170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103"/>
    </row>
    <row r="21" spans="1:32" x14ac:dyDescent="0.25">
      <c r="A21" s="29"/>
      <c r="B21" s="82" t="s">
        <v>15</v>
      </c>
      <c r="C21" s="170" t="s">
        <v>93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103"/>
    </row>
    <row r="22" spans="1:32" x14ac:dyDescent="0.25">
      <c r="A22" s="29"/>
      <c r="B22" s="2"/>
      <c r="C22" s="17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103"/>
    </row>
    <row r="23" spans="1:32" ht="26.25" x14ac:dyDescent="0.25">
      <c r="A23" s="29"/>
      <c r="B23" s="61" t="s">
        <v>167</v>
      </c>
      <c r="C23" s="195" t="s">
        <v>3</v>
      </c>
      <c r="D23" s="62" t="s">
        <v>4</v>
      </c>
      <c r="E23" s="62" t="s">
        <v>59</v>
      </c>
      <c r="F23" s="62" t="s">
        <v>5</v>
      </c>
      <c r="G23" s="62" t="s">
        <v>60</v>
      </c>
      <c r="H23" s="62" t="s">
        <v>6</v>
      </c>
      <c r="I23" s="62" t="s">
        <v>61</v>
      </c>
      <c r="J23" s="62" t="s">
        <v>7</v>
      </c>
      <c r="K23" s="62" t="s">
        <v>8</v>
      </c>
      <c r="L23" s="62" t="s">
        <v>62</v>
      </c>
      <c r="M23" s="62" t="s">
        <v>63</v>
      </c>
      <c r="N23" s="62" t="s">
        <v>64</v>
      </c>
      <c r="O23" s="62" t="s">
        <v>9</v>
      </c>
      <c r="P23" s="62" t="s">
        <v>10</v>
      </c>
      <c r="Q23" s="62" t="s">
        <v>65</v>
      </c>
      <c r="R23" s="62" t="s">
        <v>66</v>
      </c>
      <c r="S23" s="62" t="s">
        <v>67</v>
      </c>
      <c r="T23" s="62" t="s">
        <v>68</v>
      </c>
      <c r="U23" s="62" t="s">
        <v>11</v>
      </c>
      <c r="V23" s="62" t="s">
        <v>69</v>
      </c>
      <c r="W23" s="62" t="s">
        <v>12</v>
      </c>
      <c r="X23" s="62" t="s">
        <v>70</v>
      </c>
      <c r="Y23" s="62" t="s">
        <v>13</v>
      </c>
      <c r="Z23" s="62" t="s">
        <v>71</v>
      </c>
      <c r="AA23" s="62" t="s">
        <v>72</v>
      </c>
      <c r="AB23" s="62" t="s">
        <v>73</v>
      </c>
      <c r="AC23" s="62" t="s">
        <v>74</v>
      </c>
      <c r="AD23" s="62" t="s">
        <v>14</v>
      </c>
      <c r="AE23" s="62" t="s">
        <v>75</v>
      </c>
      <c r="AF23" s="103"/>
    </row>
    <row r="24" spans="1:32" x14ac:dyDescent="0.25">
      <c r="A24" s="29"/>
      <c r="B24" s="56" t="s">
        <v>76</v>
      </c>
      <c r="C24" s="220">
        <f>'CALC B'!C123</f>
        <v>8175.7128169999996</v>
      </c>
      <c r="D24" s="60">
        <f>'CALC B'!D123</f>
        <v>9839</v>
      </c>
      <c r="E24" s="60">
        <f>'CALC B'!E123</f>
        <v>2386.8894100000002</v>
      </c>
      <c r="F24" s="60">
        <f>'CALC B'!F123</f>
        <v>1989</v>
      </c>
      <c r="G24" s="60">
        <f>'CALC B'!G123</f>
        <v>5916.6009999999997</v>
      </c>
      <c r="H24" s="60">
        <f>'CALC B'!H123</f>
        <v>3243.2420000000002</v>
      </c>
      <c r="I24" s="60">
        <f>'CALC B'!I123</f>
        <v>4228</v>
      </c>
      <c r="J24" s="60">
        <f>'CALC B'!J123</f>
        <v>5348</v>
      </c>
      <c r="K24" s="60">
        <f>'CALC B'!K123</f>
        <v>3309</v>
      </c>
      <c r="L24" s="60">
        <f>'CALC B'!L123</f>
        <v>4465.02945</v>
      </c>
      <c r="M24" s="60">
        <f>'CALC B'!M123</f>
        <v>6559</v>
      </c>
      <c r="N24" s="60">
        <f>'CALC B'!N123</f>
        <v>5146</v>
      </c>
      <c r="O24" s="60">
        <f>'CALC B'!O123</f>
        <v>1557</v>
      </c>
      <c r="P24" s="60">
        <f>'CALC B'!P123</f>
        <v>4472.0630999999994</v>
      </c>
      <c r="Q24" s="60">
        <f>'CALC B'!Q123</f>
        <v>1814.3813259999999</v>
      </c>
      <c r="R24" s="60">
        <f>'CALC B'!R123</f>
        <v>6801</v>
      </c>
      <c r="S24" s="60">
        <f>'CALC B'!S123</f>
        <v>25889</v>
      </c>
      <c r="T24" s="60">
        <f>'CALC B'!T123</f>
        <v>2306</v>
      </c>
      <c r="U24" s="60">
        <f>'CALC B'!U123</f>
        <v>33801.062946153594</v>
      </c>
      <c r="V24" s="60">
        <f>'CALC B'!V123</f>
        <v>1137</v>
      </c>
      <c r="W24" s="60">
        <f>'CALC B'!W123</f>
        <v>5669.5304920000099</v>
      </c>
      <c r="X24" s="60">
        <f>'CALC B'!X123</f>
        <v>5031</v>
      </c>
      <c r="Y24" s="60">
        <f>'CALC B'!Y123</f>
        <v>7556.21</v>
      </c>
      <c r="Z24" s="60">
        <f>'CALC B'!Z123</f>
        <v>19759.174999999977</v>
      </c>
      <c r="AA24" s="60">
        <f>'CALC B'!AA123</f>
        <v>51100</v>
      </c>
      <c r="AB24" s="60">
        <f>'CALC B'!AB123</f>
        <v>2818.6055200000001</v>
      </c>
      <c r="AC24" s="60">
        <f>'CALC B'!AC123</f>
        <v>9579.7893992880217</v>
      </c>
      <c r="AD24" s="60">
        <f>'CALC B'!AD123</f>
        <v>18421.108610000039</v>
      </c>
      <c r="AE24" s="60">
        <f>'CALC B'!AE123</f>
        <v>3203</v>
      </c>
      <c r="AF24" s="103"/>
    </row>
    <row r="25" spans="1:32" x14ac:dyDescent="0.25">
      <c r="A25" s="29"/>
      <c r="B25" s="56">
        <v>2013</v>
      </c>
      <c r="C25" s="220">
        <f ca="1">'CALC B'!C124</f>
        <v>8180.9232637908426</v>
      </c>
      <c r="D25" s="60">
        <f ca="1">'CALC B'!D124</f>
        <v>9894.6813837869977</v>
      </c>
      <c r="E25" s="60">
        <f ca="1">'CALC B'!E124</f>
        <v>2383.041081394354</v>
      </c>
      <c r="F25" s="60">
        <f ca="1">'CALC B'!F124</f>
        <v>1987.7929733446172</v>
      </c>
      <c r="G25" s="60">
        <f ca="1">'CALC B'!G124</f>
        <v>5986.1585695869526</v>
      </c>
      <c r="H25" s="60">
        <f ca="1">'CALC B'!H124</f>
        <v>3243.1464139067407</v>
      </c>
      <c r="I25" s="60">
        <f ca="1">'CALC B'!I124</f>
        <v>4251.3579754747088</v>
      </c>
      <c r="J25" s="60">
        <f ca="1">'CALC B'!J124</f>
        <v>5376.6776060949978</v>
      </c>
      <c r="K25" s="60">
        <f ca="1">'CALC B'!K124</f>
        <v>3309</v>
      </c>
      <c r="L25" s="60">
        <f ca="1">'CALC B'!L124</f>
        <v>4456.6717969046413</v>
      </c>
      <c r="M25" s="60">
        <f ca="1">'CALC B'!M124</f>
        <v>6633.0587174449638</v>
      </c>
      <c r="N25" s="60">
        <f ca="1">'CALC B'!N124</f>
        <v>5169.5428741097849</v>
      </c>
      <c r="O25" s="60">
        <f ca="1">'CALC B'!O124</f>
        <v>1564.1079048963641</v>
      </c>
      <c r="P25" s="60">
        <f ca="1">'CALC B'!P124</f>
        <v>4497.574209155875</v>
      </c>
      <c r="Q25" s="60">
        <f ca="1">'CALC B'!Q124</f>
        <v>1808.6496775524972</v>
      </c>
      <c r="R25" s="60">
        <f ca="1">'CALC B'!R124</f>
        <v>6840.2875910576622</v>
      </c>
      <c r="S25" s="60">
        <f ca="1">'CALC B'!S124</f>
        <v>26070.800187517565</v>
      </c>
      <c r="T25" s="60">
        <f ca="1">'CALC B'!T124</f>
        <v>2304.9608864597853</v>
      </c>
      <c r="U25" s="60">
        <f ca="1">'CALC B'!U124</f>
        <v>33949.543035247436</v>
      </c>
      <c r="V25" s="60">
        <f ca="1">'CALC B'!V124</f>
        <v>1134.9022874745308</v>
      </c>
      <c r="W25" s="60">
        <f ca="1">'CALC B'!W124</f>
        <v>5656.8029553075166</v>
      </c>
      <c r="X25" s="60">
        <f ca="1">'CALC B'!X124</f>
        <v>5028.0494584447588</v>
      </c>
      <c r="Y25" s="60">
        <f ca="1">'CALC B'!Y124</f>
        <v>7574.8844670202143</v>
      </c>
      <c r="Z25" s="60">
        <f ca="1">'CALC B'!Z124</f>
        <v>19806.230230714729</v>
      </c>
      <c r="AA25" s="60">
        <f ca="1">'CALC B'!AA124</f>
        <v>51732.741641002707</v>
      </c>
      <c r="AB25" s="60">
        <f ca="1">'CALC B'!AB124</f>
        <v>2836.158046636775</v>
      </c>
      <c r="AC25" s="60">
        <f ca="1">'CALC B'!AC124</f>
        <v>9679.0861080880513</v>
      </c>
      <c r="AD25" s="60">
        <f ca="1">'CALC B'!AD124</f>
        <v>18525.955453203162</v>
      </c>
      <c r="AE25" s="60">
        <f ca="1">'CALC B'!AE124</f>
        <v>3203.4556148283496</v>
      </c>
      <c r="AF25" s="103"/>
    </row>
    <row r="26" spans="1:32" x14ac:dyDescent="0.25">
      <c r="A26" s="29"/>
      <c r="B26" s="56">
        <v>2014</v>
      </c>
      <c r="C26" s="220">
        <f ca="1">'CALC B'!C125</f>
        <v>8186.1370312408581</v>
      </c>
      <c r="D26" s="60">
        <f ca="1">'CALC B'!D125</f>
        <v>9950.6778825755646</v>
      </c>
      <c r="E26" s="60">
        <f ca="1">'CALC B'!E125</f>
        <v>2379.1989573631618</v>
      </c>
      <c r="F26" s="60">
        <f ca="1">'CALC B'!F125</f>
        <v>1986.5866791745771</v>
      </c>
      <c r="G26" s="60">
        <f ca="1">'CALC B'!G125</f>
        <v>6056.5338815714131</v>
      </c>
      <c r="H26" s="60">
        <f ca="1">'CALC B'!H125</f>
        <v>3243.0508306306315</v>
      </c>
      <c r="I26" s="60">
        <f ca="1">'CALC B'!I125</f>
        <v>4274.8449942366169</v>
      </c>
      <c r="J26" s="60">
        <f ca="1">'CALC B'!J125</f>
        <v>5405.5089902549435</v>
      </c>
      <c r="K26" s="60">
        <f ca="1">'CALC B'!K125</f>
        <v>3309</v>
      </c>
      <c r="L26" s="60">
        <f ca="1">'CALC B'!L125</f>
        <v>4448.329787684881</v>
      </c>
      <c r="M26" s="60">
        <f ca="1">'CALC B'!M125</f>
        <v>6707.9536437067591</v>
      </c>
      <c r="N26" s="60">
        <f ca="1">'CALC B'!N125</f>
        <v>5193.1934565214251</v>
      </c>
      <c r="O26" s="60">
        <f ca="1">'CALC B'!O125</f>
        <v>1571.2482582911325</v>
      </c>
      <c r="P26" s="60">
        <f ca="1">'CALC B'!P125</f>
        <v>4523.2308477186052</v>
      </c>
      <c r="Q26" s="60">
        <f ca="1">'CALC B'!Q125</f>
        <v>1802.9361354387927</v>
      </c>
      <c r="R26" s="60">
        <f ca="1">'CALC B'!R125</f>
        <v>6879.8021362119462</v>
      </c>
      <c r="S26" s="60">
        <f ca="1">'CALC B'!S125</f>
        <v>26253.877029528605</v>
      </c>
      <c r="T26" s="60">
        <f ca="1">'CALC B'!T125</f>
        <v>2303.9222411576238</v>
      </c>
      <c r="U26" s="60">
        <f ca="1">'CALC B'!U125</f>
        <v>34098.675362316528</v>
      </c>
      <c r="V26" s="60">
        <f ca="1">'CALC B'!V125</f>
        <v>1132.808445131858</v>
      </c>
      <c r="W26" s="60">
        <f ca="1">'CALC B'!W125</f>
        <v>5644.1039906794103</v>
      </c>
      <c r="X26" s="60">
        <f ca="1">'CALC B'!X125</f>
        <v>5025.1006473000662</v>
      </c>
      <c r="Y26" s="60">
        <f ca="1">'CALC B'!Y125</f>
        <v>7593.6050862408683</v>
      </c>
      <c r="Z26" s="60">
        <f ca="1">'CALC B'!Z125</f>
        <v>19853.397520497612</v>
      </c>
      <c r="AA26" s="60">
        <f ca="1">'CALC B'!AA125</f>
        <v>52373.318154495799</v>
      </c>
      <c r="AB26" s="60">
        <f ca="1">'CALC B'!AB125</f>
        <v>2853.8198795206104</v>
      </c>
      <c r="AC26" s="60">
        <f ca="1">'CALC B'!AC125</f>
        <v>9779.4120499920227</v>
      </c>
      <c r="AD26" s="60">
        <f ca="1">'CALC B'!AD125</f>
        <v>18631.399049878746</v>
      </c>
      <c r="AE26" s="60">
        <f ca="1">'CALC B'!AE125</f>
        <v>3203.9112944662129</v>
      </c>
      <c r="AF26" s="103"/>
    </row>
    <row r="27" spans="1:32" x14ac:dyDescent="0.25">
      <c r="A27" s="29"/>
      <c r="B27" s="56">
        <v>2015</v>
      </c>
      <c r="C27" s="220">
        <f ca="1">'CALC B'!C126</f>
        <v>8191.3541214663292</v>
      </c>
      <c r="D27" s="60">
        <f ca="1">'CALC B'!D126</f>
        <v>10006.991279681011</v>
      </c>
      <c r="E27" s="60">
        <f ca="1">'CALC B'!E126</f>
        <v>2375.3630279029262</v>
      </c>
      <c r="F27" s="60">
        <f ca="1">'CALC B'!F126</f>
        <v>1985.38111704537</v>
      </c>
      <c r="G27" s="60">
        <f ca="1">'CALC B'!G126</f>
        <v>6127.7365496105704</v>
      </c>
      <c r="H27" s="60">
        <f ca="1">'CALC B'!H126</f>
        <v>3242.9552501715898</v>
      </c>
      <c r="I27" s="60">
        <f ca="1">'CALC B'!I126</f>
        <v>4298.4617691972517</v>
      </c>
      <c r="J27" s="60">
        <f ca="1">'CALC B'!J126</f>
        <v>5434.4949770846924</v>
      </c>
      <c r="K27" s="60">
        <f ca="1">'CALC B'!K126</f>
        <v>3309</v>
      </c>
      <c r="L27" s="60">
        <f ca="1">'CALC B'!L126</f>
        <v>4440.003393058475</v>
      </c>
      <c r="M27" s="60">
        <f ca="1">'CALC B'!M126</f>
        <v>6783.6942205528012</v>
      </c>
      <c r="N27" s="60">
        <f ca="1">'CALC B'!N126</f>
        <v>5216.9522399988136</v>
      </c>
      <c r="O27" s="60">
        <f ca="1">'CALC B'!O126</f>
        <v>1578.4212083158668</v>
      </c>
      <c r="P27" s="60">
        <f ca="1">'CALC B'!P126</f>
        <v>4549.0338458680217</v>
      </c>
      <c r="Q27" s="60">
        <f ca="1">'CALC B'!Q126</f>
        <v>1797.2406424607998</v>
      </c>
      <c r="R27" s="60">
        <f ca="1">'CALC B'!R126</f>
        <v>6919.5449465170668</v>
      </c>
      <c r="S27" s="60">
        <f ca="1">'CALC B'!S126</f>
        <v>26438.239491077195</v>
      </c>
      <c r="T27" s="60">
        <f ca="1">'CALC B'!T126</f>
        <v>2302.8840638825204</v>
      </c>
      <c r="U27" s="60">
        <f ca="1">'CALC B'!U126</f>
        <v>34248.462792488303</v>
      </c>
      <c r="V27" s="60">
        <f ca="1">'CALC B'!V126</f>
        <v>1130.7184658316728</v>
      </c>
      <c r="W27" s="60">
        <f ca="1">'CALC B'!W126</f>
        <v>5631.4335339742247</v>
      </c>
      <c r="X27" s="60">
        <f ca="1">'CALC B'!X126</f>
        <v>5022.1535655510834</v>
      </c>
      <c r="Y27" s="60">
        <f ca="1">'CALC B'!Y126</f>
        <v>7612.3719717228159</v>
      </c>
      <c r="Z27" s="60">
        <f ca="1">'CALC B'!Z126</f>
        <v>19900.677136210248</v>
      </c>
      <c r="AA27" s="60">
        <f ca="1">'CALC B'!AA126</f>
        <v>53021.826555157881</v>
      </c>
      <c r="AB27" s="60">
        <f ca="1">'CALC B'!AB126</f>
        <v>2871.5916993430042</v>
      </c>
      <c r="AC27" s="60">
        <f ca="1">'CALC B'!AC126</f>
        <v>9880.7778932365218</v>
      </c>
      <c r="AD27" s="60">
        <f ca="1">'CALC B'!AD126</f>
        <v>18737.442796549727</v>
      </c>
      <c r="AE27" s="60">
        <f ca="1">'CALC B'!AE126</f>
        <v>3204.3670389228082</v>
      </c>
      <c r="AF27" s="103"/>
    </row>
    <row r="28" spans="1:32" x14ac:dyDescent="0.25">
      <c r="A28" s="29"/>
      <c r="B28" s="56">
        <v>2016</v>
      </c>
      <c r="C28" s="220">
        <f ca="1">'CALC B'!C127</f>
        <v>8196.574536584887</v>
      </c>
      <c r="D28" s="60">
        <f ca="1">'CALC B'!D127</f>
        <v>10063.623368510878</v>
      </c>
      <c r="E28" s="60">
        <f ca="1">'CALC B'!E127</f>
        <v>2371.5332830262782</v>
      </c>
      <c r="F28" s="60">
        <f ca="1">'CALC B'!F127</f>
        <v>1984.1762865127571</v>
      </c>
      <c r="G28" s="60">
        <f ca="1">'CALC B'!G127</f>
        <v>6199.7763003830241</v>
      </c>
      <c r="H28" s="60">
        <f ca="1">'CALC B'!H127</f>
        <v>3242.8596725295329</v>
      </c>
      <c r="I28" s="60">
        <f ca="1">'CALC B'!I127</f>
        <v>4322.2090172066846</v>
      </c>
      <c r="J28" s="60">
        <f ca="1">'CALC B'!J127</f>
        <v>5463.6363956108853</v>
      </c>
      <c r="K28" s="60">
        <f ca="1">'CALC B'!K127</f>
        <v>3309</v>
      </c>
      <c r="L28" s="60">
        <f ca="1">'CALC B'!L127</f>
        <v>4431.6925837979898</v>
      </c>
      <c r="M28" s="60">
        <f ca="1">'CALC B'!M127</f>
        <v>6860.2899963590153</v>
      </c>
      <c r="N28" s="60">
        <f ca="1">'CALC B'!N127</f>
        <v>5240.8197195602315</v>
      </c>
      <c r="O28" s="60">
        <f ca="1">'CALC B'!O127</f>
        <v>1585.6269037783673</v>
      </c>
      <c r="P28" s="60">
        <f ca="1">'CALC B'!P127</f>
        <v>4574.9840385197558</v>
      </c>
      <c r="Q28" s="60">
        <f ca="1">'CALC B'!Q127</f>
        <v>1791.5631416011217</v>
      </c>
      <c r="R28" s="60">
        <f ca="1">'CALC B'!R127</f>
        <v>6959.5173406008598</v>
      </c>
      <c r="S28" s="60">
        <f ca="1">'CALC B'!S127</f>
        <v>26623.896600162603</v>
      </c>
      <c r="T28" s="60">
        <f ca="1">'CALC B'!T127</f>
        <v>2301.8463544235765</v>
      </c>
      <c r="U28" s="60">
        <f ca="1">'CALC B'!U127</f>
        <v>34398.908203476021</v>
      </c>
      <c r="V28" s="60">
        <f ca="1">'CALC B'!V127</f>
        <v>1128.6323424468405</v>
      </c>
      <c r="W28" s="60">
        <f ca="1">'CALC B'!W127</f>
        <v>5618.7915211944837</v>
      </c>
      <c r="X28" s="60">
        <f ca="1">'CALC B'!X127</f>
        <v>5019.2082121835701</v>
      </c>
      <c r="Y28" s="60">
        <f ca="1">'CALC B'!Y127</f>
        <v>7631.185237808796</v>
      </c>
      <c r="Z28" s="60">
        <f ca="1">'CALC B'!Z127</f>
        <v>19948.069345349752</v>
      </c>
      <c r="AA28" s="60">
        <f ca="1">'CALC B'!AA127</f>
        <v>53678.365058944015</v>
      </c>
      <c r="AB28" s="60">
        <f ca="1">'CALC B'!AB127</f>
        <v>2889.4741910343778</v>
      </c>
      <c r="AC28" s="60">
        <f ca="1">'CALC B'!AC127</f>
        <v>9983.1944166368594</v>
      </c>
      <c r="AD28" s="60">
        <f ca="1">'CALC B'!AD127</f>
        <v>18844.090109070909</v>
      </c>
      <c r="AE28" s="60">
        <f ca="1">'CALC B'!AE127</f>
        <v>3204.8228482073564</v>
      </c>
      <c r="AF28" s="103"/>
    </row>
    <row r="29" spans="1:32" x14ac:dyDescent="0.25">
      <c r="A29" s="29"/>
      <c r="B29" s="56">
        <v>2017</v>
      </c>
      <c r="C29" s="220">
        <f ca="1">'CALC B'!C128</f>
        <v>8192.3051200703885</v>
      </c>
      <c r="D29" s="60">
        <f ca="1">'CALC B'!D128</f>
        <v>10111.484749257377</v>
      </c>
      <c r="E29" s="60">
        <f ca="1">'CALC B'!E128</f>
        <v>2363.7785709830578</v>
      </c>
      <c r="F29" s="60">
        <f ca="1">'CALC B'!F128</f>
        <v>1979.3200316043494</v>
      </c>
      <c r="G29" s="60">
        <f ca="1">'CALC B'!G128</f>
        <v>6265.8093826171698</v>
      </c>
      <c r="H29" s="60">
        <f ca="1">'CALC B'!H128</f>
        <v>3239.1212891174509</v>
      </c>
      <c r="I29" s="60">
        <f ca="1">'CALC B'!I128</f>
        <v>4341.2243931827325</v>
      </c>
      <c r="J29" s="60">
        <f ca="1">'CALC B'!J128</f>
        <v>5483.5668890451179</v>
      </c>
      <c r="K29" s="60">
        <f ca="1">'CALC B'!K128</f>
        <v>3299.6717537308114</v>
      </c>
      <c r="L29" s="60">
        <f ca="1">'CALC B'!L128</f>
        <v>4418.6374367982444</v>
      </c>
      <c r="M29" s="60">
        <f ca="1">'CALC B'!M128</f>
        <v>6929.792062886715</v>
      </c>
      <c r="N29" s="60">
        <f ca="1">'CALC B'!N128</f>
        <v>5257.0196843791355</v>
      </c>
      <c r="O29" s="60">
        <f ca="1">'CALC B'!O128</f>
        <v>1591.5948929204501</v>
      </c>
      <c r="P29" s="60">
        <f ca="1">'CALC B'!P128</f>
        <v>4597.2681673502839</v>
      </c>
      <c r="Q29" s="60">
        <f ca="1">'CALC B'!Q128</f>
        <v>1784.3344499569566</v>
      </c>
      <c r="R29" s="60">
        <f ca="1">'CALC B'!R128</f>
        <v>6991.946362360648</v>
      </c>
      <c r="S29" s="60">
        <f ca="1">'CALC B'!S128</f>
        <v>26778.162077757184</v>
      </c>
      <c r="T29" s="60">
        <f ca="1">'CALC B'!T128</f>
        <v>2298.6836597351889</v>
      </c>
      <c r="U29" s="60">
        <f ca="1">'CALC B'!U128</f>
        <v>34516.357623147931</v>
      </c>
      <c r="V29" s="60">
        <f ca="1">'CALC B'!V128</f>
        <v>1125.9966677043674</v>
      </c>
      <c r="W29" s="60">
        <f ca="1">'CALC B'!W128</f>
        <v>5599.7066577482974</v>
      </c>
      <c r="X29" s="60">
        <f ca="1">'CALC B'!X128</f>
        <v>5008.3339158011213</v>
      </c>
      <c r="Y29" s="60">
        <f ca="1">'CALC B'!Y128</f>
        <v>7643.5952120903785</v>
      </c>
      <c r="Z29" s="60">
        <f ca="1">'CALC B'!Z128</f>
        <v>19977.500295927577</v>
      </c>
      <c r="AA29" s="60">
        <f ca="1">'CALC B'!AA128</f>
        <v>54295.003040203177</v>
      </c>
      <c r="AB29" s="60">
        <f ca="1">'CALC B'!AB128</f>
        <v>2903.9522582899162</v>
      </c>
      <c r="AC29" s="60">
        <f ca="1">'CALC B'!AC128</f>
        <v>10070.734724337552</v>
      </c>
      <c r="AD29" s="60">
        <f ca="1">'CALC B'!AD128</f>
        <v>18926.636664137302</v>
      </c>
      <c r="AE29" s="60">
        <f ca="1">'CALC B'!AE128</f>
        <v>3201.3966047232543</v>
      </c>
      <c r="AF29" s="103"/>
    </row>
    <row r="30" spans="1:32" x14ac:dyDescent="0.25">
      <c r="A30" s="29"/>
      <c r="B30" s="56">
        <v>2018</v>
      </c>
      <c r="C30" s="220">
        <f ca="1">'CALC B'!C129</f>
        <v>8188.0379274016323</v>
      </c>
      <c r="D30" s="60">
        <f ca="1">'CALC B'!D129</f>
        <v>10159.573752966606</v>
      </c>
      <c r="E30" s="60">
        <f ca="1">'CALC B'!E129</f>
        <v>2356.0492161883753</v>
      </c>
      <c r="F30" s="60">
        <f ca="1">'CALC B'!F129</f>
        <v>1974.4756623393175</v>
      </c>
      <c r="G30" s="60">
        <f ca="1">'CALC B'!G129</f>
        <v>6332.5457753802893</v>
      </c>
      <c r="H30" s="60">
        <f ca="1">'CALC B'!H129</f>
        <v>3235.3872153308066</v>
      </c>
      <c r="I30" s="60">
        <f ca="1">'CALC B'!I129</f>
        <v>4360.3234265020665</v>
      </c>
      <c r="J30" s="60">
        <f ca="1">'CALC B'!J129</f>
        <v>5503.5700858109376</v>
      </c>
      <c r="K30" s="60">
        <f ca="1">'CALC B'!K129</f>
        <v>3290.3698042819492</v>
      </c>
      <c r="L30" s="60">
        <f ca="1">'CALC B'!L129</f>
        <v>4405.6207484370361</v>
      </c>
      <c r="M30" s="60">
        <f ca="1">'CALC B'!M129</f>
        <v>6999.9982595975689</v>
      </c>
      <c r="N30" s="60">
        <f ca="1">'CALC B'!N129</f>
        <v>5273.2697251163454</v>
      </c>
      <c r="O30" s="60">
        <f ca="1">'CALC B'!O129</f>
        <v>1597.5853444049133</v>
      </c>
      <c r="P30" s="60">
        <f ca="1">'CALC B'!P129</f>
        <v>4619.6608391601003</v>
      </c>
      <c r="Q30" s="60">
        <f ca="1">'CALC B'!Q129</f>
        <v>1777.1349250117892</v>
      </c>
      <c r="R30" s="60">
        <f ca="1">'CALC B'!R129</f>
        <v>7024.5264925092551</v>
      </c>
      <c r="S30" s="60">
        <f ca="1">'CALC B'!S129</f>
        <v>26933.32140789089</v>
      </c>
      <c r="T30" s="60">
        <f ca="1">'CALC B'!T129</f>
        <v>2295.5253105313172</v>
      </c>
      <c r="U30" s="60">
        <f ca="1">'CALC B'!U129</f>
        <v>34634.208054564151</v>
      </c>
      <c r="V30" s="60">
        <f ca="1">'CALC B'!V129</f>
        <v>1123.3671480055577</v>
      </c>
      <c r="W30" s="60">
        <f ca="1">'CALC B'!W129</f>
        <v>5580.6866182079966</v>
      </c>
      <c r="X30" s="60">
        <f ca="1">'CALC B'!X129</f>
        <v>4997.4831789756417</v>
      </c>
      <c r="Y30" s="60">
        <f ca="1">'CALC B'!Y129</f>
        <v>7656.025367701186</v>
      </c>
      <c r="Z30" s="60">
        <f ca="1">'CALC B'!Z129</f>
        <v>20006.974668294089</v>
      </c>
      <c r="AA30" s="60">
        <f ca="1">'CALC B'!AA129</f>
        <v>54918.724739446545</v>
      </c>
      <c r="AB30" s="60">
        <f ca="1">'CALC B'!AB129</f>
        <v>2918.5028696893355</v>
      </c>
      <c r="AC30" s="60">
        <f ca="1">'CALC B'!AC129</f>
        <v>10159.042652616639</v>
      </c>
      <c r="AD30" s="60">
        <f ca="1">'CALC B'!AD129</f>
        <v>19009.544814468518</v>
      </c>
      <c r="AE30" s="60">
        <f ca="1">'CALC B'!AE129</f>
        <v>3197.9740242011849</v>
      </c>
      <c r="AF30" s="103"/>
    </row>
    <row r="31" spans="1:32" x14ac:dyDescent="0.25">
      <c r="A31" s="29"/>
      <c r="B31" s="56">
        <v>2019</v>
      </c>
      <c r="C31" s="220">
        <f ca="1">'CALC B'!C130</f>
        <v>8183.772957420264</v>
      </c>
      <c r="D31" s="60">
        <f ca="1">'CALC B'!D130</f>
        <v>10207.891462185966</v>
      </c>
      <c r="E31" s="60">
        <f ca="1">'CALC B'!E130</f>
        <v>2348.3451357261852</v>
      </c>
      <c r="F31" s="60">
        <f ca="1">'CALC B'!F130</f>
        <v>1969.6431496276475</v>
      </c>
      <c r="G31" s="60">
        <f ca="1">'CALC B'!G130</f>
        <v>6399.992969549432</v>
      </c>
      <c r="H31" s="60">
        <f ca="1">'CALC B'!H130</f>
        <v>3231.6574462014441</v>
      </c>
      <c r="I31" s="60">
        <f ca="1">'CALC B'!I130</f>
        <v>4379.5064852116366</v>
      </c>
      <c r="J31" s="60">
        <f ca="1">'CALC B'!J130</f>
        <v>5523.6462511187556</v>
      </c>
      <c r="K31" s="60">
        <f ca="1">'CALC B'!K130</f>
        <v>3281.0940775212835</v>
      </c>
      <c r="L31" s="60">
        <f ca="1">'CALC B'!L130</f>
        <v>4392.64240542059</v>
      </c>
      <c r="M31" s="60">
        <f ca="1">'CALC B'!M130</f>
        <v>7070.9157200825548</v>
      </c>
      <c r="N31" s="60">
        <f ca="1">'CALC B'!N130</f>
        <v>5289.5699965621725</v>
      </c>
      <c r="O31" s="60">
        <f ca="1">'CALC B'!O130</f>
        <v>1603.5983427756141</v>
      </c>
      <c r="P31" s="60">
        <f ca="1">'CALC B'!P130</f>
        <v>4642.1625826473837</v>
      </c>
      <c r="Q31" s="60">
        <f ca="1">'CALC B'!Q130</f>
        <v>1769.9644490823136</v>
      </c>
      <c r="R31" s="60">
        <f ca="1">'CALC B'!R130</f>
        <v>7057.258435161204</v>
      </c>
      <c r="S31" s="60">
        <f ca="1">'CALC B'!S130</f>
        <v>27089.379769767609</v>
      </c>
      <c r="T31" s="60">
        <f ca="1">'CALC B'!T130</f>
        <v>2292.3713008413461</v>
      </c>
      <c r="U31" s="60">
        <f ca="1">'CALC B'!U130</f>
        <v>34752.460866913396</v>
      </c>
      <c r="V31" s="60">
        <f ca="1">'CALC B'!V130</f>
        <v>1120.7437689766498</v>
      </c>
      <c r="W31" s="60">
        <f ca="1">'CALC B'!W130</f>
        <v>5561.7311823918226</v>
      </c>
      <c r="X31" s="60">
        <f ca="1">'CALC B'!X130</f>
        <v>4986.6559506644981</v>
      </c>
      <c r="Y31" s="60">
        <f ca="1">'CALC B'!Y130</f>
        <v>7668.4757374604706</v>
      </c>
      <c r="Z31" s="60">
        <f ca="1">'CALC B'!Z130</f>
        <v>20036.492526512866</v>
      </c>
      <c r="AA31" s="60">
        <f ca="1">'CALC B'!AA130</f>
        <v>55549.611531908886</v>
      </c>
      <c r="AB31" s="60">
        <f ca="1">'CALC B'!AB130</f>
        <v>2933.1263887240279</v>
      </c>
      <c r="AC31" s="60">
        <f ca="1">'CALC B'!AC130</f>
        <v>10248.124932560268</v>
      </c>
      <c r="AD31" s="60">
        <f ca="1">'CALC B'!AD130</f>
        <v>19092.816144032968</v>
      </c>
      <c r="AE31" s="60">
        <f ca="1">'CALC B'!AE130</f>
        <v>3194.5551027251113</v>
      </c>
      <c r="AF31" s="103"/>
    </row>
    <row r="32" spans="1:32" x14ac:dyDescent="0.25">
      <c r="A32" s="29"/>
      <c r="B32" s="56">
        <v>2020</v>
      </c>
      <c r="C32" s="220">
        <f ca="1">'CALC B'!C131</f>
        <v>8179.5102089685342</v>
      </c>
      <c r="D32" s="60">
        <f ca="1">'CALC B'!D131</f>
        <v>10256.438964611318</v>
      </c>
      <c r="E32" s="60">
        <f ca="1">'CALC B'!E131</f>
        <v>2340.6662469515713</v>
      </c>
      <c r="F32" s="60">
        <f ca="1">'CALC B'!F131</f>
        <v>1964.8224644505249</v>
      </c>
      <c r="G32" s="60">
        <f ca="1">'CALC B'!G131</f>
        <v>6468.1585357860877</v>
      </c>
      <c r="H32" s="60">
        <f ca="1">'CALC B'!H131</f>
        <v>3227.9319767669353</v>
      </c>
      <c r="I32" s="60">
        <f ca="1">'CALC B'!I131</f>
        <v>4398.7739389775943</v>
      </c>
      <c r="J32" s="60">
        <f ca="1">'CALC B'!J131</f>
        <v>5543.7956511464345</v>
      </c>
      <c r="K32" s="60">
        <f ca="1">'CALC B'!K131</f>
        <v>3271.8444995256673</v>
      </c>
      <c r="L32" s="60">
        <f ca="1">'CALC B'!L131</f>
        <v>4379.702294788879</v>
      </c>
      <c r="M32" s="60">
        <f ca="1">'CALC B'!M131</f>
        <v>7142.5516502035498</v>
      </c>
      <c r="N32" s="60">
        <f ca="1">'CALC B'!N131</f>
        <v>5305.9206539854031</v>
      </c>
      <c r="O32" s="60">
        <f ca="1">'CALC B'!O131</f>
        <v>1609.6339728946177</v>
      </c>
      <c r="P32" s="60">
        <f ca="1">'CALC B'!P131</f>
        <v>4664.7739290855334</v>
      </c>
      <c r="Q32" s="60">
        <f ca="1">'CALC B'!Q131</f>
        <v>1762.8229049600586</v>
      </c>
      <c r="R32" s="60">
        <f ca="1">'CALC B'!R131</f>
        <v>7090.1428977119549</v>
      </c>
      <c r="S32" s="60">
        <f ca="1">'CALC B'!S131</f>
        <v>27246.34237260083</v>
      </c>
      <c r="T32" s="60">
        <f ca="1">'CALC B'!T131</f>
        <v>2289.2216247028628</v>
      </c>
      <c r="U32" s="60">
        <f ca="1">'CALC B'!U131</f>
        <v>34871.117434059248</v>
      </c>
      <c r="V32" s="60">
        <f ca="1">'CALC B'!V131</f>
        <v>1118.1265162774475</v>
      </c>
      <c r="W32" s="60">
        <f ca="1">'CALC B'!W131</f>
        <v>5542.8401308658931</v>
      </c>
      <c r="X32" s="60">
        <f ca="1">'CALC B'!X131</f>
        <v>4975.8521799356404</v>
      </c>
      <c r="Y32" s="60">
        <f ca="1">'CALC B'!Y131</f>
        <v>7680.9463542408512</v>
      </c>
      <c r="Z32" s="60">
        <f ca="1">'CALC B'!Z131</f>
        <v>20066.053934741987</v>
      </c>
      <c r="AA32" s="60">
        <f ca="1">'CALC B'!AA131</f>
        <v>56187.74572763472</v>
      </c>
      <c r="AB32" s="60">
        <f ca="1">'CALC B'!AB131</f>
        <v>2947.8231807067027</v>
      </c>
      <c r="AC32" s="60">
        <f ca="1">'CALC B'!AC131</f>
        <v>10337.98835427791</v>
      </c>
      <c r="AD32" s="60">
        <f ca="1">'CALC B'!AD131</f>
        <v>19176.452243737633</v>
      </c>
      <c r="AE32" s="60">
        <f ca="1">'CALC B'!AE131</f>
        <v>3191.1398363831859</v>
      </c>
      <c r="AF32" s="103"/>
    </row>
    <row r="33" spans="1:32" x14ac:dyDescent="0.25">
      <c r="A33" s="29"/>
      <c r="B33" s="56">
        <v>2021</v>
      </c>
      <c r="C33" s="220">
        <f ca="1">'CALC B'!C132</f>
        <v>8175.2496808892975</v>
      </c>
      <c r="D33" s="60">
        <f ca="1">'CALC B'!D132</f>
        <v>10305.217353111475</v>
      </c>
      <c r="E33" s="60">
        <f ca="1">'CALC B'!E132</f>
        <v>2333.0124674898584</v>
      </c>
      <c r="F33" s="60">
        <f ca="1">'CALC B'!F132</f>
        <v>1960.0135778601568</v>
      </c>
      <c r="G33" s="60">
        <f ca="1">'CALC B'!G132</f>
        <v>6537.0501253859684</v>
      </c>
      <c r="H33" s="60">
        <f ca="1">'CALC B'!H132</f>
        <v>3224.2108020705718</v>
      </c>
      <c r="I33" s="60">
        <f ca="1">'CALC B'!I132</f>
        <v>4418.1261590924269</v>
      </c>
      <c r="J33" s="60">
        <f ca="1">'CALC B'!J132</f>
        <v>5564.0185530428107</v>
      </c>
      <c r="K33" s="60">
        <f ca="1">'CALC B'!K132</f>
        <v>3262.6209965803469</v>
      </c>
      <c r="L33" s="60">
        <f ca="1">'CALC B'!L132</f>
        <v>4366.8003039146415</v>
      </c>
      <c r="M33" s="60">
        <f ca="1">'CALC B'!M132</f>
        <v>7214.9133288255116</v>
      </c>
      <c r="N33" s="60">
        <f ca="1">'CALC B'!N132</f>
        <v>5322.3218531347738</v>
      </c>
      <c r="O33" s="60">
        <f ca="1">'CALC B'!O132</f>
        <v>1615.6923199433918</v>
      </c>
      <c r="P33" s="60">
        <f ca="1">'CALC B'!P132</f>
        <v>4687.4954123357056</v>
      </c>
      <c r="Q33" s="60">
        <f ca="1">'CALC B'!Q132</f>
        <v>1755.7101759094714</v>
      </c>
      <c r="R33" s="60">
        <f ca="1">'CALC B'!R132</f>
        <v>7123.1805908531951</v>
      </c>
      <c r="S33" s="60">
        <f ca="1">'CALC B'!S132</f>
        <v>27404.214455787518</v>
      </c>
      <c r="T33" s="60">
        <f ca="1">'CALC B'!T132</f>
        <v>2286.0762761616465</v>
      </c>
      <c r="U33" s="60">
        <f ca="1">'CALC B'!U132</f>
        <v>34990.179134556107</v>
      </c>
      <c r="V33" s="60">
        <f ca="1">'CALC B'!V132</f>
        <v>1115.5153756012437</v>
      </c>
      <c r="W33" s="60">
        <f ca="1">'CALC B'!W132</f>
        <v>5524.0132449416524</v>
      </c>
      <c r="X33" s="60">
        <f ca="1">'CALC B'!X132</f>
        <v>4965.0718159673697</v>
      </c>
      <c r="Y33" s="60">
        <f ca="1">'CALC B'!Y132</f>
        <v>7693.4372509684099</v>
      </c>
      <c r="Z33" s="60">
        <f ca="1">'CALC B'!Z132</f>
        <v>20095.658957234202</v>
      </c>
      <c r="AA33" s="60">
        <f ca="1">'CALC B'!AA132</f>
        <v>56833.210582217107</v>
      </c>
      <c r="AB33" s="60">
        <f ca="1">'CALC B'!AB132</f>
        <v>2962.5936127805148</v>
      </c>
      <c r="AC33" s="60">
        <f ca="1">'CALC B'!AC132</f>
        <v>10428.639767419931</v>
      </c>
      <c r="AD33" s="60">
        <f ca="1">'CALC B'!AD132</f>
        <v>19260.454711458471</v>
      </c>
      <c r="AE33" s="60">
        <f ca="1">'CALC B'!AE132</f>
        <v>3187.7282212677414</v>
      </c>
      <c r="AF33" s="103"/>
    </row>
    <row r="34" spans="1:32" x14ac:dyDescent="0.25">
      <c r="A34" s="29"/>
      <c r="B34" s="56">
        <v>2022</v>
      </c>
      <c r="C34" s="220">
        <f ca="1">'CALC B'!C133</f>
        <v>8165.2646650301349</v>
      </c>
      <c r="D34" s="60">
        <f ca="1">'CALC B'!D133</f>
        <v>10349.710271092796</v>
      </c>
      <c r="E34" s="60">
        <f ca="1">'CALC B'!E133</f>
        <v>2323.2611575620786</v>
      </c>
      <c r="F34" s="60">
        <f ca="1">'CALC B'!F133</f>
        <v>1953.9164110688132</v>
      </c>
      <c r="G34" s="60">
        <f ca="1">'CALC B'!G133</f>
        <v>6602.4037294565978</v>
      </c>
      <c r="H34" s="60">
        <f ca="1">'CALC B'!H133</f>
        <v>3216.7994042257451</v>
      </c>
      <c r="I34" s="60">
        <f ca="1">'CALC B'!I133</f>
        <v>4435.4225246744636</v>
      </c>
      <c r="J34" s="60">
        <f ca="1">'CALC B'!J133</f>
        <v>5578.2341145113642</v>
      </c>
      <c r="K34" s="60">
        <f ca="1">'CALC B'!K133</f>
        <v>3249.059100756398</v>
      </c>
      <c r="L34" s="60">
        <f ca="1">'CALC B'!L133</f>
        <v>4349.1418953723187</v>
      </c>
      <c r="M34" s="60">
        <f ca="1">'CALC B'!M133</f>
        <v>7282.0399817719235</v>
      </c>
      <c r="N34" s="60">
        <f ca="1">'CALC B'!N133</f>
        <v>5333.112265890516</v>
      </c>
      <c r="O34" s="60">
        <f ca="1">'CALC B'!O133</f>
        <v>1620.563436637176</v>
      </c>
      <c r="P34" s="60">
        <f ca="1">'CALC B'!P133</f>
        <v>4705.2719480946571</v>
      </c>
      <c r="Q34" s="60">
        <f ca="1">'CALC B'!Q133</f>
        <v>1746.2379839599776</v>
      </c>
      <c r="R34" s="60">
        <f ca="1">'CALC B'!R133</f>
        <v>7150.1209232796</v>
      </c>
      <c r="S34" s="60">
        <f ca="1">'CALC B'!S133</f>
        <v>27545.090920381012</v>
      </c>
      <c r="T34" s="60">
        <f ca="1">'CALC B'!T133</f>
        <v>2281.7022318351428</v>
      </c>
      <c r="U34" s="60">
        <f ca="1">'CALC B'!U133</f>
        <v>35087.580706282461</v>
      </c>
      <c r="V34" s="60">
        <f ca="1">'CALC B'!V133</f>
        <v>1111.8066183389894</v>
      </c>
      <c r="W34" s="60">
        <f ca="1">'CALC B'!W133</f>
        <v>5500.4300922844614</v>
      </c>
      <c r="X34" s="60">
        <f ca="1">'CALC B'!X133</f>
        <v>4952.1750259976916</v>
      </c>
      <c r="Y34" s="60">
        <f ca="1">'CALC B'!Y133</f>
        <v>7695.5086592036041</v>
      </c>
      <c r="Z34" s="60">
        <f ca="1">'CALC B'!Z133</f>
        <v>20113.146016169641</v>
      </c>
      <c r="AA34" s="60">
        <f ca="1">'CALC B'!AA133</f>
        <v>57435.567959322485</v>
      </c>
      <c r="AB34" s="60">
        <f ca="1">'CALC B'!AB133</f>
        <v>2975.0947508953291</v>
      </c>
      <c r="AC34" s="60">
        <f ca="1">'CALC B'!AC133</f>
        <v>10512.430841817633</v>
      </c>
      <c r="AD34" s="60">
        <f ca="1">'CALC B'!AD133</f>
        <v>19331.712040204184</v>
      </c>
      <c r="AE34" s="60">
        <f ca="1">'CALC B'!AE133</f>
        <v>3181.5402575820081</v>
      </c>
      <c r="AF34" s="103"/>
    </row>
    <row r="35" spans="1:32" x14ac:dyDescent="0.25">
      <c r="A35" s="29"/>
      <c r="B35" s="56">
        <v>2023</v>
      </c>
      <c r="C35" s="220">
        <f ca="1">'CALC B'!C134</f>
        <v>8155.2918445834193</v>
      </c>
      <c r="D35" s="60">
        <f ca="1">'CALC B'!D134</f>
        <v>10394.395287860843</v>
      </c>
      <c r="E35" s="60">
        <f ca="1">'CALC B'!E134</f>
        <v>2313.5506052584574</v>
      </c>
      <c r="F35" s="60">
        <f ca="1">'CALC B'!F134</f>
        <v>1947.8382112087709</v>
      </c>
      <c r="G35" s="60">
        <f ca="1">'CALC B'!G134</f>
        <v>6668.410700639778</v>
      </c>
      <c r="H35" s="60">
        <f ca="1">'CALC B'!H134</f>
        <v>3209.4050427415618</v>
      </c>
      <c r="I35" s="60">
        <f ca="1">'CALC B'!I134</f>
        <v>4452.78660318537</v>
      </c>
      <c r="J35" s="60">
        <f ca="1">'CALC B'!J134</f>
        <v>5592.4859954468529</v>
      </c>
      <c r="K35" s="60">
        <f ca="1">'CALC B'!K134</f>
        <v>3235.5535783262735</v>
      </c>
      <c r="L35" s="60">
        <f ca="1">'CALC B'!L134</f>
        <v>4331.5548936657906</v>
      </c>
      <c r="M35" s="60">
        <f ca="1">'CALC B'!M134</f>
        <v>7349.7911727176743</v>
      </c>
      <c r="N35" s="60">
        <f ca="1">'CALC B'!N134</f>
        <v>5343.9245550022279</v>
      </c>
      <c r="O35" s="60">
        <f ca="1">'CALC B'!O134</f>
        <v>1625.4492391579281</v>
      </c>
      <c r="P35" s="60">
        <f ca="1">'CALC B'!P134</f>
        <v>4723.1158983672849</v>
      </c>
      <c r="Q35" s="60">
        <f ca="1">'CALC B'!Q134</f>
        <v>1736.8168952173567</v>
      </c>
      <c r="R35" s="60">
        <f ca="1">'CALC B'!R134</f>
        <v>7177.1631457959711</v>
      </c>
      <c r="S35" s="60">
        <f ca="1">'CALC B'!S134</f>
        <v>27686.691586659184</v>
      </c>
      <c r="T35" s="60">
        <f ca="1">'CALC B'!T134</f>
        <v>2277.3365565486265</v>
      </c>
      <c r="U35" s="60">
        <f ca="1">'CALC B'!U134</f>
        <v>35185.253413121849</v>
      </c>
      <c r="V35" s="60">
        <f ca="1">'CALC B'!V134</f>
        <v>1108.110191592953</v>
      </c>
      <c r="W35" s="60">
        <f ca="1">'CALC B'!W134</f>
        <v>5476.9476209733484</v>
      </c>
      <c r="X35" s="60">
        <f ca="1">'CALC B'!X134</f>
        <v>4939.3117354813303</v>
      </c>
      <c r="Y35" s="60">
        <f ca="1">'CALC B'!Y134</f>
        <v>7697.5806251520726</v>
      </c>
      <c r="Z35" s="60">
        <f ca="1">'CALC B'!Z134</f>
        <v>20130.648292184094</v>
      </c>
      <c r="AA35" s="60">
        <f ca="1">'CALC B'!AA134</f>
        <v>58044.30953337955</v>
      </c>
      <c r="AB35" s="60">
        <f ca="1">'CALC B'!AB134</f>
        <v>2987.6486395640813</v>
      </c>
      <c r="AC35" s="60">
        <f ca="1">'CALC B'!AC134</f>
        <v>10596.89515302333</v>
      </c>
      <c r="AD35" s="60">
        <f ca="1">'CALC B'!AD134</f>
        <v>19403.232997559709</v>
      </c>
      <c r="AE35" s="60">
        <f ca="1">'CALC B'!AE134</f>
        <v>3175.3643058659027</v>
      </c>
      <c r="AF35" s="103"/>
    </row>
    <row r="36" spans="1:32" x14ac:dyDescent="0.25">
      <c r="A36" s="29"/>
      <c r="B36" s="2"/>
      <c r="C36" s="170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103"/>
    </row>
    <row r="37" spans="1:32" ht="23.25" x14ac:dyDescent="0.35">
      <c r="A37" s="101" t="s">
        <v>157</v>
      </c>
      <c r="B37" s="79" t="s">
        <v>92</v>
      </c>
      <c r="C37" s="17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103"/>
    </row>
    <row r="38" spans="1:32" x14ac:dyDescent="0.25">
      <c r="A38" s="29"/>
      <c r="B38" s="82" t="s">
        <v>15</v>
      </c>
      <c r="C38" s="170" t="s">
        <v>91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103"/>
    </row>
    <row r="39" spans="1:32" x14ac:dyDescent="0.25">
      <c r="A39" s="29"/>
      <c r="B39" s="2"/>
      <c r="C39" s="170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103"/>
    </row>
    <row r="40" spans="1:32" ht="26.25" x14ac:dyDescent="0.25">
      <c r="A40" s="29"/>
      <c r="B40" s="61" t="s">
        <v>167</v>
      </c>
      <c r="C40" s="195" t="s">
        <v>3</v>
      </c>
      <c r="D40" s="62" t="s">
        <v>4</v>
      </c>
      <c r="E40" s="62" t="s">
        <v>59</v>
      </c>
      <c r="F40" s="62" t="s">
        <v>5</v>
      </c>
      <c r="G40" s="62" t="s">
        <v>60</v>
      </c>
      <c r="H40" s="62" t="s">
        <v>6</v>
      </c>
      <c r="I40" s="62" t="s">
        <v>61</v>
      </c>
      <c r="J40" s="62" t="s">
        <v>7</v>
      </c>
      <c r="K40" s="62" t="s">
        <v>8</v>
      </c>
      <c r="L40" s="62" t="s">
        <v>62</v>
      </c>
      <c r="M40" s="62" t="s">
        <v>63</v>
      </c>
      <c r="N40" s="62" t="s">
        <v>64</v>
      </c>
      <c r="O40" s="62" t="s">
        <v>9</v>
      </c>
      <c r="P40" s="62" t="s">
        <v>10</v>
      </c>
      <c r="Q40" s="62" t="s">
        <v>65</v>
      </c>
      <c r="R40" s="62" t="s">
        <v>66</v>
      </c>
      <c r="S40" s="62" t="s">
        <v>67</v>
      </c>
      <c r="T40" s="62" t="s">
        <v>68</v>
      </c>
      <c r="U40" s="62" t="s">
        <v>11</v>
      </c>
      <c r="V40" s="62" t="s">
        <v>69</v>
      </c>
      <c r="W40" s="62" t="s">
        <v>12</v>
      </c>
      <c r="X40" s="62" t="s">
        <v>70</v>
      </c>
      <c r="Y40" s="62" t="s">
        <v>13</v>
      </c>
      <c r="Z40" s="62" t="s">
        <v>71</v>
      </c>
      <c r="AA40" s="62" t="s">
        <v>72</v>
      </c>
      <c r="AB40" s="62" t="s">
        <v>73</v>
      </c>
      <c r="AC40" s="62" t="s">
        <v>74</v>
      </c>
      <c r="AD40" s="62" t="s">
        <v>14</v>
      </c>
      <c r="AE40" s="62" t="s">
        <v>75</v>
      </c>
      <c r="AF40" s="103"/>
    </row>
    <row r="41" spans="1:32" x14ac:dyDescent="0.25">
      <c r="A41" s="29"/>
      <c r="B41" s="56" t="s">
        <v>76</v>
      </c>
      <c r="C41" s="220">
        <f>'CALC A'!C142</f>
        <v>4094.1601800000003</v>
      </c>
      <c r="D41" s="60">
        <f>'CALC A'!D142</f>
        <v>9293</v>
      </c>
      <c r="E41" s="60">
        <f>'CALC A'!E142</f>
        <v>1006.5209808220899</v>
      </c>
      <c r="F41" s="60">
        <f>'CALC A'!F142</f>
        <v>1401</v>
      </c>
      <c r="G41" s="60">
        <f>'CALC A'!G142</f>
        <v>3470</v>
      </c>
      <c r="H41" s="60">
        <f>'CALC A'!H142</f>
        <v>2459.8290000000002</v>
      </c>
      <c r="I41" s="60">
        <f>'CALC A'!I142</f>
        <v>5035</v>
      </c>
      <c r="J41" s="60">
        <f>'CALC A'!J142</f>
        <v>1552</v>
      </c>
      <c r="K41" s="60">
        <f>'CALC A'!K142</f>
        <v>1395</v>
      </c>
      <c r="L41" s="60">
        <f>'CALC A'!L142</f>
        <v>2243.7115299999996</v>
      </c>
      <c r="M41" s="60">
        <f>'CALC A'!M142</f>
        <v>3220</v>
      </c>
      <c r="N41" s="60">
        <f>'CALC A'!N142</f>
        <v>8110</v>
      </c>
      <c r="O41" s="60">
        <f>'CALC A'!O142</f>
        <v>437</v>
      </c>
      <c r="P41" s="60">
        <f>'CALC A'!P142</f>
        <v>3886.9235800000001</v>
      </c>
      <c r="Q41" s="60">
        <f>'CALC A'!Q142</f>
        <v>1748.3627200000003</v>
      </c>
      <c r="R41" s="60">
        <f>'CALC A'!R142</f>
        <v>5856</v>
      </c>
      <c r="S41" s="60">
        <f>'CALC A'!S142</f>
        <v>30339</v>
      </c>
      <c r="T41" s="60">
        <f>'CALC A'!T142</f>
        <v>3549</v>
      </c>
      <c r="U41" s="60">
        <f>'CALC A'!U142</f>
        <v>30330.019469999999</v>
      </c>
      <c r="V41" s="60">
        <f>'CALC A'!V142</f>
        <v>877</v>
      </c>
      <c r="W41" s="60">
        <f>'CALC A'!W142</f>
        <v>3002.3124919999996</v>
      </c>
      <c r="X41" s="60">
        <f>'CALC A'!X142</f>
        <v>6616</v>
      </c>
      <c r="Y41" s="60">
        <f>'CALC A'!Y142</f>
        <v>6827.79</v>
      </c>
      <c r="Z41" s="60">
        <f>'CALC A'!Z142</f>
        <v>9549.1567999999988</v>
      </c>
      <c r="AA41" s="60">
        <f>'CALC A'!AA142</f>
        <v>39402</v>
      </c>
      <c r="AB41" s="60">
        <f>'CALC A'!AB142</f>
        <v>1721.8195600000001</v>
      </c>
      <c r="AC41" s="60">
        <f>'CALC A'!AC142</f>
        <v>6945.3067869582701</v>
      </c>
      <c r="AD41" s="60">
        <f>'CALC A'!AD142</f>
        <v>10287.134309999999</v>
      </c>
      <c r="AE41" s="60">
        <f>'CALC A'!AE142</f>
        <v>4696</v>
      </c>
      <c r="AF41" s="103"/>
    </row>
    <row r="42" spans="1:32" x14ac:dyDescent="0.25">
      <c r="A42" s="29"/>
      <c r="B42" s="56">
        <v>2013</v>
      </c>
      <c r="C42" s="220">
        <f ca="1">'CALC A'!C143</f>
        <v>4164.8568869399523</v>
      </c>
      <c r="D42" s="60">
        <f ca="1">'CALC A'!D143</f>
        <v>9486.7608207322482</v>
      </c>
      <c r="E42" s="60">
        <f ca="1">'CALC A'!E143</f>
        <v>1024.986548840986</v>
      </c>
      <c r="F42" s="60">
        <f ca="1">'CALC A'!F143</f>
        <v>1419.7788241911526</v>
      </c>
      <c r="G42" s="60">
        <f ca="1">'CALC A'!G143</f>
        <v>3549.1188544249849</v>
      </c>
      <c r="H42" s="60">
        <f ca="1">'CALC A'!H143</f>
        <v>2490.8277732119673</v>
      </c>
      <c r="I42" s="60">
        <f ca="1">'CALC A'!I143</f>
        <v>5123.1231213037572</v>
      </c>
      <c r="J42" s="60">
        <f ca="1">'CALC A'!J143</f>
        <v>1585.3610458439459</v>
      </c>
      <c r="K42" s="60">
        <f ca="1">'CALC A'!K143</f>
        <v>1416.3766890379011</v>
      </c>
      <c r="L42" s="60">
        <f ca="1">'CALC A'!L143</f>
        <v>2272.2122562033801</v>
      </c>
      <c r="M42" s="60">
        <f ca="1">'CALC A'!M143</f>
        <v>3312.7202549801173</v>
      </c>
      <c r="N42" s="60">
        <f ca="1">'CALC A'!N143</f>
        <v>8255.7975244928639</v>
      </c>
      <c r="O42" s="60">
        <f ca="1">'CALC A'!O143</f>
        <v>445.86465157087412</v>
      </c>
      <c r="P42" s="60">
        <f ca="1">'CALC A'!P143</f>
        <v>3957.9384576698212</v>
      </c>
      <c r="Q42" s="60">
        <f ca="1">'CALC A'!Q143</f>
        <v>1772.1841702939669</v>
      </c>
      <c r="R42" s="60">
        <f ca="1">'CALC A'!R143</f>
        <v>5974.103925937944</v>
      </c>
      <c r="S42" s="60">
        <f ca="1">'CALC A'!S143</f>
        <v>30962.00175053893</v>
      </c>
      <c r="T42" s="60">
        <f ca="1">'CALC A'!T143</f>
        <v>3605.1308096764583</v>
      </c>
      <c r="U42" s="60">
        <f ca="1">'CALC A'!U143</f>
        <v>31008.707419106791</v>
      </c>
      <c r="V42" s="60">
        <f ca="1">'CALC A'!V143</f>
        <v>913.29353293885788</v>
      </c>
      <c r="W42" s="60">
        <f ca="1">'CALC A'!W143</f>
        <v>3053.006238354099</v>
      </c>
      <c r="X42" s="60">
        <f ca="1">'CALC A'!X143</f>
        <v>6709.7916982820452</v>
      </c>
      <c r="Y42" s="60">
        <f ca="1">'CALC A'!Y143</f>
        <v>6931.7073720975632</v>
      </c>
      <c r="Z42" s="60">
        <f ca="1">'CALC A'!Z143</f>
        <v>9707.8635777799282</v>
      </c>
      <c r="AA42" s="60">
        <f ca="1">'CALC A'!AA143</f>
        <v>40279.346281437851</v>
      </c>
      <c r="AB42" s="60">
        <f ca="1">'CALC A'!AB143</f>
        <v>1754.444160732799</v>
      </c>
      <c r="AC42" s="60">
        <f ca="1">'CALC A'!AC143</f>
        <v>7089.3742200441156</v>
      </c>
      <c r="AD42" s="60">
        <f ca="1">'CALC A'!AD143</f>
        <v>10465.349146147855</v>
      </c>
      <c r="AE42" s="60">
        <f ca="1">'CALC A'!AE143</f>
        <v>4783.6116033375738</v>
      </c>
      <c r="AF42" s="103"/>
    </row>
    <row r="43" spans="1:32" x14ac:dyDescent="0.25">
      <c r="A43" s="29"/>
      <c r="B43" s="56">
        <v>2014</v>
      </c>
      <c r="C43" s="220">
        <f ca="1">'CALC A'!C144</f>
        <v>4248.8365703302825</v>
      </c>
      <c r="D43" s="60">
        <f ca="1">'CALC A'!D144</f>
        <v>9712.133791403734</v>
      </c>
      <c r="E43" s="60">
        <f ca="1">'CALC A'!E144</f>
        <v>1046.7625848854032</v>
      </c>
      <c r="F43" s="60">
        <f ca="1">'CALC A'!F144</f>
        <v>1442.9056851677849</v>
      </c>
      <c r="G43" s="60">
        <f ca="1">'CALC A'!G144</f>
        <v>3640.3765073402596</v>
      </c>
      <c r="H43" s="60">
        <f ca="1">'CALC A'!H144</f>
        <v>2529.3980113204557</v>
      </c>
      <c r="I43" s="60">
        <f ca="1">'CALC A'!I144</f>
        <v>5227.6295284309499</v>
      </c>
      <c r="J43" s="60">
        <f ca="1">'CALC A'!J144</f>
        <v>1624.0497904217539</v>
      </c>
      <c r="K43" s="60">
        <f ca="1">'CALC A'!K144</f>
        <v>1442.1752040414262</v>
      </c>
      <c r="L43" s="60">
        <f ca="1">'CALC A'!L144</f>
        <v>2307.6262333212276</v>
      </c>
      <c r="M43" s="60">
        <f ca="1">'CALC A'!M144</f>
        <v>3417.8133792859812</v>
      </c>
      <c r="N43" s="60">
        <f ca="1">'CALC A'!N144</f>
        <v>8428.1431468788051</v>
      </c>
      <c r="O43" s="60">
        <f ca="1">'CALC A'!O144</f>
        <v>456.20426292556778</v>
      </c>
      <c r="P43" s="60">
        <f ca="1">'CALC A'!P144</f>
        <v>4041.7250207890784</v>
      </c>
      <c r="Q43" s="60">
        <f ca="1">'CALC A'!Q144</f>
        <v>1801.4443869432878</v>
      </c>
      <c r="R43" s="60">
        <f ca="1">'CALC A'!R144</f>
        <v>6111.9412305705682</v>
      </c>
      <c r="S43" s="60">
        <f ca="1">'CALC A'!S144</f>
        <v>31687.756397287234</v>
      </c>
      <c r="T43" s="60">
        <f ca="1">'CALC A'!T144</f>
        <v>3672.575616462057</v>
      </c>
      <c r="U43" s="60">
        <f ca="1">'CALC A'!U144</f>
        <v>31792.840294074154</v>
      </c>
      <c r="V43" s="60">
        <f ca="1">'CALC A'!V144</f>
        <v>953.7968030308482</v>
      </c>
      <c r="W43" s="60">
        <f ca="1">'CALC A'!W144</f>
        <v>3113.3946954414578</v>
      </c>
      <c r="X43" s="60">
        <f ca="1">'CALC A'!X144</f>
        <v>6824.2867994297594</v>
      </c>
      <c r="Y43" s="60">
        <f ca="1">'CALC A'!Y144</f>
        <v>7057.2414527107985</v>
      </c>
      <c r="Z43" s="60">
        <f ca="1">'CALC A'!Z144</f>
        <v>9897.3059519695817</v>
      </c>
      <c r="AA43" s="60">
        <f ca="1">'CALC A'!AA144</f>
        <v>41293.457827686849</v>
      </c>
      <c r="AB43" s="60">
        <f ca="1">'CALC A'!AB144</f>
        <v>1792.7765155185186</v>
      </c>
      <c r="AC43" s="60">
        <f ca="1">'CALC A'!AC144</f>
        <v>7257.0323687537075</v>
      </c>
      <c r="AD43" s="60">
        <f ca="1">'CALC A'!AD144</f>
        <v>10676.962679837852</v>
      </c>
      <c r="AE43" s="60">
        <f ca="1">'CALC A'!AE144</f>
        <v>4886.7308985545433</v>
      </c>
      <c r="AF43" s="103"/>
    </row>
    <row r="44" spans="1:32" x14ac:dyDescent="0.25">
      <c r="A44" s="29"/>
      <c r="B44" s="56">
        <v>2015</v>
      </c>
      <c r="C44" s="220">
        <f ca="1">'CALC A'!C145</f>
        <v>4363.1678721249109</v>
      </c>
      <c r="D44" s="60">
        <f ca="1">'CALC A'!D145</f>
        <v>10008.599571969369</v>
      </c>
      <c r="E44" s="60">
        <f ca="1">'CALC A'!E145</f>
        <v>1076.0691195282993</v>
      </c>
      <c r="F44" s="60">
        <f ca="1">'CALC A'!F145</f>
        <v>1476.1046462448317</v>
      </c>
      <c r="G44" s="60">
        <f ca="1">'CALC A'!G145</f>
        <v>3758.6684211182678</v>
      </c>
      <c r="H44" s="60">
        <f ca="1">'CALC A'!H145</f>
        <v>2585.5479630232371</v>
      </c>
      <c r="I44" s="60">
        <f ca="1">'CALC A'!I145</f>
        <v>5369.5360713277641</v>
      </c>
      <c r="J44" s="60">
        <f ca="1">'CALC A'!J145</f>
        <v>1674.68237340722</v>
      </c>
      <c r="K44" s="60">
        <f ca="1">'CALC A'!K145</f>
        <v>1478.1524604721835</v>
      </c>
      <c r="L44" s="60">
        <f ca="1">'CALC A'!L145</f>
        <v>2359.0871733426702</v>
      </c>
      <c r="M44" s="60">
        <f ca="1">'CALC A'!M145</f>
        <v>3549.5547593014617</v>
      </c>
      <c r="N44" s="60">
        <f ca="1">'CALC A'!N145</f>
        <v>8660.9738184278121</v>
      </c>
      <c r="O44" s="60">
        <f ca="1">'CALC A'!O145</f>
        <v>469.8698603834311</v>
      </c>
      <c r="P44" s="60">
        <f ca="1">'CALC A'!P145</f>
        <v>4154.5734492340016</v>
      </c>
      <c r="Q44" s="60">
        <f ca="1">'CALC A'!Q145</f>
        <v>1843.2948866919367</v>
      </c>
      <c r="R44" s="60">
        <f ca="1">'CALC A'!R145</f>
        <v>6294.3011587064921</v>
      </c>
      <c r="S44" s="60">
        <f ca="1">'CALC A'!S145</f>
        <v>32644.9421354847</v>
      </c>
      <c r="T44" s="60">
        <f ca="1">'CALC A'!T145</f>
        <v>3766.0182306888391</v>
      </c>
      <c r="U44" s="60">
        <f ca="1">'CALC A'!U145</f>
        <v>32812.320590627809</v>
      </c>
      <c r="V44" s="60">
        <f ca="1">'CALC A'!V145</f>
        <v>1002.6821762652212</v>
      </c>
      <c r="W44" s="60">
        <f ca="1">'CALC A'!W145</f>
        <v>3195.9694780733707</v>
      </c>
      <c r="X44" s="60">
        <f ca="1">'CALC A'!X145</f>
        <v>6986.6253487431268</v>
      </c>
      <c r="Y44" s="60">
        <f ca="1">'CALC A'!Y145</f>
        <v>7232.5540026207773</v>
      </c>
      <c r="Z44" s="60">
        <f ca="1">'CALC A'!Z145</f>
        <v>10157.159660895191</v>
      </c>
      <c r="AA44" s="60">
        <f ca="1">'CALC A'!AA145</f>
        <v>42612.993287190693</v>
      </c>
      <c r="AB44" s="60">
        <f ca="1">'CALC A'!AB145</f>
        <v>1844.0585720326999</v>
      </c>
      <c r="AC44" s="60">
        <f ca="1">'CALC A'!AC145</f>
        <v>7477.771174110082</v>
      </c>
      <c r="AD44" s="60">
        <f ca="1">'CALC A'!AD145</f>
        <v>10964.87487293155</v>
      </c>
      <c r="AE44" s="60">
        <f ca="1">'CALC A'!AE145</f>
        <v>5025.0789563654243</v>
      </c>
      <c r="AF44" s="103"/>
    </row>
    <row r="45" spans="1:32" x14ac:dyDescent="0.25">
      <c r="A45" s="29"/>
      <c r="B45" s="56">
        <v>2016</v>
      </c>
      <c r="C45" s="220">
        <f ca="1">'CALC A'!C146</f>
        <v>4479.0303275616352</v>
      </c>
      <c r="D45" s="60">
        <f ca="1">'CALC A'!D146</f>
        <v>10310.557675645405</v>
      </c>
      <c r="E45" s="60">
        <f ca="1">'CALC A'!E146</f>
        <v>1105.8146263734779</v>
      </c>
      <c r="F45" s="60">
        <f ca="1">'CALC A'!F146</f>
        <v>1509.5466336731927</v>
      </c>
      <c r="G45" s="60">
        <f ca="1">'CALC A'!G146</f>
        <v>3879.4656554410794</v>
      </c>
      <c r="H45" s="60">
        <f ca="1">'CALC A'!H146</f>
        <v>2642.0328210254575</v>
      </c>
      <c r="I45" s="60">
        <f ca="1">'CALC A'!I146</f>
        <v>5513.3924870583323</v>
      </c>
      <c r="J45" s="60">
        <f ca="1">'CALC A'!J146</f>
        <v>1726.2979023175096</v>
      </c>
      <c r="K45" s="60">
        <f ca="1">'CALC A'!K146</f>
        <v>1514.5046848500863</v>
      </c>
      <c r="L45" s="60">
        <f ca="1">'CALC A'!L146</f>
        <v>2410.8639074721732</v>
      </c>
      <c r="M45" s="60">
        <f ca="1">'CALC A'!M146</f>
        <v>3685.1027322479899</v>
      </c>
      <c r="N45" s="60">
        <f ca="1">'CALC A'!N146</f>
        <v>8897.166795763429</v>
      </c>
      <c r="O45" s="60">
        <f ca="1">'CALC A'!O146</f>
        <v>483.77789610049069</v>
      </c>
      <c r="P45" s="60">
        <f ca="1">'CALC A'!P146</f>
        <v>4269.0997634232772</v>
      </c>
      <c r="Q45" s="60">
        <f ca="1">'CALC A'!Q146</f>
        <v>1885.4671118055196</v>
      </c>
      <c r="R45" s="60">
        <f ca="1">'CALC A'!R146</f>
        <v>6479.8663932040772</v>
      </c>
      <c r="S45" s="60">
        <f ca="1">'CALC A'!S146</f>
        <v>33619.441899559584</v>
      </c>
      <c r="T45" s="60">
        <f ca="1">'CALC A'!T146</f>
        <v>3860.506372851175</v>
      </c>
      <c r="U45" s="60">
        <f ca="1">'CALC A'!U146</f>
        <v>33852.811886727861</v>
      </c>
      <c r="V45" s="60">
        <f ca="1">'CALC A'!V146</f>
        <v>1053.7095389456069</v>
      </c>
      <c r="W45" s="60">
        <f ca="1">'CALC A'!W146</f>
        <v>3279.6028047441991</v>
      </c>
      <c r="X45" s="60">
        <f ca="1">'CALC A'!X146</f>
        <v>7150.3586241516832</v>
      </c>
      <c r="Y45" s="60">
        <f ca="1">'CALC A'!Y146</f>
        <v>7409.6650738389344</v>
      </c>
      <c r="Z45" s="60">
        <f ca="1">'CALC A'!Z146</f>
        <v>10420.240600971771</v>
      </c>
      <c r="AA45" s="60">
        <f ca="1">'CALC A'!AA146</f>
        <v>43959.527534708512</v>
      </c>
      <c r="AB45" s="60">
        <f ca="1">'CALC A'!AB146</f>
        <v>1896.153325549704</v>
      </c>
      <c r="AC45" s="60">
        <f ca="1">'CALC A'!AC146</f>
        <v>7702.566676510929</v>
      </c>
      <c r="AD45" s="60">
        <f ca="1">'CALC A'!AD146</f>
        <v>11256.667018105818</v>
      </c>
      <c r="AE45" s="60">
        <f ca="1">'CALC A'!AE146</f>
        <v>5165.5615415231832</v>
      </c>
      <c r="AF45" s="103"/>
    </row>
    <row r="46" spans="1:32" x14ac:dyDescent="0.25">
      <c r="A46" s="29"/>
      <c r="B46" s="56">
        <v>2017</v>
      </c>
      <c r="C46" s="220">
        <f ca="1">'CALC A'!C147</f>
        <v>4608.388650659781</v>
      </c>
      <c r="D46" s="60">
        <f ca="1">'CALC A'!D147</f>
        <v>10647.27969234935</v>
      </c>
      <c r="E46" s="60">
        <f ca="1">'CALC A'!E147</f>
        <v>1138.6303563751765</v>
      </c>
      <c r="F46" s="60">
        <f ca="1">'CALC A'!F147</f>
        <v>1546.6288560556723</v>
      </c>
      <c r="G46" s="60">
        <f ca="1">'CALC A'!G147</f>
        <v>4013.3546198513832</v>
      </c>
      <c r="H46" s="60">
        <f ca="1">'CALC A'!H147</f>
        <v>2705.9157527934849</v>
      </c>
      <c r="I46" s="60">
        <f ca="1">'CALC A'!I147</f>
        <v>5674.040340288776</v>
      </c>
      <c r="J46" s="60">
        <f ca="1">'CALC A'!J147</f>
        <v>1782.9714813050934</v>
      </c>
      <c r="K46" s="60">
        <f ca="1">'CALC A'!K147</f>
        <v>1553.7717948503935</v>
      </c>
      <c r="L46" s="60">
        <f ca="1">'CALC A'!L147</f>
        <v>2469.4730231234639</v>
      </c>
      <c r="M46" s="60">
        <f ca="1">'CALC A'!M147</f>
        <v>3834.5209387154</v>
      </c>
      <c r="N46" s="60">
        <f ca="1">'CALC A'!N147</f>
        <v>9158.7959524063463</v>
      </c>
      <c r="O46" s="60">
        <f ca="1">'CALC A'!O147</f>
        <v>499.3298045770494</v>
      </c>
      <c r="P46" s="60">
        <f ca="1">'CALC A'!P147</f>
        <v>4397.5491721670533</v>
      </c>
      <c r="Q46" s="60">
        <f ca="1">'CALC A'!Q147</f>
        <v>1933.2859060666069</v>
      </c>
      <c r="R46" s="60">
        <f ca="1">'CALC A'!R147</f>
        <v>6686.1897713215885</v>
      </c>
      <c r="S46" s="60">
        <f ca="1">'CALC A'!S147</f>
        <v>34700.168849574533</v>
      </c>
      <c r="T46" s="60">
        <f ca="1">'CALC A'!T147</f>
        <v>3966.8671720489529</v>
      </c>
      <c r="U46" s="60">
        <f ca="1">'CALC A'!U147</f>
        <v>35009.171868570062</v>
      </c>
      <c r="V46" s="60">
        <f ca="1">'CALC A'!V147</f>
        <v>1110.2779921209697</v>
      </c>
      <c r="W46" s="60">
        <f ca="1">'CALC A'!W147</f>
        <v>3373.0626212662473</v>
      </c>
      <c r="X46" s="60">
        <f ca="1">'CALC A'!X147</f>
        <v>7332.7057679565887</v>
      </c>
      <c r="Y46" s="60">
        <f ca="1">'CALC A'!Y147</f>
        <v>7609.6817359540937</v>
      </c>
      <c r="Z46" s="60">
        <f ca="1">'CALC A'!Z147</f>
        <v>10715.915178807294</v>
      </c>
      <c r="AA46" s="60">
        <f ca="1">'CALC A'!AA147</f>
        <v>45458.396447800638</v>
      </c>
      <c r="AB46" s="60">
        <f ca="1">'CALC A'!AB147</f>
        <v>1954.0741151127741</v>
      </c>
      <c r="AC46" s="60">
        <f ca="1">'CALC A'!AC147</f>
        <v>7950.1127243588544</v>
      </c>
      <c r="AD46" s="60">
        <f ca="1">'CALC A'!AD147</f>
        <v>11581.389046470884</v>
      </c>
      <c r="AE46" s="60">
        <f ca="1">'CALC A'!AE147</f>
        <v>5321.8459443176625</v>
      </c>
      <c r="AF46" s="103"/>
    </row>
    <row r="47" spans="1:32" x14ac:dyDescent="0.25">
      <c r="A47" s="29"/>
      <c r="B47" s="56">
        <v>2018</v>
      </c>
      <c r="C47" s="220">
        <f ca="1">'CALC A'!C148</f>
        <v>4750.6113744585573</v>
      </c>
      <c r="D47" s="60">
        <f ca="1">'CALC A'!D148</f>
        <v>11016.166210604655</v>
      </c>
      <c r="E47" s="60">
        <f ca="1">'CALC A'!E148</f>
        <v>1174.6770848536635</v>
      </c>
      <c r="F47" s="60">
        <f ca="1">'CALC A'!F148</f>
        <v>1587.6727614050249</v>
      </c>
      <c r="G47" s="60">
        <f ca="1">'CALC A'!G148</f>
        <v>4159.8576602174289</v>
      </c>
      <c r="H47" s="60">
        <f ca="1">'CALC A'!H148</f>
        <v>2776.6787974241629</v>
      </c>
      <c r="I47" s="60">
        <f ca="1">'CALC A'!I148</f>
        <v>5850.6112067168615</v>
      </c>
      <c r="J47" s="60">
        <f ca="1">'CALC A'!J148</f>
        <v>1845.0509399034645</v>
      </c>
      <c r="K47" s="60">
        <f ca="1">'CALC A'!K148</f>
        <v>1597.1259148983356</v>
      </c>
      <c r="L47" s="60">
        <f ca="1">'CALC A'!L148</f>
        <v>2534.3768196528758</v>
      </c>
      <c r="M47" s="60">
        <f ca="1">'CALC A'!M148</f>
        <v>3997.6791789450426</v>
      </c>
      <c r="N47" s="60">
        <f ca="1">'CALC A'!N148</f>
        <v>9446.2697930093927</v>
      </c>
      <c r="O47" s="60">
        <f ca="1">'CALC A'!O148</f>
        <v>516.37388242160569</v>
      </c>
      <c r="P47" s="60">
        <f ca="1">'CALC A'!P148</f>
        <v>4538.5843925816698</v>
      </c>
      <c r="Q47" s="60">
        <f ca="1">'CALC A'!Q148</f>
        <v>1986.133875926522</v>
      </c>
      <c r="R47" s="60">
        <f ca="1">'CALC A'!R148</f>
        <v>6912.3649094658531</v>
      </c>
      <c r="S47" s="60">
        <f ca="1">'CALC A'!S148</f>
        <v>35884.589870926669</v>
      </c>
      <c r="T47" s="60">
        <f ca="1">'CALC A'!T148</f>
        <v>4084.0058369459225</v>
      </c>
      <c r="U47" s="60">
        <f ca="1">'CALC A'!U148</f>
        <v>36274.734140152817</v>
      </c>
      <c r="V47" s="60">
        <f ca="1">'CALC A'!V148</f>
        <v>1172.1356137228338</v>
      </c>
      <c r="W47" s="60">
        <f ca="1">'CALC A'!W148</f>
        <v>3475.864751274592</v>
      </c>
      <c r="X47" s="60">
        <f ca="1">'CALC A'!X148</f>
        <v>7534.1802116674826</v>
      </c>
      <c r="Y47" s="60">
        <f ca="1">'CALC A'!Y148</f>
        <v>7830.1434693158108</v>
      </c>
      <c r="Z47" s="60">
        <f ca="1">'CALC A'!Z148</f>
        <v>11041.195463916192</v>
      </c>
      <c r="AA47" s="60">
        <f ca="1">'CALC A'!AA148</f>
        <v>47098.873309436021</v>
      </c>
      <c r="AB47" s="60">
        <f ca="1">'CALC A'!AB148</f>
        <v>2017.6411283357997</v>
      </c>
      <c r="AC47" s="60">
        <f ca="1">'CALC A'!AC148</f>
        <v>8221.4120874747459</v>
      </c>
      <c r="AD47" s="60">
        <f ca="1">'CALC A'!AD148</f>
        <v>11938.418328984149</v>
      </c>
      <c r="AE47" s="60">
        <f ca="1">'CALC A'!AE148</f>
        <v>5493.4144756525393</v>
      </c>
      <c r="AF47" s="103"/>
    </row>
    <row r="48" spans="1:32" x14ac:dyDescent="0.25">
      <c r="A48" s="29"/>
      <c r="B48" s="56">
        <v>2019</v>
      </c>
      <c r="C48" s="220">
        <f ca="1">'CALC A'!C149</f>
        <v>4898.59364575787</v>
      </c>
      <c r="D48" s="60">
        <f ca="1">'CALC A'!D149</f>
        <v>11401.022475240265</v>
      </c>
      <c r="E48" s="60">
        <f ca="1">'CALC A'!E149</f>
        <v>1212.2040765387837</v>
      </c>
      <c r="F48" s="60">
        <f ca="1">'CALC A'!F149</f>
        <v>1630.2619184275634</v>
      </c>
      <c r="G48" s="60">
        <f ca="1">'CALC A'!G149</f>
        <v>4312.9151076266717</v>
      </c>
      <c r="H48" s="60">
        <f ca="1">'CALC A'!H149</f>
        <v>2850.0896553084067</v>
      </c>
      <c r="I48" s="60">
        <f ca="1">'CALC A'!I149</f>
        <v>6034.364822372374</v>
      </c>
      <c r="J48" s="60">
        <f ca="1">'CALC A'!J149</f>
        <v>1909.8261263398335</v>
      </c>
      <c r="K48" s="60">
        <f ca="1">'CALC A'!K149</f>
        <v>1642.1490912302538</v>
      </c>
      <c r="L48" s="60">
        <f ca="1">'CALC A'!L149</f>
        <v>2601.7142394413031</v>
      </c>
      <c r="M48" s="60">
        <f ca="1">'CALC A'!M149</f>
        <v>4168.9459790822893</v>
      </c>
      <c r="N48" s="60">
        <f ca="1">'CALC A'!N149</f>
        <v>9745.4929489224342</v>
      </c>
      <c r="O48" s="60">
        <f ca="1">'CALC A'!O149</f>
        <v>534.1491618986538</v>
      </c>
      <c r="P48" s="60">
        <f ca="1">'CALC A'!P149</f>
        <v>4685.4534881682939</v>
      </c>
      <c r="Q48" s="60">
        <f ca="1">'CALC A'!Q149</f>
        <v>2040.9974288038688</v>
      </c>
      <c r="R48" s="60">
        <f ca="1">'CALC A'!R149</f>
        <v>7148.1905260022149</v>
      </c>
      <c r="S48" s="60">
        <f ca="1">'CALC A'!S149</f>
        <v>37119.82248337569</v>
      </c>
      <c r="T48" s="60">
        <f ca="1">'CALC A'!T149</f>
        <v>4205.7800275238706</v>
      </c>
      <c r="U48" s="60">
        <f ca="1">'CALC A'!U149</f>
        <v>37596.562894816234</v>
      </c>
      <c r="V48" s="60">
        <f ca="1">'CALC A'!V149</f>
        <v>1237.7858012025274</v>
      </c>
      <c r="W48" s="60">
        <f ca="1">'CALC A'!W149</f>
        <v>3582.8022594665767</v>
      </c>
      <c r="X48" s="60">
        <f ca="1">'CALC A'!X149</f>
        <v>7743.3564891889573</v>
      </c>
      <c r="Y48" s="60">
        <f ca="1">'CALC A'!Y149</f>
        <v>8059.2467069466002</v>
      </c>
      <c r="Z48" s="60">
        <f ca="1">'CALC A'!Z149</f>
        <v>11379.532854654852</v>
      </c>
      <c r="AA48" s="60">
        <f ca="1">'CALC A'!AA149</f>
        <v>48812.205291785052</v>
      </c>
      <c r="AB48" s="60">
        <f ca="1">'CALC A'!AB149</f>
        <v>2083.8589383851463</v>
      </c>
      <c r="AC48" s="60">
        <f ca="1">'CALC A'!AC149</f>
        <v>8504.3485723282502</v>
      </c>
      <c r="AD48" s="60">
        <f ca="1">'CALC A'!AD149</f>
        <v>12309.897574336454</v>
      </c>
      <c r="AE48" s="60">
        <f ca="1">'CALC A'!AE149</f>
        <v>5672.1008151802735</v>
      </c>
      <c r="AF48" s="103"/>
    </row>
    <row r="49" spans="1:32" x14ac:dyDescent="0.25">
      <c r="A49" s="29"/>
      <c r="B49" s="56">
        <v>2020</v>
      </c>
      <c r="C49" s="220">
        <f ca="1">'CALC A'!C150</f>
        <v>5049.1596016905078</v>
      </c>
      <c r="D49" s="60">
        <f ca="1">'CALC A'!D150</f>
        <v>11794.591316264314</v>
      </c>
      <c r="E49" s="60">
        <f ca="1">'CALC A'!E150</f>
        <v>1250.4281927948489</v>
      </c>
      <c r="F49" s="60">
        <f ca="1">'CALC A'!F150</f>
        <v>1673.3221012024542</v>
      </c>
      <c r="G49" s="60">
        <f ca="1">'CALC A'!G150</f>
        <v>4469.8106169000239</v>
      </c>
      <c r="H49" s="60">
        <f ca="1">'CALC A'!H150</f>
        <v>2924.268007918191</v>
      </c>
      <c r="I49" s="60">
        <f ca="1">'CALC A'!I150</f>
        <v>6221.3933498167162</v>
      </c>
      <c r="J49" s="60">
        <f ca="1">'CALC A'!J150</f>
        <v>1976.0825025572412</v>
      </c>
      <c r="K49" s="60">
        <f ca="1">'CALC A'!K150</f>
        <v>1687.7642575413652</v>
      </c>
      <c r="L49" s="60">
        <f ca="1">'CALC A'!L150</f>
        <v>2669.76953807472</v>
      </c>
      <c r="M49" s="60">
        <f ca="1">'CALC A'!M150</f>
        <v>4345.8063517751416</v>
      </c>
      <c r="N49" s="60">
        <f ca="1">'CALC A'!N150</f>
        <v>10050.161747912887</v>
      </c>
      <c r="O49" s="60">
        <f ca="1">'CALC A'!O150</f>
        <v>552.31470726399925</v>
      </c>
      <c r="P49" s="60">
        <f ca="1">'CALC A'!P150</f>
        <v>4835.1351759997988</v>
      </c>
      <c r="Q49" s="60">
        <f ca="1">'CALC A'!Q150</f>
        <v>2096.5352544165357</v>
      </c>
      <c r="R49" s="60">
        <f ca="1">'CALC A'!R150</f>
        <v>7389.0967940098553</v>
      </c>
      <c r="S49" s="60">
        <f ca="1">'CALC A'!S150</f>
        <v>38382.173802396013</v>
      </c>
      <c r="T49" s="60">
        <f ca="1">'CALC A'!T150</f>
        <v>4329.4480005542509</v>
      </c>
      <c r="U49" s="60">
        <f ca="1">'CALC A'!U150</f>
        <v>38950.929126216397</v>
      </c>
      <c r="V49" s="60">
        <f ca="1">'CALC A'!V150</f>
        <v>1306.5887210565452</v>
      </c>
      <c r="W49" s="60">
        <f ca="1">'CALC A'!W150</f>
        <v>3691.54853640089</v>
      </c>
      <c r="X49" s="60">
        <f ca="1">'CALC A'!X150</f>
        <v>7955.1482421326082</v>
      </c>
      <c r="Y49" s="60">
        <f ca="1">'CALC A'!Y150</f>
        <v>8291.7262351595909</v>
      </c>
      <c r="Z49" s="60">
        <f ca="1">'CALC A'!Z150</f>
        <v>11723.533888222893</v>
      </c>
      <c r="AA49" s="60">
        <f ca="1">'CALC A'!AA150</f>
        <v>50567.573399725763</v>
      </c>
      <c r="AB49" s="60">
        <f ca="1">'CALC A'!AB150</f>
        <v>2151.3867301151377</v>
      </c>
      <c r="AC49" s="60">
        <f ca="1">'CALC A'!AC150</f>
        <v>8793.4937912571659</v>
      </c>
      <c r="AD49" s="60">
        <f ca="1">'CALC A'!AD150</f>
        <v>12687.844850260579</v>
      </c>
      <c r="AE49" s="60">
        <f ca="1">'CALC A'!AE150</f>
        <v>5854.2503217686735</v>
      </c>
      <c r="AF49" s="103"/>
    </row>
    <row r="50" spans="1:32" x14ac:dyDescent="0.25">
      <c r="A50" s="29"/>
      <c r="B50" s="56">
        <v>2021</v>
      </c>
      <c r="C50" s="220">
        <f ca="1">'CALC A'!C151</f>
        <v>5204.3534383426513</v>
      </c>
      <c r="D50" s="60">
        <f ca="1">'CALC A'!D151</f>
        <v>12201.746345102776</v>
      </c>
      <c r="E50" s="60">
        <f ca="1">'CALC A'!E151</f>
        <v>1289.8576201794897</v>
      </c>
      <c r="F50" s="60">
        <f ca="1">'CALC A'!F151</f>
        <v>1717.5196345586517</v>
      </c>
      <c r="G50" s="60">
        <f ca="1">'CALC A'!G151</f>
        <v>4632.4136813224704</v>
      </c>
      <c r="H50" s="60">
        <f ca="1">'CALC A'!H151</f>
        <v>3000.3769762844481</v>
      </c>
      <c r="I50" s="60">
        <f ca="1">'CALC A'!I151</f>
        <v>6414.2186215925085</v>
      </c>
      <c r="J50" s="60">
        <f ca="1">'CALC A'!J151</f>
        <v>2044.6374688551373</v>
      </c>
      <c r="K50" s="60">
        <f ca="1">'CALC A'!K151</f>
        <v>1734.6465094104815</v>
      </c>
      <c r="L50" s="60">
        <f ca="1">'CALC A'!L151</f>
        <v>2739.605018252239</v>
      </c>
      <c r="M50" s="60">
        <f ca="1">'CALC A'!M151</f>
        <v>4530.1697220088581</v>
      </c>
      <c r="N50" s="60">
        <f ca="1">'CALC A'!N151</f>
        <v>10364.355265413195</v>
      </c>
      <c r="O50" s="60">
        <f ca="1">'CALC A'!O151</f>
        <v>571.0980333205049</v>
      </c>
      <c r="P50" s="60">
        <f ca="1">'CALC A'!P151</f>
        <v>4989.5986011228288</v>
      </c>
      <c r="Q50" s="60">
        <f ca="1">'CALC A'!Q151</f>
        <v>2153.5843264571754</v>
      </c>
      <c r="R50" s="60">
        <f ca="1">'CALC A'!R151</f>
        <v>7638.1220160037192</v>
      </c>
      <c r="S50" s="60">
        <f ca="1">'CALC A'!S151</f>
        <v>39687.454498391286</v>
      </c>
      <c r="T50" s="60">
        <f ca="1">'CALC A'!T151</f>
        <v>4456.7523424516066</v>
      </c>
      <c r="U50" s="60">
        <f ca="1">'CALC A'!U151</f>
        <v>40354.084601832539</v>
      </c>
      <c r="V50" s="60">
        <f ca="1">'CALC A'!V151</f>
        <v>1379.2160843448301</v>
      </c>
      <c r="W50" s="60">
        <f ca="1">'CALC A'!W151</f>
        <v>3803.5955125897676</v>
      </c>
      <c r="X50" s="60">
        <f ca="1">'CALC A'!X151</f>
        <v>8172.7327990983331</v>
      </c>
      <c r="Y50" s="60">
        <f ca="1">'CALC A'!Y151</f>
        <v>8530.9119398929652</v>
      </c>
      <c r="Z50" s="60">
        <f ca="1">'CALC A'!Z151</f>
        <v>12077.934005181027</v>
      </c>
      <c r="AA50" s="60">
        <f ca="1">'CALC A'!AA151</f>
        <v>52386.067465118205</v>
      </c>
      <c r="AB50" s="60">
        <f ca="1">'CALC A'!AB151</f>
        <v>2221.1027710456547</v>
      </c>
      <c r="AC50" s="60">
        <f ca="1">'CALC A'!AC151</f>
        <v>9092.4698581244465</v>
      </c>
      <c r="AD50" s="60">
        <f ca="1">'CALC A'!AD151</f>
        <v>13077.396133652339</v>
      </c>
      <c r="AE50" s="60">
        <f ca="1">'CALC A'!AE151</f>
        <v>6042.249238272635</v>
      </c>
      <c r="AF50" s="103"/>
    </row>
    <row r="51" spans="1:32" x14ac:dyDescent="0.25">
      <c r="A51" s="29"/>
      <c r="B51" s="56">
        <v>2022</v>
      </c>
      <c r="C51" s="220">
        <f ca="1">'CALC A'!C152</f>
        <v>5362.1489855546097</v>
      </c>
      <c r="D51" s="60">
        <f ca="1">'CALC A'!D152</f>
        <v>12619.775074853169</v>
      </c>
      <c r="E51" s="60">
        <f ca="1">'CALC A'!E152</f>
        <v>1329.8323645886342</v>
      </c>
      <c r="F51" s="60">
        <f ca="1">'CALC A'!F152</f>
        <v>1762.2069578174135</v>
      </c>
      <c r="G51" s="60">
        <f ca="1">'CALC A'!G152</f>
        <v>4799.1313928779828</v>
      </c>
      <c r="H51" s="60">
        <f ca="1">'CALC A'!H152</f>
        <v>3076.4218643096528</v>
      </c>
      <c r="I51" s="60">
        <f ca="1">'CALC A'!I152</f>
        <v>6611.1714892128584</v>
      </c>
      <c r="J51" s="60">
        <f ca="1">'CALC A'!J152</f>
        <v>2114.2415930784182</v>
      </c>
      <c r="K51" s="60">
        <f ca="1">'CALC A'!K152</f>
        <v>1781.4508497035342</v>
      </c>
      <c r="L51" s="60">
        <f ca="1">'CALC A'!L152</f>
        <v>2809.478152753135</v>
      </c>
      <c r="M51" s="60">
        <f ca="1">'CALC A'!M152</f>
        <v>4720.1254784325129</v>
      </c>
      <c r="N51" s="60">
        <f ca="1">'CALC A'!N152</f>
        <v>10681.813694004099</v>
      </c>
      <c r="O51" s="60">
        <f ca="1">'CALC A'!O152</f>
        <v>590.26574756982222</v>
      </c>
      <c r="P51" s="60">
        <f ca="1">'CALC A'!P152</f>
        <v>5145.7956293346078</v>
      </c>
      <c r="Q51" s="60">
        <f ca="1">'CALC A'!Q152</f>
        <v>2210.443380987198</v>
      </c>
      <c r="R51" s="60">
        <f ca="1">'CALC A'!R152</f>
        <v>7891.5527333100063</v>
      </c>
      <c r="S51" s="60">
        <f ca="1">'CALC A'!S152</f>
        <v>41021.696401009096</v>
      </c>
      <c r="T51" s="60">
        <f ca="1">'CALC A'!T152</f>
        <v>4586.3701995950905</v>
      </c>
      <c r="U51" s="60">
        <f ca="1">'CALC A'!U152</f>
        <v>41792.649555205942</v>
      </c>
      <c r="V51" s="60">
        <f ca="1">'CALC A'!V152</f>
        <v>1455.068793963399</v>
      </c>
      <c r="W51" s="60">
        <f ca="1">'CALC A'!W152</f>
        <v>3917.0692328819805</v>
      </c>
      <c r="X51" s="60">
        <f ca="1">'CALC A'!X152</f>
        <v>8394.1736061652937</v>
      </c>
      <c r="Y51" s="60">
        <f ca="1">'CALC A'!Y152</f>
        <v>8770.1117133658008</v>
      </c>
      <c r="Z51" s="60">
        <f ca="1">'CALC A'!Z152</f>
        <v>12438.69991982045</v>
      </c>
      <c r="AA51" s="60">
        <f ca="1">'CALC A'!AA152</f>
        <v>54242.258296643202</v>
      </c>
      <c r="AB51" s="60">
        <f ca="1">'CALC A'!AB152</f>
        <v>2292.0330187100008</v>
      </c>
      <c r="AC51" s="60">
        <f ca="1">'CALC A'!AC152</f>
        <v>9397.6410712823617</v>
      </c>
      <c r="AD51" s="60">
        <f ca="1">'CALC A'!AD152</f>
        <v>13473.611890722559</v>
      </c>
      <c r="AE51" s="60">
        <f ca="1">'CALC A'!AE152</f>
        <v>6233.1511609360632</v>
      </c>
      <c r="AF51" s="103"/>
    </row>
    <row r="52" spans="1:32" x14ac:dyDescent="0.25">
      <c r="A52" s="29"/>
      <c r="B52" s="56">
        <v>2023</v>
      </c>
      <c r="C52" s="220">
        <f ca="1">'CALC A'!C153</f>
        <v>5524.7288801432196</v>
      </c>
      <c r="D52" s="60">
        <f ca="1">'CALC A'!D153</f>
        <v>13052.125362678469</v>
      </c>
      <c r="E52" s="60">
        <f ca="1">'CALC A'!E153</f>
        <v>1371.0459900692831</v>
      </c>
      <c r="F52" s="60">
        <f ca="1">'CALC A'!F153</f>
        <v>1808.0569792019205</v>
      </c>
      <c r="G52" s="60">
        <f ca="1">'CALC A'!G153</f>
        <v>4971.8491720566362</v>
      </c>
      <c r="H52" s="60">
        <f ca="1">'CALC A'!H153</f>
        <v>3154.3941184760029</v>
      </c>
      <c r="I52" s="60">
        <f ca="1">'CALC A'!I153</f>
        <v>6814.1719262024963</v>
      </c>
      <c r="J52" s="60">
        <f ca="1">'CALC A'!J153</f>
        <v>2186.2152004901304</v>
      </c>
      <c r="K52" s="60">
        <f ca="1">'CALC A'!K153</f>
        <v>1829.5180676251891</v>
      </c>
      <c r="L52" s="60">
        <f ca="1">'CALC A'!L153</f>
        <v>2881.1333890141213</v>
      </c>
      <c r="M52" s="60">
        <f ca="1">'CALC A'!M153</f>
        <v>4918.0463204076377</v>
      </c>
      <c r="N52" s="60">
        <f ca="1">'CALC A'!N153</f>
        <v>11008.995819950267</v>
      </c>
      <c r="O52" s="60">
        <f ca="1">'CALC A'!O153</f>
        <v>610.07678616646263</v>
      </c>
      <c r="P52" s="60">
        <f ca="1">'CALC A'!P153</f>
        <v>5306.8823317612014</v>
      </c>
      <c r="Q52" s="60">
        <f ca="1">'CALC A'!Q153</f>
        <v>2268.803631473344</v>
      </c>
      <c r="R52" s="60">
        <f ca="1">'CALC A'!R153</f>
        <v>8153.3922097772229</v>
      </c>
      <c r="S52" s="60">
        <f ca="1">'CALC A'!S153</f>
        <v>42400.793824778382</v>
      </c>
      <c r="T52" s="60">
        <f ca="1">'CALC A'!T153</f>
        <v>4719.7577947898526</v>
      </c>
      <c r="U52" s="60">
        <f ca="1">'CALC A'!U153</f>
        <v>43282.497275751302</v>
      </c>
      <c r="V52" s="60">
        <f ca="1">'CALC A'!V153</f>
        <v>1535.0931729975055</v>
      </c>
      <c r="W52" s="60">
        <f ca="1">'CALC A'!W153</f>
        <v>4033.9282461566709</v>
      </c>
      <c r="X52" s="60">
        <f ca="1">'CALC A'!X153</f>
        <v>8621.614368478542</v>
      </c>
      <c r="Y52" s="60">
        <f ca="1">'CALC A'!Y153</f>
        <v>9016.0184522876516</v>
      </c>
      <c r="Z52" s="60">
        <f ca="1">'CALC A'!Z153</f>
        <v>12810.241853364245</v>
      </c>
      <c r="AA52" s="60">
        <f ca="1">'CALC A'!AA153</f>
        <v>56164.219371474406</v>
      </c>
      <c r="AB52" s="60">
        <f ca="1">'CALC A'!AB153</f>
        <v>2365.2284024586875</v>
      </c>
      <c r="AC52" s="60">
        <f ca="1">'CALC A'!AC153</f>
        <v>9713.0547675931957</v>
      </c>
      <c r="AD52" s="60">
        <f ca="1">'CALC A'!AD153</f>
        <v>13881.832096120736</v>
      </c>
      <c r="AE52" s="60">
        <f ca="1">'CALC A'!AE153</f>
        <v>6430.0845368943556</v>
      </c>
      <c r="AF52" s="103"/>
    </row>
    <row r="53" spans="1:32" x14ac:dyDescent="0.25">
      <c r="A53" s="29"/>
      <c r="B53" s="2"/>
      <c r="C53" s="170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103"/>
    </row>
    <row r="54" spans="1:32" ht="23.25" x14ac:dyDescent="0.35">
      <c r="A54" s="101" t="s">
        <v>156</v>
      </c>
      <c r="B54" s="79" t="s">
        <v>90</v>
      </c>
      <c r="C54" s="170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103"/>
    </row>
    <row r="55" spans="1:32" x14ac:dyDescent="0.25">
      <c r="A55" s="29"/>
      <c r="B55" s="82" t="s">
        <v>15</v>
      </c>
      <c r="C55" s="170" t="s">
        <v>89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103"/>
    </row>
    <row r="56" spans="1:32" x14ac:dyDescent="0.25">
      <c r="A56" s="29"/>
      <c r="B56" s="2"/>
      <c r="C56" s="170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103"/>
    </row>
    <row r="57" spans="1:32" ht="26.25" x14ac:dyDescent="0.25">
      <c r="A57" s="29"/>
      <c r="B57" s="61" t="s">
        <v>167</v>
      </c>
      <c r="C57" s="195" t="s">
        <v>3</v>
      </c>
      <c r="D57" s="62" t="s">
        <v>4</v>
      </c>
      <c r="E57" s="62" t="s">
        <v>59</v>
      </c>
      <c r="F57" s="62" t="s">
        <v>5</v>
      </c>
      <c r="G57" s="62" t="s">
        <v>60</v>
      </c>
      <c r="H57" s="62" t="s">
        <v>6</v>
      </c>
      <c r="I57" s="62" t="s">
        <v>61</v>
      </c>
      <c r="J57" s="62" t="s">
        <v>7</v>
      </c>
      <c r="K57" s="62" t="s">
        <v>8</v>
      </c>
      <c r="L57" s="62" t="s">
        <v>62</v>
      </c>
      <c r="M57" s="62" t="s">
        <v>63</v>
      </c>
      <c r="N57" s="62" t="s">
        <v>64</v>
      </c>
      <c r="O57" s="62" t="s">
        <v>9</v>
      </c>
      <c r="P57" s="62" t="s">
        <v>10</v>
      </c>
      <c r="Q57" s="62" t="s">
        <v>65</v>
      </c>
      <c r="R57" s="62" t="s">
        <v>66</v>
      </c>
      <c r="S57" s="62" t="s">
        <v>67</v>
      </c>
      <c r="T57" s="62" t="s">
        <v>68</v>
      </c>
      <c r="U57" s="62" t="s">
        <v>11</v>
      </c>
      <c r="V57" s="62" t="s">
        <v>69</v>
      </c>
      <c r="W57" s="62" t="s">
        <v>12</v>
      </c>
      <c r="X57" s="62" t="s">
        <v>70</v>
      </c>
      <c r="Y57" s="62" t="s">
        <v>13</v>
      </c>
      <c r="Z57" s="62" t="s">
        <v>71</v>
      </c>
      <c r="AA57" s="62" t="s">
        <v>72</v>
      </c>
      <c r="AB57" s="62" t="s">
        <v>73</v>
      </c>
      <c r="AC57" s="62" t="s">
        <v>74</v>
      </c>
      <c r="AD57" s="62" t="s">
        <v>14</v>
      </c>
      <c r="AE57" s="62" t="s">
        <v>75</v>
      </c>
      <c r="AF57" s="103"/>
    </row>
    <row r="58" spans="1:32" x14ac:dyDescent="0.25">
      <c r="A58" s="29"/>
      <c r="B58" s="56" t="s">
        <v>76</v>
      </c>
      <c r="C58" s="220">
        <f>'CALC A'!C123</f>
        <v>4094.1601800000003</v>
      </c>
      <c r="D58" s="60">
        <f>'CALC A'!D123</f>
        <v>9293</v>
      </c>
      <c r="E58" s="60">
        <f>'CALC A'!E123</f>
        <v>1006.5209808220899</v>
      </c>
      <c r="F58" s="60">
        <f>'CALC A'!F123</f>
        <v>1401</v>
      </c>
      <c r="G58" s="60">
        <f>'CALC A'!G123</f>
        <v>3470</v>
      </c>
      <c r="H58" s="60">
        <f>'CALC A'!H123</f>
        <v>2459.8290000000002</v>
      </c>
      <c r="I58" s="60">
        <f>'CALC A'!I123</f>
        <v>5035</v>
      </c>
      <c r="J58" s="60">
        <f>'CALC A'!J123</f>
        <v>1552</v>
      </c>
      <c r="K58" s="60">
        <f>'CALC A'!K123</f>
        <v>1395</v>
      </c>
      <c r="L58" s="60">
        <f>'CALC A'!L123</f>
        <v>2243.7115299999996</v>
      </c>
      <c r="M58" s="60">
        <f>'CALC A'!M123</f>
        <v>3220</v>
      </c>
      <c r="N58" s="60">
        <f>'CALC A'!N123</f>
        <v>8110</v>
      </c>
      <c r="O58" s="60">
        <f>'CALC A'!O123</f>
        <v>437</v>
      </c>
      <c r="P58" s="60">
        <f>'CALC A'!P123</f>
        <v>3886.9235800000001</v>
      </c>
      <c r="Q58" s="60">
        <f>'CALC A'!Q123</f>
        <v>1748.3627200000003</v>
      </c>
      <c r="R58" s="60">
        <f>'CALC A'!R123</f>
        <v>5856</v>
      </c>
      <c r="S58" s="60">
        <f>'CALC A'!S123</f>
        <v>30339</v>
      </c>
      <c r="T58" s="60">
        <f>'CALC A'!T123</f>
        <v>3549</v>
      </c>
      <c r="U58" s="60">
        <f>'CALC A'!U123</f>
        <v>30330.019469999999</v>
      </c>
      <c r="V58" s="60">
        <f>'CALC A'!V123</f>
        <v>877</v>
      </c>
      <c r="W58" s="60">
        <f>'CALC A'!W123</f>
        <v>3002.3124919999996</v>
      </c>
      <c r="X58" s="60">
        <f>'CALC A'!X123</f>
        <v>6616</v>
      </c>
      <c r="Y58" s="60">
        <f>'CALC A'!Y123</f>
        <v>6827.79</v>
      </c>
      <c r="Z58" s="60">
        <f>'CALC A'!Z123</f>
        <v>9549.1567999999988</v>
      </c>
      <c r="AA58" s="60">
        <f>'CALC A'!AA123</f>
        <v>39402</v>
      </c>
      <c r="AB58" s="60">
        <f>'CALC A'!AB123</f>
        <v>1721.8195600000001</v>
      </c>
      <c r="AC58" s="60">
        <f>'CALC A'!AC123</f>
        <v>6945.3067869582701</v>
      </c>
      <c r="AD58" s="60">
        <f>'CALC A'!AD123</f>
        <v>10287.134309999999</v>
      </c>
      <c r="AE58" s="60">
        <f>'CALC A'!AE123</f>
        <v>4696</v>
      </c>
      <c r="AF58" s="103"/>
    </row>
    <row r="59" spans="1:32" x14ac:dyDescent="0.25">
      <c r="A59" s="29"/>
      <c r="B59" s="56">
        <v>2013</v>
      </c>
      <c r="C59" s="220">
        <f ca="1">'CALC A'!C124</f>
        <v>4111.6422335365651</v>
      </c>
      <c r="D59" s="60">
        <f ca="1">'CALC A'!D124</f>
        <v>9365.5478468653328</v>
      </c>
      <c r="E59" s="60">
        <f ca="1">'CALC A'!E124</f>
        <v>1011.8902275458304</v>
      </c>
      <c r="F59" s="60">
        <f ca="1">'CALC A'!F124</f>
        <v>1401.6382157405435</v>
      </c>
      <c r="G59" s="60">
        <f ca="1">'CALC A'!G124</f>
        <v>3503.7715268090251</v>
      </c>
      <c r="H59" s="60">
        <f ca="1">'CALC A'!H124</f>
        <v>2459.0023011159997</v>
      </c>
      <c r="I59" s="60">
        <f ca="1">'CALC A'!I124</f>
        <v>5057.6646365001261</v>
      </c>
      <c r="J59" s="60">
        <f ca="1">'CALC A'!J124</f>
        <v>1565.1047823362214</v>
      </c>
      <c r="K59" s="60">
        <f ca="1">'CALC A'!K124</f>
        <v>1398.2795498943838</v>
      </c>
      <c r="L59" s="60">
        <f ca="1">'CALC A'!L124</f>
        <v>2243.1800491059516</v>
      </c>
      <c r="M59" s="60">
        <f ca="1">'CALC A'!M124</f>
        <v>3270.393407989543</v>
      </c>
      <c r="N59" s="60">
        <f ca="1">'CALC A'!N124</f>
        <v>8150.312650519867</v>
      </c>
      <c r="O59" s="60">
        <f ca="1">'CALC A'!O124</f>
        <v>440.1678092681849</v>
      </c>
      <c r="P59" s="60">
        <f ca="1">'CALC A'!P124</f>
        <v>3907.3676147970941</v>
      </c>
      <c r="Q59" s="60">
        <f ca="1">'CALC A'!Q124</f>
        <v>1749.5408553015873</v>
      </c>
      <c r="R59" s="60">
        <f ca="1">'CALC A'!R124</f>
        <v>5897.7724028041011</v>
      </c>
      <c r="S59" s="60">
        <f ca="1">'CALC A'!S124</f>
        <v>30566.398195229118</v>
      </c>
      <c r="T59" s="60">
        <f ca="1">'CALC A'!T124</f>
        <v>3559.0678135835096</v>
      </c>
      <c r="U59" s="60">
        <f ca="1">'CALC A'!U124</f>
        <v>30612.507102363808</v>
      </c>
      <c r="V59" s="60">
        <f ca="1">'CALC A'!V124</f>
        <v>901.62432073536138</v>
      </c>
      <c r="W59" s="60">
        <f ca="1">'CALC A'!W124</f>
        <v>3013.9977746246864</v>
      </c>
      <c r="X59" s="60">
        <f ca="1">'CALC A'!X124</f>
        <v>6624.060243558436</v>
      </c>
      <c r="Y59" s="60">
        <f ca="1">'CALC A'!Y124</f>
        <v>6843.1404860524353</v>
      </c>
      <c r="Z59" s="60">
        <f ca="1">'CALC A'!Z124</f>
        <v>9583.8255592830938</v>
      </c>
      <c r="AA59" s="60">
        <f ca="1">'CALC A'!AA124</f>
        <v>39764.694395462342</v>
      </c>
      <c r="AB59" s="60">
        <f ca="1">'CALC A'!AB124</f>
        <v>1732.027511022276</v>
      </c>
      <c r="AC59" s="60">
        <f ca="1">'CALC A'!AC124</f>
        <v>6998.7928141980819</v>
      </c>
      <c r="AD59" s="60">
        <f ca="1">'CALC A'!AD124</f>
        <v>10331.632684171926</v>
      </c>
      <c r="AE59" s="60">
        <f ca="1">'CALC A'!AE124</f>
        <v>4722.4910797761841</v>
      </c>
      <c r="AF59" s="103"/>
    </row>
    <row r="60" spans="1:32" x14ac:dyDescent="0.25">
      <c r="A60" s="29"/>
      <c r="B60" s="56">
        <v>2014</v>
      </c>
      <c r="C60" s="220">
        <f ca="1">'CALC A'!C125</f>
        <v>4129.1989353971867</v>
      </c>
      <c r="D60" s="60">
        <f ca="1">'CALC A'!D125</f>
        <v>9438.6620544413927</v>
      </c>
      <c r="E60" s="60">
        <f ca="1">'CALC A'!E125</f>
        <v>1017.2881163057824</v>
      </c>
      <c r="F60" s="60">
        <f ca="1">'CALC A'!F125</f>
        <v>1402.2767222157991</v>
      </c>
      <c r="G60" s="60">
        <f ca="1">'CALC A'!G125</f>
        <v>3537.871732587218</v>
      </c>
      <c r="H60" s="60">
        <f ca="1">'CALC A'!H125</f>
        <v>2458.1758800688103</v>
      </c>
      <c r="I60" s="60">
        <f ca="1">'CALC A'!I125</f>
        <v>5080.4312959888684</v>
      </c>
      <c r="J60" s="60">
        <f ca="1">'CALC A'!J125</f>
        <v>1578.3202188735254</v>
      </c>
      <c r="K60" s="60">
        <f ca="1">'CALC A'!K125</f>
        <v>1401.5668097869825</v>
      </c>
      <c r="L60" s="60">
        <f ca="1">'CALC A'!L125</f>
        <v>2242.6486941068497</v>
      </c>
      <c r="M60" s="60">
        <f ca="1">'CALC A'!M125</f>
        <v>3321.5754791992099</v>
      </c>
      <c r="N60" s="60">
        <f ca="1">'CALC A'!N125</f>
        <v>8190.8256844912667</v>
      </c>
      <c r="O60" s="60">
        <f ca="1">'CALC A'!O125</f>
        <v>443.35858195870293</v>
      </c>
      <c r="P60" s="60">
        <f ca="1">'CALC A'!P125</f>
        <v>3927.9191789937718</v>
      </c>
      <c r="Q60" s="60">
        <f ca="1">'CALC A'!Q125</f>
        <v>1750.7197844903765</v>
      </c>
      <c r="R60" s="60">
        <f ca="1">'CALC A'!R125</f>
        <v>5939.8427792482353</v>
      </c>
      <c r="S60" s="60">
        <f ca="1">'CALC A'!S125</f>
        <v>30795.500795323045</v>
      </c>
      <c r="T60" s="60">
        <f ca="1">'CALC A'!T125</f>
        <v>3569.1641875700484</v>
      </c>
      <c r="U60" s="60">
        <f ca="1">'CALC A'!U125</f>
        <v>30897.625767078833</v>
      </c>
      <c r="V60" s="60">
        <f ca="1">'CALC A'!V125</f>
        <v>926.94004075427802</v>
      </c>
      <c r="W60" s="60">
        <f ca="1">'CALC A'!W125</f>
        <v>3025.7285374684984</v>
      </c>
      <c r="X60" s="60">
        <f ca="1">'CALC A'!X125</f>
        <v>6632.1303068759744</v>
      </c>
      <c r="Y60" s="60">
        <f ca="1">'CALC A'!Y125</f>
        <v>6858.5254836264685</v>
      </c>
      <c r="Z60" s="60">
        <f ca="1">'CALC A'!Z125</f>
        <v>9618.6201854773099</v>
      </c>
      <c r="AA60" s="60">
        <f ca="1">'CALC A'!AA125</f>
        <v>40130.727383496116</v>
      </c>
      <c r="AB60" s="60">
        <f ca="1">'CALC A'!AB125</f>
        <v>1742.2959807344851</v>
      </c>
      <c r="AC60" s="60">
        <f ca="1">'CALC A'!AC125</f>
        <v>7052.6907390253791</v>
      </c>
      <c r="AD60" s="60">
        <f ca="1">'CALC A'!AD125</f>
        <v>10376.32354200784</v>
      </c>
      <c r="AE60" s="60">
        <f ca="1">'CALC A'!AE125</f>
        <v>4749.1316010574174</v>
      </c>
      <c r="AF60" s="103"/>
    </row>
    <row r="61" spans="1:32" x14ac:dyDescent="0.25">
      <c r="A61" s="29"/>
      <c r="B61" s="56">
        <v>2015</v>
      </c>
      <c r="C61" s="220">
        <f ca="1">'CALC A'!C126</f>
        <v>4146.830604330019</v>
      </c>
      <c r="D61" s="60">
        <f ca="1">'CALC A'!D126</f>
        <v>9512.3470441475401</v>
      </c>
      <c r="E61" s="60">
        <f ca="1">'CALC A'!E126</f>
        <v>1022.7147998917656</v>
      </c>
      <c r="F61" s="60">
        <f ca="1">'CALC A'!F126</f>
        <v>1402.9155195582089</v>
      </c>
      <c r="G61" s="60">
        <f ca="1">'CALC A'!G126</f>
        <v>3572.3038161791374</v>
      </c>
      <c r="H61" s="60">
        <f ca="1">'CALC A'!H126</f>
        <v>2457.3497367650562</v>
      </c>
      <c r="I61" s="60">
        <f ca="1">'CALC A'!I126</f>
        <v>5103.3004377142815</v>
      </c>
      <c r="J61" s="60">
        <f ca="1">'CALC A'!J126</f>
        <v>1591.6472439541924</v>
      </c>
      <c r="K61" s="60">
        <f ca="1">'CALC A'!K126</f>
        <v>1404.8617978034761</v>
      </c>
      <c r="L61" s="60">
        <f ca="1">'CALC A'!L126</f>
        <v>2242.1174649728714</v>
      </c>
      <c r="M61" s="60">
        <f ca="1">'CALC A'!M126</f>
        <v>3373.5585563083241</v>
      </c>
      <c r="N61" s="60">
        <f ca="1">'CALC A'!N126</f>
        <v>8231.540097966983</v>
      </c>
      <c r="O61" s="60">
        <f ca="1">'CALC A'!O126</f>
        <v>446.57248453320653</v>
      </c>
      <c r="P61" s="60">
        <f ca="1">'CALC A'!P126</f>
        <v>3948.5788381619409</v>
      </c>
      <c r="Q61" s="60">
        <f ca="1">'CALC A'!Q126</f>
        <v>1751.89950810133</v>
      </c>
      <c r="R61" s="60">
        <f ca="1">'CALC A'!R126</f>
        <v>5982.2132548574882</v>
      </c>
      <c r="S61" s="60">
        <f ca="1">'CALC A'!S126</f>
        <v>31026.320575211415</v>
      </c>
      <c r="T61" s="60">
        <f ca="1">'CALC A'!T126</f>
        <v>3579.2892029798518</v>
      </c>
      <c r="U61" s="60">
        <f ca="1">'CALC A'!U126</f>
        <v>31185.399969045255</v>
      </c>
      <c r="V61" s="60">
        <f ca="1">'CALC A'!V126</f>
        <v>952.96657309861359</v>
      </c>
      <c r="W61" s="60">
        <f ca="1">'CALC A'!W126</f>
        <v>3037.5049575447265</v>
      </c>
      <c r="X61" s="60">
        <f ca="1">'CALC A'!X126</f>
        <v>6640.2102019159847</v>
      </c>
      <c r="Y61" s="60">
        <f ca="1">'CALC A'!Y126</f>
        <v>6873.9450703121574</v>
      </c>
      <c r="Z61" s="60">
        <f ca="1">'CALC A'!Z126</f>
        <v>9653.5411355496581</v>
      </c>
      <c r="AA61" s="60">
        <f ca="1">'CALC A'!AA126</f>
        <v>40500.129695759992</v>
      </c>
      <c r="AB61" s="60">
        <f ca="1">'CALC A'!AB126</f>
        <v>1752.6253279267341</v>
      </c>
      <c r="AC61" s="60">
        <f ca="1">'CALC A'!AC126</f>
        <v>7107.003733476512</v>
      </c>
      <c r="AD61" s="60">
        <f ca="1">'CALC A'!AD126</f>
        <v>10421.207716121555</v>
      </c>
      <c r="AE61" s="60">
        <f ca="1">'CALC A'!AE126</f>
        <v>4775.9224068732619</v>
      </c>
      <c r="AF61" s="103"/>
    </row>
    <row r="62" spans="1:32" x14ac:dyDescent="0.25">
      <c r="A62" s="29"/>
      <c r="B62" s="56">
        <v>2016</v>
      </c>
      <c r="C62" s="220">
        <f ca="1">'CALC A'!C127</f>
        <v>4164.537560444267</v>
      </c>
      <c r="D62" s="60">
        <f ca="1">'CALC A'!D127</f>
        <v>9586.6072719199183</v>
      </c>
      <c r="E62" s="60">
        <f ca="1">'CALC A'!E127</f>
        <v>1028.1704319086509</v>
      </c>
      <c r="F62" s="60">
        <f ca="1">'CALC A'!F127</f>
        <v>1403.5546079002754</v>
      </c>
      <c r="G62" s="60">
        <f ca="1">'CALC A'!G127</f>
        <v>3607.0710075618681</v>
      </c>
      <c r="H62" s="60">
        <f ca="1">'CALC A'!H127</f>
        <v>2456.5238711113939</v>
      </c>
      <c r="I62" s="60">
        <f ca="1">'CALC A'!I127</f>
        <v>5126.272522991685</v>
      </c>
      <c r="J62" s="60">
        <f ca="1">'CALC A'!J127</f>
        <v>1605.0867998099054</v>
      </c>
      <c r="K62" s="60">
        <f ca="1">'CALC A'!K127</f>
        <v>1408.1645321121571</v>
      </c>
      <c r="L62" s="60">
        <f ca="1">'CALC A'!L127</f>
        <v>2241.5863616742026</v>
      </c>
      <c r="M62" s="60">
        <f ca="1">'CALC A'!M127</f>
        <v>3426.3551751607029</v>
      </c>
      <c r="N62" s="60">
        <f ca="1">'CALC A'!N127</f>
        <v>8272.4568919509038</v>
      </c>
      <c r="O62" s="60">
        <f ca="1">'CALC A'!O127</f>
        <v>449.80968466002724</v>
      </c>
      <c r="P62" s="60">
        <f ca="1">'CALC A'!P127</f>
        <v>3969.3471608482473</v>
      </c>
      <c r="Q62" s="60">
        <f ca="1">'CALC A'!Q127</f>
        <v>1753.0800266697693</v>
      </c>
      <c r="R62" s="60">
        <f ca="1">'CALC A'!R127</f>
        <v>6024.8859703188855</v>
      </c>
      <c r="S62" s="60">
        <f ca="1">'CALC A'!S127</f>
        <v>31258.870405575079</v>
      </c>
      <c r="T62" s="60">
        <f ca="1">'CALC A'!T127</f>
        <v>3589.4429410629932</v>
      </c>
      <c r="U62" s="60">
        <f ca="1">'CALC A'!U127</f>
        <v>31475.854441396903</v>
      </c>
      <c r="V62" s="60">
        <f ca="1">'CALC A'!V127</f>
        <v>979.72387588773381</v>
      </c>
      <c r="W62" s="60">
        <f ca="1">'CALC A'!W127</f>
        <v>3049.3272125556146</v>
      </c>
      <c r="X62" s="60">
        <f ca="1">'CALC A'!X127</f>
        <v>6648.2999406564095</v>
      </c>
      <c r="Y62" s="60">
        <f ca="1">'CALC A'!Y127</f>
        <v>6889.3993238740031</v>
      </c>
      <c r="Z62" s="60">
        <f ca="1">'CALC A'!Z127</f>
        <v>9688.5888681261949</v>
      </c>
      <c r="AA62" s="60">
        <f ca="1">'CALC A'!AA127</f>
        <v>40872.932346796741</v>
      </c>
      <c r="AB62" s="60">
        <f ca="1">'CALC A'!AB127</f>
        <v>1763.0159135162464</v>
      </c>
      <c r="AC62" s="60">
        <f ca="1">'CALC A'!AC127</f>
        <v>7161.734994015781</v>
      </c>
      <c r="AD62" s="60">
        <f ca="1">'CALC A'!AD127</f>
        <v>10466.286042728465</v>
      </c>
      <c r="AE62" s="60">
        <f ca="1">'CALC A'!AE127</f>
        <v>4802.864345008983</v>
      </c>
      <c r="AF62" s="103"/>
    </row>
    <row r="63" spans="1:32" x14ac:dyDescent="0.25">
      <c r="A63" s="29"/>
      <c r="B63" s="56">
        <v>2017</v>
      </c>
      <c r="C63" s="220">
        <f ca="1">'CALC A'!C128</f>
        <v>4179.526748431821</v>
      </c>
      <c r="D63" s="60">
        <f ca="1">'CALC A'!D128</f>
        <v>9656.4317043524316</v>
      </c>
      <c r="E63" s="60">
        <f ca="1">'CALC A'!E128</f>
        <v>1032.6681171661101</v>
      </c>
      <c r="F63" s="60">
        <f ca="1">'CALC A'!F128</f>
        <v>1402.6978112741679</v>
      </c>
      <c r="G63" s="60">
        <f ca="1">'CALC A'!G128</f>
        <v>3639.8672629769981</v>
      </c>
      <c r="H63" s="60">
        <f ca="1">'CALC A'!H128</f>
        <v>2454.1001476045708</v>
      </c>
      <c r="I63" s="60">
        <f ca="1">'CALC A'!I128</f>
        <v>5146.0076767880446</v>
      </c>
      <c r="J63" s="60">
        <f ca="1">'CALC A'!J128</f>
        <v>1617.0461223444875</v>
      </c>
      <c r="K63" s="60">
        <f ca="1">'CALC A'!K128</f>
        <v>1409.1760200404085</v>
      </c>
      <c r="L63" s="60">
        <f ca="1">'CALC A'!L128</f>
        <v>2239.6610479451692</v>
      </c>
      <c r="M63" s="60">
        <f ca="1">'CALC A'!M128</f>
        <v>3477.6760481103097</v>
      </c>
      <c r="N63" s="60">
        <f ca="1">'CALC A'!N128</f>
        <v>8306.4679583895268</v>
      </c>
      <c r="O63" s="60">
        <f ca="1">'CALC A'!O128</f>
        <v>452.861603636712</v>
      </c>
      <c r="P63" s="60">
        <f ca="1">'CALC A'!P128</f>
        <v>3988.3082322028113</v>
      </c>
      <c r="Q63" s="60">
        <f ca="1">'CALC A'!Q128</f>
        <v>1753.372115352031</v>
      </c>
      <c r="R63" s="60">
        <f ca="1">'CALC A'!R128</f>
        <v>6063.9653277353091</v>
      </c>
      <c r="S63" s="60">
        <f ca="1">'CALC A'!S128</f>
        <v>31470.93157195704</v>
      </c>
      <c r="T63" s="60">
        <f ca="1">'CALC A'!T128</f>
        <v>3597.7059900711702</v>
      </c>
      <c r="U63" s="60">
        <f ca="1">'CALC A'!U128</f>
        <v>31751.178417685449</v>
      </c>
      <c r="V63" s="60">
        <f ca="1">'CALC A'!V128</f>
        <v>1006.9542562562292</v>
      </c>
      <c r="W63" s="60">
        <f ca="1">'CALC A'!W128</f>
        <v>3059.1615678290191</v>
      </c>
      <c r="X63" s="60">
        <f ca="1">'CALC A'!X128</f>
        <v>6650.315808578147</v>
      </c>
      <c r="Y63" s="60">
        <f ca="1">'CALC A'!Y128</f>
        <v>6901.516077191045</v>
      </c>
      <c r="Z63" s="60">
        <f ca="1">'CALC A'!Z128</f>
        <v>9718.6798941837169</v>
      </c>
      <c r="AA63" s="60">
        <f ca="1">'CALC A'!AA128</f>
        <v>41227.986243564636</v>
      </c>
      <c r="AB63" s="60">
        <f ca="1">'CALC A'!AB128</f>
        <v>1772.2257499620391</v>
      </c>
      <c r="AC63" s="60">
        <f ca="1">'CALC A'!AC128</f>
        <v>7210.2661696618861</v>
      </c>
      <c r="AD63" s="60">
        <f ca="1">'CALC A'!AD128</f>
        <v>10503.611776925602</v>
      </c>
      <c r="AE63" s="60">
        <f ca="1">'CALC A'!AE128</f>
        <v>4826.5888928713903</v>
      </c>
      <c r="AF63" s="103"/>
    </row>
    <row r="64" spans="1:32" x14ac:dyDescent="0.25">
      <c r="A64" s="29"/>
      <c r="B64" s="56">
        <v>2018</v>
      </c>
      <c r="C64" s="220">
        <f ca="1">'CALC A'!C129</f>
        <v>4194.5698861684805</v>
      </c>
      <c r="D64" s="60">
        <f ca="1">'CALC A'!D129</f>
        <v>9726.7647057944232</v>
      </c>
      <c r="E64" s="60">
        <f ca="1">'CALC A'!E129</f>
        <v>1037.1854773452039</v>
      </c>
      <c r="F64" s="60">
        <f ca="1">'CALC A'!F129</f>
        <v>1401.8415376775561</v>
      </c>
      <c r="G64" s="60">
        <f ca="1">'CALC A'!G129</f>
        <v>3672.961708909309</v>
      </c>
      <c r="H64" s="60">
        <f ca="1">'CALC A'!H129</f>
        <v>2451.6788154588521</v>
      </c>
      <c r="I64" s="60">
        <f ca="1">'CALC A'!I129</f>
        <v>5165.8188070943561</v>
      </c>
      <c r="J64" s="60">
        <f ca="1">'CALC A'!J129</f>
        <v>1629.0945524559952</v>
      </c>
      <c r="K64" s="60">
        <f ca="1">'CALC A'!K129</f>
        <v>1410.1882345228414</v>
      </c>
      <c r="L64" s="60">
        <f ca="1">'CALC A'!L129</f>
        <v>2237.7373878811559</v>
      </c>
      <c r="M64" s="60">
        <f ca="1">'CALC A'!M129</f>
        <v>3529.765618951893</v>
      </c>
      <c r="N64" s="60">
        <f ca="1">'CALC A'!N129</f>
        <v>8340.6188566405581</v>
      </c>
      <c r="O64" s="60">
        <f ca="1">'CALC A'!O129</f>
        <v>455.93422961406372</v>
      </c>
      <c r="P64" s="60">
        <f ca="1">'CALC A'!P129</f>
        <v>4007.3598782066433</v>
      </c>
      <c r="Q64" s="60">
        <f ca="1">'CALC A'!Q129</f>
        <v>1753.664252700524</v>
      </c>
      <c r="R64" s="60">
        <f ca="1">'CALC A'!R129</f>
        <v>6103.2981664928902</v>
      </c>
      <c r="S64" s="60">
        <f ca="1">'CALC A'!S129</f>
        <v>31684.43136800488</v>
      </c>
      <c r="T64" s="60">
        <f ca="1">'CALC A'!T129</f>
        <v>3605.9880609665961</v>
      </c>
      <c r="U64" s="60">
        <f ca="1">'CALC A'!U129</f>
        <v>32028.910693709295</v>
      </c>
      <c r="V64" s="60">
        <f ca="1">'CALC A'!V129</f>
        <v>1034.9414760090265</v>
      </c>
      <c r="W64" s="60">
        <f ca="1">'CALC A'!W129</f>
        <v>3069.0276397851217</v>
      </c>
      <c r="X64" s="60">
        <f ca="1">'CALC A'!X129</f>
        <v>6652.3322877423852</v>
      </c>
      <c r="Y64" s="60">
        <f ca="1">'CALC A'!Y129</f>
        <v>6913.6541408871271</v>
      </c>
      <c r="Z64" s="60">
        <f ca="1">'CALC A'!Z129</f>
        <v>9748.8643775921028</v>
      </c>
      <c r="AA64" s="60">
        <f ca="1">'CALC A'!AA129</f>
        <v>41586.12441303752</v>
      </c>
      <c r="AB64" s="60">
        <f ca="1">'CALC A'!AB129</f>
        <v>1781.4836977644613</v>
      </c>
      <c r="AC64" s="60">
        <f ca="1">'CALC A'!AC129</f>
        <v>7259.1262146408499</v>
      </c>
      <c r="AD64" s="60">
        <f ca="1">'CALC A'!AD129</f>
        <v>10541.070625240553</v>
      </c>
      <c r="AE64" s="60">
        <f ca="1">'CALC A'!AE129</f>
        <v>4850.4306320868827</v>
      </c>
      <c r="AF64" s="103"/>
    </row>
    <row r="65" spans="1:32" x14ac:dyDescent="0.25">
      <c r="A65" s="29"/>
      <c r="B65" s="56">
        <v>2019</v>
      </c>
      <c r="C65" s="220">
        <f ca="1">'CALC A'!C130</f>
        <v>4209.6671678325702</v>
      </c>
      <c r="D65" s="60">
        <f ca="1">'CALC A'!D130</f>
        <v>9797.6099804283422</v>
      </c>
      <c r="E65" s="60">
        <f ca="1">'CALC A'!E130</f>
        <v>1041.7225985129917</v>
      </c>
      <c r="F65" s="60">
        <f ca="1">'CALC A'!F130</f>
        <v>1400.9857867911574</v>
      </c>
      <c r="G65" s="60">
        <f ca="1">'CALC A'!G130</f>
        <v>3706.3570565702921</v>
      </c>
      <c r="H65" s="60">
        <f ca="1">'CALC A'!H130</f>
        <v>2449.2598723148071</v>
      </c>
      <c r="I65" s="60">
        <f ca="1">'CALC A'!I130</f>
        <v>5185.7062064054326</v>
      </c>
      <c r="J65" s="60">
        <f ca="1">'CALC A'!J130</f>
        <v>1641.232754075035</v>
      </c>
      <c r="K65" s="60">
        <f ca="1">'CALC A'!K130</f>
        <v>1411.2011760813414</v>
      </c>
      <c r="L65" s="60">
        <f ca="1">'CALC A'!L130</f>
        <v>2235.8153800618184</v>
      </c>
      <c r="M65" s="60">
        <f ca="1">'CALC A'!M130</f>
        <v>3582.6354014500321</v>
      </c>
      <c r="N65" s="60">
        <f ca="1">'CALC A'!N130</f>
        <v>8374.9101616032276</v>
      </c>
      <c r="O65" s="60">
        <f ca="1">'CALC A'!O130</f>
        <v>459.0277030872528</v>
      </c>
      <c r="P65" s="60">
        <f ca="1">'CALC A'!P130</f>
        <v>4026.5025315234311</v>
      </c>
      <c r="Q65" s="60">
        <f ca="1">'CALC A'!Q130</f>
        <v>1753.9564387233572</v>
      </c>
      <c r="R65" s="60">
        <f ca="1">'CALC A'!R130</f>
        <v>6142.8861307535226</v>
      </c>
      <c r="S65" s="60">
        <f ca="1">'CALC A'!S130</f>
        <v>31899.379553427792</v>
      </c>
      <c r="T65" s="60">
        <f ca="1">'CALC A'!T130</f>
        <v>3614.2891975384582</v>
      </c>
      <c r="U65" s="60">
        <f ca="1">'CALC A'!U130</f>
        <v>32309.0723352241</v>
      </c>
      <c r="V65" s="60">
        <f ca="1">'CALC A'!V130</f>
        <v>1063.7065706897313</v>
      </c>
      <c r="W65" s="60">
        <f ca="1">'CALC A'!W130</f>
        <v>3078.9255307130852</v>
      </c>
      <c r="X65" s="60">
        <f ca="1">'CALC A'!X130</f>
        <v>6654.3493783344629</v>
      </c>
      <c r="Y65" s="60">
        <f ca="1">'CALC A'!Y130</f>
        <v>6925.8135524419467</v>
      </c>
      <c r="Z65" s="60">
        <f ca="1">'CALC A'!Z130</f>
        <v>9779.1426086131814</v>
      </c>
      <c r="AA65" s="60">
        <f ca="1">'CALC A'!AA130</f>
        <v>41947.373647593122</v>
      </c>
      <c r="AB65" s="60">
        <f ca="1">'CALC A'!AB130</f>
        <v>1790.7900082529093</v>
      </c>
      <c r="AC65" s="60">
        <f ca="1">'CALC A'!AC130</f>
        <v>7308.3173575209412</v>
      </c>
      <c r="AD65" s="60">
        <f ca="1">'CALC A'!AD130</f>
        <v>10578.663062395883</v>
      </c>
      <c r="AE65" s="60">
        <f ca="1">'CALC A'!AE130</f>
        <v>4874.3901415416549</v>
      </c>
      <c r="AF65" s="103"/>
    </row>
    <row r="66" spans="1:32" x14ac:dyDescent="0.25">
      <c r="A66" s="29"/>
      <c r="B66" s="56">
        <v>2020</v>
      </c>
      <c r="C66" s="220">
        <f ca="1">'CALC A'!C131</f>
        <v>4224.8187883013134</v>
      </c>
      <c r="D66" s="60">
        <f ca="1">'CALC A'!D131</f>
        <v>9868.9712594162029</v>
      </c>
      <c r="E66" s="60">
        <f ca="1">'CALC A'!E131</f>
        <v>1046.2795671130282</v>
      </c>
      <c r="F66" s="60">
        <f ca="1">'CALC A'!F131</f>
        <v>1400.1305582958851</v>
      </c>
      <c r="G66" s="60">
        <f ca="1">'CALC A'!G131</f>
        <v>3740.0560418223481</v>
      </c>
      <c r="H66" s="60">
        <f ca="1">'CALC A'!H131</f>
        <v>2446.8433158153325</v>
      </c>
      <c r="I66" s="60">
        <f ca="1">'CALC A'!I131</f>
        <v>5205.6701683421297</v>
      </c>
      <c r="J66" s="60">
        <f ca="1">'CALC A'!J131</f>
        <v>1653.4613960790864</v>
      </c>
      <c r="K66" s="60">
        <f ca="1">'CALC A'!K131</f>
        <v>1412.2148452381691</v>
      </c>
      <c r="L66" s="60">
        <f ca="1">'CALC A'!L131</f>
        <v>2233.8950230680325</v>
      </c>
      <c r="M66" s="60">
        <f ca="1">'CALC A'!M131</f>
        <v>3636.2970818255803</v>
      </c>
      <c r="N66" s="60">
        <f ca="1">'CALC A'!N131</f>
        <v>8409.3424505403782</v>
      </c>
      <c r="O66" s="60">
        <f ca="1">'CALC A'!O131</f>
        <v>462.14216550469683</v>
      </c>
      <c r="P66" s="60">
        <f ca="1">'CALC A'!P131</f>
        <v>4045.7366268836454</v>
      </c>
      <c r="Q66" s="60">
        <f ca="1">'CALC A'!Q131</f>
        <v>1754.2486734286399</v>
      </c>
      <c r="R66" s="60">
        <f ca="1">'CALC A'!R131</f>
        <v>6182.7308753436673</v>
      </c>
      <c r="S66" s="60">
        <f ca="1">'CALC A'!S131</f>
        <v>32115.785954145151</v>
      </c>
      <c r="T66" s="60">
        <f ca="1">'CALC A'!T131</f>
        <v>3622.6094436767467</v>
      </c>
      <c r="U66" s="60">
        <f ca="1">'CALC A'!U131</f>
        <v>32591.684592250836</v>
      </c>
      <c r="V66" s="60">
        <f ca="1">'CALC A'!V131</f>
        <v>1093.2711605024513</v>
      </c>
      <c r="W66" s="60">
        <f ca="1">'CALC A'!W131</f>
        <v>3088.8553432319627</v>
      </c>
      <c r="X66" s="60">
        <f ca="1">'CALC A'!X131</f>
        <v>6656.3670805397724</v>
      </c>
      <c r="Y66" s="60">
        <f ca="1">'CALC A'!Y131</f>
        <v>6937.9943494011195</v>
      </c>
      <c r="Z66" s="60">
        <f ca="1">'CALC A'!Z131</f>
        <v>9809.514878410293</v>
      </c>
      <c r="AA66" s="60">
        <f ca="1">'CALC A'!AA131</f>
        <v>42311.7609723485</v>
      </c>
      <c r="AB66" s="60">
        <f ca="1">'CALC A'!AB131</f>
        <v>1800.1449340697018</v>
      </c>
      <c r="AC66" s="60">
        <f ca="1">'CALC A'!AC131</f>
        <v>7357.841841972222</v>
      </c>
      <c r="AD66" s="60">
        <f ca="1">'CALC A'!AD131</f>
        <v>10616.389564807154</v>
      </c>
      <c r="AE66" s="60">
        <f ca="1">'CALC A'!AE131</f>
        <v>4898.4680029814072</v>
      </c>
      <c r="AF66" s="103"/>
    </row>
    <row r="67" spans="1:32" x14ac:dyDescent="0.25">
      <c r="A67" s="29"/>
      <c r="B67" s="56">
        <v>2021</v>
      </c>
      <c r="C67" s="220">
        <f ca="1">'CALC A'!C132</f>
        <v>4240.0249431533393</v>
      </c>
      <c r="D67" s="60">
        <f ca="1">'CALC A'!D132</f>
        <v>9940.8523010960835</v>
      </c>
      <c r="E67" s="60">
        <f ca="1">'CALC A'!E132</f>
        <v>1050.8564699670123</v>
      </c>
      <c r="F67" s="60">
        <f ca="1">'CALC A'!F132</f>
        <v>1399.2758518728465</v>
      </c>
      <c r="G67" s="60">
        <f ca="1">'CALC A'!G132</f>
        <v>3774.0614254029206</v>
      </c>
      <c r="H67" s="60">
        <f ca="1">'CALC A'!H132</f>
        <v>2444.4291436056515</v>
      </c>
      <c r="I67" s="60">
        <f ca="1">'CALC A'!I132</f>
        <v>5225.7109876556906</v>
      </c>
      <c r="J67" s="60">
        <f ca="1">'CALC A'!J132</f>
        <v>1665.7811523293603</v>
      </c>
      <c r="K67" s="60">
        <f ca="1">'CALC A'!K132</f>
        <v>1413.2292425159596</v>
      </c>
      <c r="L67" s="60">
        <f ca="1">'CALC A'!L132</f>
        <v>2231.9763154818929</v>
      </c>
      <c r="M67" s="60">
        <f ca="1">'CALC A'!M132</f>
        <v>3690.7625213387632</v>
      </c>
      <c r="N67" s="60">
        <f ca="1">'CALC A'!N132</f>
        <v>8443.91630308819</v>
      </c>
      <c r="O67" s="60">
        <f ca="1">'CALC A'!O132</f>
        <v>465.27775927452865</v>
      </c>
      <c r="P67" s="60">
        <f ca="1">'CALC A'!P132</f>
        <v>4065.0626010944075</v>
      </c>
      <c r="Q67" s="60">
        <f ca="1">'CALC A'!Q132</f>
        <v>1754.5409568244836</v>
      </c>
      <c r="R67" s="60">
        <f ca="1">'CALC A'!R132</f>
        <v>6222.8340658235238</v>
      </c>
      <c r="S67" s="60">
        <f ca="1">'CALC A'!S132</f>
        <v>32333.660462735672</v>
      </c>
      <c r="T67" s="60">
        <f ca="1">'CALC A'!T132</f>
        <v>3630.9488433724887</v>
      </c>
      <c r="U67" s="60">
        <f ca="1">'CALC A'!U132</f>
        <v>32876.768900687559</v>
      </c>
      <c r="V67" s="60">
        <f ca="1">'CALC A'!V132</f>
        <v>1123.657466561812</v>
      </c>
      <c r="W67" s="60">
        <f ca="1">'CALC A'!W132</f>
        <v>3098.8171802917645</v>
      </c>
      <c r="X67" s="60">
        <f ca="1">'CALC A'!X132</f>
        <v>6658.3853945437659</v>
      </c>
      <c r="Y67" s="60">
        <f ca="1">'CALC A'!Y132</f>
        <v>6950.1965693762941</v>
      </c>
      <c r="Z67" s="60">
        <f ca="1">'CALC A'!Z132</f>
        <v>9839.9814790510736</v>
      </c>
      <c r="AA67" s="60">
        <f ca="1">'CALC A'!AA132</f>
        <v>42679.313647181756</v>
      </c>
      <c r="AB67" s="60">
        <f ca="1">'CALC A'!AB132</f>
        <v>1809.5487291769387</v>
      </c>
      <c r="AC67" s="60">
        <f ca="1">'CALC A'!AC132</f>
        <v>7407.7019268688828</v>
      </c>
      <c r="AD67" s="60">
        <f ca="1">'CALC A'!AD132</f>
        <v>10654.250610588962</v>
      </c>
      <c r="AE67" s="60">
        <f ca="1">'CALC A'!AE132</f>
        <v>4922.6648010254676</v>
      </c>
      <c r="AF67" s="103"/>
    </row>
    <row r="68" spans="1:32" x14ac:dyDescent="0.25">
      <c r="A68" s="29"/>
      <c r="B68" s="56">
        <v>2022</v>
      </c>
      <c r="C68" s="220">
        <f ca="1">'CALC A'!C133</f>
        <v>4253.5657166173769</v>
      </c>
      <c r="D68" s="60">
        <f ca="1">'CALC A'!D133</f>
        <v>10010.733150911487</v>
      </c>
      <c r="E68" s="60">
        <f ca="1">'CALC A'!E133</f>
        <v>1054.8996997474096</v>
      </c>
      <c r="F68" s="60">
        <f ca="1">'CALC A'!F133</f>
        <v>1397.8841545711871</v>
      </c>
      <c r="G68" s="60">
        <f ca="1">'CALC A'!G133</f>
        <v>3806.9477027365019</v>
      </c>
      <c r="H68" s="60">
        <f ca="1">'CALC A'!H133</f>
        <v>2440.3951861710884</v>
      </c>
      <c r="I68" s="60">
        <f ca="1">'CALC A'!I133</f>
        <v>5244.3623757845826</v>
      </c>
      <c r="J68" s="60">
        <f ca="1">'CALC A'!J133</f>
        <v>1677.1383229357828</v>
      </c>
      <c r="K68" s="60">
        <f ca="1">'CALC A'!K133</f>
        <v>1413.1495190736671</v>
      </c>
      <c r="L68" s="60">
        <f ca="1">'CALC A'!L133</f>
        <v>2228.6400441930705</v>
      </c>
      <c r="M68" s="60">
        <f ca="1">'CALC A'!M133</f>
        <v>3744.2756565101517</v>
      </c>
      <c r="N68" s="60">
        <f ca="1">'CALC A'!N133</f>
        <v>8473.4304553103357</v>
      </c>
      <c r="O68" s="60">
        <f ca="1">'CALC A'!O133</f>
        <v>468.23282126631108</v>
      </c>
      <c r="P68" s="60">
        <f ca="1">'CALC A'!P133</f>
        <v>4081.941761152566</v>
      </c>
      <c r="Q68" s="60">
        <f ca="1">'CALC A'!Q133</f>
        <v>1753.4511273782648</v>
      </c>
      <c r="R68" s="60">
        <f ca="1">'CALC A'!R133</f>
        <v>6260.0345957775962</v>
      </c>
      <c r="S68" s="60">
        <f ca="1">'CALC A'!S133</f>
        <v>32540.774588487362</v>
      </c>
      <c r="T68" s="60">
        <f ca="1">'CALC A'!T133</f>
        <v>3638.1732580105677</v>
      </c>
      <c r="U68" s="60">
        <f ca="1">'CALC A'!U133</f>
        <v>33152.339077770303</v>
      </c>
      <c r="V68" s="60">
        <f ca="1">'CALC A'!V133</f>
        <v>1154.2444557202755</v>
      </c>
      <c r="W68" s="60">
        <f ca="1">'CALC A'!W133</f>
        <v>3107.2451443421078</v>
      </c>
      <c r="X68" s="60">
        <f ca="1">'CALC A'!X133</f>
        <v>6658.7424494745082</v>
      </c>
      <c r="Y68" s="60">
        <f ca="1">'CALC A'!Y133</f>
        <v>6956.9582298763489</v>
      </c>
      <c r="Z68" s="60">
        <f ca="1">'CALC A'!Z133</f>
        <v>9867.0938985047978</v>
      </c>
      <c r="AA68" s="60">
        <f ca="1">'CALC A'!AA133</f>
        <v>43028.086482502353</v>
      </c>
      <c r="AB68" s="60">
        <f ca="1">'CALC A'!AB133</f>
        <v>1818.1727318662927</v>
      </c>
      <c r="AC68" s="60">
        <f ca="1">'CALC A'!AC133</f>
        <v>7454.7506952098565</v>
      </c>
      <c r="AD68" s="60">
        <f ca="1">'CALC A'!AD133</f>
        <v>10688.0457390831</v>
      </c>
      <c r="AE68" s="60">
        <f ca="1">'CALC A'!AE133</f>
        <v>4944.4948575797871</v>
      </c>
      <c r="AF68" s="103"/>
    </row>
    <row r="69" spans="1:32" x14ac:dyDescent="0.25">
      <c r="A69" s="29"/>
      <c r="B69" s="56">
        <v>2023</v>
      </c>
      <c r="C69" s="220">
        <f ca="1">'CALC A'!C134</f>
        <v>4267.1497333520219</v>
      </c>
      <c r="D69" s="60">
        <f ca="1">'CALC A'!D134</f>
        <v>10081.105239608931</v>
      </c>
      <c r="E69" s="60">
        <f ca="1">'CALC A'!E134</f>
        <v>1058.9584860833636</v>
      </c>
      <c r="F69" s="60">
        <f ca="1">'CALC A'!F134</f>
        <v>1396.4938414293249</v>
      </c>
      <c r="G69" s="60">
        <f ca="1">'CALC A'!G134</f>
        <v>3840.1205433012969</v>
      </c>
      <c r="H69" s="60">
        <f ca="1">'CALC A'!H134</f>
        <v>2436.3678858378885</v>
      </c>
      <c r="I69" s="60">
        <f ca="1">'CALC A'!I134</f>
        <v>5263.0803336644531</v>
      </c>
      <c r="J69" s="60">
        <f ca="1">'CALC A'!J134</f>
        <v>1688.5729258771808</v>
      </c>
      <c r="K69" s="60">
        <f ca="1">'CALC A'!K134</f>
        <v>1413.0698001287535</v>
      </c>
      <c r="L69" s="60">
        <f ca="1">'CALC A'!L134</f>
        <v>2225.3087598326647</v>
      </c>
      <c r="M69" s="60">
        <f ca="1">'CALC A'!M134</f>
        <v>3798.5646897837119</v>
      </c>
      <c r="N69" s="60">
        <f ca="1">'CALC A'!N134</f>
        <v>8503.0477688086121</v>
      </c>
      <c r="O69" s="60">
        <f ca="1">'CALC A'!O134</f>
        <v>471.20665138358669</v>
      </c>
      <c r="P69" s="60">
        <f ca="1">'CALC A'!P134</f>
        <v>4098.8910077191558</v>
      </c>
      <c r="Q69" s="60">
        <f ca="1">'CALC A'!Q134</f>
        <v>1752.3619748773276</v>
      </c>
      <c r="R69" s="60">
        <f ca="1">'CALC A'!R134</f>
        <v>6297.4575130578005</v>
      </c>
      <c r="S69" s="60">
        <f ca="1">'CALC A'!S134</f>
        <v>32749.215389303736</v>
      </c>
      <c r="T69" s="60">
        <f ca="1">'CALC A'!T134</f>
        <v>3645.4120468987708</v>
      </c>
      <c r="U69" s="60">
        <f ca="1">'CALC A'!U134</f>
        <v>33430.219059771116</v>
      </c>
      <c r="V69" s="60">
        <f ca="1">'CALC A'!V134</f>
        <v>1185.6640508406276</v>
      </c>
      <c r="W69" s="60">
        <f ca="1">'CALC A'!W134</f>
        <v>3115.696030228075</v>
      </c>
      <c r="X69" s="60">
        <f ca="1">'CALC A'!X134</f>
        <v>6659.0995235522687</v>
      </c>
      <c r="Y69" s="60">
        <f ca="1">'CALC A'!Y134</f>
        <v>6963.7264686152012</v>
      </c>
      <c r="Z69" s="60">
        <f ca="1">'CALC A'!Z134</f>
        <v>9894.2810216853741</v>
      </c>
      <c r="AA69" s="60">
        <f ca="1">'CALC A'!AA134</f>
        <v>43379.709468874178</v>
      </c>
      <c r="AB69" s="60">
        <f ca="1">'CALC A'!AB134</f>
        <v>1826.83783509148</v>
      </c>
      <c r="AC69" s="60">
        <f ca="1">'CALC A'!AC134</f>
        <v>7502.0982858609423</v>
      </c>
      <c r="AD69" s="60">
        <f ca="1">'CALC A'!AD134</f>
        <v>10721.94806523493</v>
      </c>
      <c r="AE69" s="60">
        <f ca="1">'CALC A'!AE134</f>
        <v>4966.4217217349533</v>
      </c>
      <c r="AF69" s="103"/>
    </row>
    <row r="70" spans="1:32" x14ac:dyDescent="0.25">
      <c r="A70" s="29"/>
      <c r="B70" s="2"/>
      <c r="C70" s="170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103"/>
    </row>
    <row r="71" spans="1:32" ht="23.25" x14ac:dyDescent="0.35">
      <c r="A71" s="101" t="s">
        <v>155</v>
      </c>
      <c r="B71" s="79" t="s">
        <v>100</v>
      </c>
      <c r="C71" s="170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103"/>
    </row>
    <row r="72" spans="1:32" x14ac:dyDescent="0.25">
      <c r="A72" s="29"/>
      <c r="B72" s="82" t="s">
        <v>15</v>
      </c>
      <c r="C72" s="170" t="s">
        <v>161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103"/>
    </row>
    <row r="73" spans="1:32" x14ac:dyDescent="0.25">
      <c r="A73" s="29"/>
      <c r="B73" s="2"/>
      <c r="C73" s="170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103"/>
    </row>
    <row r="74" spans="1:32" ht="26.25" x14ac:dyDescent="0.25">
      <c r="A74" s="29"/>
      <c r="B74" s="61" t="s">
        <v>167</v>
      </c>
      <c r="C74" s="195" t="s">
        <v>3</v>
      </c>
      <c r="D74" s="62" t="s">
        <v>4</v>
      </c>
      <c r="E74" s="62" t="s">
        <v>59</v>
      </c>
      <c r="F74" s="62" t="s">
        <v>5</v>
      </c>
      <c r="G74" s="62" t="s">
        <v>60</v>
      </c>
      <c r="H74" s="62" t="s">
        <v>6</v>
      </c>
      <c r="I74" s="62" t="s">
        <v>61</v>
      </c>
      <c r="J74" s="62" t="s">
        <v>7</v>
      </c>
      <c r="K74" s="62" t="s">
        <v>8</v>
      </c>
      <c r="L74" s="62" t="s">
        <v>62</v>
      </c>
      <c r="M74" s="62" t="s">
        <v>63</v>
      </c>
      <c r="N74" s="62" t="s">
        <v>64</v>
      </c>
      <c r="O74" s="62" t="s">
        <v>9</v>
      </c>
      <c r="P74" s="62" t="s">
        <v>10</v>
      </c>
      <c r="Q74" s="62" t="s">
        <v>65</v>
      </c>
      <c r="R74" s="62" t="s">
        <v>66</v>
      </c>
      <c r="S74" s="62" t="s">
        <v>67</v>
      </c>
      <c r="T74" s="62" t="s">
        <v>68</v>
      </c>
      <c r="U74" s="62" t="s">
        <v>11</v>
      </c>
      <c r="V74" s="62" t="s">
        <v>69</v>
      </c>
      <c r="W74" s="62" t="s">
        <v>12</v>
      </c>
      <c r="X74" s="62" t="s">
        <v>70</v>
      </c>
      <c r="Y74" s="62" t="s">
        <v>13</v>
      </c>
      <c r="Z74" s="62" t="s">
        <v>71</v>
      </c>
      <c r="AA74" s="62" t="s">
        <v>72</v>
      </c>
      <c r="AB74" s="62" t="s">
        <v>73</v>
      </c>
      <c r="AC74" s="62" t="s">
        <v>74</v>
      </c>
      <c r="AD74" s="62" t="s">
        <v>14</v>
      </c>
      <c r="AE74" s="62" t="s">
        <v>75</v>
      </c>
      <c r="AF74" s="103"/>
    </row>
    <row r="75" spans="1:32" x14ac:dyDescent="0.25">
      <c r="A75" s="29"/>
      <c r="B75" s="56" t="s">
        <v>76</v>
      </c>
      <c r="C75" s="220">
        <f t="shared" ref="C75:AE75" si="0">C41+C7</f>
        <v>12269.872997</v>
      </c>
      <c r="D75" s="60">
        <f t="shared" si="0"/>
        <v>19132</v>
      </c>
      <c r="E75" s="60">
        <f t="shared" si="0"/>
        <v>3393.41039082209</v>
      </c>
      <c r="F75" s="60">
        <f t="shared" si="0"/>
        <v>3390</v>
      </c>
      <c r="G75" s="60">
        <f t="shared" si="0"/>
        <v>9386.6009999999987</v>
      </c>
      <c r="H75" s="60">
        <f t="shared" si="0"/>
        <v>5703.0709999999999</v>
      </c>
      <c r="I75" s="60">
        <f t="shared" si="0"/>
        <v>9263</v>
      </c>
      <c r="J75" s="60">
        <f t="shared" si="0"/>
        <v>6900</v>
      </c>
      <c r="K75" s="60">
        <f t="shared" si="0"/>
        <v>4704</v>
      </c>
      <c r="L75" s="60">
        <f t="shared" si="0"/>
        <v>6708.7409799999996</v>
      </c>
      <c r="M75" s="60">
        <f t="shared" si="0"/>
        <v>9779</v>
      </c>
      <c r="N75" s="60">
        <f t="shared" si="0"/>
        <v>13256</v>
      </c>
      <c r="O75" s="60">
        <f t="shared" si="0"/>
        <v>1994</v>
      </c>
      <c r="P75" s="60">
        <f t="shared" si="0"/>
        <v>8358.98668</v>
      </c>
      <c r="Q75" s="60">
        <f t="shared" si="0"/>
        <v>3562.7440460000003</v>
      </c>
      <c r="R75" s="60">
        <f t="shared" si="0"/>
        <v>12657</v>
      </c>
      <c r="S75" s="60">
        <f t="shared" si="0"/>
        <v>56228</v>
      </c>
      <c r="T75" s="60">
        <f t="shared" si="0"/>
        <v>5855</v>
      </c>
      <c r="U75" s="60">
        <f t="shared" si="0"/>
        <v>64131.082416153593</v>
      </c>
      <c r="V75" s="60">
        <f t="shared" si="0"/>
        <v>2014</v>
      </c>
      <c r="W75" s="60">
        <f t="shared" si="0"/>
        <v>8671.8429840000099</v>
      </c>
      <c r="X75" s="60">
        <f t="shared" si="0"/>
        <v>11647</v>
      </c>
      <c r="Y75" s="60">
        <f t="shared" si="0"/>
        <v>14384</v>
      </c>
      <c r="Z75" s="60">
        <f t="shared" si="0"/>
        <v>29308.331799999978</v>
      </c>
      <c r="AA75" s="60">
        <f t="shared" si="0"/>
        <v>90502</v>
      </c>
      <c r="AB75" s="60">
        <f t="shared" si="0"/>
        <v>4540.42508</v>
      </c>
      <c r="AC75" s="60">
        <f t="shared" si="0"/>
        <v>16525.096186246294</v>
      </c>
      <c r="AD75" s="60">
        <f t="shared" si="0"/>
        <v>28708.242920000041</v>
      </c>
      <c r="AE75" s="60">
        <f t="shared" si="0"/>
        <v>7899</v>
      </c>
      <c r="AF75" s="103"/>
    </row>
    <row r="76" spans="1:32" s="20" customFormat="1" x14ac:dyDescent="0.25">
      <c r="A76" s="130"/>
      <c r="B76" s="138">
        <v>2013</v>
      </c>
      <c r="C76" s="220">
        <f t="shared" ref="C76:AE76" ca="1" si="1">C42+C8</f>
        <v>12451.661200509749</v>
      </c>
      <c r="D76" s="139">
        <f t="shared" ca="1" si="1"/>
        <v>19509.503453642632</v>
      </c>
      <c r="E76" s="139">
        <f t="shared" ca="1" si="1"/>
        <v>3438.8699793478399</v>
      </c>
      <c r="F76" s="139">
        <f t="shared" ca="1" si="1"/>
        <v>3433.2986745610688</v>
      </c>
      <c r="G76" s="139">
        <f t="shared" ca="1" si="1"/>
        <v>9612.7528791719287</v>
      </c>
      <c r="H76" s="139">
        <f t="shared" ca="1" si="1"/>
        <v>5775.9483917187135</v>
      </c>
      <c r="I76" s="139">
        <f t="shared" ca="1" si="1"/>
        <v>9429.5040117863264</v>
      </c>
      <c r="J76" s="139">
        <f t="shared" ca="1" si="1"/>
        <v>7031.6259406715044</v>
      </c>
      <c r="K76" s="139">
        <f t="shared" ca="1" si="1"/>
        <v>4768.2031992521297</v>
      </c>
      <c r="L76" s="139">
        <f t="shared" ca="1" si="1"/>
        <v>6786.5642284575533</v>
      </c>
      <c r="M76" s="139">
        <f t="shared" ca="1" si="1"/>
        <v>10031.626889292484</v>
      </c>
      <c r="N76" s="139">
        <f t="shared" ca="1" si="1"/>
        <v>13492.246859980998</v>
      </c>
      <c r="O76" s="139">
        <f t="shared" ca="1" si="1"/>
        <v>2030.2159179556638</v>
      </c>
      <c r="P76" s="139">
        <f t="shared" ca="1" si="1"/>
        <v>8513.722218898125</v>
      </c>
      <c r="Q76" s="139">
        <f t="shared" ca="1" si="1"/>
        <v>3604.2421748001252</v>
      </c>
      <c r="R76" s="139">
        <f t="shared" ca="1" si="1"/>
        <v>12902.92147963891</v>
      </c>
      <c r="S76" s="139">
        <f t="shared" ca="1" si="1"/>
        <v>57370.221518148319</v>
      </c>
      <c r="T76" s="139">
        <f t="shared" ca="1" si="1"/>
        <v>5939.9234975709278</v>
      </c>
      <c r="U76" s="139">
        <f t="shared" ca="1" si="1"/>
        <v>65397.64013448944</v>
      </c>
      <c r="V76" s="139">
        <f t="shared" ca="1" si="1"/>
        <v>2062.8842170306989</v>
      </c>
      <c r="W76" s="139">
        <f t="shared" ca="1" si="1"/>
        <v>8783.0219859086246</v>
      </c>
      <c r="X76" s="139">
        <f t="shared" ca="1" si="1"/>
        <v>11802.916349077886</v>
      </c>
      <c r="Y76" s="139">
        <f t="shared" ca="1" si="1"/>
        <v>14604.629272480861</v>
      </c>
      <c r="Z76" s="139">
        <f t="shared" ca="1" si="1"/>
        <v>29770.434612750043</v>
      </c>
      <c r="AA76" s="139">
        <f t="shared" ca="1" si="1"/>
        <v>92681.635455924523</v>
      </c>
      <c r="AB76" s="139">
        <f t="shared" ca="1" si="1"/>
        <v>4627.3089923660855</v>
      </c>
      <c r="AC76" s="139">
        <f t="shared" ca="1" si="1"/>
        <v>16893.731249882676</v>
      </c>
      <c r="AD76" s="139">
        <f t="shared" ca="1" si="1"/>
        <v>29231.075533302348</v>
      </c>
      <c r="AE76" s="139">
        <f t="shared" ca="1" si="1"/>
        <v>8028.5277272651301</v>
      </c>
      <c r="AF76" s="137"/>
    </row>
    <row r="77" spans="1:32" s="20" customFormat="1" x14ac:dyDescent="0.25">
      <c r="A77" s="130"/>
      <c r="B77" s="138">
        <v>2014</v>
      </c>
      <c r="C77" s="220">
        <f t="shared" ref="C77:AE77" ca="1" si="2">C43+C9</f>
        <v>12672.155216934916</v>
      </c>
      <c r="D77" s="139">
        <f t="shared" ca="1" si="2"/>
        <v>19951.118337445463</v>
      </c>
      <c r="E77" s="139">
        <f t="shared" ca="1" si="2"/>
        <v>3494.8954300915916</v>
      </c>
      <c r="F77" s="139">
        <f t="shared" ca="1" si="2"/>
        <v>3487.0508728096165</v>
      </c>
      <c r="G77" s="139">
        <f t="shared" ca="1" si="2"/>
        <v>9872.3897980706479</v>
      </c>
      <c r="H77" s="139">
        <f t="shared" ca="1" si="2"/>
        <v>5866.4116026256679</v>
      </c>
      <c r="I77" s="139">
        <f t="shared" ca="1" si="2"/>
        <v>9626.332043900522</v>
      </c>
      <c r="J77" s="139">
        <f t="shared" ca="1" si="2"/>
        <v>7186.1756744911099</v>
      </c>
      <c r="K77" s="139">
        <f t="shared" ca="1" si="2"/>
        <v>4847.0487475997079</v>
      </c>
      <c r="L77" s="139">
        <f t="shared" ca="1" si="2"/>
        <v>6884.8400160684268</v>
      </c>
      <c r="M77" s="139">
        <f t="shared" ca="1" si="2"/>
        <v>10320.120388313639</v>
      </c>
      <c r="N77" s="139">
        <f t="shared" ca="1" si="2"/>
        <v>13771.801958208447</v>
      </c>
      <c r="O77" s="139">
        <f t="shared" ca="1" si="2"/>
        <v>2072.9771928190421</v>
      </c>
      <c r="P77" s="139">
        <f t="shared" ca="1" si="2"/>
        <v>8696.0100146856566</v>
      </c>
      <c r="Q77" s="139">
        <f t="shared" ca="1" si="2"/>
        <v>3656.6180189410989</v>
      </c>
      <c r="R77" s="139">
        <f t="shared" ca="1" si="2"/>
        <v>13191.075796452649</v>
      </c>
      <c r="S77" s="139">
        <f t="shared" ca="1" si="2"/>
        <v>58702.301974100301</v>
      </c>
      <c r="T77" s="139">
        <f t="shared" ca="1" si="2"/>
        <v>6043.2507102466134</v>
      </c>
      <c r="U77" s="139">
        <f t="shared" ca="1" si="2"/>
        <v>66879.476018321409</v>
      </c>
      <c r="V77" s="139">
        <f t="shared" ca="1" si="2"/>
        <v>2119.4267530909437</v>
      </c>
      <c r="W77" s="139">
        <f t="shared" ca="1" si="2"/>
        <v>8921.0285289126114</v>
      </c>
      <c r="X77" s="139">
        <f t="shared" ca="1" si="2"/>
        <v>11994.982552741814</v>
      </c>
      <c r="Y77" s="139">
        <f t="shared" ca="1" si="2"/>
        <v>14870.860388453058</v>
      </c>
      <c r="Z77" s="139">
        <f t="shared" ca="1" si="2"/>
        <v>30325.927277834769</v>
      </c>
      <c r="AA77" s="139">
        <f t="shared" ca="1" si="2"/>
        <v>95184.217988642849</v>
      </c>
      <c r="AB77" s="139">
        <f t="shared" ca="1" si="2"/>
        <v>4729.2817454551787</v>
      </c>
      <c r="AC77" s="139">
        <f t="shared" ca="1" si="2"/>
        <v>17319.78889960076</v>
      </c>
      <c r="AD77" s="139">
        <f t="shared" ca="1" si="2"/>
        <v>29848.179876697643</v>
      </c>
      <c r="AE77" s="139">
        <f t="shared" ca="1" si="2"/>
        <v>8183.4709415994439</v>
      </c>
      <c r="AF77" s="137"/>
    </row>
    <row r="78" spans="1:32" x14ac:dyDescent="0.25">
      <c r="A78" s="29"/>
      <c r="B78" s="56">
        <v>2015</v>
      </c>
      <c r="C78" s="220">
        <f t="shared" ref="C78:AE78" ca="1" si="3">C44+C10</f>
        <v>12981.859239614281</v>
      </c>
      <c r="D78" s="60">
        <f t="shared" ca="1" si="3"/>
        <v>20537.648625129958</v>
      </c>
      <c r="E78" s="60">
        <f t="shared" ca="1" si="3"/>
        <v>3575.3531841239082</v>
      </c>
      <c r="F78" s="60">
        <f t="shared" ca="1" si="3"/>
        <v>3565.0617149928539</v>
      </c>
      <c r="G78" s="60">
        <f t="shared" ca="1" si="3"/>
        <v>10206.084723628663</v>
      </c>
      <c r="H78" s="60">
        <f t="shared" ca="1" si="3"/>
        <v>5997.6859325638452</v>
      </c>
      <c r="I78" s="60">
        <f t="shared" ca="1" si="3"/>
        <v>9892.2456007055098</v>
      </c>
      <c r="J78" s="60">
        <f t="shared" ca="1" si="3"/>
        <v>7392.6911728216564</v>
      </c>
      <c r="K78" s="60">
        <f t="shared" ca="1" si="3"/>
        <v>4959.780688494282</v>
      </c>
      <c r="L78" s="60">
        <f t="shared" ca="1" si="3"/>
        <v>7030.7224546319667</v>
      </c>
      <c r="M78" s="60">
        <f t="shared" ca="1" si="3"/>
        <v>10687.149588115906</v>
      </c>
      <c r="N78" s="60">
        <f t="shared" ca="1" si="3"/>
        <v>14150.090827500942</v>
      </c>
      <c r="O78" s="60">
        <f t="shared" ca="1" si="3"/>
        <v>2130.6362050740536</v>
      </c>
      <c r="P78" s="60">
        <f t="shared" ca="1" si="3"/>
        <v>8940.9272262065097</v>
      </c>
      <c r="Q78" s="60">
        <f t="shared" ca="1" si="3"/>
        <v>3734.2963231803292</v>
      </c>
      <c r="R78" s="60">
        <f t="shared" ca="1" si="3"/>
        <v>13574.833951351242</v>
      </c>
      <c r="S78" s="60">
        <f t="shared" ca="1" si="3"/>
        <v>60462.446188474409</v>
      </c>
      <c r="T78" s="60">
        <f t="shared" ca="1" si="3"/>
        <v>6189.0421541326668</v>
      </c>
      <c r="U78" s="60">
        <f t="shared" ca="1" si="3"/>
        <v>68847.501861311335</v>
      </c>
      <c r="V78" s="60">
        <f t="shared" ca="1" si="3"/>
        <v>2192.389437850411</v>
      </c>
      <c r="W78" s="60">
        <f t="shared" ca="1" si="3"/>
        <v>9121.1909818856711</v>
      </c>
      <c r="X78" s="60">
        <f t="shared" ca="1" si="3"/>
        <v>12270.781172038527</v>
      </c>
      <c r="Y78" s="60">
        <f t="shared" ca="1" si="3"/>
        <v>15242.058124396055</v>
      </c>
      <c r="Z78" s="60">
        <f t="shared" ca="1" si="3"/>
        <v>31096.041278962148</v>
      </c>
      <c r="AA78" s="60">
        <f t="shared" ca="1" si="3"/>
        <v>98400.931647942984</v>
      </c>
      <c r="AB78" s="60">
        <f t="shared" ca="1" si="3"/>
        <v>4865.4592126451353</v>
      </c>
      <c r="AC78" s="60">
        <f t="shared" ca="1" si="3"/>
        <v>17874.022376258461</v>
      </c>
      <c r="AD78" s="60">
        <f t="shared" ca="1" si="3"/>
        <v>30679.837025067194</v>
      </c>
      <c r="AE78" s="60">
        <f t="shared" ca="1" si="3"/>
        <v>8396.6155945211322</v>
      </c>
      <c r="AF78" s="103"/>
    </row>
    <row r="79" spans="1:32" x14ac:dyDescent="0.25">
      <c r="A79" s="29"/>
      <c r="B79" s="56">
        <v>2016</v>
      </c>
      <c r="C79" s="220">
        <f t="shared" ref="C79:AE79" ca="1" si="4">C45+C11</f>
        <v>13294.584371350042</v>
      </c>
      <c r="D79" s="60">
        <f t="shared" ca="1" si="4"/>
        <v>21134.154201908848</v>
      </c>
      <c r="E79" s="60">
        <f t="shared" ca="1" si="4"/>
        <v>3656.438637641455</v>
      </c>
      <c r="F79" s="60">
        <f t="shared" ca="1" si="4"/>
        <v>3643.5616674026978</v>
      </c>
      <c r="G79" s="60">
        <f t="shared" ca="1" si="4"/>
        <v>10547.429545902685</v>
      </c>
      <c r="H79" s="60">
        <f t="shared" ca="1" si="4"/>
        <v>6129.7830479046406</v>
      </c>
      <c r="I79" s="60">
        <f t="shared" ca="1" si="4"/>
        <v>10162.001123466905</v>
      </c>
      <c r="J79" s="60">
        <f t="shared" ca="1" si="4"/>
        <v>7602.5309196756425</v>
      </c>
      <c r="K79" s="60">
        <f t="shared" ca="1" si="4"/>
        <v>5073.3899485287639</v>
      </c>
      <c r="L79" s="60">
        <f t="shared" ca="1" si="4"/>
        <v>7177.2239647803472</v>
      </c>
      <c r="M79" s="60">
        <f t="shared" ca="1" si="4"/>
        <v>11063.460233790554</v>
      </c>
      <c r="N79" s="60">
        <f t="shared" ca="1" si="4"/>
        <v>14533.756723094806</v>
      </c>
      <c r="O79" s="60">
        <f t="shared" ca="1" si="4"/>
        <v>2189.1463522954982</v>
      </c>
      <c r="P79" s="60">
        <f t="shared" ca="1" si="4"/>
        <v>9189.5721950500883</v>
      </c>
      <c r="Q79" s="60">
        <f t="shared" ca="1" si="4"/>
        <v>3812.3234622419377</v>
      </c>
      <c r="R79" s="60">
        <f t="shared" ca="1" si="4"/>
        <v>13964.944575670266</v>
      </c>
      <c r="S79" s="60">
        <f t="shared" ca="1" si="4"/>
        <v>62253.891362244241</v>
      </c>
      <c r="T79" s="60">
        <f t="shared" ca="1" si="4"/>
        <v>6336.180918034177</v>
      </c>
      <c r="U79" s="60">
        <f t="shared" ca="1" si="4"/>
        <v>70849.41735423659</v>
      </c>
      <c r="V79" s="60">
        <f t="shared" ca="1" si="4"/>
        <v>2267.5726430994928</v>
      </c>
      <c r="W79" s="60">
        <f t="shared" ca="1" si="4"/>
        <v>9322.7077743609261</v>
      </c>
      <c r="X79" s="60">
        <f t="shared" ca="1" si="4"/>
        <v>12548.601640674835</v>
      </c>
      <c r="Y79" s="60">
        <f t="shared" ca="1" si="4"/>
        <v>15617.133398783022</v>
      </c>
      <c r="Z79" s="60">
        <f t="shared" ca="1" si="4"/>
        <v>31874.725349235774</v>
      </c>
      <c r="AA79" s="60">
        <f t="shared" ca="1" si="4"/>
        <v>101691.51375007274</v>
      </c>
      <c r="AB79" s="60">
        <f t="shared" ca="1" si="4"/>
        <v>5003.8315117848551</v>
      </c>
      <c r="AC79" s="60">
        <f t="shared" ca="1" si="4"/>
        <v>18439.660509635185</v>
      </c>
      <c r="AD79" s="60">
        <f t="shared" ca="1" si="4"/>
        <v>31523.803493356823</v>
      </c>
      <c r="AE79" s="60">
        <f t="shared" ca="1" si="4"/>
        <v>8612.4025228425817</v>
      </c>
      <c r="AF79" s="103"/>
    </row>
    <row r="80" spans="1:32" x14ac:dyDescent="0.25">
      <c r="A80" s="29"/>
      <c r="B80" s="56">
        <v>2017</v>
      </c>
      <c r="C80" s="220">
        <f t="shared" ref="C80:AE80" ca="1" si="5">C46+C12</f>
        <v>13641.307497809074</v>
      </c>
      <c r="D80" s="60">
        <f t="shared" ca="1" si="5"/>
        <v>21796.30549467992</v>
      </c>
      <c r="E80" s="60">
        <f t="shared" ca="1" si="5"/>
        <v>3744.9566212515301</v>
      </c>
      <c r="F80" s="60">
        <f t="shared" ca="1" si="5"/>
        <v>3729.0472298802842</v>
      </c>
      <c r="G80" s="60">
        <f t="shared" ca="1" si="5"/>
        <v>10922.099696524163</v>
      </c>
      <c r="H80" s="60">
        <f t="shared" ca="1" si="5"/>
        <v>6277.4037908781975</v>
      </c>
      <c r="I80" s="60">
        <f t="shared" ca="1" si="5"/>
        <v>10460.718456660939</v>
      </c>
      <c r="J80" s="60">
        <f t="shared" ca="1" si="5"/>
        <v>7829.2080381331762</v>
      </c>
      <c r="K80" s="60">
        <f t="shared" ca="1" si="5"/>
        <v>5192.0233903213775</v>
      </c>
      <c r="L80" s="60">
        <f t="shared" ca="1" si="5"/>
        <v>7341.5075477886494</v>
      </c>
      <c r="M80" s="60">
        <f t="shared" ca="1" si="5"/>
        <v>11475.380063739927</v>
      </c>
      <c r="N80" s="60">
        <f t="shared" ca="1" si="5"/>
        <v>14955.239259983629</v>
      </c>
      <c r="O80" s="60">
        <f t="shared" ca="1" si="5"/>
        <v>2254.2385017721763</v>
      </c>
      <c r="P80" s="60">
        <f t="shared" ca="1" si="5"/>
        <v>9466.5437549641683</v>
      </c>
      <c r="Q80" s="60">
        <f t="shared" ca="1" si="5"/>
        <v>3900.7111968003428</v>
      </c>
      <c r="R80" s="60">
        <f t="shared" ca="1" si="5"/>
        <v>14395.580858342255</v>
      </c>
      <c r="S80" s="60">
        <f t="shared" ca="1" si="5"/>
        <v>64226.042383214721</v>
      </c>
      <c r="T80" s="60">
        <f t="shared" ca="1" si="5"/>
        <v>6501.4191265149384</v>
      </c>
      <c r="U80" s="60">
        <f t="shared" ca="1" si="5"/>
        <v>73067.25841923301</v>
      </c>
      <c r="V80" s="60">
        <f t="shared" ca="1" si="5"/>
        <v>2351.8133564003083</v>
      </c>
      <c r="W80" s="60">
        <f t="shared" ca="1" si="5"/>
        <v>9547.3560668755308</v>
      </c>
      <c r="X80" s="60">
        <f t="shared" ca="1" si="5"/>
        <v>12854.945620818449</v>
      </c>
      <c r="Y80" s="60">
        <f t="shared" ca="1" si="5"/>
        <v>16037.587464479748</v>
      </c>
      <c r="Z80" s="60">
        <f t="shared" ca="1" si="5"/>
        <v>32743.309947090085</v>
      </c>
      <c r="AA80" s="60">
        <f t="shared" ca="1" si="5"/>
        <v>105324.61835722893</v>
      </c>
      <c r="AB80" s="60">
        <f t="shared" ca="1" si="5"/>
        <v>5156.0013749831141</v>
      </c>
      <c r="AC80" s="60">
        <f t="shared" ca="1" si="5"/>
        <v>19054.20713525256</v>
      </c>
      <c r="AD80" s="60">
        <f t="shared" ca="1" si="5"/>
        <v>32450.09089911425</v>
      </c>
      <c r="AE80" s="60">
        <f t="shared" ca="1" si="5"/>
        <v>8851.7383621620756</v>
      </c>
      <c r="AF80" s="103"/>
    </row>
    <row r="81" spans="1:32" x14ac:dyDescent="0.25">
      <c r="A81" s="29"/>
      <c r="B81" s="56">
        <v>2018</v>
      </c>
      <c r="C81" s="221">
        <f t="shared" ref="C81:AE81" ca="1" si="6">C47+C13</f>
        <v>14024.073771801926</v>
      </c>
      <c r="D81" s="60">
        <f t="shared" ca="1" si="6"/>
        <v>22522.515595709447</v>
      </c>
      <c r="E81" s="60">
        <f t="shared" ca="1" si="6"/>
        <v>3843.0494112073875</v>
      </c>
      <c r="F81" s="60">
        <f t="shared" ca="1" si="6"/>
        <v>3823.8892972245922</v>
      </c>
      <c r="G81" s="60">
        <f t="shared" ca="1" si="6"/>
        <v>11331.85975011007</v>
      </c>
      <c r="H81" s="60">
        <f t="shared" ca="1" si="6"/>
        <v>6440.9561185890452</v>
      </c>
      <c r="I81" s="60">
        <f t="shared" ca="1" si="6"/>
        <v>10788.948778481619</v>
      </c>
      <c r="J81" s="60">
        <f t="shared" ca="1" si="6"/>
        <v>8078.1864840261251</v>
      </c>
      <c r="K81" s="60">
        <f t="shared" ca="1" si="6"/>
        <v>5323.6744389652804</v>
      </c>
      <c r="L81" s="60">
        <f t="shared" ca="1" si="6"/>
        <v>7524.0164268244971</v>
      </c>
      <c r="M81" s="60">
        <f t="shared" ca="1" si="6"/>
        <v>11925.612734871644</v>
      </c>
      <c r="N81" s="60">
        <f t="shared" ca="1" si="6"/>
        <v>15418.575849783349</v>
      </c>
      <c r="O81" s="60">
        <f t="shared" ca="1" si="6"/>
        <v>2325.7386837626291</v>
      </c>
      <c r="P81" s="60">
        <f t="shared" ca="1" si="6"/>
        <v>9770.6377196753456</v>
      </c>
      <c r="Q81" s="60">
        <f t="shared" ca="1" si="6"/>
        <v>3998.8497485473308</v>
      </c>
      <c r="R81" s="60">
        <f t="shared" ca="1" si="6"/>
        <v>14868.07821526618</v>
      </c>
      <c r="S81" s="60">
        <f t="shared" ca="1" si="6"/>
        <v>66388.252106758431</v>
      </c>
      <c r="T81" s="60">
        <f t="shared" ca="1" si="6"/>
        <v>6683.8310744576684</v>
      </c>
      <c r="U81" s="60">
        <f t="shared" ca="1" si="6"/>
        <v>75500.129638252256</v>
      </c>
      <c r="V81" s="60">
        <f t="shared" ca="1" si="6"/>
        <v>2444.4188026633451</v>
      </c>
      <c r="W81" s="60">
        <f t="shared" ca="1" si="6"/>
        <v>9796.3395663847987</v>
      </c>
      <c r="X81" s="60">
        <f t="shared" ca="1" si="6"/>
        <v>13194.140846008766</v>
      </c>
      <c r="Y81" s="60">
        <f t="shared" ca="1" si="6"/>
        <v>16501.068541961897</v>
      </c>
      <c r="Z81" s="60">
        <f t="shared" ca="1" si="6"/>
        <v>33700.339072683448</v>
      </c>
      <c r="AA81" s="60">
        <f t="shared" ca="1" si="6"/>
        <v>109297.74601823943</v>
      </c>
      <c r="AB81" s="60">
        <f t="shared" ca="1" si="6"/>
        <v>5323.0272121043909</v>
      </c>
      <c r="AC81" s="60">
        <f t="shared" ca="1" si="6"/>
        <v>19727.159968389118</v>
      </c>
      <c r="AD81" s="60">
        <f t="shared" ca="1" si="6"/>
        <v>33467.910570055021</v>
      </c>
      <c r="AE81" s="60">
        <f t="shared" ca="1" si="6"/>
        <v>9115.3190300836377</v>
      </c>
      <c r="AF81" s="103"/>
    </row>
    <row r="82" spans="1:32" x14ac:dyDescent="0.25">
      <c r="A82" s="29"/>
      <c r="B82" s="56">
        <v>2019</v>
      </c>
      <c r="C82" s="221">
        <f t="shared" ref="C82:AE82" ca="1" si="7">C48+C14</f>
        <v>14421.669131125658</v>
      </c>
      <c r="D82" s="60">
        <f t="shared" ca="1" si="7"/>
        <v>23279.470404651249</v>
      </c>
      <c r="E82" s="60">
        <f t="shared" ca="1" si="7"/>
        <v>3944.8639523164552</v>
      </c>
      <c r="F82" s="60">
        <f t="shared" ca="1" si="7"/>
        <v>3922.2439285265282</v>
      </c>
      <c r="G82" s="60">
        <f t="shared" ca="1" si="7"/>
        <v>11760.288888882529</v>
      </c>
      <c r="H82" s="60">
        <f t="shared" ca="1" si="7"/>
        <v>6610.6189323484214</v>
      </c>
      <c r="I82" s="60">
        <f t="shared" ca="1" si="7"/>
        <v>11130.592572619627</v>
      </c>
      <c r="J82" s="60">
        <f t="shared" ca="1" si="7"/>
        <v>8337.4360414191797</v>
      </c>
      <c r="K82" s="60">
        <f t="shared" ca="1" si="7"/>
        <v>5460.2054739525265</v>
      </c>
      <c r="L82" s="60">
        <f t="shared" ca="1" si="7"/>
        <v>7713.227648316978</v>
      </c>
      <c r="M82" s="60">
        <f t="shared" ca="1" si="7"/>
        <v>12397.041321337021</v>
      </c>
      <c r="N82" s="60">
        <f t="shared" ca="1" si="7"/>
        <v>15900.719227130066</v>
      </c>
      <c r="O82" s="60">
        <f t="shared" ca="1" si="7"/>
        <v>2400.1818763835308</v>
      </c>
      <c r="P82" s="60">
        <f t="shared" ca="1" si="7"/>
        <v>10087.321907528294</v>
      </c>
      <c r="Q82" s="60">
        <f t="shared" ca="1" si="7"/>
        <v>4100.6226337950848</v>
      </c>
      <c r="R82" s="60">
        <f t="shared" ca="1" si="7"/>
        <v>15360.393521791826</v>
      </c>
      <c r="S82" s="60">
        <f t="shared" ca="1" si="7"/>
        <v>68642.472212482069</v>
      </c>
      <c r="T82" s="60">
        <f t="shared" ca="1" si="7"/>
        <v>6873.3057582577785</v>
      </c>
      <c r="U82" s="60">
        <f t="shared" ca="1" si="7"/>
        <v>78036.383239273884</v>
      </c>
      <c r="V82" s="60">
        <f t="shared" ca="1" si="7"/>
        <v>2541.9431339206894</v>
      </c>
      <c r="W82" s="60">
        <f t="shared" ca="1" si="7"/>
        <v>10054.729835514219</v>
      </c>
      <c r="X82" s="60">
        <f t="shared" ca="1" si="7"/>
        <v>13546.095798406795</v>
      </c>
      <c r="Y82" s="60">
        <f t="shared" ca="1" si="7"/>
        <v>16982.69481401232</v>
      </c>
      <c r="Z82" s="60">
        <f t="shared" ca="1" si="7"/>
        <v>34695.066140433773</v>
      </c>
      <c r="AA82" s="60">
        <f t="shared" ca="1" si="7"/>
        <v>113452.70137514423</v>
      </c>
      <c r="AB82" s="60">
        <f t="shared" ca="1" si="7"/>
        <v>5497.0015259512784</v>
      </c>
      <c r="AC82" s="60">
        <f t="shared" ca="1" si="7"/>
        <v>20429.614317605614</v>
      </c>
      <c r="AD82" s="60">
        <f t="shared" ca="1" si="7"/>
        <v>34527.31859931926</v>
      </c>
      <c r="AE82" s="60">
        <f t="shared" ca="1" si="7"/>
        <v>9389.4558229135127</v>
      </c>
      <c r="AF82" s="103"/>
    </row>
    <row r="83" spans="1:32" x14ac:dyDescent="0.25">
      <c r="A83" s="29"/>
      <c r="B83" s="56">
        <v>2020</v>
      </c>
      <c r="C83" s="221">
        <f t="shared" ref="C83:AE83" ca="1" si="8">C49+C15</f>
        <v>14824.644558133929</v>
      </c>
      <c r="D83" s="60">
        <f t="shared" ca="1" si="8"/>
        <v>24052.252501808751</v>
      </c>
      <c r="E83" s="60">
        <f t="shared" ca="1" si="8"/>
        <v>4047.8020086550723</v>
      </c>
      <c r="F83" s="60">
        <f t="shared" ca="1" si="8"/>
        <v>4021.5180142362588</v>
      </c>
      <c r="G83" s="60">
        <f t="shared" ca="1" si="8"/>
        <v>12200.027322680193</v>
      </c>
      <c r="H83" s="60">
        <f t="shared" ca="1" si="8"/>
        <v>6782.0296187184786</v>
      </c>
      <c r="I83" s="60">
        <f t="shared" ca="1" si="8"/>
        <v>11478.44999119394</v>
      </c>
      <c r="J83" s="60">
        <f t="shared" ca="1" si="8"/>
        <v>8601.5759129031885</v>
      </c>
      <c r="K83" s="60">
        <f t="shared" ca="1" si="8"/>
        <v>5598.006541959101</v>
      </c>
      <c r="L83" s="60">
        <f t="shared" ca="1" si="8"/>
        <v>7904.0333023604762</v>
      </c>
      <c r="M83" s="60">
        <f t="shared" ca="1" si="8"/>
        <v>12882.002826061311</v>
      </c>
      <c r="N83" s="60">
        <f t="shared" ca="1" si="8"/>
        <v>16391.366319825451</v>
      </c>
      <c r="O83" s="60">
        <f t="shared" ca="1" si="8"/>
        <v>2476.0182402895821</v>
      </c>
      <c r="P83" s="60">
        <f t="shared" ca="1" si="8"/>
        <v>10410.093358579716</v>
      </c>
      <c r="Q83" s="60">
        <f t="shared" ca="1" si="8"/>
        <v>4203.3177325918423</v>
      </c>
      <c r="R83" s="60">
        <f t="shared" ca="1" si="8"/>
        <v>15862.658592321684</v>
      </c>
      <c r="S83" s="60">
        <f t="shared" ca="1" si="8"/>
        <v>70944.784909528986</v>
      </c>
      <c r="T83" s="60">
        <f t="shared" ca="1" si="8"/>
        <v>7065.3393904458935</v>
      </c>
      <c r="U83" s="60">
        <f t="shared" ca="1" si="8"/>
        <v>80626.050885616278</v>
      </c>
      <c r="V83" s="60">
        <f t="shared" ca="1" si="8"/>
        <v>2642.8825406163132</v>
      </c>
      <c r="W83" s="60">
        <f t="shared" ca="1" si="8"/>
        <v>10315.899986667398</v>
      </c>
      <c r="X83" s="60">
        <f t="shared" ca="1" si="8"/>
        <v>13901.881834703172</v>
      </c>
      <c r="Y83" s="60">
        <f t="shared" ca="1" si="8"/>
        <v>17471.368245362406</v>
      </c>
      <c r="Z83" s="60">
        <f t="shared" ca="1" si="8"/>
        <v>35704.848583468993</v>
      </c>
      <c r="AA83" s="60">
        <f t="shared" ca="1" si="8"/>
        <v>117718.59455680128</v>
      </c>
      <c r="AB83" s="60">
        <f t="shared" ca="1" si="8"/>
        <v>5674.3851030076166</v>
      </c>
      <c r="AC83" s="60">
        <f t="shared" ca="1" si="8"/>
        <v>21148.616170873938</v>
      </c>
      <c r="AD83" s="60">
        <f t="shared" ca="1" si="8"/>
        <v>35605.979999853138</v>
      </c>
      <c r="AE83" s="60">
        <f t="shared" ca="1" si="8"/>
        <v>9668.0409605121822</v>
      </c>
      <c r="AF83" s="103"/>
    </row>
    <row r="84" spans="1:32" x14ac:dyDescent="0.25">
      <c r="A84" s="29"/>
      <c r="B84" s="56">
        <v>2021</v>
      </c>
      <c r="C84" s="221">
        <f t="shared" ref="C84:AE84" ca="1" si="9">C50+C16</f>
        <v>15238.937988310754</v>
      </c>
      <c r="D84" s="60">
        <f t="shared" ca="1" si="9"/>
        <v>24850.72697224209</v>
      </c>
      <c r="E84" s="60">
        <f t="shared" ca="1" si="9"/>
        <v>4153.4779100750375</v>
      </c>
      <c r="F84" s="60">
        <f t="shared" ca="1" si="9"/>
        <v>4123.308171158279</v>
      </c>
      <c r="G84" s="60">
        <f t="shared" ca="1" si="9"/>
        <v>12656.2153694722</v>
      </c>
      <c r="H84" s="60">
        <f t="shared" ca="1" si="9"/>
        <v>6957.8849623620335</v>
      </c>
      <c r="I84" s="60">
        <f t="shared" ca="1" si="9"/>
        <v>11837.179659648064</v>
      </c>
      <c r="J84" s="60">
        <f t="shared" ca="1" si="9"/>
        <v>8874.1065110808704</v>
      </c>
      <c r="K84" s="60">
        <f t="shared" ca="1" si="9"/>
        <v>5739.3004982933453</v>
      </c>
      <c r="L84" s="60">
        <f t="shared" ca="1" si="9"/>
        <v>8099.566924356528</v>
      </c>
      <c r="M84" s="60">
        <f t="shared" ca="1" si="9"/>
        <v>13386.004179032552</v>
      </c>
      <c r="N84" s="60">
        <f t="shared" ca="1" si="9"/>
        <v>16897.157408725128</v>
      </c>
      <c r="O84" s="60">
        <f t="shared" ca="1" si="9"/>
        <v>2554.2547348345392</v>
      </c>
      <c r="P84" s="60">
        <f t="shared" ca="1" si="9"/>
        <v>10743.192788297987</v>
      </c>
      <c r="Q84" s="60">
        <f t="shared" ca="1" si="9"/>
        <v>4308.6037929068543</v>
      </c>
      <c r="R84" s="60">
        <f t="shared" ca="1" si="9"/>
        <v>16381.360533929057</v>
      </c>
      <c r="S84" s="60">
        <f t="shared" ca="1" si="9"/>
        <v>73324.336271541571</v>
      </c>
      <c r="T84" s="60">
        <f t="shared" ca="1" si="9"/>
        <v>7262.7615258096484</v>
      </c>
      <c r="U84" s="60">
        <f t="shared" ca="1" si="9"/>
        <v>83302.242107651895</v>
      </c>
      <c r="V84" s="60">
        <f t="shared" ca="1" si="9"/>
        <v>2748.4382843012304</v>
      </c>
      <c r="W84" s="60">
        <f t="shared" ca="1" si="9"/>
        <v>10583.960654352741</v>
      </c>
      <c r="X84" s="60">
        <f t="shared" ca="1" si="9"/>
        <v>14267.033875976096</v>
      </c>
      <c r="Y84" s="60">
        <f t="shared" ca="1" si="9"/>
        <v>17974.103229228469</v>
      </c>
      <c r="Z84" s="60">
        <f t="shared" ca="1" si="9"/>
        <v>36744.041679552989</v>
      </c>
      <c r="AA84" s="60">
        <f t="shared" ca="1" si="9"/>
        <v>122145.11814788131</v>
      </c>
      <c r="AB84" s="60">
        <f t="shared" ca="1" si="9"/>
        <v>5857.4927597374381</v>
      </c>
      <c r="AC84" s="60">
        <f t="shared" ca="1" si="9"/>
        <v>21892.943430443716</v>
      </c>
      <c r="AD84" s="60">
        <f t="shared" ca="1" si="9"/>
        <v>36718.345195398637</v>
      </c>
      <c r="AE84" s="60">
        <f t="shared" ca="1" si="9"/>
        <v>9954.9772413580395</v>
      </c>
      <c r="AF84" s="103"/>
    </row>
    <row r="85" spans="1:32" x14ac:dyDescent="0.25">
      <c r="A85" s="29"/>
      <c r="B85" s="56">
        <v>2022</v>
      </c>
      <c r="C85" s="221">
        <f t="shared" ref="C85:AE85" ca="1" si="10">C51+C17</f>
        <v>15655.48134652603</v>
      </c>
      <c r="D85" s="60">
        <f t="shared" ca="1" si="10"/>
        <v>25666.872998864503</v>
      </c>
      <c r="E85" s="60">
        <f t="shared" ca="1" si="10"/>
        <v>4258.5922073087368</v>
      </c>
      <c r="F85" s="60">
        <f t="shared" ca="1" si="10"/>
        <v>4225.3617788514384</v>
      </c>
      <c r="G85" s="60">
        <f t="shared" ca="1" si="10"/>
        <v>13122.283030530769</v>
      </c>
      <c r="H85" s="60">
        <f t="shared" ca="1" si="10"/>
        <v>7131.5978769231087</v>
      </c>
      <c r="I85" s="60">
        <f t="shared" ca="1" si="10"/>
        <v>12202.573615263198</v>
      </c>
      <c r="J85" s="60">
        <f t="shared" ca="1" si="10"/>
        <v>9146.2999627090703</v>
      </c>
      <c r="K85" s="60">
        <f t="shared" ca="1" si="10"/>
        <v>5877.29422484306</v>
      </c>
      <c r="L85" s="60">
        <f t="shared" ca="1" si="10"/>
        <v>8292.1128070613377</v>
      </c>
      <c r="M85" s="60">
        <f t="shared" ca="1" si="10"/>
        <v>13900.043199811607</v>
      </c>
      <c r="N85" s="60">
        <f t="shared" ca="1" si="10"/>
        <v>17404.865465527033</v>
      </c>
      <c r="O85" s="60">
        <f t="shared" ca="1" si="10"/>
        <v>2633.1876551456053</v>
      </c>
      <c r="P85" s="60">
        <f t="shared" ca="1" si="10"/>
        <v>11077.376539126835</v>
      </c>
      <c r="Q85" s="60">
        <f t="shared" ca="1" si="10"/>
        <v>4411.7936969461716</v>
      </c>
      <c r="R85" s="60">
        <f t="shared" ca="1" si="10"/>
        <v>16905.170062783443</v>
      </c>
      <c r="S85" s="60">
        <f t="shared" ca="1" si="10"/>
        <v>75745.711774442374</v>
      </c>
      <c r="T85" s="60">
        <f t="shared" ca="1" si="10"/>
        <v>7462.7398440030238</v>
      </c>
      <c r="U85" s="60">
        <f t="shared" ca="1" si="10"/>
        <v>86024.912043765551</v>
      </c>
      <c r="V85" s="60">
        <f t="shared" ca="1" si="10"/>
        <v>2856.6394120847754</v>
      </c>
      <c r="W85" s="60">
        <f t="shared" ca="1" si="10"/>
        <v>10851.045948989286</v>
      </c>
      <c r="X85" s="60">
        <f t="shared" ca="1" si="10"/>
        <v>14637.006575267636</v>
      </c>
      <c r="Y85" s="60">
        <f t="shared" ca="1" si="10"/>
        <v>18471.258163053346</v>
      </c>
      <c r="Z85" s="60">
        <f t="shared" ca="1" si="10"/>
        <v>37793.823759938903</v>
      </c>
      <c r="AA85" s="60">
        <f t="shared" ca="1" si="10"/>
        <v>126646.94015324602</v>
      </c>
      <c r="AB85" s="60">
        <f t="shared" ca="1" si="10"/>
        <v>6042.5102331842336</v>
      </c>
      <c r="AC85" s="60">
        <f t="shared" ca="1" si="10"/>
        <v>22649.868526931667</v>
      </c>
      <c r="AD85" s="60">
        <f t="shared" ca="1" si="10"/>
        <v>37843.640946685824</v>
      </c>
      <c r="AE85" s="60">
        <f t="shared" ca="1" si="10"/>
        <v>10243.878630843663</v>
      </c>
      <c r="AF85" s="103"/>
    </row>
    <row r="86" spans="1:32" x14ac:dyDescent="0.25">
      <c r="A86" s="29"/>
      <c r="B86" s="56">
        <v>2023</v>
      </c>
      <c r="C86" s="221">
        <f t="shared" ref="C86:AE86" ca="1" si="11">C52+C18</f>
        <v>16083.481020385861</v>
      </c>
      <c r="D86" s="60">
        <f t="shared" ca="1" si="11"/>
        <v>26509.871030618444</v>
      </c>
      <c r="E86" s="60">
        <f t="shared" ca="1" si="11"/>
        <v>4366.4271328124614</v>
      </c>
      <c r="F86" s="60">
        <f t="shared" ca="1" si="11"/>
        <v>4329.945989845608</v>
      </c>
      <c r="G86" s="60">
        <f t="shared" ca="1" si="11"/>
        <v>13605.518830876041</v>
      </c>
      <c r="H86" s="60">
        <f t="shared" ca="1" si="11"/>
        <v>7309.6485238055029</v>
      </c>
      <c r="I86" s="60">
        <f t="shared" ca="1" si="11"/>
        <v>12579.247042141393</v>
      </c>
      <c r="J86" s="60">
        <f t="shared" ca="1" si="11"/>
        <v>9426.872506080128</v>
      </c>
      <c r="K86" s="60">
        <f t="shared" ca="1" si="11"/>
        <v>6018.627289107304</v>
      </c>
      <c r="L86" s="60">
        <f t="shared" ca="1" si="11"/>
        <v>8489.2483866949187</v>
      </c>
      <c r="M86" s="60">
        <f t="shared" ca="1" si="11"/>
        <v>14433.907279670875</v>
      </c>
      <c r="N86" s="60">
        <f t="shared" ca="1" si="11"/>
        <v>17927.837709085288</v>
      </c>
      <c r="O86" s="60">
        <f t="shared" ca="1" si="11"/>
        <v>2714.5650080335536</v>
      </c>
      <c r="P86" s="60">
        <f t="shared" ca="1" si="11"/>
        <v>11421.955961360663</v>
      </c>
      <c r="Q86" s="60">
        <f t="shared" ca="1" si="11"/>
        <v>4517.4808657241319</v>
      </c>
      <c r="R86" s="60">
        <f t="shared" ca="1" si="11"/>
        <v>17445.749634959575</v>
      </c>
      <c r="S86" s="60">
        <f t="shared" ca="1" si="11"/>
        <v>78247.078619729029</v>
      </c>
      <c r="T86" s="60">
        <f t="shared" ca="1" si="11"/>
        <v>7668.2521833115061</v>
      </c>
      <c r="U86" s="60">
        <f t="shared" ca="1" si="11"/>
        <v>88837.258142774255</v>
      </c>
      <c r="V86" s="60">
        <f t="shared" ca="1" si="11"/>
        <v>2969.7764535079214</v>
      </c>
      <c r="W86" s="60">
        <f t="shared" ca="1" si="11"/>
        <v>11124.996661244542</v>
      </c>
      <c r="X86" s="60">
        <f t="shared" ca="1" si="11"/>
        <v>15016.599287746398</v>
      </c>
      <c r="Y86" s="60">
        <f t="shared" ca="1" si="11"/>
        <v>18982.166500624779</v>
      </c>
      <c r="Z86" s="60">
        <f t="shared" ca="1" si="11"/>
        <v>38873.628644450713</v>
      </c>
      <c r="AA86" s="60">
        <f t="shared" ca="1" si="11"/>
        <v>131314.86869146622</v>
      </c>
      <c r="AB86" s="60">
        <f t="shared" ca="1" si="11"/>
        <v>6233.3721879250998</v>
      </c>
      <c r="AC86" s="60">
        <f t="shared" ca="1" si="11"/>
        <v>23432.979389448032</v>
      </c>
      <c r="AD86" s="60">
        <f t="shared" ca="1" si="11"/>
        <v>39003.42576130433</v>
      </c>
      <c r="AE86" s="60">
        <f t="shared" ca="1" si="11"/>
        <v>10541.266000360956</v>
      </c>
      <c r="AF86" s="103"/>
    </row>
    <row r="87" spans="1:32" x14ac:dyDescent="0.25">
      <c r="A87" s="29"/>
      <c r="B87" s="82"/>
      <c r="C87" s="170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103"/>
    </row>
    <row r="88" spans="1:32" ht="23.25" x14ac:dyDescent="0.35">
      <c r="A88" s="101" t="s">
        <v>154</v>
      </c>
      <c r="B88" s="102" t="s">
        <v>99</v>
      </c>
      <c r="C88" s="170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103"/>
    </row>
    <row r="89" spans="1:32" x14ac:dyDescent="0.25">
      <c r="A89" s="29"/>
      <c r="B89" s="13" t="s">
        <v>15</v>
      </c>
      <c r="C89" s="170" t="s">
        <v>160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103"/>
    </row>
    <row r="90" spans="1:32" x14ac:dyDescent="0.25">
      <c r="A90" s="29"/>
      <c r="B90" s="4"/>
      <c r="C90" s="170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103"/>
    </row>
    <row r="91" spans="1:32" ht="26.25" x14ac:dyDescent="0.25">
      <c r="A91" s="29"/>
      <c r="B91" s="61" t="s">
        <v>167</v>
      </c>
      <c r="C91" s="62" t="s">
        <v>3</v>
      </c>
      <c r="D91" s="62" t="s">
        <v>4</v>
      </c>
      <c r="E91" s="62" t="s">
        <v>59</v>
      </c>
      <c r="F91" s="62" t="s">
        <v>5</v>
      </c>
      <c r="G91" s="62" t="s">
        <v>60</v>
      </c>
      <c r="H91" s="62" t="s">
        <v>6</v>
      </c>
      <c r="I91" s="62" t="s">
        <v>61</v>
      </c>
      <c r="J91" s="62" t="s">
        <v>7</v>
      </c>
      <c r="K91" s="62" t="s">
        <v>8</v>
      </c>
      <c r="L91" s="62" t="s">
        <v>62</v>
      </c>
      <c r="M91" s="62" t="s">
        <v>63</v>
      </c>
      <c r="N91" s="62" t="s">
        <v>64</v>
      </c>
      <c r="O91" s="62" t="s">
        <v>9</v>
      </c>
      <c r="P91" s="62" t="s">
        <v>10</v>
      </c>
      <c r="Q91" s="62" t="s">
        <v>65</v>
      </c>
      <c r="R91" s="62" t="s">
        <v>66</v>
      </c>
      <c r="S91" s="62" t="s">
        <v>67</v>
      </c>
      <c r="T91" s="62" t="s">
        <v>68</v>
      </c>
      <c r="U91" s="62" t="s">
        <v>11</v>
      </c>
      <c r="V91" s="62" t="s">
        <v>69</v>
      </c>
      <c r="W91" s="62" t="s">
        <v>12</v>
      </c>
      <c r="X91" s="62" t="s">
        <v>70</v>
      </c>
      <c r="Y91" s="62" t="s">
        <v>13</v>
      </c>
      <c r="Z91" s="62" t="s">
        <v>71</v>
      </c>
      <c r="AA91" s="62" t="s">
        <v>72</v>
      </c>
      <c r="AB91" s="62" t="s">
        <v>73</v>
      </c>
      <c r="AC91" s="62" t="s">
        <v>74</v>
      </c>
      <c r="AD91" s="62" t="s">
        <v>14</v>
      </c>
      <c r="AE91" s="62" t="s">
        <v>75</v>
      </c>
      <c r="AF91" s="103"/>
    </row>
    <row r="92" spans="1:32" x14ac:dyDescent="0.25">
      <c r="A92" s="29"/>
      <c r="B92" s="56" t="s">
        <v>76</v>
      </c>
      <c r="C92" s="60">
        <f t="shared" ref="C92:AE92" si="12">C58+C24</f>
        <v>12269.872997</v>
      </c>
      <c r="D92" s="60">
        <f t="shared" si="12"/>
        <v>19132</v>
      </c>
      <c r="E92" s="60">
        <f t="shared" si="12"/>
        <v>3393.41039082209</v>
      </c>
      <c r="F92" s="60">
        <f t="shared" si="12"/>
        <v>3390</v>
      </c>
      <c r="G92" s="60">
        <f t="shared" si="12"/>
        <v>9386.6009999999987</v>
      </c>
      <c r="H92" s="60">
        <f t="shared" si="12"/>
        <v>5703.0709999999999</v>
      </c>
      <c r="I92" s="60">
        <f t="shared" si="12"/>
        <v>9263</v>
      </c>
      <c r="J92" s="60">
        <f t="shared" si="12"/>
        <v>6900</v>
      </c>
      <c r="K92" s="60">
        <f t="shared" si="12"/>
        <v>4704</v>
      </c>
      <c r="L92" s="60">
        <f t="shared" si="12"/>
        <v>6708.7409799999996</v>
      </c>
      <c r="M92" s="60">
        <f t="shared" si="12"/>
        <v>9779</v>
      </c>
      <c r="N92" s="60">
        <f t="shared" si="12"/>
        <v>13256</v>
      </c>
      <c r="O92" s="60">
        <f t="shared" si="12"/>
        <v>1994</v>
      </c>
      <c r="P92" s="60">
        <f t="shared" si="12"/>
        <v>8358.98668</v>
      </c>
      <c r="Q92" s="60">
        <f t="shared" si="12"/>
        <v>3562.7440460000003</v>
      </c>
      <c r="R92" s="60">
        <f t="shared" si="12"/>
        <v>12657</v>
      </c>
      <c r="S92" s="60">
        <f t="shared" si="12"/>
        <v>56228</v>
      </c>
      <c r="T92" s="60">
        <f t="shared" si="12"/>
        <v>5855</v>
      </c>
      <c r="U92" s="60">
        <f t="shared" si="12"/>
        <v>64131.082416153593</v>
      </c>
      <c r="V92" s="60">
        <f t="shared" si="12"/>
        <v>2014</v>
      </c>
      <c r="W92" s="60">
        <f t="shared" si="12"/>
        <v>8671.8429840000099</v>
      </c>
      <c r="X92" s="60">
        <f t="shared" si="12"/>
        <v>11647</v>
      </c>
      <c r="Y92" s="60">
        <f t="shared" si="12"/>
        <v>14384</v>
      </c>
      <c r="Z92" s="60">
        <f t="shared" si="12"/>
        <v>29308.331799999978</v>
      </c>
      <c r="AA92" s="60">
        <f t="shared" si="12"/>
        <v>90502</v>
      </c>
      <c r="AB92" s="60">
        <f t="shared" si="12"/>
        <v>4540.42508</v>
      </c>
      <c r="AC92" s="60">
        <f t="shared" si="12"/>
        <v>16525.096186246294</v>
      </c>
      <c r="AD92" s="60">
        <f t="shared" si="12"/>
        <v>28708.242920000041</v>
      </c>
      <c r="AE92" s="60">
        <f t="shared" si="12"/>
        <v>7899</v>
      </c>
      <c r="AF92" s="103"/>
    </row>
    <row r="93" spans="1:32" x14ac:dyDescent="0.25">
      <c r="A93" s="29"/>
      <c r="B93" s="56">
        <v>2013</v>
      </c>
      <c r="C93" s="60">
        <f t="shared" ref="C93:AE93" ca="1" si="13">C59+C25</f>
        <v>12292.565497327407</v>
      </c>
      <c r="D93" s="60">
        <f t="shared" ca="1" si="13"/>
        <v>19260.22923065233</v>
      </c>
      <c r="E93" s="60">
        <f t="shared" ca="1" si="13"/>
        <v>3394.9313089401844</v>
      </c>
      <c r="F93" s="60">
        <f t="shared" ca="1" si="13"/>
        <v>3389.4311890851604</v>
      </c>
      <c r="G93" s="60">
        <f t="shared" ca="1" si="13"/>
        <v>9489.9300963959777</v>
      </c>
      <c r="H93" s="60">
        <f t="shared" ca="1" si="13"/>
        <v>5702.1487150227404</v>
      </c>
      <c r="I93" s="60">
        <f t="shared" ca="1" si="13"/>
        <v>9309.0226119748349</v>
      </c>
      <c r="J93" s="60">
        <f t="shared" ca="1" si="13"/>
        <v>6941.7823884312193</v>
      </c>
      <c r="K93" s="60">
        <f t="shared" ca="1" si="13"/>
        <v>4707.2795498943833</v>
      </c>
      <c r="L93" s="60">
        <f t="shared" ca="1" si="13"/>
        <v>6699.8518460105934</v>
      </c>
      <c r="M93" s="60">
        <f t="shared" ca="1" si="13"/>
        <v>9903.4521254345073</v>
      </c>
      <c r="N93" s="60">
        <f t="shared" ca="1" si="13"/>
        <v>13319.855524629653</v>
      </c>
      <c r="O93" s="60">
        <f t="shared" ca="1" si="13"/>
        <v>2004.2757141645488</v>
      </c>
      <c r="P93" s="60">
        <f t="shared" ca="1" si="13"/>
        <v>8404.9418239529696</v>
      </c>
      <c r="Q93" s="60">
        <f t="shared" ca="1" si="13"/>
        <v>3558.1905328540843</v>
      </c>
      <c r="R93" s="60">
        <f t="shared" ca="1" si="13"/>
        <v>12738.059993861763</v>
      </c>
      <c r="S93" s="60">
        <f t="shared" ca="1" si="13"/>
        <v>56637.198382746683</v>
      </c>
      <c r="T93" s="60">
        <f t="shared" ca="1" si="13"/>
        <v>5864.0287000432945</v>
      </c>
      <c r="U93" s="60">
        <f t="shared" ca="1" si="13"/>
        <v>64562.050137611244</v>
      </c>
      <c r="V93" s="60">
        <f t="shared" ca="1" si="13"/>
        <v>2036.5266082098922</v>
      </c>
      <c r="W93" s="60">
        <f t="shared" ca="1" si="13"/>
        <v>8670.8007299322035</v>
      </c>
      <c r="X93" s="60">
        <f t="shared" ca="1" si="13"/>
        <v>11652.109702003196</v>
      </c>
      <c r="Y93" s="60">
        <f t="shared" ca="1" si="13"/>
        <v>14418.024953072651</v>
      </c>
      <c r="Z93" s="60">
        <f t="shared" ca="1" si="13"/>
        <v>29390.055789997823</v>
      </c>
      <c r="AA93" s="60">
        <f t="shared" ca="1" si="13"/>
        <v>91497.436036465049</v>
      </c>
      <c r="AB93" s="60">
        <f t="shared" ca="1" si="13"/>
        <v>4568.1855576590515</v>
      </c>
      <c r="AC93" s="60">
        <f t="shared" ca="1" si="13"/>
        <v>16677.878922286134</v>
      </c>
      <c r="AD93" s="60">
        <f t="shared" ca="1" si="13"/>
        <v>28857.588137375089</v>
      </c>
      <c r="AE93" s="60">
        <f t="shared" ca="1" si="13"/>
        <v>7925.9466946045341</v>
      </c>
      <c r="AF93" s="103"/>
    </row>
    <row r="94" spans="1:32" x14ac:dyDescent="0.25">
      <c r="A94" s="29"/>
      <c r="B94" s="56">
        <v>2014</v>
      </c>
      <c r="C94" s="60">
        <f t="shared" ref="C94:AE94" ca="1" si="14">C60+C26</f>
        <v>12315.335966638046</v>
      </c>
      <c r="D94" s="60">
        <f t="shared" ca="1" si="14"/>
        <v>19389.339937016957</v>
      </c>
      <c r="E94" s="60">
        <f t="shared" ca="1" si="14"/>
        <v>3396.487073668944</v>
      </c>
      <c r="F94" s="60">
        <f t="shared" ca="1" si="14"/>
        <v>3388.8634013903761</v>
      </c>
      <c r="G94" s="60">
        <f t="shared" ca="1" si="14"/>
        <v>9594.4056141586316</v>
      </c>
      <c r="H94" s="60">
        <f t="shared" ca="1" si="14"/>
        <v>5701.2267106994423</v>
      </c>
      <c r="I94" s="60">
        <f t="shared" ca="1" si="14"/>
        <v>9355.2762902254854</v>
      </c>
      <c r="J94" s="60">
        <f t="shared" ca="1" si="14"/>
        <v>6983.8292091284693</v>
      </c>
      <c r="K94" s="60">
        <f t="shared" ca="1" si="14"/>
        <v>4710.566809786982</v>
      </c>
      <c r="L94" s="60">
        <f t="shared" ca="1" si="14"/>
        <v>6690.9784817917307</v>
      </c>
      <c r="M94" s="60">
        <f t="shared" ca="1" si="14"/>
        <v>10029.529122905969</v>
      </c>
      <c r="N94" s="60">
        <f t="shared" ca="1" si="14"/>
        <v>13384.019141012692</v>
      </c>
      <c r="O94" s="60">
        <f t="shared" ca="1" si="14"/>
        <v>2014.6068402498354</v>
      </c>
      <c r="P94" s="60">
        <f t="shared" ca="1" si="14"/>
        <v>8451.1500267123774</v>
      </c>
      <c r="Q94" s="60">
        <f t="shared" ca="1" si="14"/>
        <v>3553.6559199291692</v>
      </c>
      <c r="R94" s="60">
        <f t="shared" ca="1" si="14"/>
        <v>12819.644915460181</v>
      </c>
      <c r="S94" s="60">
        <f t="shared" ca="1" si="14"/>
        <v>57049.377824851646</v>
      </c>
      <c r="T94" s="60">
        <f t="shared" ca="1" si="14"/>
        <v>5873.0864287276727</v>
      </c>
      <c r="U94" s="60">
        <f t="shared" ca="1" si="14"/>
        <v>64996.30112939536</v>
      </c>
      <c r="V94" s="60">
        <f t="shared" ca="1" si="14"/>
        <v>2059.7484858861362</v>
      </c>
      <c r="W94" s="60">
        <f t="shared" ca="1" si="14"/>
        <v>8669.8325281479083</v>
      </c>
      <c r="X94" s="60">
        <f t="shared" ca="1" si="14"/>
        <v>11657.230954176041</v>
      </c>
      <c r="Y94" s="60">
        <f t="shared" ca="1" si="14"/>
        <v>14452.130569867337</v>
      </c>
      <c r="Z94" s="60">
        <f t="shared" ca="1" si="14"/>
        <v>29472.017705974922</v>
      </c>
      <c r="AA94" s="60">
        <f t="shared" ca="1" si="14"/>
        <v>92504.045537991915</v>
      </c>
      <c r="AB94" s="60">
        <f t="shared" ca="1" si="14"/>
        <v>4596.115860255095</v>
      </c>
      <c r="AC94" s="60">
        <f t="shared" ca="1" si="14"/>
        <v>16832.102789017401</v>
      </c>
      <c r="AD94" s="60">
        <f t="shared" ca="1" si="14"/>
        <v>29007.722591886588</v>
      </c>
      <c r="AE94" s="60">
        <f t="shared" ca="1" si="14"/>
        <v>7953.0428955236302</v>
      </c>
      <c r="AF94" s="103"/>
    </row>
    <row r="95" spans="1:32" x14ac:dyDescent="0.25">
      <c r="A95" s="29"/>
      <c r="B95" s="56">
        <v>2015</v>
      </c>
      <c r="C95" s="60">
        <f t="shared" ref="C95:AE95" ca="1" si="15">C61+C27</f>
        <v>12338.184725796349</v>
      </c>
      <c r="D95" s="60">
        <f t="shared" ca="1" si="15"/>
        <v>19519.338323828553</v>
      </c>
      <c r="E95" s="60">
        <f t="shared" ca="1" si="15"/>
        <v>3398.077827794692</v>
      </c>
      <c r="F95" s="60">
        <f t="shared" ca="1" si="15"/>
        <v>3388.2966366035789</v>
      </c>
      <c r="G95" s="60">
        <f t="shared" ca="1" si="15"/>
        <v>9700.0403657897077</v>
      </c>
      <c r="H95" s="60">
        <f t="shared" ca="1" si="15"/>
        <v>5700.3049869366459</v>
      </c>
      <c r="I95" s="60">
        <f t="shared" ca="1" si="15"/>
        <v>9401.7622069115332</v>
      </c>
      <c r="J95" s="60">
        <f t="shared" ca="1" si="15"/>
        <v>7026.1422210388846</v>
      </c>
      <c r="K95" s="60">
        <f t="shared" ca="1" si="15"/>
        <v>4713.8617978034763</v>
      </c>
      <c r="L95" s="60">
        <f t="shared" ca="1" si="15"/>
        <v>6682.1208580313469</v>
      </c>
      <c r="M95" s="60">
        <f t="shared" ca="1" si="15"/>
        <v>10157.252776861125</v>
      </c>
      <c r="N95" s="60">
        <f t="shared" ca="1" si="15"/>
        <v>13448.492337965796</v>
      </c>
      <c r="O95" s="60">
        <f t="shared" ca="1" si="15"/>
        <v>2024.9936928490733</v>
      </c>
      <c r="P95" s="60">
        <f t="shared" ca="1" si="15"/>
        <v>8497.6126840299621</v>
      </c>
      <c r="Q95" s="60">
        <f t="shared" ca="1" si="15"/>
        <v>3549.1401505621297</v>
      </c>
      <c r="R95" s="60">
        <f t="shared" ca="1" si="15"/>
        <v>12901.758201374556</v>
      </c>
      <c r="S95" s="60">
        <f t="shared" ca="1" si="15"/>
        <v>57464.560066288614</v>
      </c>
      <c r="T95" s="60">
        <f t="shared" ca="1" si="15"/>
        <v>5882.1732668623717</v>
      </c>
      <c r="U95" s="60">
        <f t="shared" ca="1" si="15"/>
        <v>65433.862761533557</v>
      </c>
      <c r="V95" s="60">
        <f t="shared" ca="1" si="15"/>
        <v>2083.6850389302863</v>
      </c>
      <c r="W95" s="60">
        <f t="shared" ca="1" si="15"/>
        <v>8668.9384915189512</v>
      </c>
      <c r="X95" s="60">
        <f t="shared" ca="1" si="15"/>
        <v>11662.363767467068</v>
      </c>
      <c r="Y95" s="60">
        <f t="shared" ca="1" si="15"/>
        <v>14486.317042034974</v>
      </c>
      <c r="Z95" s="60">
        <f t="shared" ca="1" si="15"/>
        <v>29554.218271759906</v>
      </c>
      <c r="AA95" s="60">
        <f t="shared" ca="1" si="15"/>
        <v>93521.956250917865</v>
      </c>
      <c r="AB95" s="60">
        <f t="shared" ca="1" si="15"/>
        <v>4624.2170272697385</v>
      </c>
      <c r="AC95" s="60">
        <f t="shared" ca="1" si="15"/>
        <v>16987.781626713033</v>
      </c>
      <c r="AD95" s="60">
        <f t="shared" ca="1" si="15"/>
        <v>29158.65051267128</v>
      </c>
      <c r="AE95" s="60">
        <f t="shared" ca="1" si="15"/>
        <v>7980.2894457960701</v>
      </c>
      <c r="AF95" s="103"/>
    </row>
    <row r="96" spans="1:32" x14ac:dyDescent="0.25">
      <c r="A96" s="29"/>
      <c r="B96" s="56">
        <v>2016</v>
      </c>
      <c r="C96" s="60">
        <f t="shared" ref="C96:AE96" ca="1" si="16">C62+C28</f>
        <v>12361.112097029154</v>
      </c>
      <c r="D96" s="60">
        <f t="shared" ca="1" si="16"/>
        <v>19650.230640430796</v>
      </c>
      <c r="E96" s="60">
        <f t="shared" ca="1" si="16"/>
        <v>3399.7037149349289</v>
      </c>
      <c r="F96" s="60">
        <f t="shared" ca="1" si="16"/>
        <v>3387.7308944130327</v>
      </c>
      <c r="G96" s="60">
        <f t="shared" ca="1" si="16"/>
        <v>9806.8473079448922</v>
      </c>
      <c r="H96" s="60">
        <f t="shared" ca="1" si="16"/>
        <v>5699.3835436409263</v>
      </c>
      <c r="I96" s="60">
        <f t="shared" ca="1" si="16"/>
        <v>9448.4815401983687</v>
      </c>
      <c r="J96" s="60">
        <f t="shared" ca="1" si="16"/>
        <v>7068.7231954207909</v>
      </c>
      <c r="K96" s="60">
        <f t="shared" ca="1" si="16"/>
        <v>4717.1645321121568</v>
      </c>
      <c r="L96" s="60">
        <f t="shared" ca="1" si="16"/>
        <v>6673.2789454721924</v>
      </c>
      <c r="M96" s="60">
        <f t="shared" ca="1" si="16"/>
        <v>10286.645171519718</v>
      </c>
      <c r="N96" s="60">
        <f t="shared" ca="1" si="16"/>
        <v>13513.276611511135</v>
      </c>
      <c r="O96" s="60">
        <f t="shared" ca="1" si="16"/>
        <v>2035.4365884383944</v>
      </c>
      <c r="P96" s="60">
        <f t="shared" ca="1" si="16"/>
        <v>8544.3311993680036</v>
      </c>
      <c r="Q96" s="60">
        <f t="shared" ca="1" si="16"/>
        <v>3544.6431682708908</v>
      </c>
      <c r="R96" s="60">
        <f t="shared" ca="1" si="16"/>
        <v>12984.403310919744</v>
      </c>
      <c r="S96" s="60">
        <f t="shared" ca="1" si="16"/>
        <v>57882.767005737682</v>
      </c>
      <c r="T96" s="60">
        <f t="shared" ca="1" si="16"/>
        <v>5891.2892954865692</v>
      </c>
      <c r="U96" s="60">
        <f t="shared" ca="1" si="16"/>
        <v>65874.762644872928</v>
      </c>
      <c r="V96" s="60">
        <f t="shared" ca="1" si="16"/>
        <v>2108.3562183345744</v>
      </c>
      <c r="W96" s="60">
        <f t="shared" ca="1" si="16"/>
        <v>8668.1187337500978</v>
      </c>
      <c r="X96" s="60">
        <f t="shared" ca="1" si="16"/>
        <v>11667.508152839979</v>
      </c>
      <c r="Y96" s="60">
        <f t="shared" ca="1" si="16"/>
        <v>14520.584561682799</v>
      </c>
      <c r="Z96" s="60">
        <f t="shared" ca="1" si="16"/>
        <v>29636.658213475945</v>
      </c>
      <c r="AA96" s="60">
        <f t="shared" ca="1" si="16"/>
        <v>94551.297405740755</v>
      </c>
      <c r="AB96" s="60">
        <f t="shared" ca="1" si="16"/>
        <v>4652.490104550624</v>
      </c>
      <c r="AC96" s="60">
        <f t="shared" ca="1" si="16"/>
        <v>17144.929410652639</v>
      </c>
      <c r="AD96" s="60">
        <f t="shared" ca="1" si="16"/>
        <v>29310.376151799373</v>
      </c>
      <c r="AE96" s="60">
        <f t="shared" ca="1" si="16"/>
        <v>8007.6871932163394</v>
      </c>
      <c r="AF96" s="103"/>
    </row>
    <row r="97" spans="1:32" x14ac:dyDescent="0.25">
      <c r="A97" s="29"/>
      <c r="B97" s="56">
        <v>2017</v>
      </c>
      <c r="C97" s="60">
        <f t="shared" ref="C97:AE97" ca="1" si="17">C63+C29</f>
        <v>12371.83186850221</v>
      </c>
      <c r="D97" s="60">
        <f t="shared" ca="1" si="17"/>
        <v>19767.916453609811</v>
      </c>
      <c r="E97" s="60">
        <f t="shared" ca="1" si="17"/>
        <v>3396.446688149168</v>
      </c>
      <c r="F97" s="60">
        <f t="shared" ca="1" si="17"/>
        <v>3382.0178428785175</v>
      </c>
      <c r="G97" s="60">
        <f t="shared" ca="1" si="17"/>
        <v>9905.6766455941688</v>
      </c>
      <c r="H97" s="60">
        <f t="shared" ca="1" si="17"/>
        <v>5693.2214367220222</v>
      </c>
      <c r="I97" s="60">
        <f t="shared" ca="1" si="17"/>
        <v>9487.232069970778</v>
      </c>
      <c r="J97" s="60">
        <f t="shared" ca="1" si="17"/>
        <v>7100.6130113896052</v>
      </c>
      <c r="K97" s="60">
        <f t="shared" ca="1" si="17"/>
        <v>4708.8477737712201</v>
      </c>
      <c r="L97" s="60">
        <f t="shared" ca="1" si="17"/>
        <v>6658.2984847434136</v>
      </c>
      <c r="M97" s="60">
        <f t="shared" ca="1" si="17"/>
        <v>10407.468110997024</v>
      </c>
      <c r="N97" s="60">
        <f t="shared" ca="1" si="17"/>
        <v>13563.487642768661</v>
      </c>
      <c r="O97" s="60">
        <f t="shared" ca="1" si="17"/>
        <v>2044.4564965571622</v>
      </c>
      <c r="P97" s="60">
        <f t="shared" ca="1" si="17"/>
        <v>8585.5763995530942</v>
      </c>
      <c r="Q97" s="60">
        <f t="shared" ca="1" si="17"/>
        <v>3537.7065653089876</v>
      </c>
      <c r="R97" s="60">
        <f t="shared" ca="1" si="17"/>
        <v>13055.911690095956</v>
      </c>
      <c r="S97" s="60">
        <f t="shared" ca="1" si="17"/>
        <v>58249.093649714225</v>
      </c>
      <c r="T97" s="60">
        <f t="shared" ca="1" si="17"/>
        <v>5896.3896498063586</v>
      </c>
      <c r="U97" s="60">
        <f t="shared" ca="1" si="17"/>
        <v>66267.53604083338</v>
      </c>
      <c r="V97" s="60">
        <f t="shared" ca="1" si="17"/>
        <v>2132.9509239605968</v>
      </c>
      <c r="W97" s="60">
        <f t="shared" ca="1" si="17"/>
        <v>8658.8682255773165</v>
      </c>
      <c r="X97" s="60">
        <f t="shared" ca="1" si="17"/>
        <v>11658.649724379269</v>
      </c>
      <c r="Y97" s="60">
        <f t="shared" ca="1" si="17"/>
        <v>14545.111289281424</v>
      </c>
      <c r="Z97" s="60">
        <f t="shared" ca="1" si="17"/>
        <v>29696.180190111292</v>
      </c>
      <c r="AA97" s="60">
        <f t="shared" ca="1" si="17"/>
        <v>95522.98928376782</v>
      </c>
      <c r="AB97" s="60">
        <f t="shared" ca="1" si="17"/>
        <v>4676.1780082519554</v>
      </c>
      <c r="AC97" s="60">
        <f t="shared" ca="1" si="17"/>
        <v>17281.000893999437</v>
      </c>
      <c r="AD97" s="60">
        <f t="shared" ca="1" si="17"/>
        <v>29430.248441062904</v>
      </c>
      <c r="AE97" s="60">
        <f t="shared" ca="1" si="17"/>
        <v>8027.9854975946446</v>
      </c>
      <c r="AF97" s="103"/>
    </row>
    <row r="98" spans="1:32" x14ac:dyDescent="0.25">
      <c r="A98" s="29"/>
      <c r="B98" s="56">
        <v>2018</v>
      </c>
      <c r="C98" s="60">
        <f t="shared" ref="C98:AE98" ca="1" si="18">C64+C30</f>
        <v>12382.607813570114</v>
      </c>
      <c r="D98" s="60">
        <f t="shared" ca="1" si="18"/>
        <v>19886.338458761027</v>
      </c>
      <c r="E98" s="60">
        <f t="shared" ca="1" si="18"/>
        <v>3393.234693533579</v>
      </c>
      <c r="F98" s="60">
        <f t="shared" ca="1" si="18"/>
        <v>3376.3172000168734</v>
      </c>
      <c r="G98" s="60">
        <f t="shared" ca="1" si="18"/>
        <v>10005.507484289599</v>
      </c>
      <c r="H98" s="60">
        <f t="shared" ca="1" si="18"/>
        <v>5687.0660307896587</v>
      </c>
      <c r="I98" s="60">
        <f t="shared" ca="1" si="18"/>
        <v>9526.1422335964235</v>
      </c>
      <c r="J98" s="60">
        <f t="shared" ca="1" si="18"/>
        <v>7132.6646382669333</v>
      </c>
      <c r="K98" s="60">
        <f t="shared" ca="1" si="18"/>
        <v>4700.5580388047911</v>
      </c>
      <c r="L98" s="60">
        <f t="shared" ca="1" si="18"/>
        <v>6643.358136318192</v>
      </c>
      <c r="M98" s="60">
        <f t="shared" ca="1" si="18"/>
        <v>10529.763878549462</v>
      </c>
      <c r="N98" s="60">
        <f t="shared" ca="1" si="18"/>
        <v>13613.888581756903</v>
      </c>
      <c r="O98" s="60">
        <f t="shared" ca="1" si="18"/>
        <v>2053.519574018977</v>
      </c>
      <c r="P98" s="60">
        <f t="shared" ca="1" si="18"/>
        <v>8627.0207173667441</v>
      </c>
      <c r="Q98" s="60">
        <f t="shared" ca="1" si="18"/>
        <v>3530.7991777123134</v>
      </c>
      <c r="R98" s="60">
        <f t="shared" ca="1" si="18"/>
        <v>13127.824659002144</v>
      </c>
      <c r="S98" s="60">
        <f t="shared" ca="1" si="18"/>
        <v>58617.752775895773</v>
      </c>
      <c r="T98" s="60">
        <f t="shared" ca="1" si="18"/>
        <v>5901.5133714979129</v>
      </c>
      <c r="U98" s="60">
        <f t="shared" ca="1" si="18"/>
        <v>66663.118748273439</v>
      </c>
      <c r="V98" s="60">
        <f t="shared" ca="1" si="18"/>
        <v>2158.308624014584</v>
      </c>
      <c r="W98" s="60">
        <f t="shared" ca="1" si="18"/>
        <v>8649.7142579931187</v>
      </c>
      <c r="X98" s="60">
        <f t="shared" ca="1" si="18"/>
        <v>11649.815466718028</v>
      </c>
      <c r="Y98" s="60">
        <f t="shared" ca="1" si="18"/>
        <v>14569.679508588313</v>
      </c>
      <c r="Z98" s="60">
        <f t="shared" ca="1" si="18"/>
        <v>29755.83904588619</v>
      </c>
      <c r="AA98" s="60">
        <f t="shared" ca="1" si="18"/>
        <v>96504.849152484065</v>
      </c>
      <c r="AB98" s="60">
        <f t="shared" ca="1" si="18"/>
        <v>4699.9865674537969</v>
      </c>
      <c r="AC98" s="60">
        <f t="shared" ca="1" si="18"/>
        <v>17418.168867257489</v>
      </c>
      <c r="AD98" s="60">
        <f t="shared" ca="1" si="18"/>
        <v>29550.615439709072</v>
      </c>
      <c r="AE98" s="60">
        <f t="shared" ca="1" si="18"/>
        <v>8048.4046562880676</v>
      </c>
      <c r="AF98" s="103"/>
    </row>
    <row r="99" spans="1:32" x14ac:dyDescent="0.25">
      <c r="A99" s="29"/>
      <c r="B99" s="56">
        <v>2019</v>
      </c>
      <c r="C99" s="60">
        <f t="shared" ref="C99:AE99" ca="1" si="19">C65+C31</f>
        <v>12393.440125252833</v>
      </c>
      <c r="D99" s="60">
        <f t="shared" ca="1" si="19"/>
        <v>20005.50144261431</v>
      </c>
      <c r="E99" s="60">
        <f t="shared" ca="1" si="19"/>
        <v>3390.0677342391768</v>
      </c>
      <c r="F99" s="60">
        <f t="shared" ca="1" si="19"/>
        <v>3370.6289364188051</v>
      </c>
      <c r="G99" s="60">
        <f t="shared" ca="1" si="19"/>
        <v>10106.350026119724</v>
      </c>
      <c r="H99" s="60">
        <f t="shared" ca="1" si="19"/>
        <v>5680.9173185162508</v>
      </c>
      <c r="I99" s="60">
        <f t="shared" ca="1" si="19"/>
        <v>9565.2126916170691</v>
      </c>
      <c r="J99" s="60">
        <f t="shared" ca="1" si="19"/>
        <v>7164.8790051937904</v>
      </c>
      <c r="K99" s="60">
        <f t="shared" ca="1" si="19"/>
        <v>4692.2952536026251</v>
      </c>
      <c r="L99" s="60">
        <f t="shared" ca="1" si="19"/>
        <v>6628.4577854824083</v>
      </c>
      <c r="M99" s="60">
        <f t="shared" ca="1" si="19"/>
        <v>10653.551121532586</v>
      </c>
      <c r="N99" s="60">
        <f t="shared" ca="1" si="19"/>
        <v>13664.480158165399</v>
      </c>
      <c r="O99" s="60">
        <f t="shared" ca="1" si="19"/>
        <v>2062.6260458628667</v>
      </c>
      <c r="P99" s="60">
        <f t="shared" ca="1" si="19"/>
        <v>8668.6651141708153</v>
      </c>
      <c r="Q99" s="60">
        <f t="shared" ca="1" si="19"/>
        <v>3523.9208878056706</v>
      </c>
      <c r="R99" s="60">
        <f t="shared" ca="1" si="19"/>
        <v>13200.144565914727</v>
      </c>
      <c r="S99" s="60">
        <f t="shared" ca="1" si="19"/>
        <v>58988.759323195402</v>
      </c>
      <c r="T99" s="60">
        <f t="shared" ca="1" si="19"/>
        <v>5906.6604983798043</v>
      </c>
      <c r="U99" s="60">
        <f t="shared" ca="1" si="19"/>
        <v>67061.533202137492</v>
      </c>
      <c r="V99" s="60">
        <f t="shared" ca="1" si="19"/>
        <v>2184.4503396663813</v>
      </c>
      <c r="W99" s="60">
        <f t="shared" ca="1" si="19"/>
        <v>8640.6567131049087</v>
      </c>
      <c r="X99" s="60">
        <f t="shared" ca="1" si="19"/>
        <v>11641.005328998961</v>
      </c>
      <c r="Y99" s="60">
        <f t="shared" ca="1" si="19"/>
        <v>14594.289289902417</v>
      </c>
      <c r="Z99" s="60">
        <f t="shared" ca="1" si="19"/>
        <v>29815.635135126045</v>
      </c>
      <c r="AA99" s="60">
        <f t="shared" ca="1" si="19"/>
        <v>97496.985179502008</v>
      </c>
      <c r="AB99" s="60">
        <f t="shared" ca="1" si="19"/>
        <v>4723.916396976937</v>
      </c>
      <c r="AC99" s="60">
        <f t="shared" ca="1" si="19"/>
        <v>17556.44229008121</v>
      </c>
      <c r="AD99" s="60">
        <f t="shared" ca="1" si="19"/>
        <v>29671.479206428849</v>
      </c>
      <c r="AE99" s="60">
        <f t="shared" ca="1" si="19"/>
        <v>8068.9452442667662</v>
      </c>
      <c r="AF99" s="103"/>
    </row>
    <row r="100" spans="1:32" x14ac:dyDescent="0.25">
      <c r="A100" s="29"/>
      <c r="B100" s="56">
        <v>2020</v>
      </c>
      <c r="C100" s="60">
        <f t="shared" ref="C100:AE100" ca="1" si="20">C66+C32</f>
        <v>12404.328997269848</v>
      </c>
      <c r="D100" s="60">
        <f t="shared" ca="1" si="20"/>
        <v>20125.410224027521</v>
      </c>
      <c r="E100" s="60">
        <f t="shared" ca="1" si="20"/>
        <v>3386.9458140645993</v>
      </c>
      <c r="F100" s="60">
        <f t="shared" ca="1" si="20"/>
        <v>3364.9530227464102</v>
      </c>
      <c r="G100" s="60">
        <f t="shared" ca="1" si="20"/>
        <v>10208.214577608436</v>
      </c>
      <c r="H100" s="60">
        <f t="shared" ca="1" si="20"/>
        <v>5674.7752925822679</v>
      </c>
      <c r="I100" s="60">
        <f t="shared" ca="1" si="20"/>
        <v>9604.4441073197231</v>
      </c>
      <c r="J100" s="60">
        <f t="shared" ca="1" si="20"/>
        <v>7197.2570472255211</v>
      </c>
      <c r="K100" s="60">
        <f t="shared" ca="1" si="20"/>
        <v>4684.0593447638366</v>
      </c>
      <c r="L100" s="60">
        <f t="shared" ca="1" si="20"/>
        <v>6613.5973178569111</v>
      </c>
      <c r="M100" s="60">
        <f t="shared" ca="1" si="20"/>
        <v>10778.84873202913</v>
      </c>
      <c r="N100" s="60">
        <f t="shared" ca="1" si="20"/>
        <v>13715.26310452578</v>
      </c>
      <c r="O100" s="60">
        <f t="shared" ca="1" si="20"/>
        <v>2071.7761383993147</v>
      </c>
      <c r="P100" s="60">
        <f t="shared" ca="1" si="20"/>
        <v>8710.5105559691783</v>
      </c>
      <c r="Q100" s="60">
        <f t="shared" ca="1" si="20"/>
        <v>3517.0715783886985</v>
      </c>
      <c r="R100" s="60">
        <f t="shared" ca="1" si="20"/>
        <v>13272.873773055622</v>
      </c>
      <c r="S100" s="60">
        <f t="shared" ca="1" si="20"/>
        <v>59362.12832674598</v>
      </c>
      <c r="T100" s="60">
        <f t="shared" ca="1" si="20"/>
        <v>5911.8310683796099</v>
      </c>
      <c r="U100" s="60">
        <f t="shared" ca="1" si="20"/>
        <v>67462.802026310092</v>
      </c>
      <c r="V100" s="60">
        <f t="shared" ca="1" si="20"/>
        <v>2211.3976767798986</v>
      </c>
      <c r="W100" s="60">
        <f t="shared" ca="1" si="20"/>
        <v>8631.6954740978563</v>
      </c>
      <c r="X100" s="60">
        <f t="shared" ca="1" si="20"/>
        <v>11632.219260475413</v>
      </c>
      <c r="Y100" s="60">
        <f t="shared" ca="1" si="20"/>
        <v>14618.940703641971</v>
      </c>
      <c r="Z100" s="60">
        <f t="shared" ca="1" si="20"/>
        <v>29875.56881315228</v>
      </c>
      <c r="AA100" s="60">
        <f t="shared" ca="1" si="20"/>
        <v>98499.50669998322</v>
      </c>
      <c r="AB100" s="60">
        <f t="shared" ca="1" si="20"/>
        <v>4747.968114776404</v>
      </c>
      <c r="AC100" s="60">
        <f t="shared" ca="1" si="20"/>
        <v>17695.830196250132</v>
      </c>
      <c r="AD100" s="60">
        <f t="shared" ca="1" si="20"/>
        <v>29792.841808544785</v>
      </c>
      <c r="AE100" s="60">
        <f t="shared" ca="1" si="20"/>
        <v>8089.607839364593</v>
      </c>
      <c r="AF100" s="103"/>
    </row>
    <row r="101" spans="1:32" x14ac:dyDescent="0.25">
      <c r="A101" s="29"/>
      <c r="B101" s="56">
        <v>2021</v>
      </c>
      <c r="C101" s="60">
        <f t="shared" ref="C101:AE101" ca="1" si="21">C67+C33</f>
        <v>12415.274624042637</v>
      </c>
      <c r="D101" s="60">
        <f t="shared" ca="1" si="21"/>
        <v>20246.06965420756</v>
      </c>
      <c r="E101" s="60">
        <f t="shared" ca="1" si="21"/>
        <v>3383.8689374568708</v>
      </c>
      <c r="F101" s="60">
        <f t="shared" ca="1" si="21"/>
        <v>3359.2894297330031</v>
      </c>
      <c r="G101" s="60">
        <f t="shared" ca="1" si="21"/>
        <v>10311.11155078889</v>
      </c>
      <c r="H101" s="60">
        <f t="shared" ca="1" si="21"/>
        <v>5668.6399456762229</v>
      </c>
      <c r="I101" s="60">
        <f t="shared" ca="1" si="21"/>
        <v>9643.8371467481174</v>
      </c>
      <c r="J101" s="60">
        <f t="shared" ca="1" si="21"/>
        <v>7229.799705372171</v>
      </c>
      <c r="K101" s="60">
        <f t="shared" ca="1" si="21"/>
        <v>4675.8502390963067</v>
      </c>
      <c r="L101" s="60">
        <f t="shared" ca="1" si="21"/>
        <v>6598.7766193965344</v>
      </c>
      <c r="M101" s="60">
        <f t="shared" ca="1" si="21"/>
        <v>10905.675850164274</v>
      </c>
      <c r="N101" s="60">
        <f t="shared" ca="1" si="21"/>
        <v>13766.238156222964</v>
      </c>
      <c r="O101" s="60">
        <f t="shared" ca="1" si="21"/>
        <v>2080.9700792179206</v>
      </c>
      <c r="P101" s="60">
        <f t="shared" ca="1" si="21"/>
        <v>8752.5580134301126</v>
      </c>
      <c r="Q101" s="60">
        <f t="shared" ca="1" si="21"/>
        <v>3510.2511327339553</v>
      </c>
      <c r="R101" s="60">
        <f t="shared" ca="1" si="21"/>
        <v>13346.014656676718</v>
      </c>
      <c r="S101" s="60">
        <f t="shared" ca="1" si="21"/>
        <v>59737.874918523186</v>
      </c>
      <c r="T101" s="60">
        <f t="shared" ca="1" si="21"/>
        <v>5917.0251195341352</v>
      </c>
      <c r="U101" s="60">
        <f t="shared" ca="1" si="21"/>
        <v>67866.948035243666</v>
      </c>
      <c r="V101" s="60">
        <f t="shared" ca="1" si="21"/>
        <v>2239.172842163056</v>
      </c>
      <c r="W101" s="60">
        <f t="shared" ca="1" si="21"/>
        <v>8622.8304252334165</v>
      </c>
      <c r="X101" s="60">
        <f t="shared" ca="1" si="21"/>
        <v>11623.457210511137</v>
      </c>
      <c r="Y101" s="60">
        <f t="shared" ca="1" si="21"/>
        <v>14643.633820344705</v>
      </c>
      <c r="Z101" s="60">
        <f t="shared" ca="1" si="21"/>
        <v>29935.640436285277</v>
      </c>
      <c r="AA101" s="60">
        <f t="shared" ca="1" si="21"/>
        <v>99512.52422939887</v>
      </c>
      <c r="AB101" s="60">
        <f t="shared" ca="1" si="21"/>
        <v>4772.142341957453</v>
      </c>
      <c r="AC101" s="60">
        <f t="shared" ca="1" si="21"/>
        <v>17836.341694288814</v>
      </c>
      <c r="AD101" s="60">
        <f t="shared" ca="1" si="21"/>
        <v>29914.705322047434</v>
      </c>
      <c r="AE101" s="60">
        <f t="shared" ca="1" si="21"/>
        <v>8110.3930222932086</v>
      </c>
      <c r="AF101" s="103"/>
    </row>
    <row r="102" spans="1:32" x14ac:dyDescent="0.25">
      <c r="A102" s="29"/>
      <c r="B102" s="56">
        <v>2022</v>
      </c>
      <c r="C102" s="60">
        <f t="shared" ref="C102:AE102" ca="1" si="22">C68+C34</f>
        <v>12418.830381647513</v>
      </c>
      <c r="D102" s="60">
        <f t="shared" ca="1" si="22"/>
        <v>20360.443422004282</v>
      </c>
      <c r="E102" s="60">
        <f t="shared" ca="1" si="22"/>
        <v>3378.1608573094882</v>
      </c>
      <c r="F102" s="60">
        <f t="shared" ca="1" si="22"/>
        <v>3351.8005656400001</v>
      </c>
      <c r="G102" s="60">
        <f t="shared" ca="1" si="22"/>
        <v>10409.3514321931</v>
      </c>
      <c r="H102" s="60">
        <f t="shared" ca="1" si="22"/>
        <v>5657.1945903968335</v>
      </c>
      <c r="I102" s="60">
        <f t="shared" ca="1" si="22"/>
        <v>9679.7849004590462</v>
      </c>
      <c r="J102" s="60">
        <f t="shared" ca="1" si="22"/>
        <v>7255.3724374471467</v>
      </c>
      <c r="K102" s="60">
        <f t="shared" ca="1" si="22"/>
        <v>4662.2086198300649</v>
      </c>
      <c r="L102" s="60">
        <f t="shared" ca="1" si="22"/>
        <v>6577.7819395653896</v>
      </c>
      <c r="M102" s="60">
        <f t="shared" ca="1" si="22"/>
        <v>11026.315638282074</v>
      </c>
      <c r="N102" s="60">
        <f t="shared" ca="1" si="22"/>
        <v>13806.542721200851</v>
      </c>
      <c r="O102" s="60">
        <f t="shared" ca="1" si="22"/>
        <v>2088.796257903487</v>
      </c>
      <c r="P102" s="60">
        <f t="shared" ca="1" si="22"/>
        <v>8787.2137092472221</v>
      </c>
      <c r="Q102" s="60">
        <f t="shared" ca="1" si="22"/>
        <v>3499.6891113382426</v>
      </c>
      <c r="R102" s="60">
        <f t="shared" ca="1" si="22"/>
        <v>13410.155519057196</v>
      </c>
      <c r="S102" s="60">
        <f t="shared" ca="1" si="22"/>
        <v>60085.865508868374</v>
      </c>
      <c r="T102" s="60">
        <f t="shared" ca="1" si="22"/>
        <v>5919.87548984571</v>
      </c>
      <c r="U102" s="60">
        <f t="shared" ca="1" si="22"/>
        <v>68239.919784052763</v>
      </c>
      <c r="V102" s="60">
        <f t="shared" ca="1" si="22"/>
        <v>2266.0510740592649</v>
      </c>
      <c r="W102" s="60">
        <f t="shared" ca="1" si="22"/>
        <v>8607.6752366265682</v>
      </c>
      <c r="X102" s="60">
        <f t="shared" ca="1" si="22"/>
        <v>11610.917475472201</v>
      </c>
      <c r="Y102" s="60">
        <f t="shared" ca="1" si="22"/>
        <v>14652.466889079953</v>
      </c>
      <c r="Z102" s="60">
        <f t="shared" ca="1" si="22"/>
        <v>29980.239914674439</v>
      </c>
      <c r="AA102" s="60">
        <f t="shared" ca="1" si="22"/>
        <v>100463.65444182484</v>
      </c>
      <c r="AB102" s="60">
        <f t="shared" ca="1" si="22"/>
        <v>4793.267482761622</v>
      </c>
      <c r="AC102" s="60">
        <f t="shared" ca="1" si="22"/>
        <v>17967.181537027489</v>
      </c>
      <c r="AD102" s="60">
        <f t="shared" ca="1" si="22"/>
        <v>30019.757779287283</v>
      </c>
      <c r="AE102" s="60">
        <f t="shared" ca="1" si="22"/>
        <v>8126.0351151617951</v>
      </c>
      <c r="AF102" s="103"/>
    </row>
    <row r="103" spans="1:32" x14ac:dyDescent="0.25">
      <c r="A103" s="29"/>
      <c r="B103" s="56">
        <v>2023</v>
      </c>
      <c r="C103" s="60">
        <f t="shared" ref="C103:AE103" ca="1" si="23">C69+C35</f>
        <v>12422.441577935442</v>
      </c>
      <c r="D103" s="60">
        <f t="shared" ca="1" si="23"/>
        <v>20475.500527469776</v>
      </c>
      <c r="E103" s="60">
        <f t="shared" ca="1" si="23"/>
        <v>3372.5090913418207</v>
      </c>
      <c r="F103" s="60">
        <f t="shared" ca="1" si="23"/>
        <v>3344.3320526380958</v>
      </c>
      <c r="G103" s="60">
        <f t="shared" ca="1" si="23"/>
        <v>10508.531243941075</v>
      </c>
      <c r="H103" s="60">
        <f t="shared" ca="1" si="23"/>
        <v>5645.7729285794503</v>
      </c>
      <c r="I103" s="60">
        <f t="shared" ca="1" si="23"/>
        <v>9715.8669368498231</v>
      </c>
      <c r="J103" s="60">
        <f t="shared" ca="1" si="23"/>
        <v>7281.0589213240337</v>
      </c>
      <c r="K103" s="60">
        <f t="shared" ca="1" si="23"/>
        <v>4648.6233784550268</v>
      </c>
      <c r="L103" s="60">
        <f t="shared" ca="1" si="23"/>
        <v>6556.8636534984553</v>
      </c>
      <c r="M103" s="60">
        <f t="shared" ca="1" si="23"/>
        <v>11148.355862501387</v>
      </c>
      <c r="N103" s="60">
        <f t="shared" ca="1" si="23"/>
        <v>13846.97232381084</v>
      </c>
      <c r="O103" s="60">
        <f t="shared" ca="1" si="23"/>
        <v>2096.655890541515</v>
      </c>
      <c r="P103" s="60">
        <f t="shared" ca="1" si="23"/>
        <v>8822.0069060864407</v>
      </c>
      <c r="Q103" s="60">
        <f t="shared" ca="1" si="23"/>
        <v>3489.1788700946845</v>
      </c>
      <c r="R103" s="60">
        <f t="shared" ca="1" si="23"/>
        <v>13474.620658853772</v>
      </c>
      <c r="S103" s="60">
        <f t="shared" ca="1" si="23"/>
        <v>60435.90697596292</v>
      </c>
      <c r="T103" s="60">
        <f t="shared" ca="1" si="23"/>
        <v>5922.7486034473968</v>
      </c>
      <c r="U103" s="60">
        <f t="shared" ca="1" si="23"/>
        <v>68615.472472892958</v>
      </c>
      <c r="V103" s="60">
        <f t="shared" ca="1" si="23"/>
        <v>2293.7742424335806</v>
      </c>
      <c r="W103" s="60">
        <f t="shared" ca="1" si="23"/>
        <v>8592.6436512014225</v>
      </c>
      <c r="X103" s="60">
        <f t="shared" ca="1" si="23"/>
        <v>11598.411259033599</v>
      </c>
      <c r="Y103" s="60">
        <f t="shared" ca="1" si="23"/>
        <v>14661.307093767275</v>
      </c>
      <c r="Z103" s="60">
        <f t="shared" ca="1" si="23"/>
        <v>30024.92931386947</v>
      </c>
      <c r="AA103" s="60">
        <f t="shared" ca="1" si="23"/>
        <v>101424.01900225373</v>
      </c>
      <c r="AB103" s="60">
        <f t="shared" ca="1" si="23"/>
        <v>4814.4864746555613</v>
      </c>
      <c r="AC103" s="60">
        <f t="shared" ca="1" si="23"/>
        <v>18098.993438884274</v>
      </c>
      <c r="AD103" s="60">
        <f t="shared" ca="1" si="23"/>
        <v>30125.18106279464</v>
      </c>
      <c r="AE103" s="60">
        <f t="shared" ca="1" si="23"/>
        <v>8141.786027600856</v>
      </c>
      <c r="AF103" s="103"/>
    </row>
    <row r="104" spans="1:32" x14ac:dyDescent="0.25">
      <c r="A104" s="28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12"/>
    </row>
    <row r="105" spans="1:3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</row>
    <row r="106" spans="1:3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</row>
    <row r="107" spans="1:3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</row>
    <row r="108" spans="1:3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</row>
    <row r="109" spans="1:3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</row>
    <row r="110" spans="1:3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</row>
    <row r="111" spans="1:3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</row>
    <row r="112" spans="1:3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</row>
    <row r="113" spans="1:3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</row>
    <row r="114" spans="1:3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</row>
    <row r="115" spans="1:3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</row>
    <row r="116" spans="1:3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</row>
    <row r="117" spans="1:3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</row>
    <row r="118" spans="1:3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</row>
    <row r="119" spans="1:3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</row>
    <row r="120" spans="1:3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</row>
    <row r="121" spans="1:3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</row>
    <row r="123" spans="1:3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</row>
    <row r="124" spans="1:3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</row>
    <row r="125" spans="1:3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</row>
    <row r="126" spans="1:3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</row>
    <row r="127" spans="1:3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</row>
    <row r="128" spans="1:3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</row>
    <row r="129" spans="1:3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</row>
    <row r="130" spans="1:3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</row>
    <row r="131" spans="1:3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</row>
    <row r="132" spans="1:3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</row>
    <row r="133" spans="1:3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</row>
    <row r="134" spans="1:3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</row>
    <row r="135" spans="1:3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</row>
    <row r="136" spans="1:3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</row>
    <row r="137" spans="1:3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</row>
    <row r="138" spans="1:3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</row>
    <row r="139" spans="1:3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</row>
    <row r="140" spans="1:3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</row>
    <row r="141" spans="1:3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</row>
    <row r="142" spans="1:3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</row>
    <row r="143" spans="1:3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</row>
    <row r="144" spans="1:3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</row>
    <row r="145" spans="1:3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</row>
    <row r="146" spans="1:3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</row>
    <row r="147" spans="1:3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</row>
    <row r="148" spans="1:3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</row>
    <row r="149" spans="1:3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</row>
    <row r="150" spans="1:3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</row>
    <row r="151" spans="1:3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</row>
    <row r="152" spans="1:3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</row>
    <row r="153" spans="1:3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</row>
    <row r="154" spans="1:3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</row>
    <row r="155" spans="1:3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</row>
    <row r="156" spans="1:3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</row>
    <row r="157" spans="1:3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</row>
    <row r="158" spans="1:3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</row>
    <row r="159" spans="1:3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</row>
    <row r="160" spans="1:3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</row>
    <row r="161" spans="1:3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</row>
    <row r="162" spans="1:3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</row>
    <row r="163" spans="1:3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</row>
    <row r="164" spans="1:3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</row>
    <row r="165" spans="1:3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</row>
    <row r="166" spans="1:3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</row>
    <row r="167" spans="1:3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</row>
    <row r="168" spans="1:3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</row>
    <row r="169" spans="1:3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</row>
    <row r="170" spans="1:3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</row>
    <row r="171" spans="1:3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</row>
    <row r="172" spans="1:3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</row>
    <row r="173" spans="1:3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</row>
    <row r="174" spans="1:3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</row>
    <row r="175" spans="1:3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</row>
    <row r="176" spans="1:3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</row>
    <row r="177" spans="1:3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</row>
    <row r="178" spans="1:3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</row>
    <row r="179" spans="1:3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</row>
    <row r="180" spans="1:3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</row>
    <row r="181" spans="1:3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</row>
    <row r="182" spans="1:3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</row>
  </sheetData>
  <pageMargins left="0.25" right="0.25" top="0.75" bottom="0.75" header="0.3" footer="0.3"/>
  <pageSetup paperSize="8" scale="51" fitToHeight="10" orientation="landscape" r:id="rId1"/>
  <headerFooter>
    <oddFooter>&amp;L&amp;F&amp;C&amp;A&amp;R&amp;P</oddFooter>
  </headerFooter>
  <rowBreaks count="1" manualBreakCount="1">
    <brk id="7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2" tint="-0.749992370372631"/>
    <pageSetUpPr fitToPage="1"/>
  </sheetPr>
  <dimension ref="A1:AF15"/>
  <sheetViews>
    <sheetView showGridLines="0" view="pageBreakPreview" zoomScaleNormal="100" zoomScaleSheetLayoutView="100" workbookViewId="0"/>
  </sheetViews>
  <sheetFormatPr defaultRowHeight="15" x14ac:dyDescent="0.25"/>
  <cols>
    <col min="2" max="2" width="13" customWidth="1"/>
    <col min="3" max="3" width="10.85546875" style="170" customWidth="1"/>
    <col min="4" max="31" width="10.85546875" customWidth="1"/>
  </cols>
  <sheetData>
    <row r="1" spans="1:32" ht="26.25" x14ac:dyDescent="0.4">
      <c r="A1" s="209" t="s">
        <v>535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6"/>
    </row>
    <row r="2" spans="1:32" x14ac:dyDescent="0.25">
      <c r="A2" s="29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03"/>
    </row>
    <row r="3" spans="1:32" ht="26.25" x14ac:dyDescent="0.25">
      <c r="A3" s="196"/>
      <c r="B3" s="62"/>
      <c r="C3" s="62" t="s">
        <v>3</v>
      </c>
      <c r="D3" s="62" t="s">
        <v>4</v>
      </c>
      <c r="E3" s="62" t="s">
        <v>324</v>
      </c>
      <c r="F3" s="62" t="s">
        <v>5</v>
      </c>
      <c r="G3" s="62" t="s">
        <v>60</v>
      </c>
      <c r="H3" s="62" t="s">
        <v>6</v>
      </c>
      <c r="I3" s="62" t="s">
        <v>61</v>
      </c>
      <c r="J3" s="62" t="s">
        <v>7</v>
      </c>
      <c r="K3" s="62" t="s">
        <v>8</v>
      </c>
      <c r="L3" s="62" t="s">
        <v>360</v>
      </c>
      <c r="M3" s="62" t="s">
        <v>353</v>
      </c>
      <c r="N3" s="62" t="s">
        <v>64</v>
      </c>
      <c r="O3" s="62" t="s">
        <v>9</v>
      </c>
      <c r="P3" s="62" t="s">
        <v>10</v>
      </c>
      <c r="Q3" s="62" t="s">
        <v>65</v>
      </c>
      <c r="R3" s="62" t="s">
        <v>66</v>
      </c>
      <c r="S3" s="62" t="s">
        <v>335</v>
      </c>
      <c r="T3" s="62" t="s">
        <v>68</v>
      </c>
      <c r="U3" s="62" t="s">
        <v>11</v>
      </c>
      <c r="V3" s="62" t="s">
        <v>69</v>
      </c>
      <c r="W3" s="62" t="s">
        <v>12</v>
      </c>
      <c r="X3" s="62" t="s">
        <v>70</v>
      </c>
      <c r="Y3" s="62" t="s">
        <v>13</v>
      </c>
      <c r="Z3" s="62" t="s">
        <v>348</v>
      </c>
      <c r="AA3" s="62" t="s">
        <v>321</v>
      </c>
      <c r="AB3" s="62" t="s">
        <v>73</v>
      </c>
      <c r="AC3" s="62" t="s">
        <v>74</v>
      </c>
      <c r="AD3" s="62" t="s">
        <v>14</v>
      </c>
      <c r="AE3" s="62" t="s">
        <v>75</v>
      </c>
      <c r="AF3" s="103"/>
    </row>
    <row r="4" spans="1:32" x14ac:dyDescent="0.25">
      <c r="A4" s="29"/>
      <c r="B4" s="53">
        <v>2011</v>
      </c>
      <c r="C4" s="58">
        <f>SUMIF('CG2 TLA_EDB Mapping'!$G$7:$G$86,'CG1 Connections Growth'!C$3,'CG2 TLA_EDB Mapping'!$K$7:$K$86)</f>
        <v>56180</v>
      </c>
      <c r="D4" s="58">
        <f ca="1">SUMIF('CG2 TLA_EDB Mapping'!$G$7:$K$86,'CG1 Connections Growth'!D$3,'CG2 TLA_EDB Mapping'!$K$7:$K$86)</f>
        <v>169788.26815642457</v>
      </c>
      <c r="E4" s="58">
        <f ca="1">SUMIF('CG2 TLA_EDB Mapping'!$G$7:$K$86,'CG1 Connections Growth'!E$3,'CG2 TLA_EDB Mapping'!$K$7:$K$86)</f>
        <v>10150</v>
      </c>
      <c r="F4" s="58">
        <f ca="1">SUMIF('CG2 TLA_EDB Mapping'!$G$7:$K$86,'CG1 Connections Growth'!F$3,'CG2 TLA_EDB Mapping'!$K$7:$K$86)</f>
        <v>13450</v>
      </c>
      <c r="G4" s="58">
        <f ca="1">SUMIF('CG2 TLA_EDB Mapping'!$G$7:$K$86,'CG1 Connections Growth'!G$3,'CG2 TLA_EDB Mapping'!$K$7:$K$86)</f>
        <v>91600</v>
      </c>
      <c r="H4" s="58">
        <f ca="1">SUMIF('CG2 TLA_EDB Mapping'!$G$7:$K$86,'CG1 Connections Growth'!H$3,'CG2 TLA_EDB Mapping'!$K$7:$K$86)</f>
        <v>55310</v>
      </c>
      <c r="I4" s="58">
        <f ca="1">SUMIF('CG2 TLA_EDB Mapping'!$G$7:$K$86,'CG1 Connections Growth'!I$3,'CG2 TLA_EDB Mapping'!$K$7:$K$86)</f>
        <v>81500</v>
      </c>
      <c r="J4" s="58">
        <f ca="1">SUMIF('CG2 TLA_EDB Mapping'!$G$7:$K$86,'CG1 Connections Growth'!J$3,'CG2 TLA_EDB Mapping'!$K$7:$K$86)</f>
        <v>30000</v>
      </c>
      <c r="K4" s="58">
        <f ca="1">SUMIF('CG2 TLA_EDB Mapping'!$G$7:$K$86,'CG1 Connections Growth'!K$3,'CG2 TLA_EDB Mapping'!$K$7:$K$86)</f>
        <v>52400</v>
      </c>
      <c r="L4" s="58">
        <f ca="1">SUMIF('CG2 TLA_EDB Mapping'!$G$7:$K$86,'CG1 Connections Growth'!L$3,'CG2 TLA_EDB Mapping'!$K$7:$K$86)</f>
        <v>50740</v>
      </c>
      <c r="M4" s="58">
        <f ca="1">SUMIF('CG2 TLA_EDB Mapping'!$G$7:$K$86,'CG1 Connections Growth'!M$3,'CG2 TLA_EDB Mapping'!$K$7:$K$86)</f>
        <v>64170</v>
      </c>
      <c r="N4" s="58">
        <f ca="1">SUMIF('CG2 TLA_EDB Mapping'!$G$7:$K$86,'CG1 Connections Growth'!N$3,'CG2 TLA_EDB Mapping'!$K$7:$K$86)</f>
        <v>45800</v>
      </c>
      <c r="O4" s="58">
        <f ca="1">SUMIF('CG2 TLA_EDB Mapping'!$G$7:$K$86,'CG1 Connections Growth'!O$3,'CG2 TLA_EDB Mapping'!$K$7:$K$86)</f>
        <v>45900</v>
      </c>
      <c r="P4" s="58">
        <f ca="1">SUMIF('CG2 TLA_EDB Mapping'!$G$7:$K$86,'CG1 Connections Growth'!P$3,'CG2 TLA_EDB Mapping'!$K$7:$K$86)</f>
        <v>47900</v>
      </c>
      <c r="Q4" s="58">
        <f ca="1">SUMIF('CG2 TLA_EDB Mapping'!$G$7:$K$86,'CG1 Connections Growth'!Q$3,'CG2 TLA_EDB Mapping'!$K$7:$K$86)</f>
        <v>19182.187917470685</v>
      </c>
      <c r="R4" s="58">
        <f ca="1">SUMIF('CG2 TLA_EDB Mapping'!$G$7:$K$86,'CG1 Connections Growth'!R$3,'CG2 TLA_EDB Mapping'!$K$7:$K$86)</f>
        <v>100150</v>
      </c>
      <c r="S4" s="58">
        <f ca="1">SUMIF('CG2 TLA_EDB Mapping'!$G$7:$K$86,'CG1 Connections Growth'!S$3,'CG2 TLA_EDB Mapping'!$K$7:$K$86)</f>
        <v>419800</v>
      </c>
      <c r="T4" s="58">
        <f ca="1">SUMIF('CG2 TLA_EDB Mapping'!$G$7:$K$86,'CG1 Connections Growth'!T$3,'CG2 TLA_EDB Mapping'!$K$7:$K$86)</f>
        <v>21179.543926104736</v>
      </c>
      <c r="U4" s="58">
        <f ca="1">SUMIF('CG2 TLA_EDB Mapping'!$G$7:$K$86,'CG1 Connections Growth'!U$3,'CG2 TLA_EDB Mapping'!$K$7:$K$86)</f>
        <v>592580.02398025151</v>
      </c>
      <c r="V4" s="58">
        <f ca="1">SUMIF('CG2 TLA_EDB Mapping'!$G$7:$K$86,'CG1 Connections Growth'!V$3,'CG2 TLA_EDB Mapping'!$K$7:$K$86)</f>
        <v>13091.191489361701</v>
      </c>
      <c r="W4" s="58">
        <f ca="1">SUMIF('CG2 TLA_EDB Mapping'!$G$7:$K$86,'CG1 Connections Growth'!W$3,'CG2 TLA_EDB Mapping'!$K$7:$K$86)</f>
        <v>35569.911681969192</v>
      </c>
      <c r="X4" s="58">
        <f ca="1">SUMIF('CG2 TLA_EDB Mapping'!$G$7:$K$86,'CG1 Connections Growth'!X$3,'CG2 TLA_EDB Mapping'!$K$7:$K$86)</f>
        <v>41750</v>
      </c>
      <c r="Y4" s="58">
        <f ca="1">SUMIF('CG2 TLA_EDB Mapping'!$G$7:$K$86,'CG1 Connections Growth'!Y$3,'CG2 TLA_EDB Mapping'!$K$7:$K$86)</f>
        <v>59000</v>
      </c>
      <c r="Z4" s="58">
        <f ca="1">SUMIF('CG2 TLA_EDB Mapping'!$G$7:$K$86,'CG1 Connections Growth'!Z$3,'CG2 TLA_EDB Mapping'!$K$7:$K$86)</f>
        <v>230128.87284841755</v>
      </c>
      <c r="AA4" s="58">
        <f ca="1">SUMIF('CG2 TLA_EDB Mapping'!$G$7:$K$86,'CG1 Connections Growth'!AA$3,'CG2 TLA_EDB Mapping'!$K$7:$K$86)</f>
        <v>1414900</v>
      </c>
      <c r="AB4" s="58">
        <f ca="1">SUMIF('CG2 TLA_EDB Mapping'!$G$7:$K$86,'CG1 Connections Growth'!AB$3,'CG2 TLA_EDB Mapping'!$K$7:$K$86)</f>
        <v>46400</v>
      </c>
      <c r="AC4" s="58">
        <f ca="1">SUMIF('CG2 TLA_EDB Mapping'!$G$7:$K$86,'CG1 Connections Growth'!AC$3,'CG2 TLA_EDB Mapping'!$K$7:$K$86)</f>
        <v>194700</v>
      </c>
      <c r="AD4" s="58">
        <f ca="1">SUMIF('CG2 TLA_EDB Mapping'!$G$7:$K$86,'CG1 Connections Growth'!AD$3,'CG2 TLA_EDB Mapping'!$K$7:$K$86)</f>
        <v>398200</v>
      </c>
      <c r="AE4" s="58">
        <f ca="1">SUMIF('CG2 TLA_EDB Mapping'!$G$7:$K$86,'CG1 Connections Growth'!AE$3,'CG2 TLA_EDB Mapping'!$K$7:$K$86)</f>
        <v>22910</v>
      </c>
      <c r="AF4" s="103"/>
    </row>
    <row r="5" spans="1:32" x14ac:dyDescent="0.25">
      <c r="A5" s="29"/>
      <c r="B5" s="53">
        <v>2016</v>
      </c>
      <c r="C5" s="58">
        <f ca="1">SUMIF('CG2 TLA_EDB Mapping'!$G$7:$L$86,'CG1 Connections Growth'!C$3,'CG2 TLA_EDB Mapping'!$L$7:$L$86)</f>
        <v>56400</v>
      </c>
      <c r="D5" s="58">
        <f ca="1">SUMIF('CG2 TLA_EDB Mapping'!$G$7:$L$86,'CG1 Connections Growth'!D$3,'CG2 TLA_EDB Mapping'!$L$7:$L$86)</f>
        <v>175765.64245810057</v>
      </c>
      <c r="E5" s="58">
        <f ca="1">SUMIF('CG2 TLA_EDB Mapping'!$G$7:$L$86,'CG1 Connections Growth'!E$3,'CG2 TLA_EDB Mapping'!$L$7:$L$86)</f>
        <v>10050</v>
      </c>
      <c r="F5" s="58">
        <f ca="1">SUMIF('CG2 TLA_EDB Mapping'!$G$7:$L$86,'CG1 Connections Growth'!F$3,'CG2 TLA_EDB Mapping'!$L$7:$L$86)</f>
        <v>13400</v>
      </c>
      <c r="G5" s="58">
        <f ca="1">SUMIF('CG2 TLA_EDB Mapping'!$G$7:$L$86,'CG1 Connections Growth'!G$3,'CG2 TLA_EDB Mapping'!$L$7:$L$86)</f>
        <v>98400</v>
      </c>
      <c r="H5" s="58">
        <f ca="1">SUMIF('CG2 TLA_EDB Mapping'!$G$7:$L$86,'CG1 Connections Growth'!H$3,'CG2 TLA_EDB Mapping'!$L$7:$L$86)</f>
        <v>55300</v>
      </c>
      <c r="I5" s="58">
        <f ca="1">SUMIF('CG2 TLA_EDB Mapping'!$G$7:$L$86,'CG1 Connections Growth'!I$3,'CG2 TLA_EDB Mapping'!$L$7:$L$86)</f>
        <v>84300</v>
      </c>
      <c r="J5" s="58">
        <f ca="1">SUMIF('CG2 TLA_EDB Mapping'!$G$7:$L$86,'CG1 Connections Growth'!J$3,'CG2 TLA_EDB Mapping'!$L$7:$L$86)</f>
        <v>31000</v>
      </c>
      <c r="K5" s="58">
        <f ca="1">SUMIF('CG2 TLA_EDB Mapping'!$G$7:$L$86,'CG1 Connections Growth'!K$3,'CG2 TLA_EDB Mapping'!$L$7:$L$86)</f>
        <v>52400</v>
      </c>
      <c r="L5" s="58">
        <f ca="1">SUMIF('CG2 TLA_EDB Mapping'!$G$7:$L$86,'CG1 Connections Growth'!L$3,'CG2 TLA_EDB Mapping'!$L$7:$L$86)</f>
        <v>50160</v>
      </c>
      <c r="M5" s="58">
        <f ca="1">SUMIF('CG2 TLA_EDB Mapping'!$G$7:$L$86,'CG1 Connections Growth'!M$3,'CG2 TLA_EDB Mapping'!$L$7:$L$86)</f>
        <v>68740</v>
      </c>
      <c r="N5" s="58">
        <f ca="1">SUMIF('CG2 TLA_EDB Mapping'!$G$7:$L$86,'CG1 Connections Growth'!N$3,'CG2 TLA_EDB Mapping'!$L$7:$L$86)</f>
        <v>47100</v>
      </c>
      <c r="O5" s="58">
        <f ca="1">SUMIF('CG2 TLA_EDB Mapping'!$G$7:$L$86,'CG1 Connections Growth'!O$3,'CG2 TLA_EDB Mapping'!$L$7:$L$86)</f>
        <v>47200</v>
      </c>
      <c r="P5" s="58">
        <f ca="1">SUMIF('CG2 TLA_EDB Mapping'!$G$7:$L$86,'CG1 Connections Growth'!P$3,'CG2 TLA_EDB Mapping'!$L$7:$L$86)</f>
        <v>49600</v>
      </c>
      <c r="Q5" s="58">
        <f ca="1">SUMIF('CG2 TLA_EDB Mapping'!$G$7:$L$86,'CG1 Connections Growth'!Q$3,'CG2 TLA_EDB Mapping'!$L$7:$L$86)</f>
        <v>18813.299688288556</v>
      </c>
      <c r="R5" s="58">
        <f ca="1">SUMIF('CG2 TLA_EDB Mapping'!$G$7:$L$86,'CG1 Connections Growth'!R$3,'CG2 TLA_EDB Mapping'!$L$7:$L$86)</f>
        <v>103750</v>
      </c>
      <c r="S5" s="58">
        <f ca="1">SUMIF('CG2 TLA_EDB Mapping'!$G$7:$L$86,'CG1 Connections Growth'!S$3,'CG2 TLA_EDB Mapping'!$L$7:$L$86)</f>
        <v>438200</v>
      </c>
      <c r="T5" s="58">
        <f ca="1">SUMIF('CG2 TLA_EDB Mapping'!$G$7:$L$86,'CG1 Connections Growth'!T$3,'CG2 TLA_EDB Mapping'!$L$7:$L$86)</f>
        <v>21121.057853610884</v>
      </c>
      <c r="U5" s="58">
        <f ca="1">SUMIF('CG2 TLA_EDB Mapping'!$G$7:$L$86,'CG1 Connections Growth'!U$3,'CG2 TLA_EDB Mapping'!$L$7:$L$86)</f>
        <v>608722.82318090985</v>
      </c>
      <c r="V5" s="58">
        <f ca="1">SUMIF('CG2 TLA_EDB Mapping'!$G$7:$L$86,'CG1 Connections Growth'!V$3,'CG2 TLA_EDB Mapping'!$L$7:$L$86)</f>
        <v>12943.685106382978</v>
      </c>
      <c r="W5" s="58">
        <f ca="1">SUMIF('CG2 TLA_EDB Mapping'!$G$7:$L$86,'CG1 Connections Growth'!W$3,'CG2 TLA_EDB Mapping'!$L$7:$L$86)</f>
        <v>35082.719919259092</v>
      </c>
      <c r="X5" s="58">
        <f ca="1">SUMIF('CG2 TLA_EDB Mapping'!$G$7:$L$86,'CG1 Connections Growth'!X$3,'CG2 TLA_EDB Mapping'!$L$7:$L$86)</f>
        <v>41600</v>
      </c>
      <c r="Y5" s="58">
        <f ca="1">SUMIF('CG2 TLA_EDB Mapping'!$G$7:$L$86,'CG1 Connections Growth'!Y$3,'CG2 TLA_EDB Mapping'!$L$7:$L$86)</f>
        <v>59900</v>
      </c>
      <c r="Z5" s="58">
        <f ca="1">SUMIF('CG2 TLA_EDB Mapping'!$G$7:$L$86,'CG1 Connections Growth'!Z$3,'CG2 TLA_EDB Mapping'!$L$7:$L$86)</f>
        <v>233510.77179344808</v>
      </c>
      <c r="AA5" s="58">
        <f ca="1">SUMIF('CG2 TLA_EDB Mapping'!$G$7:$L$86,'CG1 Connections Growth'!AA$3,'CG2 TLA_EDB Mapping'!$L$7:$L$86)</f>
        <v>1525700</v>
      </c>
      <c r="AB5" s="58">
        <f ca="1">SUMIF('CG2 TLA_EDB Mapping'!$G$7:$L$86,'CG1 Connections Growth'!AB$3,'CG2 TLA_EDB Mapping'!$L$7:$L$86)</f>
        <v>48200</v>
      </c>
      <c r="AC5" s="58">
        <f ca="1">SUMIF('CG2 TLA_EDB Mapping'!$G$7:$L$86,'CG1 Connections Growth'!AC$3,'CG2 TLA_EDB Mapping'!$L$7:$L$86)</f>
        <v>207400</v>
      </c>
      <c r="AD5" s="58">
        <f ca="1">SUMIF('CG2 TLA_EDB Mapping'!$G$7:$L$86,'CG1 Connections Growth'!AD$3,'CG2 TLA_EDB Mapping'!$L$7:$L$86)</f>
        <v>412300</v>
      </c>
      <c r="AE5" s="58">
        <f ca="1">SUMIF('CG2 TLA_EDB Mapping'!$G$7:$L$86,'CG1 Connections Growth'!AE$3,'CG2 TLA_EDB Mapping'!$L$7:$L$86)</f>
        <v>22930</v>
      </c>
      <c r="AF5" s="103"/>
    </row>
    <row r="6" spans="1:32" x14ac:dyDescent="0.25">
      <c r="A6" s="29"/>
      <c r="B6" s="53">
        <v>2021</v>
      </c>
      <c r="C6" s="58">
        <f>SUMIF('CG2 TLA_EDB Mapping'!$G$7:$G$86,'CG1 Connections Growth'!C$3,'CG2 TLA_EDB Mapping'!$M$7:$M$86)</f>
        <v>56220</v>
      </c>
      <c r="D6" s="58">
        <f ca="1">SUMIF('CG2 TLA_EDB Mapping'!$G$7:$G$86,'CG1 Connections Growth'!D$3,'CG2 TLA_EDB Mapping'!$M$7:$M$86)</f>
        <v>180954.18994413406</v>
      </c>
      <c r="E6" s="58">
        <f>SUMIF('CG2 TLA_EDB Mapping'!$G$7:$G$86,'CG1 Connections Growth'!E$3,'CG2 TLA_EDB Mapping'!$M$7:$M$86)</f>
        <v>9850</v>
      </c>
      <c r="F6" s="58">
        <f>SUMIF('CG2 TLA_EDB Mapping'!$G$7:$G$86,'CG1 Connections Growth'!F$3,'CG2 TLA_EDB Mapping'!$M$7:$M$86)</f>
        <v>13200</v>
      </c>
      <c r="G6" s="58">
        <f ca="1">SUMIF('CG2 TLA_EDB Mapping'!$G$7:$G$86,'CG1 Connections Growth'!G$3,'CG2 TLA_EDB Mapping'!$M$7:$M$86)</f>
        <v>105000</v>
      </c>
      <c r="H6" s="58">
        <f>SUMIF('CG2 TLA_EDB Mapping'!$G$7:$G$86,'CG1 Connections Growth'!H$3,'CG2 TLA_EDB Mapping'!$M$7:$M$86)</f>
        <v>54910</v>
      </c>
      <c r="I6" s="58">
        <f>SUMIF('CG2 TLA_EDB Mapping'!$G$7:$G$86,'CG1 Connections Growth'!I$3,'CG2 TLA_EDB Mapping'!$M$7:$M$86)</f>
        <v>86600</v>
      </c>
      <c r="J6" s="58">
        <f>SUMIF('CG2 TLA_EDB Mapping'!$G$7:$G$86,'CG1 Connections Growth'!J$3,'CG2 TLA_EDB Mapping'!$M$7:$M$86)</f>
        <v>31700</v>
      </c>
      <c r="K6" s="58">
        <f>SUMIF('CG2 TLA_EDB Mapping'!$G$7:$G$86,'CG1 Connections Growth'!K$3,'CG2 TLA_EDB Mapping'!$M$7:$M$86)</f>
        <v>51500</v>
      </c>
      <c r="L6" s="58">
        <f>SUMIF('CG2 TLA_EDB Mapping'!$G$7:$G$86,'CG1 Connections Growth'!L$3,'CG2 TLA_EDB Mapping'!$M$7:$M$86)</f>
        <v>49260</v>
      </c>
      <c r="M6" s="58">
        <f>SUMIF('CG2 TLA_EDB Mapping'!$G$7:$G$86,'CG1 Connections Growth'!M$3,'CG2 TLA_EDB Mapping'!$M$7:$M$86)</f>
        <v>73120</v>
      </c>
      <c r="N6" s="58">
        <f>SUMIF('CG2 TLA_EDB Mapping'!$G$7:$G$86,'CG1 Connections Growth'!N$3,'CG2 TLA_EDB Mapping'!$M$7:$M$86)</f>
        <v>48000</v>
      </c>
      <c r="O6" s="58">
        <f>SUMIF('CG2 TLA_EDB Mapping'!$G$7:$G$86,'CG1 Connections Growth'!O$3,'CG2 TLA_EDB Mapping'!$M$7:$M$86)</f>
        <v>48300</v>
      </c>
      <c r="P6" s="58">
        <f>SUMIF('CG2 TLA_EDB Mapping'!$G$7:$G$86,'CG1 Connections Growth'!P$3,'CG2 TLA_EDB Mapping'!$M$7:$M$86)</f>
        <v>51100</v>
      </c>
      <c r="Q6" s="58">
        <f ca="1">SUMIF('CG2 TLA_EDB Mapping'!$G$7:$G$86,'CG1 Connections Growth'!Q$3,'CG2 TLA_EDB Mapping'!$M$7:$M$86)</f>
        <v>18352.189401810894</v>
      </c>
      <c r="R6" s="58">
        <f>SUMIF('CG2 TLA_EDB Mapping'!$G$7:$G$86,'CG1 Connections Growth'!R$3,'CG2 TLA_EDB Mapping'!$M$7:$M$86)</f>
        <v>106750</v>
      </c>
      <c r="S6" s="58">
        <f>SUMIF('CG2 TLA_EDB Mapping'!$G$7:$G$86,'CG1 Connections Growth'!S$3,'CG2 TLA_EDB Mapping'!$M$7:$M$86)</f>
        <v>454000</v>
      </c>
      <c r="T6" s="58">
        <f ca="1">SUMIF('CG2 TLA_EDB Mapping'!$G$7:$G$86,'CG1 Connections Growth'!T$3,'CG2 TLA_EDB Mapping'!$M$7:$M$86)</f>
        <v>20943.620654055027</v>
      </c>
      <c r="U6" s="58">
        <f ca="1">SUMIF('CG2 TLA_EDB Mapping'!$G$7:$G$86,'CG1 Connections Growth'!U$3,'CG2 TLA_EDB Mapping'!$M$7:$M$86)</f>
        <v>621580.92991653935</v>
      </c>
      <c r="V6" s="58">
        <f ca="1">SUMIF('CG2 TLA_EDB Mapping'!$G$7:$G$86,'CG1 Connections Growth'!V$3,'CG2 TLA_EDB Mapping'!$M$7:$M$86)</f>
        <v>12759.302127659574</v>
      </c>
      <c r="W6" s="58">
        <f ca="1">SUMIF('CG2 TLA_EDB Mapping'!$G$7:$G$86,'CG1 Connections Growth'!W$3,'CG2 TLA_EDB Mapping'!$M$7:$M$86)</f>
        <v>34357.730198999328</v>
      </c>
      <c r="X6" s="58">
        <f>SUMIF('CG2 TLA_EDB Mapping'!$G$7:$G$86,'CG1 Connections Growth'!X$3,'CG2 TLA_EDB Mapping'!$M$7:$M$86)</f>
        <v>41050</v>
      </c>
      <c r="Y6" s="58">
        <f>SUMIF('CG2 TLA_EDB Mapping'!$G$7:$G$86,'CG1 Connections Growth'!Y$3,'CG2 TLA_EDB Mapping'!$M$7:$M$86)</f>
        <v>60500</v>
      </c>
      <c r="Z6" s="58">
        <f ca="1">SUMIF('CG2 TLA_EDB Mapping'!$G$7:$G$86,'CG1 Connections Growth'!Z$3,'CG2 TLA_EDB Mapping'!$M$7:$M$86)</f>
        <v>235632.03775680179</v>
      </c>
      <c r="AA6" s="58">
        <f ca="1">SUMIF('CG2 TLA_EDB Mapping'!$G$7:$G$86,'CG1 Connections Growth'!AA$3,'CG2 TLA_EDB Mapping'!$M$7:$M$86)</f>
        <v>1636300</v>
      </c>
      <c r="AB6" s="58">
        <f>SUMIF('CG2 TLA_EDB Mapping'!$G$7:$G$86,'CG1 Connections Growth'!AB$3,'CG2 TLA_EDB Mapping'!$M$7:$M$86)</f>
        <v>49700</v>
      </c>
      <c r="AC6" s="58">
        <f>SUMIF('CG2 TLA_EDB Mapping'!$G$7:$G$86,'CG1 Connections Growth'!AC$3,'CG2 TLA_EDB Mapping'!$M$7:$M$86)</f>
        <v>218800</v>
      </c>
      <c r="AD6" s="58">
        <f>SUMIF('CG2 TLA_EDB Mapping'!$G$7:$G$86,'CG1 Connections Growth'!AD$3,'CG2 TLA_EDB Mapping'!$M$7:$M$86)</f>
        <v>423500</v>
      </c>
      <c r="AE6" s="58">
        <f>SUMIF('CG2 TLA_EDB Mapping'!$G$7:$G$86,'CG1 Connections Growth'!AE$3,'CG2 TLA_EDB Mapping'!$M$7:$M$86)</f>
        <v>22780</v>
      </c>
      <c r="AF6" s="103"/>
    </row>
    <row r="7" spans="1:32" x14ac:dyDescent="0.25">
      <c r="A7" s="29"/>
      <c r="B7" s="53">
        <v>2026</v>
      </c>
      <c r="C7" s="58">
        <f>SUMIF('CG2 TLA_EDB Mapping'!$G$7:$G$86,'CG1 Connections Growth'!C$3,'CG2 TLA_EDB Mapping'!$N$7:$N$86)</f>
        <v>55800</v>
      </c>
      <c r="D7" s="58">
        <f ca="1">SUMIF('CG2 TLA_EDB Mapping'!$G$7:$G$86,'CG1 Connections Growth'!D$3,'CG2 TLA_EDB Mapping'!$N$7:$N$86)</f>
        <v>185798.32402234635</v>
      </c>
      <c r="E7" s="58">
        <f>SUMIF('CG2 TLA_EDB Mapping'!$G$7:$G$86,'CG1 Connections Growth'!E$3,'CG2 TLA_EDB Mapping'!$N$7:$N$86)</f>
        <v>9600</v>
      </c>
      <c r="F7" s="58">
        <f>SUMIF('CG2 TLA_EDB Mapping'!$G$7:$G$86,'CG1 Connections Growth'!F$3,'CG2 TLA_EDB Mapping'!$N$7:$N$86)</f>
        <v>12950</v>
      </c>
      <c r="G7" s="58">
        <f ca="1">SUMIF('CG2 TLA_EDB Mapping'!$G$7:$G$86,'CG1 Connections Growth'!G$3,'CG2 TLA_EDB Mapping'!$N$7:$N$86)</f>
        <v>111600</v>
      </c>
      <c r="H7" s="58">
        <f>SUMIF('CG2 TLA_EDB Mapping'!$G$7:$G$86,'CG1 Connections Growth'!H$3,'CG2 TLA_EDB Mapping'!$N$7:$N$86)</f>
        <v>54140</v>
      </c>
      <c r="I7" s="58">
        <f>SUMIF('CG2 TLA_EDB Mapping'!$G$7:$G$86,'CG1 Connections Growth'!I$3,'CG2 TLA_EDB Mapping'!$N$7:$N$86)</f>
        <v>88700</v>
      </c>
      <c r="J7" s="58">
        <f>SUMIF('CG2 TLA_EDB Mapping'!$G$7:$G$86,'CG1 Connections Growth'!J$3,'CG2 TLA_EDB Mapping'!$N$7:$N$86)</f>
        <v>32200</v>
      </c>
      <c r="K7" s="58">
        <f>SUMIF('CG2 TLA_EDB Mapping'!$G$7:$G$86,'CG1 Connections Growth'!K$3,'CG2 TLA_EDB Mapping'!$N$7:$N$86)</f>
        <v>50200</v>
      </c>
      <c r="L7" s="58">
        <f>SUMIF('CG2 TLA_EDB Mapping'!$G$7:$G$86,'CG1 Connections Growth'!L$3,'CG2 TLA_EDB Mapping'!$N$7:$N$86)</f>
        <v>48050</v>
      </c>
      <c r="M7" s="58">
        <f>SUMIF('CG2 TLA_EDB Mapping'!$G$7:$G$86,'CG1 Connections Growth'!M$3,'CG2 TLA_EDB Mapping'!$N$7:$N$86)</f>
        <v>77390</v>
      </c>
      <c r="N7" s="58">
        <f>SUMIF('CG2 TLA_EDB Mapping'!$G$7:$G$86,'CG1 Connections Growth'!N$3,'CG2 TLA_EDB Mapping'!$N$7:$N$86)</f>
        <v>48600</v>
      </c>
      <c r="O7" s="58">
        <f>SUMIF('CG2 TLA_EDB Mapping'!$G$7:$G$86,'CG1 Connections Growth'!O$3,'CG2 TLA_EDB Mapping'!$N$7:$N$86)</f>
        <v>49200</v>
      </c>
      <c r="P7" s="58">
        <f>SUMIF('CG2 TLA_EDB Mapping'!$G$7:$G$86,'CG1 Connections Growth'!P$3,'CG2 TLA_EDB Mapping'!$N$7:$N$86)</f>
        <v>52300</v>
      </c>
      <c r="Q7" s="58">
        <f ca="1">SUMIF('CG2 TLA_EDB Mapping'!$G$7:$G$86,'CG1 Connections Growth'!Q$3,'CG2 TLA_EDB Mapping'!$N$7:$N$86)</f>
        <v>17752.746029389935</v>
      </c>
      <c r="R7" s="58">
        <f>SUMIF('CG2 TLA_EDB Mapping'!$G$7:$G$86,'CG1 Connections Growth'!R$3,'CG2 TLA_EDB Mapping'!$N$7:$N$86)</f>
        <v>109250</v>
      </c>
      <c r="S7" s="58">
        <f>SUMIF('CG2 TLA_EDB Mapping'!$G$7:$G$86,'CG1 Connections Growth'!S$3,'CG2 TLA_EDB Mapping'!$N$7:$N$86)</f>
        <v>468500</v>
      </c>
      <c r="T7" s="58">
        <f ca="1">SUMIF('CG2 TLA_EDB Mapping'!$G$7:$G$86,'CG1 Connections Growth'!T$3,'CG2 TLA_EDB Mapping'!$N$7:$N$86)</f>
        <v>20698.929948263696</v>
      </c>
      <c r="U7" s="58">
        <f ca="1">SUMIF('CG2 TLA_EDB Mapping'!$G$7:$G$86,'CG1 Connections Growth'!U$3,'CG2 TLA_EDB Mapping'!$N$7:$N$86)</f>
        <v>632268.93349006702</v>
      </c>
      <c r="V7" s="58">
        <f ca="1">SUMIF('CG2 TLA_EDB Mapping'!$G$7:$G$86,'CG1 Connections Growth'!V$3,'CG2 TLA_EDB Mapping'!$N$7:$N$86)</f>
        <v>12501.165957446809</v>
      </c>
      <c r="W7" s="58">
        <f ca="1">SUMIF('CG2 TLA_EDB Mapping'!$G$7:$G$86,'CG1 Connections Growth'!W$3,'CG2 TLA_EDB Mapping'!$N$7:$N$86)</f>
        <v>33467.229814007558</v>
      </c>
      <c r="X7" s="58">
        <f>SUMIF('CG2 TLA_EDB Mapping'!$G$7:$G$86,'CG1 Connections Growth'!X$3,'CG2 TLA_EDB Mapping'!$N$7:$N$86)</f>
        <v>40400</v>
      </c>
      <c r="Y7" s="58">
        <f>SUMIF('CG2 TLA_EDB Mapping'!$G$7:$G$86,'CG1 Connections Growth'!Y$3,'CG2 TLA_EDB Mapping'!$N$7:$N$86)</f>
        <v>60600</v>
      </c>
      <c r="Z7" s="58">
        <f ca="1">SUMIF('CG2 TLA_EDB Mapping'!$G$7:$G$86,'CG1 Connections Growth'!Z$3,'CG2 TLA_EDB Mapping'!$N$7:$N$86)</f>
        <v>236892.67073847863</v>
      </c>
      <c r="AA7" s="58">
        <f ca="1">SUMIF('CG2 TLA_EDB Mapping'!$G$7:$G$86,'CG1 Connections Growth'!AA$3,'CG2 TLA_EDB Mapping'!$N$7:$N$86)</f>
        <v>1745500</v>
      </c>
      <c r="AB7" s="58">
        <f>SUMIF('CG2 TLA_EDB Mapping'!$G$7:$G$86,'CG1 Connections Growth'!AB$3,'CG2 TLA_EDB Mapping'!$N$7:$N$86)</f>
        <v>51000</v>
      </c>
      <c r="AC7" s="58">
        <f>SUMIF('CG2 TLA_EDB Mapping'!$G$7:$G$86,'CG1 Connections Growth'!AC$3,'CG2 TLA_EDB Mapping'!$N$7:$N$86)</f>
        <v>229800</v>
      </c>
      <c r="AD7" s="58">
        <f>SUMIF('CG2 TLA_EDB Mapping'!$G$7:$G$86,'CG1 Connections Growth'!AD$3,'CG2 TLA_EDB Mapping'!$N$7:$N$86)</f>
        <v>433200</v>
      </c>
      <c r="AE7" s="58">
        <f>SUMIF('CG2 TLA_EDB Mapping'!$G$7:$G$86,'CG1 Connections Growth'!AE$3,'CG2 TLA_EDB Mapping'!$N$7:$N$86)</f>
        <v>22510</v>
      </c>
      <c r="AF7" s="103"/>
    </row>
    <row r="8" spans="1:32" s="19" customFormat="1" x14ac:dyDescent="0.25">
      <c r="A8" s="29"/>
      <c r="B8" s="4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03"/>
    </row>
    <row r="9" spans="1:32" x14ac:dyDescent="0.25">
      <c r="A9" s="29"/>
      <c r="B9" s="197" t="s">
        <v>398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103"/>
    </row>
    <row r="10" spans="1:32" s="153" customFormat="1" ht="39" x14ac:dyDescent="0.25">
      <c r="A10" s="198"/>
      <c r="B10" s="62" t="s">
        <v>534</v>
      </c>
      <c r="C10" s="115" t="s">
        <v>3</v>
      </c>
      <c r="D10" s="115" t="s">
        <v>4</v>
      </c>
      <c r="E10" s="115" t="s">
        <v>59</v>
      </c>
      <c r="F10" s="115" t="s">
        <v>5</v>
      </c>
      <c r="G10" s="115" t="s">
        <v>60</v>
      </c>
      <c r="H10" s="115" t="s">
        <v>6</v>
      </c>
      <c r="I10" s="115" t="s">
        <v>61</v>
      </c>
      <c r="J10" s="115" t="s">
        <v>7</v>
      </c>
      <c r="K10" s="115" t="s">
        <v>8</v>
      </c>
      <c r="L10" s="115" t="s">
        <v>62</v>
      </c>
      <c r="M10" s="115" t="s">
        <v>63</v>
      </c>
      <c r="N10" s="115" t="s">
        <v>64</v>
      </c>
      <c r="O10" s="115" t="s">
        <v>9</v>
      </c>
      <c r="P10" s="115" t="s">
        <v>10</v>
      </c>
      <c r="Q10" s="115" t="s">
        <v>65</v>
      </c>
      <c r="R10" s="115" t="s">
        <v>66</v>
      </c>
      <c r="S10" s="62" t="s">
        <v>67</v>
      </c>
      <c r="T10" s="62" t="s">
        <v>68</v>
      </c>
      <c r="U10" s="62" t="s">
        <v>11</v>
      </c>
      <c r="V10" s="62" t="s">
        <v>69</v>
      </c>
      <c r="W10" s="62" t="s">
        <v>12</v>
      </c>
      <c r="X10" s="62" t="s">
        <v>70</v>
      </c>
      <c r="Y10" s="62" t="s">
        <v>13</v>
      </c>
      <c r="Z10" s="62" t="s">
        <v>71</v>
      </c>
      <c r="AA10" s="62" t="s">
        <v>72</v>
      </c>
      <c r="AB10" s="62" t="s">
        <v>73</v>
      </c>
      <c r="AC10" s="62" t="s">
        <v>74</v>
      </c>
      <c r="AD10" s="62" t="s">
        <v>14</v>
      </c>
      <c r="AE10" s="62" t="s">
        <v>75</v>
      </c>
      <c r="AF10" s="199"/>
    </row>
    <row r="11" spans="1:32" x14ac:dyDescent="0.25">
      <c r="A11" s="29"/>
      <c r="B11" s="167" t="s">
        <v>77</v>
      </c>
      <c r="C11" s="54">
        <f t="shared" ref="C11:AE13" ca="1" si="0">(C5/C4)^(1/($B$5-$B$4))-1</f>
        <v>7.8197294713411303E-4</v>
      </c>
      <c r="D11" s="54">
        <f t="shared" ca="1" si="0"/>
        <v>6.9438679035536133E-3</v>
      </c>
      <c r="E11" s="54">
        <f t="shared" ca="1" si="0"/>
        <v>-1.9782548659217358E-3</v>
      </c>
      <c r="F11" s="54">
        <f t="shared" ca="1" si="0"/>
        <v>-7.4460246409413511E-4</v>
      </c>
      <c r="G11" s="54">
        <f t="shared" ca="1" si="0"/>
        <v>1.4424956347341311E-2</v>
      </c>
      <c r="H11" s="54">
        <f t="shared" ca="1" si="0"/>
        <v>-3.6162441782616739E-5</v>
      </c>
      <c r="I11" s="54">
        <f t="shared" ca="1" si="0"/>
        <v>6.7786406355261342E-3</v>
      </c>
      <c r="J11" s="54">
        <f t="shared" ca="1" si="0"/>
        <v>6.5795150976679651E-3</v>
      </c>
      <c r="K11" s="54">
        <f t="shared" ca="1" si="0"/>
        <v>0</v>
      </c>
      <c r="L11" s="54">
        <f t="shared" ca="1" si="0"/>
        <v>-2.2966901313630217E-3</v>
      </c>
      <c r="M11" s="54">
        <f t="shared" ca="1" si="0"/>
        <v>1.3854183862938019E-2</v>
      </c>
      <c r="N11" s="54">
        <f t="shared" ca="1" si="0"/>
        <v>5.6134788375235001E-3</v>
      </c>
      <c r="O11" s="54">
        <f t="shared" ca="1" si="0"/>
        <v>5.6013845221967173E-3</v>
      </c>
      <c r="P11" s="54">
        <f t="shared" ca="1" si="0"/>
        <v>6.9994482914130796E-3</v>
      </c>
      <c r="Q11" s="54">
        <f t="shared" ca="1" si="0"/>
        <v>-3.8760856832134039E-3</v>
      </c>
      <c r="R11" s="54">
        <f t="shared" ca="1" si="0"/>
        <v>7.0880213497406253E-3</v>
      </c>
      <c r="S11" s="54">
        <f t="shared" ca="1" si="0"/>
        <v>8.6163125167244559E-3</v>
      </c>
      <c r="T11" s="54">
        <f t="shared" ca="1" si="0"/>
        <v>-5.528993663979076E-4</v>
      </c>
      <c r="U11" s="54">
        <f t="shared" ca="1" si="0"/>
        <v>5.3898943559136381E-3</v>
      </c>
      <c r="V11" s="54">
        <f t="shared" ca="1" si="0"/>
        <v>-2.2637470530771919E-3</v>
      </c>
      <c r="W11" s="54">
        <f t="shared" ca="1" si="0"/>
        <v>-2.7544801920860174E-3</v>
      </c>
      <c r="X11" s="54">
        <f t="shared" ca="1" si="0"/>
        <v>-7.195977711785817E-4</v>
      </c>
      <c r="Y11" s="54">
        <f t="shared" ca="1" si="0"/>
        <v>3.0324006964497219E-3</v>
      </c>
      <c r="Z11" s="54">
        <f t="shared" ca="1" si="0"/>
        <v>2.9220086063614925E-3</v>
      </c>
      <c r="AA11" s="54">
        <f t="shared" ca="1" si="0"/>
        <v>1.5193152870053961E-2</v>
      </c>
      <c r="AB11" s="54">
        <f t="shared" ca="1" si="0"/>
        <v>7.6409566171253829E-3</v>
      </c>
      <c r="AC11" s="54">
        <f t="shared" ca="1" si="0"/>
        <v>1.2718072124260793E-2</v>
      </c>
      <c r="AD11" s="54">
        <f t="shared" ca="1" si="0"/>
        <v>6.9836423041458318E-3</v>
      </c>
      <c r="AE11" s="54">
        <f t="shared" ca="1" si="0"/>
        <v>1.7453531039701708E-4</v>
      </c>
      <c r="AF11" s="103"/>
    </row>
    <row r="12" spans="1:32" x14ac:dyDescent="0.25">
      <c r="A12" s="29"/>
      <c r="B12" s="167" t="s">
        <v>78</v>
      </c>
      <c r="C12" s="54">
        <f t="shared" ca="1" si="0"/>
        <v>-6.3911428453033992E-4</v>
      </c>
      <c r="D12" s="54">
        <f t="shared" ca="1" si="0"/>
        <v>5.8354350513161179E-3</v>
      </c>
      <c r="E12" s="54">
        <f t="shared" ca="1" si="0"/>
        <v>-4.0121655345140006E-3</v>
      </c>
      <c r="F12" s="54">
        <f t="shared" ca="1" si="0"/>
        <v>-3.0030572485640894E-3</v>
      </c>
      <c r="G12" s="54">
        <f t="shared" ca="1" si="0"/>
        <v>1.3068566165098217E-2</v>
      </c>
      <c r="H12" s="54">
        <f t="shared" ca="1" si="0"/>
        <v>-1.4144841204858372E-3</v>
      </c>
      <c r="I12" s="54">
        <f t="shared" ca="1" si="0"/>
        <v>5.3981076738720546E-3</v>
      </c>
      <c r="J12" s="54">
        <f t="shared" ca="1" si="0"/>
        <v>4.4758822513306651E-3</v>
      </c>
      <c r="K12" s="54">
        <f t="shared" ca="1" si="0"/>
        <v>-3.4589606962192043E-3</v>
      </c>
      <c r="L12" s="54">
        <f t="shared" ca="1" si="0"/>
        <v>-3.6145524475961199E-3</v>
      </c>
      <c r="M12" s="54">
        <f t="shared" ca="1" si="0"/>
        <v>1.2430758653307894E-2</v>
      </c>
      <c r="N12" s="54">
        <f t="shared" ca="1" si="0"/>
        <v>3.7927764186049817E-3</v>
      </c>
      <c r="O12" s="54">
        <f t="shared" ca="1" si="0"/>
        <v>4.6181646177017033E-3</v>
      </c>
      <c r="P12" s="54">
        <f t="shared" ca="1" si="0"/>
        <v>5.976521258303169E-3</v>
      </c>
      <c r="Q12" s="54">
        <f t="shared" ca="1" si="0"/>
        <v>-4.9507383209850264E-3</v>
      </c>
      <c r="R12" s="54">
        <f t="shared" ca="1" si="0"/>
        <v>5.717380789624027E-3</v>
      </c>
      <c r="S12" s="54">
        <f t="shared" ca="1" si="0"/>
        <v>7.109507576491314E-3</v>
      </c>
      <c r="T12" s="54">
        <f t="shared" ca="1" si="0"/>
        <v>-1.6858670745591997E-3</v>
      </c>
      <c r="U12" s="54">
        <f t="shared" ca="1" si="0"/>
        <v>4.1893689339327356E-3</v>
      </c>
      <c r="V12" s="54">
        <f t="shared" ca="1" si="0"/>
        <v>-2.8653766311710349E-3</v>
      </c>
      <c r="W12" s="54">
        <f t="shared" ca="1" si="0"/>
        <v>-4.1676239944280491E-3</v>
      </c>
      <c r="X12" s="54">
        <f t="shared" ca="1" si="0"/>
        <v>-2.6583266490921575E-3</v>
      </c>
      <c r="Y12" s="54">
        <f t="shared" ca="1" si="0"/>
        <v>1.995360069789287E-3</v>
      </c>
      <c r="Z12" s="54">
        <f t="shared" ca="1" si="0"/>
        <v>1.8102802419537323E-3</v>
      </c>
      <c r="AA12" s="54">
        <f t="shared" ca="1" si="0"/>
        <v>1.4095269465063787E-2</v>
      </c>
      <c r="AB12" s="54">
        <f t="shared" ca="1" si="0"/>
        <v>6.1480042822903425E-3</v>
      </c>
      <c r="AC12" s="54">
        <f t="shared" ca="1" si="0"/>
        <v>1.0759223551997099E-2</v>
      </c>
      <c r="AD12" s="54">
        <f t="shared" ca="1" si="0"/>
        <v>5.3748478201729455E-3</v>
      </c>
      <c r="AE12" s="54">
        <f t="shared" ca="1" si="0"/>
        <v>-1.3117666511414106E-3</v>
      </c>
      <c r="AF12" s="103"/>
    </row>
    <row r="13" spans="1:32" x14ac:dyDescent="0.25">
      <c r="A13" s="29"/>
      <c r="B13" s="167" t="s">
        <v>79</v>
      </c>
      <c r="C13" s="54">
        <f t="shared" si="0"/>
        <v>-1.4986151713587414E-3</v>
      </c>
      <c r="D13" s="54">
        <f t="shared" ca="1" si="0"/>
        <v>5.2975629265994417E-3</v>
      </c>
      <c r="E13" s="54">
        <f t="shared" si="0"/>
        <v>-5.1284755757314837E-3</v>
      </c>
      <c r="F13" s="54">
        <f t="shared" si="0"/>
        <v>-3.8169053171637213E-3</v>
      </c>
      <c r="G13" s="54">
        <f t="shared" ca="1" si="0"/>
        <v>1.2266767076009266E-2</v>
      </c>
      <c r="H13" s="54">
        <f t="shared" si="0"/>
        <v>-2.820454444561693E-3</v>
      </c>
      <c r="I13" s="54">
        <f t="shared" si="0"/>
        <v>4.8035148142637762E-3</v>
      </c>
      <c r="J13" s="54">
        <f t="shared" si="0"/>
        <v>3.1348577549841217E-3</v>
      </c>
      <c r="K13" s="54">
        <f t="shared" si="0"/>
        <v>-5.1003052428129081E-3</v>
      </c>
      <c r="L13" s="54">
        <f t="shared" si="0"/>
        <v>-4.9617013464554605E-3</v>
      </c>
      <c r="M13" s="54">
        <f t="shared" si="0"/>
        <v>1.1415797749950052E-2</v>
      </c>
      <c r="N13" s="54">
        <f t="shared" si="0"/>
        <v>2.4875929374033046E-3</v>
      </c>
      <c r="O13" s="54">
        <f t="shared" si="0"/>
        <v>3.6992379213209858E-3</v>
      </c>
      <c r="P13" s="54">
        <f t="shared" si="0"/>
        <v>4.6531672885121722E-3</v>
      </c>
      <c r="Q13" s="54">
        <f t="shared" ca="1" si="0"/>
        <v>-6.6197266325015436E-3</v>
      </c>
      <c r="R13" s="54">
        <f t="shared" si="0"/>
        <v>4.6405706253653811E-3</v>
      </c>
      <c r="S13" s="54">
        <f t="shared" si="0"/>
        <v>6.3075903183540394E-3</v>
      </c>
      <c r="T13" s="54">
        <f t="shared" ca="1" si="0"/>
        <v>-2.3476581293270238E-3</v>
      </c>
      <c r="U13" s="54">
        <f t="shared" ca="1" si="0"/>
        <v>3.4155621351064092E-3</v>
      </c>
      <c r="V13" s="54">
        <f t="shared" ca="1" si="0"/>
        <v>-4.0793901251440223E-3</v>
      </c>
      <c r="W13" s="54">
        <f t="shared" ca="1" si="0"/>
        <v>-5.2382900520653308E-3</v>
      </c>
      <c r="X13" s="54">
        <f t="shared" si="0"/>
        <v>-3.1871205005524761E-3</v>
      </c>
      <c r="Y13" s="54">
        <f t="shared" si="0"/>
        <v>3.3036016459853101E-4</v>
      </c>
      <c r="Z13" s="54">
        <f t="shared" ca="1" si="0"/>
        <v>1.0677188579322205E-3</v>
      </c>
      <c r="AA13" s="54">
        <f t="shared" ca="1" si="0"/>
        <v>1.3004523212621688E-2</v>
      </c>
      <c r="AB13" s="54">
        <f t="shared" si="0"/>
        <v>5.1774970777658247E-3</v>
      </c>
      <c r="AC13" s="54">
        <f t="shared" si="0"/>
        <v>9.8585373091035766E-3</v>
      </c>
      <c r="AD13" s="54">
        <f t="shared" si="0"/>
        <v>4.5394725368268496E-3</v>
      </c>
      <c r="AE13" s="54">
        <f t="shared" si="0"/>
        <v>-2.3818195757001615E-3</v>
      </c>
      <c r="AF13" s="103"/>
    </row>
    <row r="14" spans="1:32" x14ac:dyDescent="0.25">
      <c r="A14" s="28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12"/>
    </row>
    <row r="15" spans="1:32" x14ac:dyDescent="0.25">
      <c r="A15" s="19"/>
      <c r="B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</sheetData>
  <pageMargins left="0.98425196850393704" right="0.98425196850393704" top="0.98425196850393704" bottom="0.98425196850393704" header="0.51181102362204722" footer="0.51181102362204722"/>
  <pageSetup paperSize="8" scale="53" fitToHeight="10" orientation="landscape" r:id="rId1"/>
  <headerFoot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C:\NRPortbl\iManage\JASONM\1605678_1.xlsx*</im:linkstream>
</im:links>
</file>

<file path=customXml/itemProps1.xml><?xml version="1.0" encoding="utf-8"?>
<ds:datastoreItem xmlns:ds="http://schemas.openxmlformats.org/officeDocument/2006/customXml" ds:itemID="{AE8AB4EF-4DB4-4B44-8CCA-C18AAB6E0AB6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CoverSheet</vt:lpstr>
      <vt:lpstr>Table of Contents</vt:lpstr>
      <vt:lpstr>Diagram</vt:lpstr>
      <vt:lpstr>IOx - Inputs</vt:lpstr>
      <vt:lpstr>PCx</vt:lpstr>
      <vt:lpstr>CALC A</vt:lpstr>
      <vt:lpstr>CALC B</vt:lpstr>
      <vt:lpstr>OUTx - Outputs</vt:lpstr>
      <vt:lpstr>CG1 Connections Growth</vt:lpstr>
      <vt:lpstr>CG2 TLA_EDB Mapping</vt:lpstr>
      <vt:lpstr>CG3 Stats data export</vt:lpstr>
      <vt:lpstr>LG1 Line length growth</vt:lpstr>
      <vt:lpstr>LG2 Raw data</vt:lpstr>
      <vt:lpstr>LG3 2012 update data</vt:lpstr>
      <vt:lpstr>'CALC A'!Print_Area</vt:lpstr>
      <vt:lpstr>'CALC B'!Print_Area</vt:lpstr>
      <vt:lpstr>'CG1 Connections Growth'!Print_Area</vt:lpstr>
      <vt:lpstr>'CG2 TLA_EDB Mapping'!Print_Area</vt:lpstr>
      <vt:lpstr>'CG3 Stats data export'!Print_Area</vt:lpstr>
      <vt:lpstr>'IOx - Inputs'!Print_Area</vt:lpstr>
      <vt:lpstr>'LG1 Line length growth'!Print_Area</vt:lpstr>
      <vt:lpstr>'LG2 Raw data'!Print_Area</vt:lpstr>
      <vt:lpstr>'LG3 2012 update data'!Print_Area</vt:lpstr>
      <vt:lpstr>'OUTx - Outputs'!Print_Area</vt:lpstr>
      <vt:lpstr>PCx!Print_Area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Young</dc:creator>
  <cp:lastModifiedBy>Jason McCarty</cp:lastModifiedBy>
  <cp:lastPrinted>2013-10-21T01:39:49Z</cp:lastPrinted>
  <dcterms:created xsi:type="dcterms:W3CDTF">2012-10-18T02:26:45Z</dcterms:created>
  <dcterms:modified xsi:type="dcterms:W3CDTF">2013-12-15T22:56:02Z</dcterms:modified>
</cp:coreProperties>
</file>