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mc:AlternateContent xmlns:mc="http://schemas.openxmlformats.org/markup-compatibility/2006">
    <mc:Choice Requires="x15">
      <x15ac:absPath xmlns:x15ac="http://schemas.microsoft.com/office/spreadsheetml/2010/11/ac" url="C:\Users\donnal\AppData\Roaming\iManage\Work\Recent\PRJ0016532 Fibre price quality regulation (Fibre PQID 2022-2024\"/>
    </mc:Choice>
  </mc:AlternateContent>
  <xr:revisionPtr revIDLastSave="0" documentId="13_ncr:1_{0DEE0426-3751-4A12-A7FA-F2D6343A9D1B}" xr6:coauthVersionLast="47" xr6:coauthVersionMax="47" xr10:uidLastSave="{00000000-0000-0000-0000-000000000000}"/>
  <bookViews>
    <workbookView xWindow="-21600" yWindow="-16320" windowWidth="29040" windowHeight="15840" tabRatio="923" xr2:uid="{00000000-000D-0000-FFFF-FFFF00000000}"/>
  </bookViews>
  <sheets>
    <sheet name="CoverSheet" sheetId="1" r:id="rId1"/>
    <sheet name="TOC" sheetId="115" r:id="rId2"/>
    <sheet name="Instructions" sheetId="3" r:id="rId3"/>
    <sheet name="S1.ID Return on Investment" sheetId="102" r:id="rId4"/>
    <sheet name="S2.Regulatory Profit " sheetId="117" r:id="rId5"/>
    <sheet name="S3.Regulatory Tax Allowance " sheetId="118" r:id="rId6"/>
    <sheet name="S4.RAB Value Rolled Forward" sheetId="120" r:id="rId7"/>
    <sheet name="S4a.Asset Allocations" sheetId="104" r:id="rId8"/>
    <sheet name="S5.Actual Expenditure Opex" sheetId="77" r:id="rId9"/>
    <sheet name="S5a.Cost Allocations" sheetId="68" r:id="rId10"/>
    <sheet name="S6.Actual Expenditure Capex" sheetId="64" r:id="rId11"/>
    <sheet name="S7.Actual vs Forecast" sheetId="126" r:id="rId12"/>
    <sheet name="S8.Calculation Inputs" sheetId="103" r:id="rId13"/>
    <sheet name="S9.Related Party Transactions" sheetId="116" r:id="rId14"/>
    <sheet name="S10.ID-FFLAS Asset Register" sheetId="130" r:id="rId15"/>
    <sheet name="S11.Capex Forecast" sheetId="142" r:id="rId16"/>
    <sheet name="S11a.Opex Forecast " sheetId="132" r:id="rId17"/>
    <sheet name="S12.Capacity Forecast " sheetId="138" r:id="rId18"/>
    <sheet name="S12a.Demand Forecast" sheetId="140" r:id="rId19"/>
    <sheet name="S13.Asset Management capability" sheetId="143" r:id="rId20"/>
  </sheets>
  <definedNames>
    <definedName name="_xlnm.Print_Area" localSheetId="0">CoverSheet!$A$1:$D$35</definedName>
    <definedName name="_xlnm.Print_Area" localSheetId="2">Instructions!$A$1:$C$34</definedName>
    <definedName name="_xlnm.Print_Area" localSheetId="3">'S1.ID Return on Investment'!$A$1:$N$46</definedName>
    <definedName name="_xlnm.Print_Area" localSheetId="14">'S10.ID-FFLAS Asset Register'!$A$1:$AP$42</definedName>
    <definedName name="_xlnm.Print_Area" localSheetId="15">'S11.Capex Forecast'!$A$1:$N$135</definedName>
    <definedName name="_xlnm.Print_Area" localSheetId="19">'S13.Asset Management capability'!$A$1:$K$53</definedName>
    <definedName name="_xlnm.Print_Area" localSheetId="4">'S2.Regulatory Profit '!$A$1:$U$49</definedName>
    <definedName name="_xlnm.Print_Area" localSheetId="5">'S3.Regulatory Tax Allowance '!$A$1:$K$59</definedName>
    <definedName name="_xlnm.Print_Area" localSheetId="6">'S4.RAB Value Rolled Forward'!$A$1:$P$128</definedName>
    <definedName name="_xlnm.Print_Area" localSheetId="7">'S4a.Asset Allocations'!$A$1:$M$119</definedName>
    <definedName name="_xlnm.Print_Area" localSheetId="8">'S5.Actual Expenditure Opex'!$A$1:$S$25</definedName>
    <definedName name="_xlnm.Print_Area" localSheetId="9">'S5a.Cost Allocations'!$A$1:$M$95</definedName>
    <definedName name="_xlnm.Print_Area" localSheetId="10">'S6.Actual Expenditure Capex'!$A$1:$M$53</definedName>
    <definedName name="_xlnm.Print_Area" localSheetId="11">'S7.Actual vs Forecast'!$A$1:$K$62</definedName>
    <definedName name="_xlnm.Print_Area" localSheetId="12">'S8.Calculation Inputs'!$A$1:$O$50</definedName>
    <definedName name="_xlnm.Print_Area" localSheetId="13">'S9.Related Party Transactions'!$A$1:$J$70</definedName>
    <definedName name="_xlnm.Print_Area" localSheetId="1">TOC!$A$1:$D$24</definedName>
    <definedName name="_xlnm.Print_Titles" localSheetId="3">'S1.ID Return on Investment'!$1:$6</definedName>
    <definedName name="_xlnm.Print_Titles" localSheetId="14">'S10.ID-FFLAS Asset Register'!$1:$6</definedName>
    <definedName name="_xlnm.Print_Titles" localSheetId="15">'S11.Capex Forecast'!$1:$6</definedName>
    <definedName name="_xlnm.Print_Titles" localSheetId="16">'S11a.Opex Forecast '!$1:$6</definedName>
    <definedName name="_xlnm.Print_Titles" localSheetId="17">'S12.Capacity Forecast '!$1:$6</definedName>
    <definedName name="_xlnm.Print_Titles" localSheetId="18">'S12a.Demand Forecast'!$1:$6</definedName>
    <definedName name="_xlnm.Print_Titles" localSheetId="19">'S13.Asset Management capability'!$1:$6</definedName>
    <definedName name="_xlnm.Print_Titles" localSheetId="4">'S2.Regulatory Profit '!$1:$6</definedName>
    <definedName name="_xlnm.Print_Titles" localSheetId="6">'S4.RAB Value Rolled Forward'!$1:$6</definedName>
    <definedName name="_xlnm.Print_Titles" localSheetId="7">'S4a.Asset Allocations'!$1:$6</definedName>
    <definedName name="_xlnm.Print_Titles" localSheetId="8">'S5.Actual Expenditure Opex'!$1:$6</definedName>
    <definedName name="_xlnm.Print_Titles" localSheetId="9">'S5a.Cost Allocations'!$1:$6</definedName>
    <definedName name="_xlnm.Print_Titles" localSheetId="10">'S6.Actual Expenditure Capex'!$1:$6</definedName>
    <definedName name="_xlnm.Print_Titles" localSheetId="11">'S7.Actual vs Forecast'!$1:$6</definedName>
    <definedName name="_xlnm.Print_Titles" localSheetId="12">'S8.Calculation Inputs'!$1:$6</definedName>
    <definedName name="_xlnm.Print_Titles" localSheetId="13">'S9.Related Party Transactions'!$1:$6</definedName>
    <definedName name="Z_21F2E024_704F_4E93_AC63_213755ECFFE0_.wvu.PrintArea" localSheetId="0" hidden="1">CoverSheet!$A$1:$D$35</definedName>
    <definedName name="Z_21F2E024_704F_4E93_AC63_213755ECFFE0_.wvu.PrintArea" localSheetId="2" hidden="1">Instructions!$A$1:$C$34</definedName>
    <definedName name="Z_21F2E024_704F_4E93_AC63_213755ECFFE0_.wvu.PrintArea" localSheetId="3" hidden="1">'S1.ID Return on Investment'!$A$1:$N$46</definedName>
    <definedName name="Z_21F2E024_704F_4E93_AC63_213755ECFFE0_.wvu.PrintArea" localSheetId="14" hidden="1">'S10.ID-FFLAS Asset Register'!$A$1:$S$42</definedName>
    <definedName name="Z_21F2E024_704F_4E93_AC63_213755ECFFE0_.wvu.PrintArea" localSheetId="15" hidden="1">'S11.Capex Forecast'!$A$1:$N$135</definedName>
    <definedName name="Z_21F2E024_704F_4E93_AC63_213755ECFFE0_.wvu.PrintArea" localSheetId="16" hidden="1">'S11a.Opex Forecast '!$A$1:$O$65</definedName>
    <definedName name="Z_21F2E024_704F_4E93_AC63_213755ECFFE0_.wvu.PrintArea" localSheetId="17" hidden="1">'S12.Capacity Forecast '!$A$1:$S$37</definedName>
    <definedName name="Z_21F2E024_704F_4E93_AC63_213755ECFFE0_.wvu.PrintArea" localSheetId="18" hidden="1">'S12a.Demand Forecast'!$A$1:$N$129</definedName>
    <definedName name="Z_21F2E024_704F_4E93_AC63_213755ECFFE0_.wvu.PrintArea" localSheetId="19" hidden="1">'S13.Asset Management capability'!$A$1:$S$54</definedName>
    <definedName name="Z_21F2E024_704F_4E93_AC63_213755ECFFE0_.wvu.PrintArea" localSheetId="4" hidden="1">'S2.Regulatory Profit '!$A$1:$U$49</definedName>
    <definedName name="Z_21F2E024_704F_4E93_AC63_213755ECFFE0_.wvu.PrintArea" localSheetId="6" hidden="1">'S4.RAB Value Rolled Forward'!$A$1:$Q$128</definedName>
    <definedName name="Z_21F2E024_704F_4E93_AC63_213755ECFFE0_.wvu.PrintArea" localSheetId="7" hidden="1">'S4a.Asset Allocations'!$A$1:$M$119</definedName>
    <definedName name="Z_21F2E024_704F_4E93_AC63_213755ECFFE0_.wvu.PrintArea" localSheetId="9" hidden="1">'S5a.Cost Allocations'!$A$1:$M$95</definedName>
    <definedName name="Z_21F2E024_704F_4E93_AC63_213755ECFFE0_.wvu.PrintArea" localSheetId="10" hidden="1">'S6.Actual Expenditure Capex'!$A$1:$M$40</definedName>
    <definedName name="Z_21F2E024_704F_4E93_AC63_213755ECFFE0_.wvu.PrintArea" localSheetId="11" hidden="1">'S7.Actual vs Forecast'!$A$1:$K$62</definedName>
    <definedName name="Z_21F2E024_704F_4E93_AC63_213755ECFFE0_.wvu.PrintArea" localSheetId="12" hidden="1">'S8.Calculation Inputs'!$A$1:$O$50</definedName>
    <definedName name="Z_21F2E024_704F_4E93_AC63_213755ECFFE0_.wvu.PrintArea" localSheetId="13" hidden="1">'S9.Related Party Transactions'!$A$1:$J$70</definedName>
    <definedName name="Z_21F2E024_704F_4E93_AC63_213755ECFFE0_.wvu.PrintArea" localSheetId="1" hidden="1">TOC!$A$1:$D$24</definedName>
    <definedName name="Z_21F2E024_704F_4E93_AC63_213755ECFFE0_.wvu.PrintTitles" localSheetId="7" hidden="1">'S4a.Asset Allocations'!$1:$6</definedName>
    <definedName name="Z_A14D7CC1_2369_4658_B8E9_B7D652E5D709_.wvu.PrintArea" localSheetId="4" hidden="1">'S2.Regulatory Profit '!$A$1:$S$43</definedName>
    <definedName name="Z_A14D7CC1_2369_4658_B8E9_B7D652E5D709_.wvu.PrintArea" localSheetId="8" hidden="1">'S5.Actual Expenditure Opex'!#REF!</definedName>
    <definedName name="Z_A14D7CC1_2369_4658_B8E9_B7D652E5D709_.wvu.PrintArea" localSheetId="10" hidden="1">'S6.Actual Expenditure Capex'!$A$1:$K$37</definedName>
  </definedNames>
  <calcPr calcId="191029"/>
  <customWorkbookViews>
    <customWorkbookView name="Laurence Walls - Personal View" guid="{21F2E024-704F-4E93-AC63-213755ECFFE0}" mergeInterval="0" personalView="1" maximized="1" xWindow="1" yWindow="1" windowWidth="1020" windowHeight="1033" tabRatio="607" activeSheetId="63"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7" i="104" l="1"/>
  <c r="L86" i="104"/>
  <c r="I98" i="142"/>
  <c r="J98" i="142"/>
  <c r="K98" i="142"/>
  <c r="L98" i="142"/>
  <c r="M98" i="142"/>
  <c r="I25" i="103"/>
  <c r="L36" i="68"/>
  <c r="K36" i="68"/>
  <c r="J37" i="68"/>
  <c r="J36" i="68"/>
  <c r="J35" i="68"/>
  <c r="H97" i="142"/>
  <c r="I97" i="142"/>
  <c r="J97" i="142"/>
  <c r="K97" i="142"/>
  <c r="L97" i="142"/>
  <c r="M97" i="142"/>
  <c r="M60" i="142"/>
  <c r="L60" i="142"/>
  <c r="K60" i="142"/>
  <c r="J60" i="142"/>
  <c r="I60" i="142"/>
  <c r="H60" i="142"/>
  <c r="M19" i="142"/>
  <c r="L19" i="142"/>
  <c r="K19" i="142"/>
  <c r="J19" i="142"/>
  <c r="I19" i="142"/>
  <c r="H19" i="142"/>
  <c r="H24" i="130"/>
  <c r="I49" i="116" l="1"/>
  <c r="I12" i="126"/>
  <c r="I58" i="126"/>
  <c r="I57" i="126"/>
  <c r="J20" i="126"/>
  <c r="J21" i="126"/>
  <c r="J23" i="126"/>
  <c r="J24" i="126"/>
  <c r="J26" i="126"/>
  <c r="J27" i="126"/>
  <c r="J28" i="126"/>
  <c r="J30" i="126"/>
  <c r="J31" i="126"/>
  <c r="J32" i="126"/>
  <c r="J33" i="126"/>
  <c r="J35" i="126"/>
  <c r="I35" i="126"/>
  <c r="K46" i="64"/>
  <c r="K52" i="68"/>
  <c r="L85" i="104"/>
  <c r="K85" i="104"/>
  <c r="J85" i="104"/>
  <c r="J84" i="104"/>
  <c r="I40" i="126" l="1"/>
  <c r="I25" i="126"/>
  <c r="I22" i="126"/>
  <c r="I53" i="126"/>
  <c r="I52" i="126"/>
  <c r="I51" i="126"/>
  <c r="I54" i="126" s="1"/>
  <c r="I49" i="126"/>
  <c r="I48" i="126"/>
  <c r="I47" i="126"/>
  <c r="I50" i="126" s="1"/>
  <c r="I45" i="126"/>
  <c r="I44" i="126"/>
  <c r="I46" i="126" s="1"/>
  <c r="I39" i="126"/>
  <c r="I38" i="126"/>
  <c r="I33" i="126"/>
  <c r="I32" i="126"/>
  <c r="I31" i="126"/>
  <c r="I30" i="126"/>
  <c r="I34" i="126" s="1"/>
  <c r="I28" i="126"/>
  <c r="I27" i="126"/>
  <c r="I29" i="126" s="1"/>
  <c r="I26" i="126"/>
  <c r="I24" i="126"/>
  <c r="I23" i="126"/>
  <c r="I21" i="126"/>
  <c r="I20" i="126"/>
  <c r="I19" i="126"/>
  <c r="J2" i="143" l="1"/>
  <c r="K2" i="140"/>
  <c r="O2" i="138"/>
  <c r="K2" i="142"/>
  <c r="H2" i="126"/>
  <c r="N2" i="120"/>
  <c r="H3" i="126"/>
  <c r="K3" i="102"/>
  <c r="Q36" i="138" l="1"/>
  <c r="N36" i="138"/>
  <c r="K36" i="138"/>
  <c r="H36" i="138"/>
  <c r="I117" i="142" l="1"/>
  <c r="J117" i="142"/>
  <c r="K117" i="142"/>
  <c r="L117" i="142"/>
  <c r="M117" i="142"/>
  <c r="H117" i="142"/>
  <c r="I121" i="142"/>
  <c r="J121" i="142"/>
  <c r="K121" i="142"/>
  <c r="L121" i="142"/>
  <c r="M121" i="142"/>
  <c r="H121" i="142"/>
  <c r="I112" i="142"/>
  <c r="J112" i="142"/>
  <c r="K112" i="142"/>
  <c r="L112" i="142"/>
  <c r="M112" i="142"/>
  <c r="I113" i="142"/>
  <c r="J113" i="142"/>
  <c r="K113" i="142"/>
  <c r="L113" i="142"/>
  <c r="M113" i="142"/>
  <c r="H113" i="142"/>
  <c r="H112" i="142"/>
  <c r="I109" i="142"/>
  <c r="J109" i="142"/>
  <c r="K109" i="142"/>
  <c r="L109" i="142"/>
  <c r="M109" i="142"/>
  <c r="H109" i="142"/>
  <c r="I103" i="142"/>
  <c r="J103" i="142"/>
  <c r="K103" i="142"/>
  <c r="L103" i="142"/>
  <c r="M103" i="142"/>
  <c r="I104" i="142"/>
  <c r="J104" i="142"/>
  <c r="K104" i="142"/>
  <c r="L104" i="142"/>
  <c r="M104" i="142"/>
  <c r="I105" i="142"/>
  <c r="J105" i="142"/>
  <c r="K105" i="142"/>
  <c r="L105" i="142"/>
  <c r="M105" i="142"/>
  <c r="I106" i="142"/>
  <c r="J106" i="142"/>
  <c r="K106" i="142"/>
  <c r="L106" i="142"/>
  <c r="M106" i="142"/>
  <c r="H104" i="142"/>
  <c r="H105" i="142"/>
  <c r="H106" i="142"/>
  <c r="H103" i="142"/>
  <c r="I99" i="142"/>
  <c r="J99" i="142"/>
  <c r="K99" i="142"/>
  <c r="L99" i="142"/>
  <c r="M99" i="142"/>
  <c r="I100" i="142"/>
  <c r="J100" i="142"/>
  <c r="K100" i="142"/>
  <c r="L100" i="142"/>
  <c r="M100" i="142"/>
  <c r="I101" i="142"/>
  <c r="J101" i="142"/>
  <c r="K101" i="142"/>
  <c r="L101" i="142"/>
  <c r="M101" i="142"/>
  <c r="H100" i="142"/>
  <c r="H101" i="142"/>
  <c r="H99" i="142"/>
  <c r="I96" i="142"/>
  <c r="J96" i="142"/>
  <c r="K96" i="142"/>
  <c r="L96" i="142"/>
  <c r="M96" i="142"/>
  <c r="H96" i="142"/>
  <c r="I92" i="142"/>
  <c r="J92" i="142"/>
  <c r="K92" i="142"/>
  <c r="L92" i="142"/>
  <c r="M92" i="142"/>
  <c r="I93" i="142"/>
  <c r="J93" i="142"/>
  <c r="K93" i="142"/>
  <c r="L93" i="142"/>
  <c r="M93" i="142"/>
  <c r="I94" i="142"/>
  <c r="J94" i="142"/>
  <c r="K94" i="142"/>
  <c r="L94" i="142"/>
  <c r="M94" i="142"/>
  <c r="H93" i="142"/>
  <c r="H94" i="142"/>
  <c r="H92" i="142"/>
  <c r="M79" i="142"/>
  <c r="L79" i="142"/>
  <c r="K79" i="142"/>
  <c r="J79" i="142"/>
  <c r="I79" i="142"/>
  <c r="H79" i="142"/>
  <c r="M71" i="142"/>
  <c r="L71" i="142"/>
  <c r="K71" i="142"/>
  <c r="J71" i="142"/>
  <c r="I71" i="142"/>
  <c r="H71" i="142"/>
  <c r="M65" i="142"/>
  <c r="L65" i="142"/>
  <c r="K65" i="142"/>
  <c r="J65" i="142"/>
  <c r="I65" i="142"/>
  <c r="H65" i="142"/>
  <c r="M56" i="142"/>
  <c r="L56" i="142"/>
  <c r="K56" i="142"/>
  <c r="J56" i="142"/>
  <c r="I56" i="142"/>
  <c r="H56" i="142"/>
  <c r="I38" i="142"/>
  <c r="I114" i="142" s="1"/>
  <c r="J38" i="142"/>
  <c r="K38" i="142"/>
  <c r="K114" i="142" s="1"/>
  <c r="L38" i="142"/>
  <c r="L114" i="142" s="1"/>
  <c r="M38" i="142"/>
  <c r="M114" i="142" s="1"/>
  <c r="H38" i="142"/>
  <c r="I30" i="142"/>
  <c r="J30" i="142"/>
  <c r="K30" i="142"/>
  <c r="L30" i="142"/>
  <c r="M30" i="142"/>
  <c r="H30" i="142"/>
  <c r="H107" i="142" s="1"/>
  <c r="M24" i="142"/>
  <c r="L24" i="142"/>
  <c r="L102" i="142" s="1"/>
  <c r="K24" i="142"/>
  <c r="K102" i="142" s="1"/>
  <c r="J24" i="142"/>
  <c r="I24" i="142"/>
  <c r="H24" i="142"/>
  <c r="H102" i="142" s="1"/>
  <c r="I15" i="142"/>
  <c r="J15" i="142"/>
  <c r="K15" i="142"/>
  <c r="K95" i="142" s="1"/>
  <c r="L15" i="142"/>
  <c r="M15" i="142"/>
  <c r="H15" i="142"/>
  <c r="J59" i="132"/>
  <c r="K59" i="132"/>
  <c r="L59" i="132"/>
  <c r="M59" i="132"/>
  <c r="N59" i="132"/>
  <c r="J60" i="132"/>
  <c r="K60" i="132"/>
  <c r="L60" i="132"/>
  <c r="M60" i="132"/>
  <c r="N60" i="132"/>
  <c r="J61" i="132"/>
  <c r="K61" i="132"/>
  <c r="L61" i="132"/>
  <c r="M61" i="132"/>
  <c r="N61" i="132"/>
  <c r="I60" i="132"/>
  <c r="I61" i="132"/>
  <c r="I59" i="132"/>
  <c r="J55" i="132"/>
  <c r="K55" i="132"/>
  <c r="L55" i="132"/>
  <c r="M55" i="132"/>
  <c r="N55" i="132"/>
  <c r="J56" i="132"/>
  <c r="K56" i="132"/>
  <c r="L56" i="132"/>
  <c r="M56" i="132"/>
  <c r="N56" i="132"/>
  <c r="J57" i="132"/>
  <c r="K57" i="132"/>
  <c r="L57" i="132"/>
  <c r="M57" i="132"/>
  <c r="N57" i="132"/>
  <c r="I56" i="132"/>
  <c r="I57" i="132"/>
  <c r="J52" i="132"/>
  <c r="K52" i="132"/>
  <c r="L52" i="132"/>
  <c r="M52" i="132"/>
  <c r="N52" i="132"/>
  <c r="J53" i="132"/>
  <c r="K53" i="132"/>
  <c r="L53" i="132"/>
  <c r="M53" i="132"/>
  <c r="N53" i="132"/>
  <c r="I55" i="132"/>
  <c r="N46" i="132"/>
  <c r="N62" i="132" s="1"/>
  <c r="M46" i="132"/>
  <c r="L46" i="132"/>
  <c r="K46" i="132"/>
  <c r="J46" i="132"/>
  <c r="I46" i="132"/>
  <c r="N41" i="132"/>
  <c r="M41" i="132"/>
  <c r="L41" i="132"/>
  <c r="K41" i="132"/>
  <c r="J41" i="132"/>
  <c r="I41" i="132"/>
  <c r="N36" i="132"/>
  <c r="M36" i="132"/>
  <c r="L36" i="132"/>
  <c r="K36" i="132"/>
  <c r="J36" i="132"/>
  <c r="I36" i="132"/>
  <c r="I47" i="132" s="1"/>
  <c r="N23" i="132"/>
  <c r="M23" i="132"/>
  <c r="L23" i="132"/>
  <c r="L62" i="132" s="1"/>
  <c r="K23" i="132"/>
  <c r="K62" i="132" s="1"/>
  <c r="J23" i="132"/>
  <c r="I23" i="132"/>
  <c r="J18" i="132"/>
  <c r="J58" i="132" s="1"/>
  <c r="K18" i="132"/>
  <c r="K58" i="132" s="1"/>
  <c r="L18" i="132"/>
  <c r="M18" i="132"/>
  <c r="N18" i="132"/>
  <c r="I18" i="132"/>
  <c r="I58" i="132" s="1"/>
  <c r="J13" i="132"/>
  <c r="K13" i="132"/>
  <c r="K54" i="132" s="1"/>
  <c r="L13" i="132"/>
  <c r="L54" i="132" s="1"/>
  <c r="M13" i="132"/>
  <c r="M54" i="132" s="1"/>
  <c r="N13" i="132"/>
  <c r="I13" i="132"/>
  <c r="L33" i="64"/>
  <c r="J54" i="132" l="1"/>
  <c r="M107" i="142"/>
  <c r="I54" i="132"/>
  <c r="M58" i="132"/>
  <c r="N47" i="132"/>
  <c r="N54" i="132"/>
  <c r="J107" i="142"/>
  <c r="H114" i="142"/>
  <c r="I62" i="132"/>
  <c r="M62" i="132"/>
  <c r="J114" i="142"/>
  <c r="L58" i="132"/>
  <c r="J62" i="132"/>
  <c r="L47" i="132"/>
  <c r="L107" i="142"/>
  <c r="N58" i="132"/>
  <c r="J47" i="132"/>
  <c r="I107" i="142"/>
  <c r="K47" i="132"/>
  <c r="I95" i="142"/>
  <c r="J102" i="142"/>
  <c r="M47" i="132"/>
  <c r="J33" i="142"/>
  <c r="I102" i="142"/>
  <c r="M102" i="142"/>
  <c r="K107" i="142"/>
  <c r="M95" i="142"/>
  <c r="L74" i="142"/>
  <c r="L81" i="142" s="1"/>
  <c r="L95" i="142"/>
  <c r="I74" i="142"/>
  <c r="I81" i="142" s="1"/>
  <c r="M74" i="142"/>
  <c r="M81" i="142" s="1"/>
  <c r="H98" i="142"/>
  <c r="H95" i="142"/>
  <c r="J95" i="142"/>
  <c r="J74" i="142"/>
  <c r="K74" i="142"/>
  <c r="K81" i="142" s="1"/>
  <c r="K33" i="142"/>
  <c r="M33" i="142"/>
  <c r="I33" i="142"/>
  <c r="L33" i="142"/>
  <c r="F21" i="77"/>
  <c r="I34" i="116"/>
  <c r="H16" i="116"/>
  <c r="H18" i="116"/>
  <c r="H19" i="116"/>
  <c r="H20" i="116"/>
  <c r="H22" i="116"/>
  <c r="H23" i="116"/>
  <c r="H24" i="116"/>
  <c r="H15" i="116"/>
  <c r="G85" i="116"/>
  <c r="G84" i="116"/>
  <c r="M132" i="142"/>
  <c r="M83" i="142" s="1"/>
  <c r="M118" i="142" s="1"/>
  <c r="L132" i="142"/>
  <c r="L83" i="142" s="1"/>
  <c r="L118" i="142" s="1"/>
  <c r="K132" i="142"/>
  <c r="K83" i="142" s="1"/>
  <c r="K118" i="142" s="1"/>
  <c r="J132" i="142"/>
  <c r="J83" i="142" s="1"/>
  <c r="J118" i="142" s="1"/>
  <c r="I132" i="142"/>
  <c r="I83" i="142" s="1"/>
  <c r="I118" i="142" s="1"/>
  <c r="H132" i="142"/>
  <c r="H83" i="142" s="1"/>
  <c r="H118" i="142" s="1"/>
  <c r="H33" i="142"/>
  <c r="L40" i="142" l="1"/>
  <c r="L43" i="142" s="1"/>
  <c r="L110" i="142"/>
  <c r="L116" i="142" s="1"/>
  <c r="J40" i="142"/>
  <c r="J43" i="142" s="1"/>
  <c r="J110" i="142"/>
  <c r="I40" i="142"/>
  <c r="I110" i="142"/>
  <c r="M40" i="142"/>
  <c r="M110" i="142"/>
  <c r="K110" i="142"/>
  <c r="H25" i="116"/>
  <c r="H21" i="116"/>
  <c r="H17" i="116"/>
  <c r="M84" i="142"/>
  <c r="I84" i="142"/>
  <c r="J116" i="142"/>
  <c r="I43" i="142"/>
  <c r="I116" i="142"/>
  <c r="M43" i="142"/>
  <c r="M116" i="142"/>
  <c r="K84" i="142"/>
  <c r="L84" i="142"/>
  <c r="J81" i="142"/>
  <c r="J84" i="142" s="1"/>
  <c r="K40" i="142"/>
  <c r="H74" i="142"/>
  <c r="H110" i="142" s="1"/>
  <c r="H40" i="142"/>
  <c r="I52" i="68"/>
  <c r="I36" i="68"/>
  <c r="I20" i="68"/>
  <c r="L48" i="68"/>
  <c r="L44" i="68"/>
  <c r="L40" i="68"/>
  <c r="L32" i="68"/>
  <c r="L28" i="68"/>
  <c r="L24" i="68"/>
  <c r="L16" i="68"/>
  <c r="L12" i="68"/>
  <c r="J52" i="68"/>
  <c r="J51" i="68"/>
  <c r="K20" i="68"/>
  <c r="J20" i="68"/>
  <c r="J19" i="68"/>
  <c r="H56" i="68"/>
  <c r="G56" i="68"/>
  <c r="J56" i="68" s="1"/>
  <c r="G55" i="68"/>
  <c r="J55" i="68" s="1"/>
  <c r="C50" i="68"/>
  <c r="G53" i="68"/>
  <c r="C18" i="68"/>
  <c r="C34" i="68"/>
  <c r="G37" i="68"/>
  <c r="G21" i="68"/>
  <c r="E46" i="68"/>
  <c r="E42" i="68"/>
  <c r="E38" i="68"/>
  <c r="E30" i="68"/>
  <c r="E26" i="68"/>
  <c r="E22" i="68"/>
  <c r="E14" i="68"/>
  <c r="E10" i="68"/>
  <c r="H54" i="126"/>
  <c r="H50" i="126"/>
  <c r="J50" i="126" s="1"/>
  <c r="H46" i="126"/>
  <c r="J46" i="126" s="1"/>
  <c r="L36" i="64"/>
  <c r="L122" i="140"/>
  <c r="K122" i="140"/>
  <c r="J122" i="140"/>
  <c r="I122" i="140"/>
  <c r="H122" i="140"/>
  <c r="M121" i="140"/>
  <c r="L121" i="140"/>
  <c r="K121" i="140"/>
  <c r="J121" i="140"/>
  <c r="I121" i="140"/>
  <c r="H121" i="140"/>
  <c r="M120" i="140"/>
  <c r="L120" i="140"/>
  <c r="K120" i="140"/>
  <c r="J120" i="140"/>
  <c r="I120" i="140"/>
  <c r="H120" i="140"/>
  <c r="M119" i="140"/>
  <c r="L119" i="140"/>
  <c r="K119" i="140"/>
  <c r="J119" i="140"/>
  <c r="I119" i="140"/>
  <c r="H119" i="140"/>
  <c r="M118" i="140"/>
  <c r="L118" i="140"/>
  <c r="K118" i="140"/>
  <c r="J118" i="140"/>
  <c r="I118" i="140"/>
  <c r="H118" i="140"/>
  <c r="M117" i="140"/>
  <c r="L117" i="140"/>
  <c r="K117" i="140"/>
  <c r="J117" i="140"/>
  <c r="I117" i="140"/>
  <c r="H117" i="140"/>
  <c r="M116" i="140"/>
  <c r="L116" i="140"/>
  <c r="K116" i="140"/>
  <c r="J116" i="140"/>
  <c r="I116" i="140"/>
  <c r="H116" i="140"/>
  <c r="M115" i="140"/>
  <c r="L115" i="140"/>
  <c r="K115" i="140"/>
  <c r="J115" i="140"/>
  <c r="I115" i="140"/>
  <c r="H115" i="140"/>
  <c r="M114" i="140"/>
  <c r="L114" i="140"/>
  <c r="K114" i="140"/>
  <c r="J114" i="140"/>
  <c r="I114" i="140"/>
  <c r="H114" i="140"/>
  <c r="M113" i="140"/>
  <c r="L113" i="140"/>
  <c r="K113" i="140"/>
  <c r="J113" i="140"/>
  <c r="I113" i="140"/>
  <c r="H113" i="140"/>
  <c r="M112" i="140"/>
  <c r="L112" i="140"/>
  <c r="K112" i="140"/>
  <c r="J112" i="140"/>
  <c r="I112" i="140"/>
  <c r="H112" i="140"/>
  <c r="M111" i="140"/>
  <c r="L111" i="140"/>
  <c r="K111" i="140"/>
  <c r="J111" i="140"/>
  <c r="I111" i="140"/>
  <c r="H111" i="140"/>
  <c r="M110" i="140"/>
  <c r="L110" i="140"/>
  <c r="K110" i="140"/>
  <c r="J110" i="140"/>
  <c r="I110" i="140"/>
  <c r="H110" i="140"/>
  <c r="M109" i="140"/>
  <c r="L109" i="140"/>
  <c r="K109" i="140"/>
  <c r="J109" i="140"/>
  <c r="I109" i="140"/>
  <c r="H109" i="140"/>
  <c r="M108" i="140"/>
  <c r="L108" i="140"/>
  <c r="K108" i="140"/>
  <c r="J108" i="140"/>
  <c r="I108" i="140"/>
  <c r="H108" i="140"/>
  <c r="M107" i="140"/>
  <c r="L107" i="140"/>
  <c r="K107" i="140"/>
  <c r="J107" i="140"/>
  <c r="I107" i="140"/>
  <c r="H107" i="140"/>
  <c r="M106" i="140"/>
  <c r="L106" i="140"/>
  <c r="K106" i="140"/>
  <c r="J106" i="140"/>
  <c r="I106" i="140"/>
  <c r="H106" i="140"/>
  <c r="M105" i="140"/>
  <c r="L105" i="140"/>
  <c r="K105" i="140"/>
  <c r="J105" i="140"/>
  <c r="I105" i="140"/>
  <c r="H105" i="140"/>
  <c r="M104" i="140"/>
  <c r="L104" i="140"/>
  <c r="K104" i="140"/>
  <c r="J104" i="140"/>
  <c r="I104" i="140"/>
  <c r="H104" i="140"/>
  <c r="M103" i="140"/>
  <c r="L103" i="140"/>
  <c r="K103" i="140"/>
  <c r="J103" i="140"/>
  <c r="I103" i="140"/>
  <c r="H103" i="140"/>
  <c r="M102" i="140"/>
  <c r="L102" i="140"/>
  <c r="K102" i="140"/>
  <c r="J102" i="140"/>
  <c r="I102" i="140"/>
  <c r="H102" i="140"/>
  <c r="M101" i="140"/>
  <c r="L101" i="140"/>
  <c r="K101" i="140"/>
  <c r="J101" i="140"/>
  <c r="I101" i="140"/>
  <c r="H101" i="140"/>
  <c r="M100" i="140"/>
  <c r="L100" i="140"/>
  <c r="K100" i="140"/>
  <c r="J100" i="140"/>
  <c r="I100" i="140"/>
  <c r="H100" i="140"/>
  <c r="M99" i="140"/>
  <c r="L99" i="140"/>
  <c r="K99" i="140"/>
  <c r="J99" i="140"/>
  <c r="I99" i="140"/>
  <c r="H99" i="140"/>
  <c r="M98" i="140"/>
  <c r="L98" i="140"/>
  <c r="K98" i="140"/>
  <c r="J98" i="140"/>
  <c r="I98" i="140"/>
  <c r="H98" i="140"/>
  <c r="M97" i="140"/>
  <c r="L97" i="140"/>
  <c r="K97" i="140"/>
  <c r="J97" i="140"/>
  <c r="I97" i="140"/>
  <c r="H97" i="140"/>
  <c r="M93" i="140"/>
  <c r="L93" i="140"/>
  <c r="K93" i="140"/>
  <c r="J93" i="140"/>
  <c r="I93" i="140"/>
  <c r="H93" i="140"/>
  <c r="M59" i="140"/>
  <c r="L59" i="140"/>
  <c r="K59" i="140"/>
  <c r="J59" i="140"/>
  <c r="I59" i="140"/>
  <c r="H59" i="140"/>
  <c r="H123" i="140" s="1"/>
  <c r="M20" i="140"/>
  <c r="M28" i="140" s="1"/>
  <c r="L20" i="140"/>
  <c r="K20" i="140"/>
  <c r="J20" i="140"/>
  <c r="I20" i="140"/>
  <c r="I28" i="140" s="1"/>
  <c r="H20" i="140"/>
  <c r="H27" i="140" s="1"/>
  <c r="R36" i="138"/>
  <c r="P36" i="138"/>
  <c r="O36" i="138"/>
  <c r="M36" i="138"/>
  <c r="L36" i="138"/>
  <c r="J36" i="138"/>
  <c r="I36" i="138"/>
  <c r="G36" i="138"/>
  <c r="J24" i="132"/>
  <c r="J63" i="132" s="1"/>
  <c r="K24" i="132"/>
  <c r="K63" i="132" s="1"/>
  <c r="L24" i="132"/>
  <c r="L63" i="132" s="1"/>
  <c r="M24" i="132"/>
  <c r="M63" i="132" s="1"/>
  <c r="N24" i="132"/>
  <c r="N63" i="132" s="1"/>
  <c r="I24" i="132"/>
  <c r="I63" i="132" s="1"/>
  <c r="Q12" i="77"/>
  <c r="Q20" i="77"/>
  <c r="Q16" i="77"/>
  <c r="J27" i="140" l="1"/>
  <c r="J28" i="140"/>
  <c r="L123" i="140"/>
  <c r="K27" i="140"/>
  <c r="K28" i="140"/>
  <c r="L27" i="140"/>
  <c r="L28" i="140"/>
  <c r="H55" i="126"/>
  <c r="J55" i="126" s="1"/>
  <c r="J54" i="126"/>
  <c r="Q21" i="77"/>
  <c r="K123" i="140"/>
  <c r="K56" i="68"/>
  <c r="L56" i="68" s="1"/>
  <c r="J119" i="142"/>
  <c r="L119" i="142"/>
  <c r="M119" i="142"/>
  <c r="I26" i="116"/>
  <c r="I123" i="140"/>
  <c r="M123" i="140"/>
  <c r="J123" i="140"/>
  <c r="L52" i="68"/>
  <c r="H43" i="142"/>
  <c r="H116" i="142"/>
  <c r="J24" i="140"/>
  <c r="J63" i="140"/>
  <c r="K43" i="142"/>
  <c r="K119" i="142" s="1"/>
  <c r="K116" i="142"/>
  <c r="I119" i="142"/>
  <c r="H81" i="142"/>
  <c r="H84" i="142" s="1"/>
  <c r="L20" i="68"/>
  <c r="I56" i="68"/>
  <c r="G57" i="68"/>
  <c r="I55" i="126"/>
  <c r="K24" i="140"/>
  <c r="I27" i="140"/>
  <c r="M27" i="140"/>
  <c r="K63" i="140"/>
  <c r="H24" i="140"/>
  <c r="L24" i="140"/>
  <c r="H28" i="140"/>
  <c r="H63" i="140"/>
  <c r="L63" i="140"/>
  <c r="I24" i="140"/>
  <c r="M24" i="140"/>
  <c r="I63" i="140"/>
  <c r="M63" i="140"/>
  <c r="H40" i="103"/>
  <c r="H119" i="142" l="1"/>
  <c r="H41" i="103"/>
  <c r="H33" i="103"/>
  <c r="I31" i="103"/>
  <c r="H42" i="103" l="1"/>
  <c r="H29" i="116" l="1"/>
  <c r="H30" i="116"/>
  <c r="H31" i="116"/>
  <c r="H32" i="116"/>
  <c r="L2" i="132" l="1"/>
  <c r="H3" i="130"/>
  <c r="H2" i="130"/>
  <c r="I53" i="132" l="1"/>
  <c r="I52" i="132"/>
  <c r="H41" i="130"/>
  <c r="H40" i="130"/>
  <c r="H39" i="130"/>
  <c r="H37" i="130"/>
  <c r="H36" i="130"/>
  <c r="H35" i="130"/>
  <c r="H31" i="130"/>
  <c r="H30" i="130"/>
  <c r="H29" i="130"/>
  <c r="H28" i="130"/>
  <c r="H27" i="130"/>
  <c r="H26" i="130"/>
  <c r="H25" i="130"/>
  <c r="H23" i="130"/>
  <c r="H22" i="130"/>
  <c r="H21" i="130"/>
  <c r="H20" i="130"/>
  <c r="H19" i="130"/>
  <c r="H18" i="130"/>
  <c r="H17" i="130"/>
  <c r="H16" i="130"/>
  <c r="H15" i="130"/>
  <c r="H14" i="130"/>
  <c r="H13" i="130"/>
  <c r="H12" i="130"/>
  <c r="H11" i="130"/>
  <c r="H10" i="130"/>
  <c r="T9" i="117" l="1"/>
  <c r="J58" i="126" l="1"/>
  <c r="J57" i="126"/>
  <c r="J53" i="126"/>
  <c r="J52" i="126"/>
  <c r="J51" i="126"/>
  <c r="J49" i="126"/>
  <c r="J48" i="126"/>
  <c r="J47" i="126"/>
  <c r="J45" i="126"/>
  <c r="J44" i="126"/>
  <c r="H40" i="126"/>
  <c r="J40" i="126" s="1"/>
  <c r="J39" i="126"/>
  <c r="J38" i="126"/>
  <c r="H34" i="126"/>
  <c r="J34" i="126" s="1"/>
  <c r="H29" i="126"/>
  <c r="J29" i="126" s="1"/>
  <c r="H25" i="126"/>
  <c r="J25" i="126" s="1"/>
  <c r="H22" i="126"/>
  <c r="J22" i="126" s="1"/>
  <c r="J19" i="126"/>
  <c r="H12" i="126"/>
  <c r="J12" i="126" s="1"/>
  <c r="H36" i="126" l="1"/>
  <c r="N3" i="120"/>
  <c r="H41" i="126" l="1"/>
  <c r="J41" i="126" s="1"/>
  <c r="J36" i="126"/>
  <c r="I36" i="126"/>
  <c r="I41" i="126" s="1"/>
  <c r="M24" i="120" l="1"/>
  <c r="L24" i="120"/>
  <c r="M41" i="102" l="1"/>
  <c r="H32" i="103" s="1"/>
  <c r="M61" i="120"/>
  <c r="I35" i="103" l="1"/>
  <c r="J28" i="118" s="1"/>
  <c r="G90" i="116"/>
  <c r="G88" i="116"/>
  <c r="G82" i="116"/>
  <c r="G83" i="116"/>
  <c r="G81" i="116"/>
  <c r="G75" i="116"/>
  <c r="G76" i="116"/>
  <c r="G77" i="116"/>
  <c r="G78" i="116"/>
  <c r="G79" i="116"/>
  <c r="G89" i="116"/>
  <c r="G87" i="116"/>
  <c r="G86" i="116"/>
  <c r="L24" i="64" l="1"/>
  <c r="L19" i="64"/>
  <c r="L15" i="64"/>
  <c r="L12" i="64"/>
  <c r="L29" i="64" s="1"/>
  <c r="N125" i="120"/>
  <c r="H45" i="103" s="1"/>
  <c r="M121" i="120"/>
  <c r="L121" i="120"/>
  <c r="K121" i="120"/>
  <c r="J121" i="120"/>
  <c r="I121" i="120"/>
  <c r="H121" i="120"/>
  <c r="G121" i="120"/>
  <c r="N120" i="120"/>
  <c r="N119" i="120"/>
  <c r="N118" i="120"/>
  <c r="N115" i="120"/>
  <c r="N114" i="120"/>
  <c r="M112" i="120"/>
  <c r="L112" i="120"/>
  <c r="K112" i="120"/>
  <c r="J112" i="120"/>
  <c r="I112" i="120"/>
  <c r="H112" i="120"/>
  <c r="G112" i="120"/>
  <c r="N111" i="120"/>
  <c r="N110" i="120"/>
  <c r="N109" i="120"/>
  <c r="N108" i="120"/>
  <c r="M105" i="120"/>
  <c r="L105" i="120"/>
  <c r="K105" i="120"/>
  <c r="J105" i="120"/>
  <c r="I105" i="120"/>
  <c r="H105" i="120"/>
  <c r="G105" i="120"/>
  <c r="N104" i="120"/>
  <c r="N103" i="120"/>
  <c r="N102" i="120"/>
  <c r="N101" i="120"/>
  <c r="N100" i="120"/>
  <c r="N99" i="120"/>
  <c r="N98" i="120"/>
  <c r="N97" i="120"/>
  <c r="P82" i="120"/>
  <c r="N82" i="120"/>
  <c r="N32" i="120" s="1"/>
  <c r="P57" i="120"/>
  <c r="P46" i="120"/>
  <c r="P20" i="120" s="1"/>
  <c r="P44" i="120"/>
  <c r="P18" i="120" s="1"/>
  <c r="N44" i="120"/>
  <c r="P39" i="120"/>
  <c r="N39" i="120"/>
  <c r="M71" i="120" s="1"/>
  <c r="N73" i="120" s="1"/>
  <c r="M64" i="120"/>
  <c r="M116" i="120" l="1"/>
  <c r="M123" i="120" s="1"/>
  <c r="M127" i="120" s="1"/>
  <c r="L116" i="120"/>
  <c r="H116" i="120"/>
  <c r="H123" i="120" s="1"/>
  <c r="H127" i="120" s="1"/>
  <c r="I116" i="120"/>
  <c r="I123" i="120" s="1"/>
  <c r="I127" i="120" s="1"/>
  <c r="J116" i="120"/>
  <c r="J123" i="120" s="1"/>
  <c r="J127" i="120" s="1"/>
  <c r="N24" i="120"/>
  <c r="S101" i="120"/>
  <c r="K28" i="102"/>
  <c r="G116" i="120"/>
  <c r="G123" i="120" s="1"/>
  <c r="G127" i="120" s="1"/>
  <c r="K116" i="120"/>
  <c r="K123" i="120" s="1"/>
  <c r="K127" i="120" s="1"/>
  <c r="L123" i="120"/>
  <c r="L127" i="120" s="1"/>
  <c r="N121" i="120"/>
  <c r="R121" i="120" s="1"/>
  <c r="P32" i="120"/>
  <c r="T21" i="117" s="1"/>
  <c r="I10" i="118"/>
  <c r="N112" i="120"/>
  <c r="R112" i="120" s="1"/>
  <c r="N105" i="120"/>
  <c r="N65" i="120"/>
  <c r="N34" i="120" s="1"/>
  <c r="N50" i="120" s="1"/>
  <c r="O71" i="120"/>
  <c r="K27" i="102"/>
  <c r="L34" i="64"/>
  <c r="P16" i="120"/>
  <c r="S100" i="120"/>
  <c r="T100" i="120" s="1"/>
  <c r="Q2" i="77"/>
  <c r="H2" i="118"/>
  <c r="R2" i="117"/>
  <c r="H3" i="118"/>
  <c r="R3" i="117"/>
  <c r="N116" i="120" l="1"/>
  <c r="N123" i="120" s="1"/>
  <c r="N127" i="120" s="1"/>
  <c r="R127" i="120" s="1"/>
  <c r="T101" i="120"/>
  <c r="S98" i="120"/>
  <c r="T98" i="120" s="1"/>
  <c r="P12" i="120"/>
  <c r="O24" i="120"/>
  <c r="R105" i="120"/>
  <c r="I33" i="116"/>
  <c r="R123" i="120" l="1"/>
  <c r="R116" i="120"/>
  <c r="I35" i="116"/>
  <c r="I38" i="116" s="1"/>
  <c r="I39" i="116" s="1"/>
  <c r="I8" i="116" s="1"/>
  <c r="P29" i="120"/>
  <c r="L22" i="102" l="1"/>
  <c r="S97" i="120"/>
  <c r="T97" i="120" s="1"/>
  <c r="O61" i="120"/>
  <c r="O64" i="120" s="1"/>
  <c r="P65" i="120" s="1"/>
  <c r="S27" i="102" l="1"/>
  <c r="J19" i="118"/>
  <c r="P34" i="120"/>
  <c r="S99" i="120" l="1"/>
  <c r="T99" i="120" s="1"/>
  <c r="P14" i="120"/>
  <c r="T23" i="117"/>
  <c r="T15" i="117"/>
  <c r="L68" i="104"/>
  <c r="K68" i="104"/>
  <c r="J68" i="104"/>
  <c r="L64" i="104"/>
  <c r="K64" i="104"/>
  <c r="J64" i="104"/>
  <c r="L82" i="104"/>
  <c r="K82" i="104"/>
  <c r="J82" i="104"/>
  <c r="L78" i="104"/>
  <c r="K78" i="104"/>
  <c r="J78" i="104"/>
  <c r="L74" i="104"/>
  <c r="K74" i="104"/>
  <c r="J74" i="104"/>
  <c r="L58" i="104"/>
  <c r="K58" i="104"/>
  <c r="J58" i="104"/>
  <c r="L54" i="104"/>
  <c r="K54" i="104"/>
  <c r="J54" i="104"/>
  <c r="L50" i="104"/>
  <c r="K50" i="104"/>
  <c r="J50" i="104"/>
  <c r="J49" i="68" l="1"/>
  <c r="J45" i="68"/>
  <c r="L46" i="104"/>
  <c r="K46" i="104"/>
  <c r="J46" i="104"/>
  <c r="L40" i="104"/>
  <c r="K40" i="104"/>
  <c r="J40" i="104"/>
  <c r="L36" i="104"/>
  <c r="K36" i="104"/>
  <c r="J36" i="104"/>
  <c r="L32" i="104"/>
  <c r="K32" i="104"/>
  <c r="J32" i="104"/>
  <c r="L28" i="104"/>
  <c r="K28" i="104"/>
  <c r="J28" i="104"/>
  <c r="L24" i="104"/>
  <c r="K24" i="104"/>
  <c r="J24" i="104"/>
  <c r="L20" i="104"/>
  <c r="K20" i="104"/>
  <c r="J20" i="104"/>
  <c r="L16" i="104"/>
  <c r="K16" i="104"/>
  <c r="J16" i="104"/>
  <c r="L12" i="104"/>
  <c r="L87" i="104" l="1"/>
  <c r="K12" i="104"/>
  <c r="K87" i="104" s="1"/>
  <c r="J12" i="104"/>
  <c r="J41" i="68"/>
  <c r="J53" i="68" s="1"/>
  <c r="J33" i="68"/>
  <c r="J29" i="68"/>
  <c r="J25" i="68"/>
  <c r="J17" i="68"/>
  <c r="P50" i="120" l="1"/>
  <c r="L24" i="102"/>
  <c r="K30" i="102"/>
  <c r="K35" i="102" l="1"/>
  <c r="S104" i="120"/>
  <c r="T104" i="120" s="1"/>
  <c r="P48" i="120"/>
  <c r="P22" i="120" s="1"/>
  <c r="P24" i="120" s="1"/>
  <c r="H44" i="103" s="1"/>
  <c r="H46" i="103" s="1"/>
  <c r="I39" i="103" s="1"/>
  <c r="I48" i="103" s="1"/>
  <c r="S29" i="102" s="1"/>
  <c r="M43" i="102"/>
  <c r="K36" i="102" l="1"/>
  <c r="S102" i="120"/>
  <c r="T102" i="120" s="1"/>
  <c r="T13" i="117"/>
  <c r="J58" i="118"/>
  <c r="J49" i="118"/>
  <c r="J27" i="118"/>
  <c r="J18" i="118"/>
  <c r="I11" i="118"/>
  <c r="T39" i="117"/>
  <c r="T17" i="117" s="1"/>
  <c r="G3" i="116" l="1"/>
  <c r="G2" i="116"/>
  <c r="I68" i="116"/>
  <c r="K68" i="116" l="1"/>
  <c r="Q3" i="77" l="1"/>
  <c r="J3" i="64"/>
  <c r="J2" i="64"/>
  <c r="L112" i="104"/>
  <c r="K112" i="104"/>
  <c r="L103" i="104"/>
  <c r="K103" i="104"/>
  <c r="L94" i="104"/>
  <c r="K94" i="104"/>
  <c r="J3" i="104"/>
  <c r="J2" i="104"/>
  <c r="L88" i="68"/>
  <c r="K88" i="68"/>
  <c r="L79" i="68"/>
  <c r="K79" i="68"/>
  <c r="L70" i="68"/>
  <c r="K70" i="68"/>
  <c r="J64" i="68"/>
  <c r="J13" i="68"/>
  <c r="J57" i="68" s="1"/>
  <c r="K3" i="68"/>
  <c r="K2" i="68"/>
  <c r="N16" i="103"/>
  <c r="M16" i="103"/>
  <c r="L16" i="103"/>
  <c r="M3" i="103"/>
  <c r="M2" i="103"/>
  <c r="M8" i="102"/>
  <c r="L8" i="102"/>
  <c r="K8" i="102"/>
  <c r="J8" i="102"/>
  <c r="K2" i="102"/>
  <c r="I20" i="103" l="1"/>
  <c r="I27" i="103" s="1"/>
  <c r="T27" i="117" s="1"/>
  <c r="J21" i="68"/>
  <c r="R27" i="102"/>
  <c r="R29" i="102"/>
  <c r="R30" i="102"/>
  <c r="R28" i="102"/>
  <c r="R31" i="102"/>
  <c r="K26" i="102" l="1"/>
  <c r="T19" i="117"/>
  <c r="T25" i="117" s="1"/>
  <c r="L33" i="102"/>
  <c r="S30" i="102" s="1"/>
  <c r="J8" i="118" l="1"/>
  <c r="L37" i="64"/>
  <c r="O70" i="120" l="1"/>
  <c r="P73" i="120" s="1"/>
  <c r="J30" i="118"/>
  <c r="J33" i="118" s="1"/>
  <c r="J36" i="118" s="1"/>
  <c r="L37" i="102"/>
  <c r="S31" i="102" s="1"/>
  <c r="T29" i="117" l="1"/>
  <c r="T31" i="117" s="1"/>
  <c r="K29" i="102"/>
  <c r="L31" i="102" l="1"/>
  <c r="S28" i="102" s="1"/>
  <c r="T33" i="102" l="1"/>
  <c r="T34" i="102" s="1"/>
  <c r="T29" i="102" l="1"/>
  <c r="T30" i="102"/>
  <c r="T27" i="102"/>
  <c r="T31" i="102"/>
  <c r="T28" i="102"/>
  <c r="T35" i="102" l="1"/>
  <c r="T36" i="102" s="1"/>
  <c r="M39" i="102" s="1"/>
  <c r="M45" i="102" l="1"/>
  <c r="M10" i="102" s="1"/>
  <c r="M16" i="102" l="1"/>
</calcChain>
</file>

<file path=xl/sharedStrings.xml><?xml version="1.0" encoding="utf-8"?>
<sst xmlns="http://schemas.openxmlformats.org/spreadsheetml/2006/main" count="1992" uniqueCount="985">
  <si>
    <t>for</t>
  </si>
  <si>
    <t>Asset category</t>
  </si>
  <si>
    <t>Description</t>
  </si>
  <si>
    <t>Total</t>
  </si>
  <si>
    <t>Table of Contents</t>
  </si>
  <si>
    <t>less</t>
  </si>
  <si>
    <t>plus</t>
  </si>
  <si>
    <t xml:space="preserve"> </t>
  </si>
  <si>
    <t>Disclosure Date</t>
  </si>
  <si>
    <t>Disclosure Year (year ended)</t>
  </si>
  <si>
    <t>%</t>
  </si>
  <si>
    <t xml:space="preserve">Total </t>
  </si>
  <si>
    <t>($000 unless otherwise specified)</t>
  </si>
  <si>
    <t>CY-2</t>
  </si>
  <si>
    <t>CY-1</t>
  </si>
  <si>
    <t>Current Year CY</t>
  </si>
  <si>
    <t xml:space="preserve">Mid-point estimate of vanilla WACC </t>
  </si>
  <si>
    <t>($000)</t>
  </si>
  <si>
    <t>Total opening RAB value</t>
  </si>
  <si>
    <t>Operating surplus / (deficit)</t>
  </si>
  <si>
    <t>Regulatory tax allowance</t>
  </si>
  <si>
    <t>Assets commissioned</t>
  </si>
  <si>
    <t>Asset disposals</t>
  </si>
  <si>
    <t>Total closing RAB value</t>
  </si>
  <si>
    <t>Adjustment resulting from asset allocation</t>
  </si>
  <si>
    <t>Closing RIV</t>
  </si>
  <si>
    <t>Leverage (%)</t>
  </si>
  <si>
    <t>Cost of debt assumption (%)</t>
  </si>
  <si>
    <t>Corporate tax rate (%)</t>
  </si>
  <si>
    <t>Tax payments</t>
  </si>
  <si>
    <t>RAB</t>
  </si>
  <si>
    <t>Term credit spread differential allowance</t>
  </si>
  <si>
    <t>Total regulatory income</t>
  </si>
  <si>
    <t>Total depreciation</t>
  </si>
  <si>
    <t>Rates</t>
  </si>
  <si>
    <t>Regulatory profit / (loss) before tax</t>
  </si>
  <si>
    <t>Income not included in regulatory profit / (loss) before tax but taxable</t>
  </si>
  <si>
    <t>*</t>
  </si>
  <si>
    <t>Expenditure or loss in regulatory profit / (loss) before tax but not deductible</t>
  </si>
  <si>
    <t>Notional deductible interest</t>
  </si>
  <si>
    <t xml:space="preserve">Regulatory taxable income </t>
  </si>
  <si>
    <t>Utilised tax losses</t>
  </si>
  <si>
    <t>Regulatory net taxable income</t>
  </si>
  <si>
    <t>Opening tax losses</t>
  </si>
  <si>
    <t xml:space="preserve">Current period tax losses </t>
  </si>
  <si>
    <t xml:space="preserve">Closing tax losses </t>
  </si>
  <si>
    <t>Regulatory tax asset value of assets commissioned</t>
  </si>
  <si>
    <t>Regulatory tax asset value of asset disposals</t>
  </si>
  <si>
    <t>Issue date</t>
  </si>
  <si>
    <t>Pricing date</t>
  </si>
  <si>
    <t>Original tenor (in years)</t>
  </si>
  <si>
    <t>Book value at issue date (NZD)</t>
  </si>
  <si>
    <t>Book value at date of financial statements (NZD)</t>
  </si>
  <si>
    <t>Term Credit Spread Difference</t>
  </si>
  <si>
    <t xml:space="preserve">Debt issue cost readjustment </t>
  </si>
  <si>
    <t>Gross term credit spread differential</t>
  </si>
  <si>
    <t>Leverage</t>
  </si>
  <si>
    <t>Average opening and closing RAB values</t>
  </si>
  <si>
    <t>Attribution Rate (%)</t>
  </si>
  <si>
    <t xml:space="preserve">Assets commissioned  </t>
  </si>
  <si>
    <t xml:space="preserve">Total closing RAB value </t>
  </si>
  <si>
    <t>Unallocated RAB *</t>
  </si>
  <si>
    <t>Assets commissioned (other than below)</t>
  </si>
  <si>
    <t>Assets acquired from a regulated supplier</t>
  </si>
  <si>
    <t>Assets acquired from a related party</t>
  </si>
  <si>
    <t xml:space="preserve">less </t>
  </si>
  <si>
    <t>Asset disposals (other than below)</t>
  </si>
  <si>
    <t>Asset disposals to a regulated supplier</t>
  </si>
  <si>
    <t>Asset disposals to a related party</t>
  </si>
  <si>
    <t>Depreciation charge for the period (RAB)</t>
  </si>
  <si>
    <t>Revaluation rate (%)</t>
  </si>
  <si>
    <t xml:space="preserve">Total opening RAB value subject to revaluation </t>
  </si>
  <si>
    <t>Unallocated works under construction</t>
  </si>
  <si>
    <t>Allocated works under construction</t>
  </si>
  <si>
    <t>Works under construction—preceding disclosure year</t>
  </si>
  <si>
    <t>Capital expenditure</t>
  </si>
  <si>
    <t>Works under construction - current disclosure year</t>
  </si>
  <si>
    <t>Highest rate of capitalised finance applied</t>
  </si>
  <si>
    <t>Weighted average remaining asset life</t>
  </si>
  <si>
    <t xml:space="preserve">% variance </t>
  </si>
  <si>
    <t>Market value of asset disposals</t>
  </si>
  <si>
    <t>Other related party transactions</t>
  </si>
  <si>
    <t>Value allocated ($000s)</t>
  </si>
  <si>
    <t xml:space="preserve">Directly attributable </t>
  </si>
  <si>
    <t xml:space="preserve">Not directly attributable </t>
  </si>
  <si>
    <t>Total attributable to regulated service</t>
  </si>
  <si>
    <t>Regulated service asset value directly attributable</t>
  </si>
  <si>
    <t>Regulated service asset value not directly attributable</t>
  </si>
  <si>
    <t>Current Year (CY)</t>
  </si>
  <si>
    <t>Change in asset value allocation 1</t>
  </si>
  <si>
    <t>Original allocation</t>
  </si>
  <si>
    <t>Original allocator or line items</t>
  </si>
  <si>
    <t>New allocation</t>
  </si>
  <si>
    <t>New allocator or line items</t>
  </si>
  <si>
    <t>Difference</t>
  </si>
  <si>
    <t>Rationale for change</t>
  </si>
  <si>
    <t>Change in asset value allocation 2</t>
  </si>
  <si>
    <t>Change in asset value allocation 3</t>
  </si>
  <si>
    <t>* a change in asset allocation must be completed for each allocator or component change that has occurred in the disclosure year.  A movement in an allocator metric is not a change in allocator or component.</t>
  </si>
  <si>
    <t xml:space="preserve">Operating costs directly attributable </t>
  </si>
  <si>
    <t>Operating costs not directly attributable</t>
  </si>
  <si>
    <t>Change in cost allocation 1</t>
  </si>
  <si>
    <t>Cost category</t>
  </si>
  <si>
    <t>Change in cost allocation 2</t>
  </si>
  <si>
    <t>Change in cost allocation 3</t>
  </si>
  <si>
    <t>Insurance</t>
  </si>
  <si>
    <t xml:space="preserve"> Pass through costs</t>
  </si>
  <si>
    <t>[Select one]</t>
  </si>
  <si>
    <t>Total revaluations</t>
  </si>
  <si>
    <t>Tax depreciation</t>
  </si>
  <si>
    <t>* a change in cost allocation must be completed for each cost allocator change that has occurred in the disclosure year.  A movement in an allocator metric is not a change in allocator or component.</t>
  </si>
  <si>
    <t>Other network assets</t>
  </si>
  <si>
    <t>Network opex</t>
  </si>
  <si>
    <t>Actual ($000)</t>
  </si>
  <si>
    <t>Forecast ($000) ²</t>
  </si>
  <si>
    <t>Issuing party</t>
  </si>
  <si>
    <t>Coupon rate (%)</t>
  </si>
  <si>
    <t>Gains / (losses) on asset disposals</t>
  </si>
  <si>
    <t>Other regulated income (other than gains / (losses) on asset disposals)</t>
  </si>
  <si>
    <t>SCHEDULE 7: COMPARISON OF FORECASTS TO ACTUAL EXPENDITURE</t>
  </si>
  <si>
    <t>7(i): Revenue</t>
  </si>
  <si>
    <t>Expenditure on assets</t>
  </si>
  <si>
    <t>Cost of financing</t>
  </si>
  <si>
    <t>7(ii): Expenditure on Assets</t>
  </si>
  <si>
    <t>Expenditure on network assets</t>
  </si>
  <si>
    <t>Value of capital contributions</t>
  </si>
  <si>
    <t>from S4</t>
  </si>
  <si>
    <t>from S3</t>
  </si>
  <si>
    <t>to row 17</t>
  </si>
  <si>
    <t>to S3</t>
  </si>
  <si>
    <t>to S4</t>
  </si>
  <si>
    <t>sch ref</t>
  </si>
  <si>
    <t>IRR</t>
  </si>
  <si>
    <t>Opening sum of regulatory tax asset values</t>
  </si>
  <si>
    <t xml:space="preserve">to row 20 </t>
  </si>
  <si>
    <t>from row 16</t>
  </si>
  <si>
    <t>Total book value of interest bearing debt</t>
  </si>
  <si>
    <t>Information Templates</t>
  </si>
  <si>
    <t>Data Entry Cells and Calculated Cells</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</si>
  <si>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</si>
  <si>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</si>
  <si>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Conditional Formatting Settings on Data Entry Cells</t>
  </si>
  <si>
    <t>Inserting Additional Rows and Columns</t>
  </si>
  <si>
    <t>Schedule References</t>
  </si>
  <si>
    <t>Description of Calculation References</t>
  </si>
  <si>
    <t>Data entered into this workbook may be entered only into the data entry cells. Data entry cells are the bordered, unshaded areas (white cells) in each template.  Under no circumstances should data be entered into the workbook outside a data entry cell.</t>
  </si>
  <si>
    <t>Worksheet Completion Sequence</t>
  </si>
  <si>
    <t>* include additional rows if needed</t>
  </si>
  <si>
    <t xml:space="preserve">Name of related party </t>
  </si>
  <si>
    <t>Table 4(ii)</t>
  </si>
  <si>
    <t>Agrees with Table 4(ii)</t>
  </si>
  <si>
    <t>Other adjustments to the RAB tax value</t>
  </si>
  <si>
    <t>† include additional rows if needed</t>
  </si>
  <si>
    <t>from SE9A Index column - CPI table (Statistics NZ Website)</t>
  </si>
  <si>
    <t>from CY-1 ID disclosure</t>
  </si>
  <si>
    <t xml:space="preserve">ROI – comparable to a vanilla WACC </t>
  </si>
  <si>
    <t>Merger and acquisition expenditure</t>
  </si>
  <si>
    <t>Cashflow</t>
  </si>
  <si>
    <t>Cashflow at year-end</t>
  </si>
  <si>
    <t>Days before</t>
  </si>
  <si>
    <t>Transaction</t>
  </si>
  <si>
    <t>year-end</t>
  </si>
  <si>
    <t>date</t>
  </si>
  <si>
    <t>Mid Year ROI Calculation</t>
  </si>
  <si>
    <t>add</t>
  </si>
  <si>
    <t xml:space="preserve">Other regulated income </t>
  </si>
  <si>
    <t>Mid-year net cash outflows</t>
  </si>
  <si>
    <t>Expenditure on non-network assets</t>
  </si>
  <si>
    <t>Pass through costs</t>
  </si>
  <si>
    <t xml:space="preserve">In some cases, where the information for disclosure is able to be ascertained from disclosures elsewhere in the workbook, such information is disclosed in a calculated cell. </t>
  </si>
  <si>
    <t>PV(cashflow)</t>
  </si>
  <si>
    <t>XIRR</t>
  </si>
  <si>
    <t>XIRR search start</t>
  </si>
  <si>
    <t>NPV check</t>
  </si>
  <si>
    <t>Expenditure or loss deductible but not in regulatory profit / (loss) before tax</t>
  </si>
  <si>
    <t>L12 to O12 —  from last year's ID disclosure</t>
  </si>
  <si>
    <t>L14 to O14 —  from last year's ID disclosure</t>
  </si>
  <si>
    <t>L16 to O16 —  from last year's ID disclosure</t>
  </si>
  <si>
    <t>L18 to O18 —  from last year's ID disclosure</t>
  </si>
  <si>
    <t>L22 to O22 —  from last year's ID disclosure</t>
  </si>
  <si>
    <t>L10 to O10 —  from last year's ID disclosure</t>
  </si>
  <si>
    <t>Schedule name</t>
  </si>
  <si>
    <t>REPORT ON REGULATORY PROFIT</t>
  </si>
  <si>
    <t>REPORT ON REGULATORY TAX ALLOWANCE</t>
  </si>
  <si>
    <t>REPORT ON RELATED PARTY TRANSACTIONS</t>
  </si>
  <si>
    <t>REPORT ON COST ALLOCATIONS</t>
  </si>
  <si>
    <t>REPORT ON ASSET ALLOCATIONS</t>
  </si>
  <si>
    <t>1</t>
  </si>
  <si>
    <t>4</t>
  </si>
  <si>
    <t>7</t>
  </si>
  <si>
    <t>8</t>
  </si>
  <si>
    <t>Schedule</t>
  </si>
  <si>
    <t>2</t>
  </si>
  <si>
    <t>K10 &amp; L10 —  from last year's ID disclosure</t>
  </si>
  <si>
    <t>K12 &amp; L12 —  from last year's ID disclosure</t>
  </si>
  <si>
    <t>K20 &amp; L20 —  from last year's ID disclosure</t>
  </si>
  <si>
    <t>K22 &amp; L22 —  from last year's ID disclosure</t>
  </si>
  <si>
    <t>Source</t>
  </si>
  <si>
    <t>unlocked row</t>
  </si>
  <si>
    <t>Income included in regulatory profit / (loss) before tax but not taxable</t>
  </si>
  <si>
    <t>Disclosure Template Instructions</t>
  </si>
  <si>
    <t>Reflecting all revenue earned</t>
  </si>
  <si>
    <t xml:space="preserve">Regulatory profit / (loss) before tax </t>
  </si>
  <si>
    <t>Nature of service provided dropdown</t>
  </si>
  <si>
    <t>Total value of related party transactions</t>
  </si>
  <si>
    <t>Total expenditure</t>
  </si>
  <si>
    <t>Capital Expenditure</t>
  </si>
  <si>
    <t xml:space="preserve">Pass-through costs </t>
  </si>
  <si>
    <t>Dispute resolution scheme levies</t>
  </si>
  <si>
    <t>Telecommunications Act levies - sections 87,88</t>
  </si>
  <si>
    <t>Telecommunications Act levies - sections 11,12</t>
  </si>
  <si>
    <t>Regulatory profit/(loss)</t>
  </si>
  <si>
    <t>Revaluations</t>
  </si>
  <si>
    <t>Depreciation</t>
  </si>
  <si>
    <t>Operating revenue</t>
  </si>
  <si>
    <t>Permanent differences:</t>
  </si>
  <si>
    <t>Temporary differences:</t>
  </si>
  <si>
    <t>from last year's ID disclosure</t>
  </si>
  <si>
    <t>Closing sum of regulatory tax asset values</t>
  </si>
  <si>
    <t xml:space="preserve">*  The 'unallocated RAB' is the total value of those assets used wholly or partially to provide FFLAS services without any allowance being made for the allocation of costs to services provided by the supplier that are not FFLAS services.  The RAB value represents the value of these assets after applying this cost allocation.  Neither value includes works under construction. </t>
  </si>
  <si>
    <t xml:space="preserve">Depreciation - GAAP </t>
  </si>
  <si>
    <t>Depreciation - alternative method</t>
  </si>
  <si>
    <t>Reason for change of method (text entry)</t>
  </si>
  <si>
    <t xml:space="preserve">Closing RAB value under 'alternative method' depreciation </t>
  </si>
  <si>
    <t xml:space="preserve">Closing RAB value under 'GAAP' depreciation </t>
  </si>
  <si>
    <t>6</t>
  </si>
  <si>
    <t>5</t>
  </si>
  <si>
    <t>1(i): Return on Investment</t>
  </si>
  <si>
    <t>1(ii): Information Supporting the ROI</t>
  </si>
  <si>
    <t>to S1</t>
  </si>
  <si>
    <t>Opening RAB value</t>
  </si>
  <si>
    <t>Closing RAB value</t>
  </si>
  <si>
    <t>Opening RAB</t>
  </si>
  <si>
    <t>from S2</t>
  </si>
  <si>
    <t>from s2</t>
  </si>
  <si>
    <t>SCHEDULE 2: REPORT ON REGULATORY PROFIT</t>
  </si>
  <si>
    <t>2(i): Regulatory Profit</t>
  </si>
  <si>
    <t>2(ii): Pass-through Costs</t>
  </si>
  <si>
    <t>2(iii): Merger and Acquisition Expenditure</t>
  </si>
  <si>
    <t>from S5</t>
  </si>
  <si>
    <t xml:space="preserve">from row 39 &amp; to S1 </t>
  </si>
  <si>
    <t>from row 10</t>
  </si>
  <si>
    <t>from S6</t>
  </si>
  <si>
    <t>L20 to O20 —  from last year's ID disclosure</t>
  </si>
  <si>
    <t>Ducts and Manholes</t>
  </si>
  <si>
    <t>Total Layer 1 closing RAB value</t>
  </si>
  <si>
    <t>Layer 1 assets</t>
  </si>
  <si>
    <t>Fibre Optic Cable</t>
  </si>
  <si>
    <t>Fibre Service Leads</t>
  </si>
  <si>
    <t>Local Access Copper Cable (Poles)</t>
  </si>
  <si>
    <t xml:space="preserve">FTTN / FTTP Cabinets </t>
  </si>
  <si>
    <t>Network Equipment</t>
  </si>
  <si>
    <t>Information Technology</t>
  </si>
  <si>
    <t>Layer 2 assets</t>
  </si>
  <si>
    <t>Network land and buildings</t>
  </si>
  <si>
    <t>Total network assets</t>
  </si>
  <si>
    <t>Non-network IT hardware/software</t>
  </si>
  <si>
    <t>Other non-network assets</t>
  </si>
  <si>
    <t>Total non-network assets</t>
  </si>
  <si>
    <t>Plus asset allocation adjustment</t>
  </si>
  <si>
    <t>Plus asset category transfers</t>
  </si>
  <si>
    <t>Less depreciation</t>
  </si>
  <si>
    <t>Plus revaluations</t>
  </si>
  <si>
    <t>Plus assets commissioned</t>
  </si>
  <si>
    <t>Less asset disposals</t>
  </si>
  <si>
    <t>Total Layer 2 closing RAB value</t>
  </si>
  <si>
    <t>Non-network land and buildings</t>
  </si>
  <si>
    <t>Weighted average expected total life</t>
  </si>
  <si>
    <t>Total RAB</t>
  </si>
  <si>
    <t>Asset category or assets with changes to depreciation*</t>
  </si>
  <si>
    <t>Non-FFLAS</t>
  </si>
  <si>
    <t>ID-FFLAS</t>
  </si>
  <si>
    <t>Adjustment to loss asset due to deregulation</t>
  </si>
  <si>
    <t>Asset management</t>
  </si>
  <si>
    <t>Technology</t>
  </si>
  <si>
    <t>NON-NETWORK ASSETS</t>
  </si>
  <si>
    <t>NETWORK ASSETS - LAYER 1</t>
  </si>
  <si>
    <t>NETWORK ASSETS - LAYER 2</t>
  </si>
  <si>
    <t>Other Layer 1 assets</t>
  </si>
  <si>
    <t>Other Layer 2 assets</t>
  </si>
  <si>
    <t>Other Network Assets</t>
  </si>
  <si>
    <t>Non-Network Assets</t>
  </si>
  <si>
    <t xml:space="preserve">Other Layer 2 assets </t>
  </si>
  <si>
    <t>OTHER NETWORK ASSETS</t>
  </si>
  <si>
    <t xml:space="preserve">FTTN/FTTP Cabinets </t>
  </si>
  <si>
    <t>$000</t>
  </si>
  <si>
    <t xml:space="preserve">SCHEDULE 6: REPORT ON CAPITAL EXPENDITURE FOR THE DISCLOSURE YEAR </t>
  </si>
  <si>
    <t>6(i): Expenditure on Assets</t>
  </si>
  <si>
    <t>UFB communal</t>
  </si>
  <si>
    <t>3</t>
  </si>
  <si>
    <t>4a</t>
  </si>
  <si>
    <t>SCHEDULE 4a: REPORT ON ASSET ALLOCATIONS</t>
  </si>
  <si>
    <t>4a(i): Regulated Service Asset Values</t>
  </si>
  <si>
    <t>4a(ii): Changes in Asset Allocations* †</t>
  </si>
  <si>
    <t>4(i): ID FFLAS Regulatory Asset Base Value (Rolled Forward)</t>
  </si>
  <si>
    <t>4(ii): Unallocated Regulatory Asset Base</t>
  </si>
  <si>
    <t>4(iii): Calculation of Revaluation Rate and Revaluation of Assets</t>
  </si>
  <si>
    <t>4(iv): Roll Forward of Works Under Construction</t>
  </si>
  <si>
    <t>4(v): Regulatory Depreciation</t>
  </si>
  <si>
    <t>4(vi): Disclosure of Changes to Depreciation Methods</t>
  </si>
  <si>
    <t>4(vii): Disclosure by Asset Category</t>
  </si>
  <si>
    <t>5a</t>
  </si>
  <si>
    <t xml:space="preserve">Total opening RAB value </t>
  </si>
  <si>
    <t>Total - core fibre assets</t>
  </si>
  <si>
    <t>Financial loss asset</t>
  </si>
  <si>
    <t>Customer operations</t>
  </si>
  <si>
    <t>Product, sales &amp; marketing</t>
  </si>
  <si>
    <t>Maintenance</t>
  </si>
  <si>
    <t>Network operations</t>
  </si>
  <si>
    <t>Total network opex</t>
  </si>
  <si>
    <t>Augmentation</t>
  </si>
  <si>
    <t>New property developments</t>
  </si>
  <si>
    <t>Complex installations</t>
  </si>
  <si>
    <t>Standard installations</t>
  </si>
  <si>
    <t>Business IT</t>
  </si>
  <si>
    <t>Network &amp; Customer IT</t>
  </si>
  <si>
    <t>Access</t>
  </si>
  <si>
    <t>Aggregation</t>
  </si>
  <si>
    <t>Transport</t>
  </si>
  <si>
    <t>Field Sustain</t>
  </si>
  <si>
    <t>Relocations</t>
  </si>
  <si>
    <t>Resilience</t>
  </si>
  <si>
    <t>Site Sustain</t>
  </si>
  <si>
    <t>Extending the network</t>
  </si>
  <si>
    <t>Installations</t>
  </si>
  <si>
    <t>Network capacity</t>
  </si>
  <si>
    <t>Network sustain &amp; enhance</t>
  </si>
  <si>
    <t xml:space="preserve">6(ii): </t>
  </si>
  <si>
    <t>SCHEDULE 9: REPORT ON RELATED PARTY TRANSACTIONS</t>
  </si>
  <si>
    <t>9(i): Summary—Related Party Transactions</t>
  </si>
  <si>
    <t>from S4a</t>
  </si>
  <si>
    <t/>
  </si>
  <si>
    <t>CY-4</t>
  </si>
  <si>
    <t>CY-3</t>
  </si>
  <si>
    <t>CY</t>
  </si>
  <si>
    <t>N29 —  from last year's ID disclosure</t>
  </si>
  <si>
    <t>Additional rows must not be inserted directly above the first row or below the last row of a table. This is to ensure that entries made in the new row are included in the totals.</t>
  </si>
  <si>
    <t>from row 32</t>
  </si>
  <si>
    <t>from row 46</t>
  </si>
  <si>
    <t>from row 82</t>
  </si>
  <si>
    <t>from row 65</t>
  </si>
  <si>
    <t>from K125</t>
  </si>
  <si>
    <t>Less adjustment due to deregulation         /disposal</t>
  </si>
  <si>
    <t>Planning Period</t>
  </si>
  <si>
    <t>CY+1</t>
  </si>
  <si>
    <t>CY+2</t>
  </si>
  <si>
    <t>CY+3</t>
  </si>
  <si>
    <t>CY+4</t>
  </si>
  <si>
    <t>CY+5</t>
  </si>
  <si>
    <t>$000 (in nominal dollars)</t>
  </si>
  <si>
    <t>Capital expenditure forecast</t>
  </si>
  <si>
    <t>Subcomponents of expenditure on assets (where known)</t>
  </si>
  <si>
    <t>Research and development</t>
  </si>
  <si>
    <t>Difference between nominal and constant price forecasts</t>
  </si>
  <si>
    <t>*include additional rows if needed</t>
  </si>
  <si>
    <t>$000 (in constant dollars)</t>
  </si>
  <si>
    <t>Difference between nominal and real forecasts</t>
  </si>
  <si>
    <t>Connection revenue</t>
  </si>
  <si>
    <t>From quarterly reports on pricing</t>
  </si>
  <si>
    <t>Monthly access revenue</t>
  </si>
  <si>
    <t>Other product specific revenue</t>
  </si>
  <si>
    <t>Total operating revenue</t>
  </si>
  <si>
    <t>To S2</t>
  </si>
  <si>
    <t>Non-financial</t>
  </si>
  <si>
    <t>Connection volumes - opening</t>
  </si>
  <si>
    <t>From Previous year's closing connection volumes</t>
  </si>
  <si>
    <t>Connection volumes - closing</t>
  </si>
  <si>
    <t>From Report on Forecast Network Demand</t>
  </si>
  <si>
    <t>Current year</t>
  </si>
  <si>
    <t>5 Year Forecast</t>
  </si>
  <si>
    <t>POI Area</t>
  </si>
  <si>
    <t>Number of COs</t>
  </si>
  <si>
    <t>Number of P2P end user connections within POI area</t>
  </si>
  <si>
    <t>Number of P2P end users within POI area</t>
  </si>
  <si>
    <t>Number of  GPON end users from CO</t>
  </si>
  <si>
    <t>Premises Passed</t>
  </si>
  <si>
    <t>Ashburton</t>
  </si>
  <si>
    <t>Auckland</t>
  </si>
  <si>
    <t>Blenheim</t>
  </si>
  <si>
    <t>Christchurch</t>
  </si>
  <si>
    <t>Dunedin</t>
  </si>
  <si>
    <t>Gisborne</t>
  </si>
  <si>
    <t>Greymouth</t>
  </si>
  <si>
    <t>Hamilton</t>
  </si>
  <si>
    <t>Invercargill</t>
  </si>
  <si>
    <t>Kapiti</t>
  </si>
  <si>
    <t>Levin</t>
  </si>
  <si>
    <t>Masterton</t>
  </si>
  <si>
    <t>Napier &amp; Hastings</t>
  </si>
  <si>
    <t>Nelson</t>
  </si>
  <si>
    <t>New Plymouth</t>
  </si>
  <si>
    <t>Oamaru</t>
  </si>
  <si>
    <t>Palmerston North</t>
  </si>
  <si>
    <t>Queenstown</t>
  </si>
  <si>
    <t>Rotorua</t>
  </si>
  <si>
    <t>Taupo</t>
  </si>
  <si>
    <t>Tauranga</t>
  </si>
  <si>
    <t>Timaru</t>
  </si>
  <si>
    <t>Whanganui</t>
  </si>
  <si>
    <t>Wellington</t>
  </si>
  <si>
    <t>Whakatane</t>
  </si>
  <si>
    <t>Whangarei</t>
  </si>
  <si>
    <t>TOTALS</t>
  </si>
  <si>
    <t>Number of connections</t>
  </si>
  <si>
    <t>[plan description]</t>
  </si>
  <si>
    <t>Total connections</t>
  </si>
  <si>
    <t>Average speed (bits per second)</t>
  </si>
  <si>
    <t>Average throughput per user (bits per second)</t>
  </si>
  <si>
    <t>Observed</t>
  </si>
  <si>
    <t>Forecast</t>
  </si>
  <si>
    <t>Sum</t>
  </si>
  <si>
    <t>System peak (maximum observed peak in gigabits per second)</t>
  </si>
  <si>
    <t>Forecast system peak</t>
  </si>
  <si>
    <t>% of sum of peaks</t>
  </si>
  <si>
    <t>Average demand by POI area (gigabits per second)</t>
  </si>
  <si>
    <t>Peak to average ratio</t>
  </si>
  <si>
    <t>Standard error</t>
  </si>
  <si>
    <t>Volumes for new fibre investment</t>
  </si>
  <si>
    <t>Asset condition assessment</t>
  </si>
  <si>
    <t>Asset class</t>
  </si>
  <si>
    <t>Units</t>
  </si>
  <si>
    <t>Net additional volume</t>
  </si>
  <si>
    <t>H1%</t>
  </si>
  <si>
    <t>H2%</t>
  </si>
  <si>
    <t>H3%</t>
  </si>
  <si>
    <t>H4%</t>
  </si>
  <si>
    <t>H5%</t>
  </si>
  <si>
    <t>% forecast to be replaced in next 5 years</t>
  </si>
  <si>
    <t>Forecast cost of assets to be replaced in next 5 years $000</t>
  </si>
  <si>
    <t>CY-50+</t>
  </si>
  <si>
    <t>CY-46 to -50</t>
  </si>
  <si>
    <t>CY-41 to -45</t>
  </si>
  <si>
    <t>CY-36 to -40</t>
  </si>
  <si>
    <t>CY-31 to -35</t>
  </si>
  <si>
    <t>CY-26 to -30</t>
  </si>
  <si>
    <t>CY-21 to -25</t>
  </si>
  <si>
    <t>CY-16 to -20</t>
  </si>
  <si>
    <t>CY-11 to-15</t>
  </si>
  <si>
    <t>CY-10</t>
  </si>
  <si>
    <t>CY-9</t>
  </si>
  <si>
    <t>CY-8</t>
  </si>
  <si>
    <t>CY-7</t>
  </si>
  <si>
    <t>CY-6</t>
  </si>
  <si>
    <t>CY-5</t>
  </si>
  <si>
    <t>No. with age unknown</t>
  </si>
  <si>
    <t>No. with
default
dates</t>
  </si>
  <si>
    <t>Data accuracy
(1–4)</t>
  </si>
  <si>
    <t>Ducts</t>
  </si>
  <si>
    <t>Metres</t>
  </si>
  <si>
    <t>Manholes</t>
  </si>
  <si>
    <t>No.</t>
  </si>
  <si>
    <t>OFDF</t>
  </si>
  <si>
    <t>Aerial</t>
  </si>
  <si>
    <t>Underground</t>
  </si>
  <si>
    <t>Fibre Service Leads (sheath length)</t>
  </si>
  <si>
    <t>Poles</t>
  </si>
  <si>
    <t>handover sites</t>
  </si>
  <si>
    <t>Splitters</t>
  </si>
  <si>
    <t>ONT devices</t>
  </si>
  <si>
    <t>OLT devices</t>
  </si>
  <si>
    <t>Switches</t>
  </si>
  <si>
    <t>Network spares</t>
  </si>
  <si>
    <t>Layer 1</t>
  </si>
  <si>
    <t>[describe category of asset]</t>
  </si>
  <si>
    <t>Layer 2</t>
  </si>
  <si>
    <t>N/A</t>
  </si>
  <si>
    <t>SCHEDULE 13: REPORT ON ASSET MANAGEMENT CAPABILITY</t>
  </si>
  <si>
    <t>SECTION 1 - SELF-ASSESSMENT QUESTIONS</t>
  </si>
  <si>
    <t>MATURITY LEVEL ASSESSMENT GUIDANCE</t>
  </si>
  <si>
    <t>Question No.</t>
  </si>
  <si>
    <t>Function</t>
  </si>
  <si>
    <t>Question</t>
  </si>
  <si>
    <t>Maturity Level Score</t>
  </si>
  <si>
    <t>Evidence—Summary</t>
  </si>
  <si>
    <t>Target Score CY+3</t>
  </si>
  <si>
    <t>Initiatives planned to achieve target score</t>
  </si>
  <si>
    <t>Why</t>
  </si>
  <si>
    <t>Who</t>
  </si>
  <si>
    <t>Record/documented Information</t>
  </si>
  <si>
    <t>Maturity Level 0</t>
  </si>
  <si>
    <t>Maturity Level 1</t>
  </si>
  <si>
    <t>Maturity Level 2</t>
  </si>
  <si>
    <t>Maturity Level 3</t>
  </si>
  <si>
    <t>Maturity Level 4</t>
  </si>
  <si>
    <t>Asset management policy</t>
  </si>
  <si>
    <t>To what extent has an asset management policy been documented, authorised and communicated?</t>
  </si>
  <si>
    <t>Widely used AM practice standards require an organisation to document, authorise and communicate its asset management policy.  A key pre-requisite of any robust policy is that the organisation's top management must be seen to endorse and fully support it.  Also vital to the effective implementation of the policy, is to tell the appropriate people of its content and their obligations under it.  Where an organisation outsources some of its asset-related activities, then these people and their organisations must equally be made aware of the policy's content.  Also, there may be other stakeholders, such as regulatory authorities and shareholders who should be made aware of it.</t>
  </si>
  <si>
    <t>Top management.  The management team that has overall responsibility for asset management.</t>
  </si>
  <si>
    <t>The organisation's asset management policy, its organisational strategic plan, documents indicating how the asset management policy was based upon the needs of the organisation and evidence of communication.</t>
  </si>
  <si>
    <t>The organisation does not have a documented asset management policy.</t>
  </si>
  <si>
    <t>The organisation has an asset management policy, but it has not been authorised by top management, or it is not influencing the management of the assets.</t>
  </si>
  <si>
    <t>The organisation has an asset management policy, which has been authorised by top management, but it has had limited circulation.  It may be in use to influence development of strategy and planning but its effect is limited.</t>
  </si>
  <si>
    <t>The asset management policy is authorised by top management, is widely and effectively communicated to all relevant employees and stakeholders, and used to make these persons aware of their asset related obligations.</t>
  </si>
  <si>
    <t>The organisation's process(es) surpass the standard required to comply with requirements set out in a recognised standard.  
The assessor is advised to note in the Evidence section why this is the case and the evidence seen.</t>
  </si>
  <si>
    <t>Asset management strategy</t>
  </si>
  <si>
    <t>What has the organisation done to ensure that its asset management strategy is consistent with other appropriate organisational policies and strategies, and the needs of stakeholders?</t>
  </si>
  <si>
    <t>Top management.  The organisation's strategic planning team.  The management team that has overall responsibility for asset management.</t>
  </si>
  <si>
    <t>The organisation's asset management strategy document and other related organisational policies and strategies.  Other than the organisation's strategic plan, these could include those relating to health and safety, environmental, etc.  Results of stakeholder consultation.</t>
  </si>
  <si>
    <t>The organisation has not considered the need to ensure that its asset management strategy is appropriately aligned with the organisation's other organisational policies and strategies or with stakeholder requirements.
                      OR
The organisation does not have an asset management strategy.</t>
  </si>
  <si>
    <t>The need to align the asset management strategy with other organisational policies and strategies as well as stakeholder requirements is understood and work has started to identify the linkages or to incorporate them in the drafting of asset management strategy.</t>
  </si>
  <si>
    <t>Some of the linkages between the long-term asset management strategy and other organisational policies, strategies and stakeholder requirements are defined but the work is fairly well advanced but still incomplete.</t>
  </si>
  <si>
    <t>All linkages are in place and evidence is available to demonstrate that, where appropriate, the organisation's asset management strategy is consistent with its other organisational policies and strategies.  The organisation has also identified and considered the requirements of relevant stakeholders.</t>
  </si>
  <si>
    <t>In what way does the organisation's asset management strategy take account of the lifecycle of the assets, asset types and asset systems over which the organisation has stewardship?</t>
  </si>
  <si>
    <t>Good asset stewardship is the hallmark of an organisation compliant with widely used AM standards.  A key component of this is the need to take account of the lifecycle of the assets, asset types and asset systems.  This question explores what an organisation has done to take lifecycle into account in its asset management strategy.</t>
  </si>
  <si>
    <t>Top management.  People in the organisation with expert knowledge of the assets, asset types, asset systems and their associated life-cycles.  The management team that has overall responsibility for asset management. Those responsible for developing and adopting methods and processes used in asset management</t>
  </si>
  <si>
    <t>The organisation's documented asset management strategy and supporting working documents.</t>
  </si>
  <si>
    <t>The organisation has not considered the need to ensure that its asset management strategy is produced with due regard to the lifecycle of the assets, asset types or asset systems that it manages.
                      OR
The organisation does not have an asset management strategy.</t>
  </si>
  <si>
    <t>The need is understood, and the organisation is drafting its asset management strategy to address the lifecycle of its assets, asset types and asset systems.</t>
  </si>
  <si>
    <t>The long-term asset management strategy takes account of the lifecycle of some, but not all, of its assets, asset types and asset systems.</t>
  </si>
  <si>
    <t>The asset management strategy takes account of the lifecycle of all of its assets, asset types and asset systems.</t>
  </si>
  <si>
    <t>Asset management plan(s)</t>
  </si>
  <si>
    <t>How does the organisation establish and document its asset management plan(s) across the life cycle activities of its assets and asset systems?</t>
  </si>
  <si>
    <t>The asset management strategy need to be translated into practical plan(s) so that all parties know how the objectives will be achieved.  The development of plan(s) will need to identify the specific tasks and activities required to optimize costs, risks and performance of the assets and/or asset system(s), when they are to be carried out and the resources required.</t>
  </si>
  <si>
    <t>The management team with overall responsibility for the asset management system.  Operations, maintenance and engineering managers.</t>
  </si>
  <si>
    <t>The organisation's asset management plan(s).</t>
  </si>
  <si>
    <t>The organisation does not have an identifiable asset management plan(s) covering asset systems and critical assets.</t>
  </si>
  <si>
    <t>The organisation has asset management plan(s) but they are not aligned with the asset management strategy and objectives and do not take into consideration the full asset life cycle (including asset creation, acquisition, enhancement, utilisation, maintenance decommissioning and disposal).</t>
  </si>
  <si>
    <t>The organisation is in the process of putting in place comprehensive, documented asset management plan(s) that cover all life cycle activities, clearly aligned to asset management objectives and the asset management strategy.</t>
  </si>
  <si>
    <t>Asset management plan(s) are established, documented, implemented and maintained for asset systems and critical assets to achieve the asset management strategy and asset management objectives across all life cycle phases.</t>
  </si>
  <si>
    <t>How has the organisation communicated its plan(s) to all relevant parties to a level of detail appropriate to the receiver's role in their delivery?</t>
  </si>
  <si>
    <t>Plans will be ineffective unless they are communicated to all those, including contracted suppliers and those who undertake enabling function(s).  The plan(s) need to be communicated in a way that is relevant to those who need to use them.</t>
  </si>
  <si>
    <t>The management team with overall responsibility for the asset management system.  Delivery functions and suppliers.</t>
  </si>
  <si>
    <t>Distribution lists for plan(s).  Documents derived from plan(s) which detail the receivers role in plan delivery.  Evidence of communication.</t>
  </si>
  <si>
    <t>The organisation does not have plan(s) or their distribution is limited to the authors.</t>
  </si>
  <si>
    <t>The plan(s) are communicated to some of those responsible for delivery of the plan(s).
                      OR 
Communicated to those responsible for delivery is either irregular or ad-hoc.</t>
  </si>
  <si>
    <t>The plan(s) are communicated to most of those responsible for delivery but there are weaknesses in identifying relevant parties resulting in incomplete or inappropriate communication.  The organisation recognises improvement is needed as is working towards resolution.</t>
  </si>
  <si>
    <t>The plan(s) are communicated to all relevant employees, stakeholders and contracted service providers to a level of detail appropriate to their participation or business interests in the delivery of the plan(s) and there is confirmation that they are being used effectively.</t>
  </si>
  <si>
    <t>How are designated responsibilities for delivery of asset plan actions documented?</t>
  </si>
  <si>
    <t>The implementation of asset management plan(s) relies on (1) actions being clearly identified, (2) an owner allocated and (3) that owner having sufficient delegated responsibility and authority to carry out the work required.  It also requires alignment of actions across the organisation.  This question explores how well the plan(s) set out responsibility for delivery of asset plan actions.</t>
  </si>
  <si>
    <t>The management team with overall responsibility for the asset management system.  Operations, maintenance and engineering managers.  If appropriate, the performance management team.</t>
  </si>
  <si>
    <t>The organisation's asset management plan(s).  Documentation defining roles and responsibilities of individuals and organisational departments.</t>
  </si>
  <si>
    <t>The organisation has not documented responsibilities for delivery of asset plan actions.</t>
  </si>
  <si>
    <t>Asset management plan(s) inconsistently document responsibilities for delivery of plan actions and activities and/or responsibilities and authorities for implementation inadequate and/or delegation level inadequate to ensure effective delivery and/or contain misalignments with organisational accountability.</t>
  </si>
  <si>
    <t>Asset management plan(s) consistently document responsibilities for the delivery of actions but responsibility/authority levels are inappropriate/ inadequate, and/or there are misalignments within the organisation.</t>
  </si>
  <si>
    <t>Asset management plan(s) consistently document responsibilities for the delivery actions and there is adequate detail to enable delivery of actions.  Designated responsibility and authority for achievement of asset plan actions is appropriate.</t>
  </si>
  <si>
    <t>What has the organisation done to ensure that appropriate arrangements are made available for the efficient and cost effective implementation of the plan(s)?
(Note this is about resources and enabling support)</t>
  </si>
  <si>
    <t>It is essential that the plan(s) are realistic and can be implemented, which requires appropriate resources to be available and enabling mechanisms in place.  This question explores how well this is achieved.  The plan(s) not only need to consider the resources directly required and timescales, but also the enabling activities, including for example, training requirements, supply chain capability and procurement timescales.</t>
  </si>
  <si>
    <t>The organisation's asset management plan(s).  Documented processes and procedures for the delivery of the asset management plan.</t>
  </si>
  <si>
    <t>The organisation has not considered the arrangements needed for the effective implementation of plan(s).</t>
  </si>
  <si>
    <t>The organisation recognises the need to ensure appropriate arrangements are in place for implementation of asset management plan(s) and is in the process of determining an appropriate approach for achieving this.</t>
  </si>
  <si>
    <t>The organisation has arrangements in place for the implementation of asset management plan(s) but the arrangements are not yet adequately efficient and/or effective.  The organisation is working to resolve existing weaknesses.</t>
  </si>
  <si>
    <t>The organisation's arrangements fully cover all the requirements for the efficient and cost effective implementation of asset management plan(s) and realistically address the resources and timescales required, and any changes needed to functional policies, standards, processes and the asset management information system.</t>
  </si>
  <si>
    <t>Contingency planning</t>
  </si>
  <si>
    <t>What plan(s) and procedure(s) does the organisation have for identifying and responding to incidents and emergency situations and ensuring continuity of critical asset management activities?</t>
  </si>
  <si>
    <t>Widely used AM practice standards require that an organisation has plan(s) to identify and respond to emergency situations.  Emergency plan(s) should outline the actions to be taken to respond to specified emergency situations and ensure continuity of critical asset management activities including the communication to, and involvement of, external agencies.  This question assesses if, and how well, these plan(s) triggered, implemented and resolved in the event of an incident.  The plan(s) should be appropriate to the level of risk as determined by the organisation's risk assessment methodology.  It is also a requirement that relevant personnel are competent and trained.</t>
  </si>
  <si>
    <t>The manager with responsibility for developing emergency plan(s).  The organisation's risk assessment team.  People with designated duties within the plan(s) and procedure(s) for dealing with incidents and emergency situations.</t>
  </si>
  <si>
    <t>The organisation's plan(s) and procedure(s) for dealing with emergencies.  The organisation's risk assessments and risk registers.</t>
  </si>
  <si>
    <t>The organisation has not considered the need to establish plan(s) and procedure(s) to identify and respond to incidents and emergency situations.</t>
  </si>
  <si>
    <t>The organisation has some ad-hoc arrangements to deal with incidents and emergency situations, but these have been developed on a reactive basis in response to specific events that have occurred in the past.</t>
  </si>
  <si>
    <t>Most credible incidents and emergency situations are identified.  Either appropriate plan(s) and procedure(s) are incomplete for critical activities or they are inadequate.  Training/ external alignment may be incomplete.</t>
  </si>
  <si>
    <t>Appropriate emergency plan(s) and procedure(s) are in place to respond to credible incidents and manage continuity of critical asset management activities consistent with policies and asset management objectives.  Training and external agency alignment is in place.</t>
  </si>
  <si>
    <t>Structure, authority and responsibilities</t>
  </si>
  <si>
    <t>What has the organisation done to appoint member(s) of its management team to be responsible for ensuring that the organisation's assets deliver the requirements of the asset management strategy, objectives and plan(s)?</t>
  </si>
  <si>
    <t xml:space="preserve">In order to ensure that the organisation's assets and asset systems deliver the requirements of the asset management policy, strategy and objectives responsibilities need to be allocated to appropriate people who have the necessary authority to fulfil their responsibilities.  </t>
  </si>
  <si>
    <t>Top management.  People with management responsibility for the delivery of asset management policy, strategy, objectives and plan(s).  People working on asset-related activities.</t>
  </si>
  <si>
    <t>Evidence that managers with responsibility for the delivery of asset management policy, strategy, objectives and plan(s) have been appointed and have assumed their responsibilities.  Evidence may include the organisation's documents relating to its asset management system, organisational charts, job descriptions of post-holders, annual targets/objectives and personal development plan(s) of post-holders as appropriate.</t>
  </si>
  <si>
    <t>Top management has not considered the need to appoint a person or persons to ensure that the organisation's assets deliver the requirements of the asset management strategy, objectives and plan(s).</t>
  </si>
  <si>
    <t>Top management understands the need to appoint a person or persons to ensure that the organisation's assets deliver the requirements of the asset management strategy, objectives and plan(s).</t>
  </si>
  <si>
    <t>Top management has appointed an appropriate people to ensure the assets deliver the requirements of the asset management strategy, objectives and plan(s) but their areas of responsibility are not fully defined and/or they have insufficient delegated authority to fully execute their responsibilities.</t>
  </si>
  <si>
    <t>The appointed person or persons have full responsibility for ensuring that the organisation's assets deliver the requirements of the asset management strategy, objectives and plan(s).  They have been given the necessary authority to achieve this.</t>
  </si>
  <si>
    <t>What evidence can the organisation's top management provide to demonstrate that sufficient resources are available for asset management?</t>
  </si>
  <si>
    <t>Optimal asset management requires top management to ensure sufficient resources are available.  In this context the term 'resources' includes manpower, materials, funding and service provider support.</t>
  </si>
  <si>
    <t>Top management.  The management team that has overall responsibility for asset management.  Risk management team.  The organisation's managers involved in day-to-day supervision of asset-related activities, such as frontline managers, engineers, foremen and chargehands as appropriate.</t>
  </si>
  <si>
    <t>Evidence demonstrating that asset management plan(s) and/or the process(es) for asset management plan implementation consider the provision of adequate resources in both the short and long term.  Resources include funding, materials, equipment, services provided by third parties and personnel (internal and service providers) with appropriate skills competencies and knowledge.</t>
  </si>
  <si>
    <t>The organisation's top management has not considered the resources required to deliver asset management.</t>
  </si>
  <si>
    <t>The organisations top management understands the need for sufficient resources but there are no effective mechanisms in place to ensure this is the case.</t>
  </si>
  <si>
    <t>A process exists for determining what resources are required for its asset management activities and in most cases these are available but in some instances resources remain insufficient.</t>
  </si>
  <si>
    <t>An effective process exists for determining the resources needed for asset management and sufficient resources are available.  It can be demonstrated that resources are matched to asset management requirements.</t>
  </si>
  <si>
    <t>To what degree does the organisation's top management communicate the importance of meeting its asset management requirements?</t>
  </si>
  <si>
    <t>Widely used AM practice standards require an organisation to communicate the importance of meeting its asset management requirements such that personnel fully understand, take ownership of, and are fully engaged in the delivery of the asset management requirements.</t>
  </si>
  <si>
    <t>Top management.  The management team that has overall responsibility for asset management.  People involved in the delivery of the asset management requirements.</t>
  </si>
  <si>
    <t>Evidence of such activities as road shows, written bulletins, workshops, team talks and management walk-abouts would assist an organisation to demonstrate it is meeting this requirement.</t>
  </si>
  <si>
    <t>The organisation's top management has not considered the need to communicate the importance of meeting asset management requirements.</t>
  </si>
  <si>
    <t>The organisations top management understands the need to communicate the importance of meeting its asset management requirements but does not do so.</t>
  </si>
  <si>
    <t>Top management communicates the importance of meeting its asset management requirements but only to parts of the organisation.</t>
  </si>
  <si>
    <t>Top management communicates the importance of meeting its asset management requirements to all relevant parts of the organisation.</t>
  </si>
  <si>
    <t>Outsourcing of asset management activities</t>
  </si>
  <si>
    <t>Where the organisation has outsourced some of its asset management activities, how has it ensured that appropriate controls are in place to ensure the compliant delivery of its organisational strategic plan, and its asset management policy and strategy?</t>
  </si>
  <si>
    <t>Where an organisation chooses to outsource some of its asset management activities, the organisation must ensure that these outsourced process(es) are under appropriate control to ensure that all the requirements of widely used AM standards are in place, and the asset management policy, strategy objectives and plan(s) are delivered.  This includes ensuring capabilities and resources across a time span aligned to life cycle management.  The organisation must put arrangements in place to control the outsourced activities, whether it be to external providers or to other in-house departments.  This question explores what the organisation does in this regard.</t>
  </si>
  <si>
    <t>Top management.  The management team that has overall responsibility for asset management.  The manager(s) responsible for the monitoring and management of the outsourced activities.  People involved with the procurement of outsourced activities.  The people within the organisations that are performing the outsourced activities.  The people impacted by the outsourced activity.</t>
  </si>
  <si>
    <t xml:space="preserve">The organisation has not considered the need to put controls in place.
</t>
  </si>
  <si>
    <t>The organisation controls its outsourced activities on an ad-hoc basis, with little regard for ensuring for the compliant delivery of the organisational strategic plan and/or its asset management policy and strategy.</t>
  </si>
  <si>
    <t>Controls systematically considered but currently only provide for the compliant delivery of some, but not all, aspects of the organisational strategic plan and/or its asset management policy and strategy.  Gaps exist.</t>
  </si>
  <si>
    <t>Evidence exists to demonstrate that outsourced activities are appropriately controlled to provide for the compliant delivery of the organisational strategic plan, asset management policy and strategy, and that these controls are integrated into the asset management system</t>
  </si>
  <si>
    <t>Training, awareness and competence</t>
  </si>
  <si>
    <t>How does the organisation develop plan(s) for the human resources required to undertake asset management activities - including the development and delivery of asset management strategy, process(es), objectives and plan(s)?</t>
  </si>
  <si>
    <t>Senior management responsible for agreement of plan(s).  Managers responsible for developing asset management strategy and plan(s).  Managers with responsibility for development and recruitment of staff (including HR functions).  Staff responsible for training.  Procurement officers.  Contracted service providers.</t>
  </si>
  <si>
    <t>Evidence of analysis of future work load plan(s) in terms of human resources.  Document(s) containing analysis of the organisation's own direct resources and contractors resource capability over suitable timescales.  Evidence, such as minutes of meetings, that suitable management forums are monitoring human resource development plan(s).  Training plan(s), personal development plan(s), contract and service level agreements.</t>
  </si>
  <si>
    <t>The organisation has not recognised the need for assessing human resources requirements to develop and implement its asset management system.</t>
  </si>
  <si>
    <t>The organisation has recognised the need to assess its human resources requirements and to develop a plan(s).  There is limited recognition of the need to align these with the development and implementation of its asset management system.</t>
  </si>
  <si>
    <t>The organisation has developed a strategic approach to aligning competencies and human resources to the asset management system including the asset management plan but the work is incomplete or has not been consistently implemented.</t>
  </si>
  <si>
    <t>The organisation can demonstrate that plan(s) are in place and effective in matching competencies and capabilities to the asset management system including the plan for both internal and contracted activities.  Plans are reviewed integral to asset management system process(es).</t>
  </si>
  <si>
    <t>How does the organisation identify competency requirements and then plan, provide and record the training necessary to achieve the competencies?</t>
  </si>
  <si>
    <t xml:space="preserve">Widely used AM standards require that organisations to undertake a systematic identification of the asset management awareness and competencies required at each level and function within the organisation.  Once identified the training required to provide the necessary competencies should be planned for delivery in a timely and systematic way.  Any training provided must be recorded and maintained in a suitable format.  Where an organisation has contracted service providers in place then it should have a means to demonstrate that this requirement is being met for their employees.  </t>
  </si>
  <si>
    <t>Evidence of an established and applied competency requirements assessment process and plan(s) in place to deliver the required training.  Evidence that the training programme is part of a wider, co-ordinated asset management activities training and competency programme.  Evidence that training activities are recorded and that records are readily available (for both direct and contracted service provider staff) e.g. via organisation wide information system or local records database.</t>
  </si>
  <si>
    <t>The organisation does not have any means in place to identify competency requirements.</t>
  </si>
  <si>
    <t>The organisation has recognised the need to identify competency requirements and then plan, provide and record the training necessary to achieve the competencies.</t>
  </si>
  <si>
    <t>The organisation is the process of identifying competency requirements aligned to the asset management plan(s) and then plan, provide and record appropriate training.  It is incomplete or inconsistently applied.</t>
  </si>
  <si>
    <t>Competency requirements are in place and aligned with asset management plan(s).  Plans are in place and effective in providing the training necessary to achieve the competencies.  A structured means of recording the competencies achieved is in place.</t>
  </si>
  <si>
    <t>How does the organization ensure that persons under its direct control undertaking asset management related activities have an appropriate level of competence in terms of education, training or experience?</t>
  </si>
  <si>
    <t xml:space="preserve">A critical success factor for the effective development and implementation of an asset management system is the competence of persons undertaking these activities.  organisations should have effective means in place for ensuring the competence of employees to carry out their designated asset management function(s).  Where an organisation has contracted service providers undertaking elements of its asset management system then the organisation shall assure itself that the outsourced service provider also has suitable arrangements in place to manage the competencies of its employees.  The organisation should ensure that the individual and corporate competencies it requires are in place and actively monitor, develop and maintain an appropriate balance of these competencies.  </t>
  </si>
  <si>
    <t>Managers, supervisors, persons responsible for developing training programmes.  Staff responsible for procurement and service agreements.  HR staff and those responsible for recruitment.</t>
  </si>
  <si>
    <t>Evidence of a competency assessment framework that aligns with established frameworks such as the asset management Competencies Requirements Framework (Version 2.0); National Occupational Standards for Management and Leadership; UK Standard for Professional Engineering Competence, Engineering Council, 2005.</t>
  </si>
  <si>
    <t>The organization has not recognised the need to assess the competence of person(s) undertaking asset management related activities.</t>
  </si>
  <si>
    <t>Competency of staff undertaking asset management related activities is not managed or assessed in a structured way, other than formal requirements for legal compliance and safety management.</t>
  </si>
  <si>
    <t>The organization is in the process of putting in place a means for assessing the competence of person(s) involved in asset management activities including contractors.  There are gaps and inconsistencies.</t>
  </si>
  <si>
    <t>Competency requirements are identified and assessed for all persons carrying out asset management related activities - internal and contracted.  Requirements are reviewed and staff reassessed at appropriate intervals aligned to asset management requirements.</t>
  </si>
  <si>
    <t>Communication, participation and consultation</t>
  </si>
  <si>
    <t>How does the organisation ensure that pertinent asset management information is effectively communicated to and from employees and other stakeholders, including contracted service providers?</t>
  </si>
  <si>
    <t>Widely used AM practice standards require that pertinent asset management information is effectively communicated to and from employees and other stakeholders including contracted service providers.  Pertinent information refers to information required in order to effectively and efficiently comply with and deliver asset management strategy, plan(s) and objectives.  This will include for example the communication of the asset management policy, asset performance information, and planning information as appropriate to contractors.</t>
  </si>
  <si>
    <t>Top management and senior management representative(s), employee's representative(s), employee's trade union representative(s); contracted service provider management and employee representative(s); representative(s) from the organisation's Health, Safety and Environmental team.  Key stakeholder representative(s).</t>
  </si>
  <si>
    <t>Asset management policy statement prominently displayed on notice boards, intranet and internet; use of organisation's website for displaying asset performance data; evidence of formal briefings to employees, stakeholders and contracted service providers; evidence of inclusion of asset management issues in team meetings and contracted service provider contract meetings; newsletters, etc.</t>
  </si>
  <si>
    <t>The organisation has not recognised the need to formally communicate any asset management information.</t>
  </si>
  <si>
    <t>There is evidence that the pertinent asset management information to be shared along with those to share it with is being determined.</t>
  </si>
  <si>
    <t>The organisation has determined pertinent information and relevant parties.  Some effective two way communication is in place but as yet not all relevant parties are clear on their roles and responsibilities with respect to asset management information.</t>
  </si>
  <si>
    <t>Two way communication is in place between all relevant parties, ensuring that information is effectively communicated to match the requirements of asset management strategy, plan(s) and process(es).  Pertinent asset information requirements are regularly reviewed.</t>
  </si>
  <si>
    <t>Asset Management System documentation</t>
  </si>
  <si>
    <t>What documentation has the organisation established to describe the main elements of its asset management system and interactions between them?</t>
  </si>
  <si>
    <t xml:space="preserve">Widely used AM practice standards require an organisation maintain up to date documentation that ensures that its asset management systems (ie, the systems the organisation has in place to meet the standards) can be understood, communicated and operated.   </t>
  </si>
  <si>
    <t>The management team that has overall responsibility for asset management.  Managers engaged in asset management activities.</t>
  </si>
  <si>
    <t>The documented information describing the main elements of the asset management system (process(es)) and their interaction.</t>
  </si>
  <si>
    <t>The organisation has not established documentation that describes the main elements of the asset management system.</t>
  </si>
  <si>
    <t>The organisation is aware of the need to put documentation in place and is in the process of determining how to document the main elements of its asset management system.</t>
  </si>
  <si>
    <t>The organisation in the process of documenting its asset management system and has documentation in place that describes some, but not all, of the main elements of its asset management system and their interaction.</t>
  </si>
  <si>
    <t>The organisation has established documentation that comprehensively describes all the main elements of its asset management system and the interactions between them.  The documentation is kept up to date.</t>
  </si>
  <si>
    <t>Information management</t>
  </si>
  <si>
    <t>What has the organisation done to determine what its asset management information system(s) should contain in order to support its asset management system?</t>
  </si>
  <si>
    <t>Effective asset management requires appropriate information to be available.  Widely used AM standards therefore require the organisation to identify the asset management information it requires in order to support its asset management system.  Some of the information required may be held by suppliers.
The maintenance and development of asset management information systems is a poorly understood specialist activity that is akin to IT management but different from IT management.  This group of questions provides some indications as to whether the capability is available and applied.  Note: To be effective, an asset information management system requires the mobilisation of technology, people and process(es) that create, secure, make available and destroy the information required to support the asset management system.</t>
  </si>
  <si>
    <t>The organisation's strategic planning team.  The management team that has overall responsibility for asset management.  Information management team.  Operations, maintenance and engineering managers</t>
  </si>
  <si>
    <t>Details of the process the organisation has employed to determine what its asset information system should contain in order to support its asset management system.  Evidence that this has been effectively implemented.</t>
  </si>
  <si>
    <t>The organisation has not considered what asset management information is required.</t>
  </si>
  <si>
    <t>The organisation is aware of the need to determine in a structured manner what its asset information system should contain in order to support its asset management system and is in the process of deciding how to do this.</t>
  </si>
  <si>
    <t>The organisation has developed a structured process to determine what  its asset information system should contain in order to support its asset management system and has commenced implementation of the process.</t>
  </si>
  <si>
    <t>The organisation has determined what its asset information system should contain in order to support its asset management system.  The requirements relate to the whole life cycle and cover information originating from both internal and external sources.</t>
  </si>
  <si>
    <t>How does the organisation maintain its asset management information system(s) and ensure that the data held within it (them) is of the requisite quality and accuracy and is consistent?</t>
  </si>
  <si>
    <t>The response to the questions is progressive.  A higher scale cannot be awarded without achieving the requirements of the lower scale.
This question explores how the organisation ensures that information management meets widely used AM practice requirements.</t>
  </si>
  <si>
    <t>The management team that has overall responsibility for asset management.  Users of  the organisational information systems.</t>
  </si>
  <si>
    <t>The asset management information system, together with the policies, procedure(s), improvement initiatives and audits regarding information controls.</t>
  </si>
  <si>
    <t>There are no formal controls in place or controls are extremely limited in scope and/or effectiveness.</t>
  </si>
  <si>
    <t>The organisation is aware of the need for effective controls and is in the process of developing an appropriate control process(es).</t>
  </si>
  <si>
    <t>The organisation has effective controls in place that ensure the data held is of the requisite quality and accuracy and is consistent.  The controls are regularly reviewed and improved where necessary.</t>
  </si>
  <si>
    <t>How has the organisation's ensured its asset management information system is relevant to its needs?</t>
  </si>
  <si>
    <t>Widely used AM standards need not be prescriptive about the form of the asset management information system, but simply require that the asset management information system is appropriate to the organisations needs, can be effectively used and can supply information which is consistent and of the requisite quality and accuracy.</t>
  </si>
  <si>
    <t>The organisation's strategic planning team.  The management team that has overall responsibility for asset management.  Information management team.  Users of  the organisational information systems.</t>
  </si>
  <si>
    <t>The documented process the organisation employs to ensure its asset management information system aligns with its asset management requirements.  Minutes of information systems review meetings involving users.</t>
  </si>
  <si>
    <t>The organisation has not considered the need to determine the relevance of its management information system.  At present there are major gaps between what the information system provides and the organisations needs.</t>
  </si>
  <si>
    <t>The organisation understands the need to ensure its asset management information system is relevant to its needs and is determining an appropriate means by which it will achieve this.  At present there are significant gaps between what the information system provides and the organisations needs.</t>
  </si>
  <si>
    <t>The organisation has developed and is implementing a process to ensure its asset management information system is relevant to its needs.  Gaps between what the information system provides and the organisations needs have been identified and action is being taken to close them.</t>
  </si>
  <si>
    <t>The organisation's asset management information system aligns with its asset management requirements.  Users can confirm that it is relevant to their needs.</t>
  </si>
  <si>
    <t>Risk management process(es)</t>
  </si>
  <si>
    <t>How has the organisation documented process(es) and/or procedure(s) for the identification and assessment of asset and asset management related risks throughout the asset life cycle?</t>
  </si>
  <si>
    <t>Risk management is an important foundation for proactive asset management.  Its overall purpose is to understand the cause, effect and likelihood of adverse events occurring, to optimally manage such risks to an acceptable level, and to provide an audit trail for the management of risks.  Widely used standards require the organisation to have process(es) and/or procedure(s) in place that set out how the organisation identifies and assesses asset and asset management related risks.  The risks have to be considered across all phases of the asset lifecycle.</t>
  </si>
  <si>
    <t>The top management team in conjunction with the organisation's senior risk management representatives.  There may also be input from the organisation's Safety, Health and Environment team.  Staff who carry out risk identification and assessment.</t>
  </si>
  <si>
    <t>The organisation's risk management framework and/or evidence of specific process(es) and/ or procedure(s) that deal with risk control mechanisms.  Evidence that the process(es) and/or procedure(s) are implemented across the business and maintained.  Evidence of agendas and minutes from risk management meetings.  Evidence of feedback in to process(es) and/or procedure(s) as a result of incident investigation(s).  Risk registers and assessments.</t>
  </si>
  <si>
    <t>The organisation has not considered the need to document process(es) and/or procedure(s) for the identification and assessment of asset and asset management related risks throughout the asset life cycle.</t>
  </si>
  <si>
    <t>The organisation is aware of the need to document the management of asset related risk across the asset lifecycle.  The organisation has plan(s) to formally document all relevant process(es) and procedure(s) or has already commenced this activity.</t>
  </si>
  <si>
    <t>The organisation is in the process of documenting the identification and assessment of asset related risk across the asset lifecycle but it is incomplete or there are inconsistencies between approaches and a lack of integration.</t>
  </si>
  <si>
    <t>Identification and assessment of asset related risk across the asset lifecycle is fully documented.  The organisation can demonstrate that appropriate documented mechanisms are integrated across life cycle phases and are being consistently applied.</t>
  </si>
  <si>
    <t>Use and maintenance of asset risk information</t>
  </si>
  <si>
    <t>How does the organisation ensure that the results of risk assessments provide input into the identification of adequate resources and training and competency needs?</t>
  </si>
  <si>
    <t>Widely used AM standards require that the output from risk assessments are considered and that adequate resource (including staff) and training is identified to match the requirements.  It is a further requirement that the effects of the control measures are considered, as there may be implications in resources and training required to achieve other objectives.</t>
  </si>
  <si>
    <t>Staff responsible for risk assessment and those responsible for developing and approving resource and training plan(s).  There may also be input from the organisation's Safety, Health and Environment team.</t>
  </si>
  <si>
    <t>The organisations risk management framework.  The organisation's resourcing plan(s) and training and competency plan(s).  The organisation should be able to demonstrate appropriate linkages between the content of resource plan(s) and training and competency plan(s) to the risk assessments and risk control measures that have been developed.</t>
  </si>
  <si>
    <t>The organisation has not considered the need to conduct risk assessments.</t>
  </si>
  <si>
    <t>The organisation is aware of the need to consider the results of risk assessments and effects of risk control measures to provide input into reviews of resources, training and competency needs.  Current input is typically ad-hoc and reactive.</t>
  </si>
  <si>
    <t>The organisation is in the process ensuring that outputs of risk assessment are included in developing requirements for resources and training.  The implementation is incomplete and there are gaps and inconsistencies.</t>
  </si>
  <si>
    <t>Outputs from risk assessments are consistently and systematically used as inputs to develop resources, training and competency requirements.  Examples and evidence is available.</t>
  </si>
  <si>
    <t>Legal and other requirements</t>
  </si>
  <si>
    <t>What procedure does the organisation have to identify and provide access to its legal, regulatory, statutory and other asset management requirements, and how is requirements incorporated into the asset management system?</t>
  </si>
  <si>
    <t>In order for an organisation to comply with its legal, regulatory, statutory and other asset management requirements, the organisation first needs to ensure that it knows what they are.  It is necessary to have systematic and auditable mechanisms in place to identify new and changing requirements.  Widely used AM standards also require that requirements are incorporated into the asset management system (e.g. procedure(s) and process(es))</t>
  </si>
  <si>
    <t>Top management.  The organisations regulatory team.  The organisation's legal team or advisors.  The management team with overall responsibility for the asset management system.  The organisation's health and safety team or advisors.  The organisation's policy making team.</t>
  </si>
  <si>
    <t>The organisational processes and procedures for ensuring information of this type is identified, made accessible to those requiring the information and is incorporated into asset management strategy and objectives</t>
  </si>
  <si>
    <t>The organisation has not considered the need to identify its legal, regulatory, statutory and other asset management requirements.</t>
  </si>
  <si>
    <t>The organisation identifies some its legal, regulatory, statutory and other asset management requirements, but this is done in an ad-hoc manner in the absence of a procedure.</t>
  </si>
  <si>
    <t>The organisation has procedure(s) to identify its legal, regulatory, statutory and other asset management requirements, but the information is not kept up to date, inadequate or inconsistently managed.</t>
  </si>
  <si>
    <t>Evidence exists to demonstrate that the organisation's  legal, regulatory, statutory and other asset management requirements are identified and kept up to date.  Systematic mechanisms for identifying relevant legal and statutory requirements.</t>
  </si>
  <si>
    <t>Life Cycle Activities</t>
  </si>
  <si>
    <t>How does the organisation establish implement and maintain process(es) for the implementation of its asset management plan(s) and control of activities across the creation, acquisition or enhancement of assets.  This includes design, modification, procurement, construction and commissioning activities?</t>
  </si>
  <si>
    <t>Life cycle activities are about the implementation of asset management plan(s) i.e. they are the "doing" phase.  They need to be done effectively and well in order for asset management to have any practical meaning.  As a consequence, widely used standards require organisations to have in place appropriate process(es) and procedure(s) for the implementation of asset management plan(s) and control of lifecycle activities.   This question explores those aspects relevant to asset creation.</t>
  </si>
  <si>
    <t>Asset managers, design staff, construction staff and project managers from other impacted areas of the business, e.g. Procurement</t>
  </si>
  <si>
    <t>Documented process(es) and procedure(s) which are relevant to demonstrating the effective management and control of life cycle activities during asset creation, acquisition, enhancement including design, modification, procurement, construction and commissioning.</t>
  </si>
  <si>
    <t>The organisation does not have process(es) in place to manage and control the implementation of asset management plan(s) during activities related to asset creation including design, modification, procurement, construction and commissioning.</t>
  </si>
  <si>
    <t>The organisation is aware of the need to have process(es) and procedure(s) in place to manage and control the implementation of asset management plan(s) during activities related to asset creation including design, modification, procurement, construction and commissioning but currently do not have these in place (note: procedure(s) may exist but they are inconsistent/incomplete).</t>
  </si>
  <si>
    <t>The organisation is in the process of putting in place process(es) and procedure(s) to manage and control the implementation of asset management plan(s) during activities related to asset creation including design, modification, procurement, construction and commissioning.  Gaps and inconsistencies are being addressed.</t>
  </si>
  <si>
    <t>Effective process(es) and procedure(s) are in place to manage and control the implementation of asset management plan(s) during activities related to asset creation including design, modification, procurement, construction and commissioning.</t>
  </si>
  <si>
    <t>How does the organisation ensure that process(es) and/or procedure(s) for the implementation of asset management plan(s) and control of activities during maintenance (and inspection) of assets are sufficient to ensure activities are carried out under specified conditions, are consistent with asset management strategy and control cost, risk and performance?</t>
  </si>
  <si>
    <t>Having documented process(es) which ensure the asset management plan(s) are implemented in accordance with any specified conditions, in a manner consistent with the asset management policy, strategy and objectives and in such a way that cost, risk and asset system performance are appropriately controlled is critical.  They are an essential part of turning intention into action.</t>
  </si>
  <si>
    <t>Asset managers, operations managers, maintenance managers and project managers from other impacted areas of the business</t>
  </si>
  <si>
    <t>Documented procedure for review.  Documented procedure for audit of process delivery.  Records of previous audits, improvement actions and documented confirmation that actions have been carried out.</t>
  </si>
  <si>
    <t>The organisation does not have process(es)/procedure(s) in place to control or manage the implementation of asset management plan(s) during this life cycle phase.</t>
  </si>
  <si>
    <t>The organisation is aware of the need to have process(es) and procedure(s) in place to manage and control the implementation of asset management plan(s) during this life cycle phase but currently do not have these in place and/or there is no mechanism for confirming they are effective and where needed modifying them.</t>
  </si>
  <si>
    <t>The organisation is in the process of putting in place process(es) and procedure(s) to manage and control the implementation of asset management plan(s) during this life cycle phase.  They include a process for confirming the process(es)/procedure(s) are effective and if necessary carrying out modifications.</t>
  </si>
  <si>
    <t>The organisation has in place process(es) and procedure(s) to manage and control the implementation of asset management plan(s) during this life cycle phase.  They include a process, which is itself regularly reviewed to ensure it is effective, for confirming the process(es)/ procedure(s) are effective and if necessary carrying out modifications.</t>
  </si>
  <si>
    <t>Performance and condition monitoring</t>
  </si>
  <si>
    <t>How does the organisation measure the performance and condition of its assets?</t>
  </si>
  <si>
    <t>Widely used AM standards require that organisations establish implement and maintain procedure(s) to monitor and measure the performance and/or condition of assets and asset systems.  They further set out requirements in some detail for reactive and proactive monitoring, and leading/lagging performance indicators together with the monitoring or results to provide input to corrective actions and continual improvement.  There is an expectation that performance and condition monitoring will provide input to improving asset management strategy, objectives and plan(s).</t>
  </si>
  <si>
    <t>A broad cross-section of the people involved in the organisation's asset-related activities from data input to decision-makers, i.e. an end-to end assessment.  This should include contactors and other relevant third parties as appropriate.</t>
  </si>
  <si>
    <t>Functional policy and/or strategy documents for performance or condition monitoring and measurement.  The organisation's performance monitoring frameworks, balanced scorecards etc.  Evidence of the reviews of any appropriate performance indicators and the action lists resulting from these reviews.  Reports and trend analysis using performance and condition information.  Evidence of the use of performance and condition information shaping improvements and supporting asset management strategy, objectives and plan(s).</t>
  </si>
  <si>
    <t>The organisation has not considered how to monitor the performance and condition of its assets.</t>
  </si>
  <si>
    <t>The organisation recognises the need for monitoring asset performance but has not developed a coherent approach.  Measures are incomplete, predominantly reactive and lagging.  There is no linkage to asset management objectives.</t>
  </si>
  <si>
    <t>The organisation is developing coherent asset performance monitoring linked to asset management objectives.  Reactive and proactive measures are in place.  Use is being made of leading indicators and analysis.  Gaps and inconsistencies remain.</t>
  </si>
  <si>
    <t>Consistent asset performance monitoring linked to asset management objectives is in place and universally used including reactive and proactive measures.  Data quality management and review process are appropriate.  Evidence of leading indicators and analysis.</t>
  </si>
  <si>
    <t>Investigation of asset-related failures, incidents and nonconformities</t>
  </si>
  <si>
    <t>How does the organisation ensure responsibility and the authority for the handling, investigation and mitigation of asset-related failures, incidents and emergency situations and non conformances is clear, unambiguous, understood and communicated?</t>
  </si>
  <si>
    <t>Widely used AM standards require that the organisation establishes implements and maintains process(es) for the handling and investigation of failures incidents and non-conformities for assets and sets down a number of expectations.  Specifically this question examines the requirement to define clearly responsibilities and authorities for these activities, and communicate these unambiguously to relevant people including external stakeholders if appropriate.</t>
  </si>
  <si>
    <t>The organisation's safety and environment management team.  The team with overall responsibility for the management of the assets.  People who have appointed roles within the asset-related investigation procedure, from those who carry out the investigations to senior management who review the recommendations.  Operational controllers responsible for managing the asset base under fault conditions and maintaining services to consumers.  Contractors and other third parties as appropriate.</t>
  </si>
  <si>
    <t>Process(es) and procedure(s) for the handling, investigation and mitigation of asset-related failures, incidents and emergency situations and non conformances.  Documentation of assigned responsibilities and authority to employees.  Job Descriptions, Audit reports.  Common communication systems i.e. all Job Descriptions on Internet etc.</t>
  </si>
  <si>
    <t>The organisation has not considered the need to define the appropriate responsibilities and the authorities.</t>
  </si>
  <si>
    <t>The organisation understands the requirements and is in the process of determining how to define them.</t>
  </si>
  <si>
    <t>The organisation are in the process of defining the responsibilities and authorities with evidence.  Alternatively there are some gaps or inconsistencies in the identified responsibilities/authorities.</t>
  </si>
  <si>
    <t>The organisation have defined the appropriate responsibilities and authorities and evidence is available to show that these are applied across the business and kept up to date.</t>
  </si>
  <si>
    <t>Audit</t>
  </si>
  <si>
    <t>What has the organisation done to establish procedure(s) for the audit of its asset management system (process(es))?</t>
  </si>
  <si>
    <t>This question seeks to explore what the organisation has done to comply with the standard practice AM audit requirements.</t>
  </si>
  <si>
    <t>The management team responsible for its asset management procedure(s).  The team with overall responsibility for the management of the assets.  Audit teams, together with key staff responsible for asset management.  For example, Asset Management Director, Engineering Director.  People with responsibility for carrying out risk assessments</t>
  </si>
  <si>
    <t>The organisation has not recognised the need to establish procedure(s) for the audit of its asset management system.</t>
  </si>
  <si>
    <t>The organisation understands the need for audit procedure(s) and is determining the appropriate scope, frequency and methodology(s).</t>
  </si>
  <si>
    <t>The organisation is establishing its audit procedure(s) but they do not yet cover all the appropriate asset-related activities.</t>
  </si>
  <si>
    <t>The organisation can demonstrate that its audit procedure(s) cover all the appropriate asset-related activities and the associated reporting of audit results.  Audits are to an appropriate level of detail and consistently managed.</t>
  </si>
  <si>
    <t>Corrective &amp; Preventative action</t>
  </si>
  <si>
    <t>Having investigated asset related failures, incidents and non-conformances, and taken action to mitigate their consequences, an organisation is  required to implement preventative and corrective actions to address root causes.  Incident and failure investigations are only useful if appropriate actions are taken as a result to assess changes to a businesses risk profile and ensure that appropriate arrangements are in place should a recurrence of the incident happen.  Widely used AM standards also require that necessary changes arising from preventive or corrective action are made to the asset management system.</t>
  </si>
  <si>
    <t>The management team responsible for its asset management procedure(s).  The team with overall responsibility for the management of the assets.  Audit and incident investigation teams.  Staff responsible for planning and managing corrective and preventive actions.</t>
  </si>
  <si>
    <t>Analysis records, meeting notes and minutes, modification records.  Asset management plan(s), investigation reports, audit reports, improvement programmes and projects.  Recorded changes to asset management procedure(s) and process(es).  Condition and performance reviews.  Maintenance reviews</t>
  </si>
  <si>
    <t>The organisation does not recognise the need to have systematic approaches to instigating corrective or preventive actions.</t>
  </si>
  <si>
    <t>The organisation recognises the need to have systematic approaches to instigating corrective or preventive actions.  There is ad-hoc implementation for corrective actions to address failures of assets but not the asset management system.</t>
  </si>
  <si>
    <t>The need is recognized for systematic instigation of preventive and corrective actions to address root causes of non compliance or incidents identified by investigations, compliance evaluation or audit.  It is only partially or inconsistently in place.</t>
  </si>
  <si>
    <t>Mechanisms are consistently in place and effective for the systematic instigation of preventive and corrective actions to address root causes of non compliance or incidents identified by investigations, compliance evaluation or audit.</t>
  </si>
  <si>
    <t>Continual Improvement</t>
  </si>
  <si>
    <t>How does the organisation achieve continual improvement in the optimal combination of costs, asset related risks and the performance and condition of assets and asset systems across the whole life cycle?</t>
  </si>
  <si>
    <t>Widely used AM standards have requirements to establish, implement and maintain process(es)/procedure(s) for identifying, assessing, prioritising and implementing actions to achieve continual improvement.  Specifically there is a requirement to demonstrate continual improvement in optimisation of cost risk and performance/condition of assets across the life cycle.  This question explores an organisation's capabilities in this area—looking for systematic improvement mechanisms rather that reviews and audit (which are separately examined).</t>
  </si>
  <si>
    <t>The top management of the organisation.  The manager/team responsible for managing the organisation's asset management system, including its continual improvement.  Managers responsible for policy development and implementation.</t>
  </si>
  <si>
    <t>Records showing systematic exploration of improvement.  Evidence of new techniques being explored and implemented.  Changes in procedure(s) and process(es) reflecting improved use of optimisation tools/techniques and available information.  Evidence of working parties and research.</t>
  </si>
  <si>
    <t>The organisation does not consider continual improvement of these factors to be a requirement, or has not considered the issue.</t>
  </si>
  <si>
    <t>A Continual Improvement ethos is recognised as beneficial, however it has just been started, and or covers partially the asset drivers.</t>
  </si>
  <si>
    <t>Continuous improvement process(es) are set out and include consideration of cost risk, performance and condition for assets managed across the whole life cycle but it is not yet being systematically applied.</t>
  </si>
  <si>
    <t>There is evidence to show that continuous improvement process(es) which include consideration of cost risk, performance and condition for assets managed across the whole life cycle are being systematically applied.</t>
  </si>
  <si>
    <t>How does the organisation seek and acquire knowledge about new asset management related technology and practices, and evaluate their potential benefit to the organisation?</t>
  </si>
  <si>
    <t>One important aspect of continual improvement is where an organisation looks beyond its existing boundaries and knowledge base to look at what 'new things are on the market'.  These new things can include equipment, process(es), tools, etc.  An organisation which does this will be able to demonstrate that it continually seeks to expand its knowledge of all things affecting its asset management approach and capabilities.  The organisation will be able to demonstrate that it identifies any such opportunities to improve, evaluates them for suitability to its own organisation and implements them as appropriate.  This question explores an organisation's approach to this activity.</t>
  </si>
  <si>
    <t>The top management of the organisation.  The manager/team responsible for managing the organisation's asset management system, including its continual improvement.  People who monitor the various items that require monitoring for 'change'.  People that implement changes to the organisation's policy, strategy, etc.  People within an organisation with responsibility for investigating, evaluating, recommending and implementing new tools and techniques, etc.</t>
  </si>
  <si>
    <t>Research and development projects and records, benchmarking and participation knowledge exchange professional forums.  Evidence of correspondence relating to knowledge acquisition.  Examples of change implementation and evaluation of new tools, and techniques linked to asset management strategy and objectives.</t>
  </si>
  <si>
    <t>The organisation makes no attempt to seek knowledge about new asset management related technology or practices.</t>
  </si>
  <si>
    <t>The organisation is inward looking, however it recognises that asset management is not sector specific and other sectors have developed good practice and new ideas that could apply.  Ad-hoc approach.</t>
  </si>
  <si>
    <t>The organisation has initiated asset management communication within sector to share and, or identify 'new' to sector asset management practices and seeks to evaluate them.</t>
  </si>
  <si>
    <t>The organisation actively engages internally and externally with other asset management practitioners, professional bodies and relevant conferences.  Actively investigates and evaluates new practices and evolves its asset management activities using appropriate developments.</t>
  </si>
  <si>
    <t>SECTION 2 - DESCRIPTION OF PRACTICES FOR COLLECTING AND MANAGING NETWORK ASSET DATA, MAKING RISK-BASED DECISIONS AND MANAGING COST ESTIMATION MODELS</t>
  </si>
  <si>
    <t>Scope/purpose of description</t>
  </si>
  <si>
    <t>User Guidance</t>
  </si>
  <si>
    <t>Description of Practices</t>
  </si>
  <si>
    <t>ISO 55002, 7.5</t>
  </si>
  <si>
    <t xml:space="preserve">Describe whether asset condition information is being captured in its systems in a consistent way so that when the data is extracted, it is meaningful and reliable. Describe what it has put in place by way of processes to achieve this, including how the business intends to ensure consistent and systematic data collection from third party providers who may be engaged in maintenance activitites.
</t>
  </si>
  <si>
    <t>ISO 55000, 6.2</t>
  </si>
  <si>
    <t xml:space="preserve">Asset replacement decision making should be a key asset management objective and it should be informed by asset condition data to ensure assets are not replaced to late or too early. Asset condition based decision making also supports expenditure forecasts and reliable asset management plans
</t>
  </si>
  <si>
    <t>Describe how it plans to ensure it has an audited and regularly-maintained platform for sharing network asset data with internal and external stakeholders</t>
  </si>
  <si>
    <t>ISO 55002, 2.5 and  8.3.2 (e)</t>
  </si>
  <si>
    <t xml:space="preserve">Ensuring that asset and network data is verifiably accurate and enabling platforms for accessing that data made available to internal staff and thrid party providers will improve asset management outcomes.
</t>
  </si>
  <si>
    <t>Describe how the business plans to test its asset and network performance, evaluate whether it is achieving its asset management policies and objectives, and identify ways to improve the performance of its network.</t>
  </si>
  <si>
    <t>ISO 55000, 9.1</t>
  </si>
  <si>
    <t xml:space="preserve">The asset management system should use monitored and measured data to obtain information regarding asset and network performance. This should be used to evaluate whether the asset management policies and objectives are being met, and identify corrective actions and areas for improvement.
</t>
  </si>
  <si>
    <t>ISO 55002, 9.1</t>
  </si>
  <si>
    <t>Systematised asset management systems should ensure that there is consistency and traceability of technical asset information and condition data, through to the financial systems. This will support robust expenditure forecasting and decision making.
This is consistent with ISO 55002 section 9.1</t>
  </si>
  <si>
    <t>ISO 55002, 6.2</t>
  </si>
  <si>
    <t xml:space="preserve">Asset health models are key to ensuring that asset replacements can be made in a timely manner and that expenditure forecasts are more robust. In some cases age-based volumetric models, informed by asset outage rates may be more appropriate but where asset health models can be reasonably developed, they should be.
</t>
  </si>
  <si>
    <t>Describe how the business intends to develop its asset criticality understanding, and how this informs its asset replacement and renewal strategies.</t>
  </si>
  <si>
    <t>ISO 55002, 6.2.2.3 and 6.2.2.4</t>
  </si>
  <si>
    <t xml:space="preserve">Understanding asset criticality and the impact that asset has on supply reliability if it fails is a key input into intervention prioritisation. 
</t>
  </si>
  <si>
    <t>Describe how the business intends to improve its network asset risk framework so it can make risk-based decisions, including where appropriate, risk-based decisions based on reliability risk, environmental risk, high-impact low-probability event risk, and safety risk.</t>
  </si>
  <si>
    <t>Describe how the business is developing practices to identify and mitigate safety risks, including the use of a framework such as ALARP to prioritise identified safety risks and to justify investments to mitigate those risks.</t>
  </si>
  <si>
    <t>ISO 55002, 6.2.2.3 and 6.2.2.4 and clause 22 of the Health and Safety at Work Act 2015</t>
  </si>
  <si>
    <t xml:space="preserve">Risk calculations related to safety risk should be sufficiently explicit for decision makers to understand relative asset and network related safety risks, risk prioritisation, and the economic decision making surrounding mitigations if these are to provide risk controls above levels required by network design standards and statutory requirements.
</t>
  </si>
  <si>
    <t>Describe how the business plans to routinely audit, update, and manage its cost estimation models.</t>
  </si>
  <si>
    <t xml:space="preserve">Project and programme costs estimation is a key component of robust asset and project investment decision making.  
</t>
  </si>
  <si>
    <t xml:space="preserve">Using actual project and programme costs to review estimates will help ensure that future forecasts are likely to be more accurate and drive efficiencies.
</t>
  </si>
  <si>
    <t>Network operating costs</t>
  </si>
  <si>
    <t xml:space="preserve">Opening volume </t>
  </si>
  <si>
    <t>Closing Volume 30 June 2020</t>
  </si>
  <si>
    <t>Regulatory income</t>
  </si>
  <si>
    <t>Current Year Actual</t>
  </si>
  <si>
    <t>Expenditure</t>
  </si>
  <si>
    <t>Operating expenditure</t>
  </si>
  <si>
    <t xml:space="preserve">5(ii): Subcomponents of Operating Expenditure </t>
  </si>
  <si>
    <t>5(i): Operating Expenditure</t>
  </si>
  <si>
    <t>SCHEDULE 5: REPORT ON OPERATING EXPENDITURE FOR THE DISCLOSURE YEAR</t>
  </si>
  <si>
    <t>Operating Expenditure Forecast</t>
  </si>
  <si>
    <t>Subcomponents of operating expenditure (where known)</t>
  </si>
  <si>
    <t xml:space="preserve">7(iii): Operating Expenditure  </t>
  </si>
  <si>
    <t>7(iv): Subcomponents of Operating Expenditure</t>
  </si>
  <si>
    <r>
      <rPr>
        <b/>
        <sz val="10"/>
        <color theme="1"/>
        <rFont val="Calibri"/>
        <family val="2"/>
        <scheme val="minor"/>
      </rPr>
      <t>Total value of related party transactions</t>
    </r>
    <r>
      <rPr>
        <b/>
        <strike/>
        <sz val="10"/>
        <color theme="1"/>
        <rFont val="Calibri"/>
        <family val="2"/>
        <scheme val="minor"/>
      </rPr>
      <t xml:space="preserve">
</t>
    </r>
    <r>
      <rPr>
        <b/>
        <sz val="10"/>
        <color theme="1"/>
        <rFont val="Calibri"/>
        <family val="2"/>
        <scheme val="minor"/>
      </rPr>
      <t>($000)</t>
    </r>
  </si>
  <si>
    <t>Cashflows</t>
  </si>
  <si>
    <t>Total Depreciation</t>
  </si>
  <si>
    <t>Total Revaluations</t>
  </si>
  <si>
    <t>Insurance expenditure</t>
  </si>
  <si>
    <t>Opening value of fully depreciated and disposed assets</t>
  </si>
  <si>
    <t>Target ($000) ¹</t>
  </si>
  <si>
    <t xml:space="preserve">The templates for some Schedules may require additional rows to be inserted in tables marked 'include additional rows if needed' or similar. Column A Schedule references should not be entered in additional rows, and should be deleted from additional rows that are created by copying and pasting rows that have Schedule references. </t>
  </si>
  <si>
    <t xml:space="preserve">Calculation cells may show an incorrect value until precedent cell entries have been completed. Data entry may be assisted by completing the Schedules in the following order: </t>
  </si>
  <si>
    <t xml:space="preserve">ROI – comparable to a post-tax WACC </t>
  </si>
  <si>
    <t xml:space="preserve">Mid-point estimate of post-tax WACC </t>
  </si>
  <si>
    <t>SCHEDULE 10: ID FFLAS ASSET REGISTER</t>
  </si>
  <si>
    <t>Describe how the business plans use actual costs of completed capital expenditure and operating expenditure projects and programmes, to improve future cost estimates.</t>
  </si>
  <si>
    <t>Describe how the business plans to ensure capital expenditure and operating expenditure projects and programmes are efficiently delivered and implemented, and meet applicable industry standards.</t>
  </si>
  <si>
    <t>Corporate opex</t>
  </si>
  <si>
    <t>Corporate capex</t>
  </si>
  <si>
    <t>Months in disclosure year</t>
  </si>
  <si>
    <r>
      <t>CPI</t>
    </r>
    <r>
      <rPr>
        <vertAlign val="subscript"/>
        <sz val="10"/>
        <rFont val="Calibri"/>
        <family val="2"/>
      </rPr>
      <t>t</t>
    </r>
  </si>
  <si>
    <r>
      <t>CPI</t>
    </r>
    <r>
      <rPr>
        <vertAlign val="subscript"/>
        <sz val="10"/>
        <rFont val="Calibri"/>
        <family val="2"/>
      </rPr>
      <t>t-1</t>
    </r>
  </si>
  <si>
    <t>Network &amp; customer IT</t>
  </si>
  <si>
    <t>Non-network IT</t>
  </si>
  <si>
    <t>SCHEDULE 3: REPORT ON REGULATORY TAX ALLOWANCE</t>
  </si>
  <si>
    <t>3(i): Regulatory Tax Allowance</t>
  </si>
  <si>
    <t>3(ii): Disclosure of Permanent and Temporary Differences</t>
  </si>
  <si>
    <t xml:space="preserve">3(iii): Reconciliation of Tax Losses </t>
  </si>
  <si>
    <t>3(iv): Regulatory Tax Asset Base Roll-Forward</t>
  </si>
  <si>
    <t>12a(ii) System Traffic (Gigabits per second)</t>
  </si>
  <si>
    <t>SCHEDULE 12: REPORT ON FORECAST CAPACITY AND UTILISATION</t>
  </si>
  <si>
    <t>12(i): System capacity and utilisation</t>
  </si>
  <si>
    <t>SCHEDULE 11a: REPORT ON FORECAST OPERATING EXPENDITURE</t>
  </si>
  <si>
    <t>SCHEDULE 11: REPORT ON FORECAST CAPITAL EXPENDITURE</t>
  </si>
  <si>
    <t>11(i): Expenditure on Assets Forecast</t>
  </si>
  <si>
    <t>The references labelled 'ref' in the leftmost column of each template can be used to reference individual rows of the template. It may be useful to refer to a row when writing explanatory notes about a specific data point.</t>
  </si>
  <si>
    <t>Schedules 1–13</t>
  </si>
  <si>
    <t>Templates for Schedules 1–13</t>
  </si>
  <si>
    <t>To prepare the templates for disclosure, the regulated provider's company name should be entered in cell C8, the date of the last day of the current disclosure year should be entered in cell C12, and the date on which the information is disclosed should be entered in cell C10 of the CoverSheet worksheet.</t>
  </si>
  <si>
    <t xml:space="preserve">The cell C12 entry (current year) is used to calculate disclosure years in the column headings that show above some of the tables and in labels adjacent to some entry cells. It is also used to calculate the ‘For disclosure year ended’ date in the template title blocks (the title blocks are the light green shaded areas at the top of each template).
The cell C8 entry (company name) is used in the template title blocks.
Dates should be entered in day/month/year order (Example "31 December 2021").
</t>
  </si>
  <si>
    <t xml:space="preserve">1. Coversheet
2. Schedules 2a, 3
3. Schedules 4a, 5a
4. Schedules 5,6
5. Schedule 8, 2
6. Schedule 4
7. Schedule 7
8. Schedules 1, 9
9. All remaining Schedules                                                                                                                                                                                                                                                                                                             </t>
  </si>
  <si>
    <t>SCHEDULE 5a: REPORT ON COST ALLOCATIONS</t>
  </si>
  <si>
    <t>5a(i): Operating Cost Allocations</t>
  </si>
  <si>
    <t>5a(ii): Other Cost Allocations</t>
  </si>
  <si>
    <t>5a(iii): Changes in Cost Allocations* †</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</si>
  <si>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</si>
  <si>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 xml:space="preserve">This Schedule requires a summary of the quantity of assets that make up the network, by asset category and asset class, the estimated condition of the assets, a forecast of the percentage of assets to be replaced and the age profile of assets. 
</t>
  </si>
  <si>
    <t>The organisation's asset-related audit procedure(s).  The organisation's methodology(s) by which it determined the scope and frequency of the audits and the criteria by which it identified the appropriate audit personnel.  Audit Schedules, reports etc.  Evidence of the procedure(s) by which the audit results are presented, together with any subsequent communications.  The risk assessment Schedule or risk registers.</t>
  </si>
  <si>
    <t>SCHEDULE 1: REPORT ON ID FFLAS RETURN ON INVESTMENT (ID-ONLY REGULATED PROVIDER)</t>
  </si>
  <si>
    <t>Company name</t>
  </si>
  <si>
    <t>Company name and Dates</t>
  </si>
  <si>
    <t>For disclosure-year ended</t>
  </si>
  <si>
    <t>K14 to M14 — from applicable LFC ID cost of capital the main body of the determination (ComCom website)</t>
  </si>
  <si>
    <t>K26 to M26 — from applicable LFC ID cost of capital the main body of the determination (ComCom website)</t>
  </si>
  <si>
    <t>Planning period</t>
  </si>
  <si>
    <t>In Schedule 14, Box 5 and Box 6, provide descriptions and workings of items recorded in the asterisked categories in Schedule 5a(i).</t>
  </si>
  <si>
    <t>Data Accuracy
(1 to 4)</t>
  </si>
  <si>
    <t>Commission only</t>
  </si>
  <si>
    <t>Cost of debt</t>
  </si>
  <si>
    <t>SCHEDULE 8: REPORT ON CALCULATION INPUTS</t>
  </si>
  <si>
    <t>12a</t>
  </si>
  <si>
    <t>from S8</t>
  </si>
  <si>
    <t>A</t>
  </si>
  <si>
    <t>B</t>
  </si>
  <si>
    <t>C</t>
  </si>
  <si>
    <t>+ opening RAB value of financial loss asset</t>
  </si>
  <si>
    <t>+ closing RAB value of financial loss asset</t>
  </si>
  <si>
    <t>average of C and D where:</t>
  </si>
  <si>
    <t>= Sum of closing RAB values of core fibre assets</t>
  </si>
  <si>
    <t xml:space="preserve">D  </t>
  </si>
  <si>
    <t xml:space="preserve">= sum of opening RAB values of core fibre assets </t>
  </si>
  <si>
    <t>and</t>
  </si>
  <si>
    <t>Asset stranding allowance adjustment = A x B</t>
  </si>
  <si>
    <t>Level 1 category</t>
  </si>
  <si>
    <t>Level 2 category</t>
  </si>
  <si>
    <t>Customer opex</t>
  </si>
  <si>
    <t>Total customer opex</t>
  </si>
  <si>
    <t>Support opex</t>
  </si>
  <si>
    <t>Total support opex</t>
  </si>
  <si>
    <t>Company Name</t>
  </si>
  <si>
    <t>Central Office (CO) to fibre flexibility point (FFPs), with percentage fill greater than 85%</t>
  </si>
  <si>
    <t>SCHEDULE 12a: REPORT ON FORECAST NETWORK DEMAND</t>
  </si>
  <si>
    <t>This Schedule requires a forecast of new connections (by consumer type), peak demand and data volumes for the disclosure year and a 5 year planning period. The forecasts should be consistent with the assumptions used in developing the expenditure forecasts in Schedules 11 and Schedule 11a and the capacity and utilisation forecasts in Schedule 12.</t>
  </si>
  <si>
    <t>12a(i): Active forecast connections</t>
  </si>
  <si>
    <t>GPON connections by core service*</t>
  </si>
  <si>
    <t>Total GPON connections by core service</t>
  </si>
  <si>
    <t>Other GPON connections</t>
  </si>
  <si>
    <t>P2P connections</t>
  </si>
  <si>
    <t>Sum of GPON core service connection speeds (bits per second)</t>
  </si>
  <si>
    <t>Aggregate coincident maximum peak demand across all ports by POI area</t>
  </si>
  <si>
    <t>Breakdown of capital contributions</t>
  </si>
  <si>
    <t>6(iii): Subcomponents of Expenditure on Assets</t>
  </si>
  <si>
    <t>Level 1 Category</t>
  </si>
  <si>
    <t>Total Shared Costs</t>
  </si>
  <si>
    <t>Non-network IT &amp; support</t>
  </si>
  <si>
    <t xml:space="preserve">Nature of opex or capex </t>
  </si>
  <si>
    <t>Total Operating expenditure</t>
  </si>
  <si>
    <t>to S2</t>
  </si>
  <si>
    <r>
      <t xml:space="preserve">Level 2 category </t>
    </r>
    <r>
      <rPr>
        <sz val="10"/>
        <rFont val="Calibri"/>
        <family val="2"/>
        <scheme val="minor"/>
      </rPr>
      <t>(Assign expenditure to level 1 or level 2 category in G42 to G56 below)</t>
    </r>
  </si>
  <si>
    <t>11(ii): Breakdown of capital contributions</t>
  </si>
  <si>
    <t>From row 132</t>
  </si>
  <si>
    <t>9(iii): Total Opex and Capex Related Party Transactions*</t>
  </si>
  <si>
    <t>9(ii): Total Regulatory Income from related party transactions*</t>
  </si>
  <si>
    <t>Percentage of total regulatory income where associated FFLAS services were provided at a value less than if the transaction was an arm's-length transaction.</t>
  </si>
  <si>
    <t>Nature of services</t>
  </si>
  <si>
    <t>From row 49 below</t>
  </si>
  <si>
    <t>AMP Planning Period</t>
  </si>
  <si>
    <t>Asset Management Standard Applied</t>
  </si>
  <si>
    <t>Standard Ref. (For guidance only)</t>
  </si>
  <si>
    <t>Describe how the business plans to systematise processes for collecting and collating network asset data, including data supplied by contractors and other third parties (note - target score and initiatives must be reported under 25 above).</t>
  </si>
  <si>
    <t>Describe how the business plans to improve knowledge of network asset condition so that assets are replaced in a timely manner (note - target score and initiatives must be reported under 25 above).</t>
  </si>
  <si>
    <t>Describe how the business plans to, where appropriate, develop and improve  asset health models so that they are informed by network asset condition data. (note - target score and initiatives must be reported under 25 above)</t>
  </si>
  <si>
    <t>Describe how the business plans to ensure that there is a clear line-of-sight from asset condition data through to the expenditure forecasts and financial reporting. (note - target score and initiatives must be reported under 25 above).</t>
  </si>
  <si>
    <t>Fibre Optic Cable (sheath length)</t>
  </si>
  <si>
    <t>Fibre Optic Cable (route length)</t>
  </si>
  <si>
    <t>3 Year Forecast</t>
  </si>
  <si>
    <t>GPON connections by service level may be Commission only</t>
  </si>
  <si>
    <t>Demand by POI area may be Commission only</t>
  </si>
  <si>
    <t>1  From the nominal dollar target revenue for the disclosure year disclosed under clause 2.5.11 of this determination</t>
  </si>
  <si>
    <t>2  From the CY+1 nominal dollar expenditure forecasts disclosed in accordance with clause 2.4.2 for the forecast period starting at the beginning of the disclosure year (Schedules 11 and 11a)</t>
  </si>
  <si>
    <t>ID-Only Regulated Provider Information Disclosure Requirements</t>
  </si>
  <si>
    <r>
      <t>Customer opex</t>
    </r>
    <r>
      <rPr>
        <i/>
        <sz val="10"/>
        <rFont val="Calibri"/>
        <family val="2"/>
        <scheme val="minor"/>
      </rPr>
      <t xml:space="preserve"> (complete if disclosing at Level 1 category)</t>
    </r>
  </si>
  <si>
    <r>
      <t xml:space="preserve">Network opex </t>
    </r>
    <r>
      <rPr>
        <i/>
        <sz val="10"/>
        <rFont val="Calibri"/>
        <family val="2"/>
        <scheme val="minor"/>
      </rPr>
      <t>(complete if disclosing at Level 1 category)</t>
    </r>
  </si>
  <si>
    <r>
      <t xml:space="preserve">Support opex </t>
    </r>
    <r>
      <rPr>
        <i/>
        <sz val="10"/>
        <rFont val="Calibri"/>
        <family val="2"/>
        <scheme val="minor"/>
      </rPr>
      <t>(complete if disclosing at Level 1 category)</t>
    </r>
  </si>
  <si>
    <r>
      <t xml:space="preserve">Customer opex </t>
    </r>
    <r>
      <rPr>
        <i/>
        <sz val="10"/>
        <rFont val="Calibri"/>
        <family val="2"/>
        <scheme val="minor"/>
      </rPr>
      <t>(complete if disclosing at Level 1 category)</t>
    </r>
  </si>
  <si>
    <r>
      <t xml:space="preserve">Extending the network </t>
    </r>
    <r>
      <rPr>
        <i/>
        <sz val="10"/>
        <rFont val="Calibri"/>
        <family val="2"/>
        <scheme val="minor"/>
      </rPr>
      <t>(complete if disclosing at Level 1 category)</t>
    </r>
  </si>
  <si>
    <r>
      <t xml:space="preserve">Installations </t>
    </r>
    <r>
      <rPr>
        <i/>
        <sz val="10"/>
        <rFont val="Calibri"/>
        <family val="2"/>
        <scheme val="minor"/>
      </rPr>
      <t>(complete if disclosing at Level 1 category)</t>
    </r>
  </si>
  <si>
    <r>
      <t xml:space="preserve">Network capacity </t>
    </r>
    <r>
      <rPr>
        <i/>
        <sz val="10"/>
        <rFont val="Calibri"/>
        <family val="2"/>
        <scheme val="minor"/>
      </rPr>
      <t>(complete if disclosing at Level 1 category)</t>
    </r>
  </si>
  <si>
    <r>
      <t xml:space="preserve">Network sustain &amp; enhance </t>
    </r>
    <r>
      <rPr>
        <i/>
        <sz val="10"/>
        <rFont val="Calibri"/>
        <family val="2"/>
        <scheme val="minor"/>
      </rPr>
      <t>(complete if disclosing at Level 1 category)</t>
    </r>
  </si>
  <si>
    <r>
      <t xml:space="preserve">Non-network IT &amp; support </t>
    </r>
    <r>
      <rPr>
        <i/>
        <sz val="10"/>
        <rFont val="Calibri"/>
        <family val="2"/>
        <scheme val="minor"/>
      </rPr>
      <t>(complete if disclosing at Level 1 category)</t>
    </r>
  </si>
  <si>
    <t>REPORT ON OPERATING EXPENDITURE</t>
  </si>
  <si>
    <t>REPORT ON CAPITAL EXPENDITURE</t>
  </si>
  <si>
    <t>REPORT ON COMPARISON OF FORECAST TO ACTUAL EXPENDITURE</t>
  </si>
  <si>
    <t>REPORT ON ID FFLAS ASSET REGISTER</t>
  </si>
  <si>
    <t>11a</t>
  </si>
  <si>
    <t>REPORT ON FORECAST CAPITAL EXPENDITURE</t>
  </si>
  <si>
    <t>REPORT ON FORECAST CAPACITY AND UTILISATION</t>
  </si>
  <si>
    <t>REPORT ON FORECAST NETWORK DEMAND</t>
  </si>
  <si>
    <t>REPORT ON ASSET MANAGEMENT CAPABILITY</t>
  </si>
  <si>
    <t xml:space="preserve">Schedule 4 cells N97:P125 and N127 will change colour if the RAB values do not equal the corresponding values in table 4(ii).
</t>
  </si>
  <si>
    <t>REPORT ON FORECAST OPERATING EXPENDITURE</t>
  </si>
  <si>
    <t>REPORT ON ID FFLAS RETURN ON INVESTMENT</t>
  </si>
  <si>
    <t>REPORT ON CALCULATED INPUTS</t>
  </si>
  <si>
    <t>REPORT ON VALUE OF THE REGULATORY ASSET BASE ROLLED FORWARD</t>
  </si>
  <si>
    <t>SCHEDULE 4: REPORT ON VALUE OF THE ID FFLAS REGULATORY ASSET BASE ROLLED FORWARD</t>
  </si>
  <si>
    <t>8(i): Qualifying Debt (may be Commission only)</t>
  </si>
  <si>
    <t>8(ii): Calculation of Term Credit Spread Differential allowance</t>
  </si>
  <si>
    <t>8(iii): Calculation of Notional Deductible Interest</t>
  </si>
  <si>
    <t>8(iv): Calculation of Asset Stranding Allowance adjustment to ROI</t>
  </si>
  <si>
    <t xml:space="preserve">This Schedule requires a breakdown of forecast expenditure on assets for the current disclosure year and a 5 year planning period. The forecast is to be expressed in both constant price and nominal dollar terms. Also required is a forecast of the value of commissioned assets (i.e., the value of RAB additions) 
ID-only providers must provide explanatory comment on the difference between constant price and nominal dollar forecasts of expenditure on assets in Schedule 14a (Mandatory Explanatory Notes).
This information is not part of audited disclosure information (as defined in clause 1.4.3 of the main body of the determination).
</t>
  </si>
  <si>
    <t xml:space="preserve">This Schedule requires a breakdown of forecast operating expenditure for the disclosure year and a 5 year planning period. The forecast is to be expressed in both constant price and nominal dollar terms. 
ID-only providers must provide explanatory comment on the difference between constant price and nominal dollar operating expenditure forecasts in Schedule 14A (Mandatory Explanatory Notes), as applicable.
This information is not part of audited disclosure information (as defined in clause 1.4.3 of the main body of the determination).
</t>
  </si>
  <si>
    <t>This Schedule requires information on an ID-only regulated provider's self-assessment of the maturity of its asset management practices and a descriptions of its practices for collecting and managing network data, making risk-based decisions and managing cost estimation models.</t>
  </si>
  <si>
    <t>This Schedule requires information on the Return on Investment (ROI) relative to the Commerce Commission's estimates of post tax WACC and vanilla WACC.
ID-only regulated providers must provide explanatory comment on their ROI in Schedule 14A (Mandatory Explanatory Notes).
This information is part of audited disclosure information (as defined in clause 1.4.3 of the main body of the determination), and so is subject to the assurance report required by clause 2.7 of the main body of the determination.</t>
  </si>
  <si>
    <t>This Schedule requires information on the calculation of regulatory profit for ID-only regulated providers for the disclosure year, including providing explanatory comment on their regulatory profit in Schedule 14A (Mandatory Explanatory Notes). 
This information is part of audited disclosure information (as defined in clause 1.4.3 of the main body of the determination), and so is subject to the assurance report required by clause 2.7 of the main body of the determination.</t>
  </si>
  <si>
    <t>This Schedule requires information from each ID-regulated provider on their calculation of regulatory tax allowance. This information is used to calculate regulatory profit/loss in Schedule 2 (Report on Regulatory Profit). 
ID-only regulated providers must provide explanatory commentary on the information disclosed in this Schedule in Schedule 14A (Mandatory Explanatory Notes).
This information is part of audited disclosure information (as defined in clause 1.4.3 of the main body of the determination), and so is subject to the assurance report required by clause 2.7 of the main body of the determination.</t>
  </si>
  <si>
    <t>This Schedule requires information on the calculation of the ID FFLAS Regulatory Asset Base (RAB) value to the end of each disclosure year. This informs the ROI calculation in Schedule 1. 
ID-only regulated providers must provide explanatory commentary on the information disclosed in this Schedule in Schedule 14A (Mandatory Explanatory Notes).
This information is part of audited disclosure information (as defined in clause 1.4.3 of the main body of the determination), and so is subject to the assurance report required by clause 2.7 of the main body of the determination.</t>
  </si>
  <si>
    <t>This Schedule requires information on the allocation of asset values. This information supports the calculation of the RAB value in Schedule 4.
ID-only regulated providers must provide explanatory commentary on the information disclosed in this Schedule, in Schedule 14A (Mandatory Explanatory Notes), including on the impact of any changes in asset allocations.
This information is part of audited disclosure information (as defined in clause 1.4.3 of the main body of the determination), and so is subject to the assurance report required by clause 2.7 of the main body of the determination.</t>
  </si>
  <si>
    <t>This Schedule requires a breakdown of operating expenditure incurred in a disclosure year. 
ID-only regulated providers must provide explanatory commentary on the information disclosed in this Schedule, in Schedule 14A (Mandatory Explanatory Notes).
This information is part of audited disclosure information (as defined in clause 1.4.3 of the main body of the determination), and so is subject to the assurance report required by clause 2.7 of the main body of the determination.</t>
  </si>
  <si>
    <t>This Schedule provides information on the allocation of operating costs. 
ID-only regulated providers must provide explanatory commentary on the information disclosed in this Schedule, in Schedule 14A (Mandatory Explanatory Notes), including on the impact of any reclassifications.
This information is part of audited disclosure information (as defined in clause 1.4.3 of the main body of the determination), and so is subject to the assurance report required by clause 2.7 of the main body of the determination.</t>
  </si>
  <si>
    <t>This Schedule requires a breakdown of capital expenditure on assets incurred in the disclosure year, including any assets in respect of which capital contributions are received. Information on expenditure on assets must be provided on an accounting accruals basis and must exclude finance costs.  
ID-only regulated providers must provide explanatory commentary on the information disclosed in this Schedule, in Schedule 14A (Mandatory Explanatory Notes).
This information is part of audited disclosure information (as defined in clause 1.4.3 of the main body of the determination), and so is subject to the assurance report required by clause 2.7 of the main body of the determination.</t>
  </si>
  <si>
    <t xml:space="preserve">Under clause 2.4.2 of the the main body of the determination, an ID-only regulated provider must only complete sections 8(i) and 8(ii) if, as at the date of the most recently published financial statements, the weighted average original tenor of the debt portfolio (both qualifying debt and non-qualifying debt) is greater than five years. 
This information is part of audited disclosure information (as defined in clause 1.4.3 of the main body of the determination), and so is subject to the assurance report required by clause 2.7 of the main body of the determination.
</t>
  </si>
  <si>
    <t xml:space="preserve">This Schedule provides information on the valuation of related party transactions for the purpose of clause 2.4.2 of the the main body of the determination. 
This information is part of audited disclosure information (as defined in clause 1.4.3 of the main body of the determination), and so is subject to the assurance report required by clause 2.7 of the main body of the determination.
</t>
  </si>
  <si>
    <t>This Schedule requires a breakdown of current and forecast capacity and utilisation for each area. Information provided in this table should relate to the operation of the network in its normal steady state configuration.</t>
  </si>
  <si>
    <t xml:space="preserve">These templates have been prepared for use by ID-only regulated providers when making disclosures under clauses 2.4.1, 2.4.2, and 2.4.3 of the main body of the determination. </t>
  </si>
  <si>
    <t>Schedules 4a and 5a may require new cost or asset category rows to be inserted in the allocation change tables.  Accordingly, cell protection has been removed from rows 106 and 107 of Schedule 4a and rows 83 and 84 of Schedule 5a to allow blocks of rows to be copied. The four steps to add new cost category rows to table 5a(iii) are: Select Excel rows 76:82, copy, select Excel row 84, insert copied cells. Similarly, for table 4a(ii): paste copied cells to row 107.</t>
  </si>
  <si>
    <t>*   Workings to be provided in Schedule 14A</t>
  </si>
  <si>
    <t>from row 45</t>
  </si>
  <si>
    <t>from row 39</t>
  </si>
  <si>
    <t>to row 39</t>
  </si>
  <si>
    <t>from s3</t>
  </si>
  <si>
    <t>from T36 mid yr IRR calcs.</t>
  </si>
  <si>
    <t>to row 10</t>
  </si>
  <si>
    <t>from S7, to S1</t>
  </si>
  <si>
    <t>from s4</t>
  </si>
  <si>
    <t>to S1, S2</t>
  </si>
  <si>
    <t>from row 29</t>
  </si>
  <si>
    <t>to row 34 &amp; S3</t>
  </si>
  <si>
    <t>to row 32 &amp; S3</t>
  </si>
  <si>
    <t>to row 22 &amp; S1</t>
  </si>
  <si>
    <t>to row 18 &amp; S1</t>
  </si>
  <si>
    <t>to row 16 &amp; S1</t>
  </si>
  <si>
    <t>from row 34</t>
  </si>
  <si>
    <t>from row 44</t>
  </si>
  <si>
    <t>From rows 52 to 66 below</t>
  </si>
  <si>
    <t>Provide commentary on the benefits of merger and acquisition expenditure to the regulated provider, including required disclosures in accordance with Schedule 14A (Mandatory Explanatory Notes)</t>
  </si>
  <si>
    <t>This Schedule compares actual revenue and expenditure to the previous forecasts that were made for the disclosure year. Accordingly, this Schedule requires the forecast revenue and expenditure information from previous disclosures to be inserted. 
ID-only regulated providers must provide explanatory commentary on the variance between actual and target revenue and forecast expenditure in Schedule 14A (Mandatory Explanatory Notes).
This information is part of audited disclosure information (as defined in clause 1.4.3 of the main body of the determination), and so is subject to the assurance report required by clause 2.7 of the main body of the determination. For the purpose of that assurance report, target revenue and forecast expenditures only need to be verified back to previous disclosures.
Total target operating revenue should equal the sum of the nominal dollar target revenue for the disclosure year across all contracts disclosed to the Commission under clause 2.5.11(2) of this determination</t>
  </si>
  <si>
    <t>checking f</t>
  </si>
  <si>
    <t>The management team with overall responsibility for the asset management system.  Operations, maintenance and engineering managers.  If appropriate, the performance management team.  Where appropriate the procurement team and service providers working on the organisation's asset-related activities.</t>
  </si>
  <si>
    <t>The organisation's arrangements that detail the compliance required of the outsourced activities.  For example, this could form part of a contract or service level agreement between the organisation and the suppliers of its outsourced activities.  Evidence that the organisation has demonstrated to itself that it has assurance of compliance of outsourced activities.</t>
  </si>
  <si>
    <t>There is a need for an organisation to demonstrate that it has considered what resources are required to develop and implement its asset management system.  There is also a need for the organisation to demonstrate that it has assessed what development plan(s) are required to provide its human resources with the skills and competencies to develop and implement its asset management systems.  The timescales over which the plan(s) are relevant should be commensurate with the planning horizons within the asset management strategy considers e.g. if the asset management strategy considers a 5 year time scale then the human resources development plan(s) should align with this.  Resources include both 'in house' and external resources who undertake asset management activities.</t>
  </si>
  <si>
    <t>The organisation has developed controls that will ensure the data held is of the requisite quality and accuracy and is consistent and is in the process of implementing them.</t>
  </si>
  <si>
    <t>How does the organisation instigate appropriate corrective and/or preventive actions to eliminate or prevent the causes of identified poor performance and non-conformance?</t>
  </si>
  <si>
    <t xml:space="preserve">The risk spectrum includes a wide range of risk considerations such as expected event risk, due to asset reliability events, through to unexpected HILP events that may involve multi-asset long duration outages for events such as earthquakes or floods. Safety risk involves asset failures in the proximity of staff or the public, and environmental risk may involve asset failure that has an environmental impact. A comprehensive risk framework will provide a platform for these risk considerations to inform risk mitigation strategies and expenditure decisions.
</t>
  </si>
  <si>
    <t>In setting an organisation's asset management strategy, it is important that it is consistent with any other policies and strategies that the organisation has, and has taken into account the requirements of relevant stakeholders.  This question examines to what extent the asset management strategy is consistent with other organisational policies and strategies and has taken account of stakeholder requirements.  Generally, this will take into account the same policies, strategies and stakeholder requirements as covered in drafting the asset management policy but at a greater level of detail.</t>
  </si>
  <si>
    <t>Workbook Version History</t>
  </si>
  <si>
    <t>Workbook Version and Date</t>
  </si>
  <si>
    <t>Determination</t>
  </si>
  <si>
    <t>v1, 30 November 2021</t>
  </si>
  <si>
    <t>Fibre ID Determination 2021 [2021] NZCC 24</t>
  </si>
  <si>
    <t>Fibre ID Amendment Determination 2022 [2022] NZCC 26</t>
  </si>
  <si>
    <t>v2, 28 July 2022</t>
  </si>
  <si>
    <t>Template Version 2. Prepared 28 July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</si>
</sst>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164" formatCode="&quot;$&quot;#,##0_);[Red]\(&quot;$&quot;#,##0\)"/>
    <numFmt numFmtId="165" formatCode="_(&quot;$&quot;* #,##0_);_(&quot;$&quot;* \(#,##0\);_(&quot;$&quot;* &quot;-&quot;_);_(@_)"/>
    <numFmt numFmtId="166" formatCode="_(* #,##0.00_);_(* \(#,##0.00\);_(* &quot;-&quot;??_);_(@_)"/>
    <numFmt numFmtId="167" formatCode="_(* @_)"/>
    <numFmt numFmtId="168" formatCode="_(\ #,##0_);_ \(#,##0\);_(\ &quot;–&quot;??_);_(\ @_)"/>
    <numFmt numFmtId="169" formatCode="_(\ #,##0.00_);\ \(#,##0.00\);_(\ &quot;–&quot;??_);_(\ @_)"/>
    <numFmt numFmtId="170" formatCode="_(\ #,##0%_);\(#,##0%\);_(\ &quot;–&quot;??_);_(\ @_)"/>
    <numFmt numFmtId="171" formatCode="_(\ #,##0.0_);\ \(#,##0.0\);_(\ &quot;–&quot;??_);_(\ @_)"/>
    <numFmt numFmtId="172" formatCode="[$-1409]d\ mmm\ yy"/>
    <numFmt numFmtId="173" formatCode="[$-1409]d\ mmmm\ yyyy"/>
    <numFmt numFmtId="174" formatCode="[$-1409]d/m/yyyy"/>
    <numFmt numFmtId="175" formatCode="_(\ #,##0.00%_);\ _(\–#,##0.00%_);_(\ &quot;–&quot;??_);_(\ @_)"/>
    <numFmt numFmtId="176" formatCode="_(\ #,##0%_);_(\-#,##0%\);_(\ &quot;–&quot;??_);_(\ @_)"/>
    <numFmt numFmtId="177" formatCode="_(\ \+#,##0.00%_);\ _(\–#,##0.00%_);_(\ &quot;–&quot;??_);_(\ @_)"/>
    <numFmt numFmtId="178" formatCode="_(\ #,##0.00000_);_ \(#,##0.00000\);_(\ &quot;–&quot;??_);_(\ @_)"/>
    <numFmt numFmtId="179" formatCode="d\ mmmm\ yyyy"/>
    <numFmt numFmtId="180" formatCode="_(@_)"/>
    <numFmt numFmtId="181" formatCode="_([$-1409]d\ mmmm\ yyyy;_(@"/>
    <numFmt numFmtId="182" formatCode="[$-1409]d\ mmm\ yy;@"/>
    <numFmt numFmtId="183" formatCode="_(* #,##0%_);_(* \(#,##0%\);_(* &quot;–&quot;???_);_(* @_)"/>
    <numFmt numFmtId="184" formatCode="_(* #,##0.0%_);_(* \(#,##0.0%\);_(* &quot;–&quot;???_);_(* @_)"/>
    <numFmt numFmtId="185" formatCode="_(* #,##0.0_);_(* \(#,##0.0\);_(* &quot;–&quot;???_);_(* @_)"/>
    <numFmt numFmtId="186" formatCode="_(* #,##0.00_);_(* \(#,##0.00\);_(* &quot;–&quot;???_);_(* @_)"/>
    <numFmt numFmtId="187" formatCode="#,##0;\(#,##0\);\-"/>
    <numFmt numFmtId="188" formatCode="\(#,##0\);\(#,##0\);\-"/>
    <numFmt numFmtId="189" formatCode="#,##0.00;\(#,##0.00\);\-"/>
    <numFmt numFmtId="190" formatCode="0%;\-0%;\-"/>
    <numFmt numFmtId="191" formatCode="#,##0\ ;\(#,##0\);\-"/>
    <numFmt numFmtId="192" formatCode="#,##0%\ ;\(#,##0%\);\-"/>
    <numFmt numFmtId="193" formatCode="_(* #,##0_);_(* \(#,##0\);_(* &quot;-&quot;??_);_(@_)"/>
    <numFmt numFmtId="194" formatCode="_(* #,##0_);_(* \(#,##0\);_(* &quot;-&quot;_);_(@_)"/>
    <numFmt numFmtId="195" formatCode="[Magenta]&quot;Err&quot;;[Magenta]&quot;Err&quot;;[Blue]&quot;OK&quot;"/>
    <numFmt numFmtId="196" formatCode="_(* #,##0_);_(* \(#,##0\);_(* &quot;–&quot;??_);\(@_)"/>
    <numFmt numFmtId="197" formatCode="_(* #,##0_);_(* \(#,##0\);_(* &quot;–&quot;??_);_(* @_)"/>
    <numFmt numFmtId="198" formatCode="_(\ #,##0.00%_);_(\-#,##0.00%\);_(\ &quot;–&quot;??_);_(\ @_)"/>
  </numFmts>
  <fonts count="126" x14ac:knownFonts="1">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Arial"/>
      <family val="2"/>
    </font>
    <font>
      <sz val="12"/>
      <name val="Arial"/>
      <family val="2"/>
    </font>
    <font>
      <sz val="10"/>
      <name val="Calibri"/>
      <family val="2"/>
    </font>
    <font>
      <i/>
      <sz val="8"/>
      <color indexed="8"/>
      <name val="Arial"/>
      <family val="2"/>
    </font>
    <font>
      <sz val="10"/>
      <color indexed="8"/>
      <name val="Calibri"/>
      <family val="4"/>
    </font>
    <font>
      <sz val="10"/>
      <color indexed="8"/>
      <name val="Calibri"/>
      <family val="2"/>
    </font>
    <font>
      <sz val="10"/>
      <color indexed="8"/>
      <name val="Calibri"/>
      <family val="1"/>
    </font>
    <font>
      <sz val="10"/>
      <name val="Calibri"/>
      <family val="2"/>
    </font>
    <font>
      <i/>
      <sz val="10"/>
      <name val="Calibri"/>
      <family val="2"/>
    </font>
    <font>
      <sz val="10"/>
      <color indexed="8"/>
      <name val="Calibri"/>
      <family val="2"/>
    </font>
    <font>
      <b/>
      <sz val="12"/>
      <color indexed="8"/>
      <name val="Calibri"/>
      <family val="1"/>
    </font>
    <font>
      <b/>
      <sz val="10"/>
      <color indexed="8"/>
      <name val="Calibri"/>
      <family val="1"/>
    </font>
    <font>
      <b/>
      <sz val="10"/>
      <name val="Calibri"/>
      <family val="2"/>
    </font>
    <font>
      <i/>
      <sz val="10"/>
      <color indexed="8"/>
      <name val="Calibri"/>
      <family val="2"/>
    </font>
    <font>
      <b/>
      <sz val="12"/>
      <color indexed="8"/>
      <name val="Calibri"/>
      <family val="2"/>
    </font>
    <font>
      <b/>
      <sz val="10"/>
      <color indexed="8"/>
      <name val="Calibri"/>
      <family val="2"/>
    </font>
    <font>
      <b/>
      <sz val="18"/>
      <color indexed="8"/>
      <name val="Calibri"/>
      <family val="1"/>
    </font>
    <font>
      <b/>
      <sz val="16"/>
      <color indexed="8"/>
      <name val="Calibri"/>
      <family val="1"/>
    </font>
    <font>
      <sz val="10"/>
      <color indexed="30"/>
      <name val="Calibri"/>
      <family val="2"/>
    </font>
    <font>
      <sz val="10"/>
      <color indexed="8"/>
      <name val="Arial"/>
      <family val="1"/>
    </font>
    <font>
      <b/>
      <sz val="14"/>
      <name val="Calibri"/>
      <family val="2"/>
    </font>
    <font>
      <vertAlign val="subscript"/>
      <sz val="10"/>
      <name val="Calibri"/>
      <family val="2"/>
    </font>
    <font>
      <sz val="10"/>
      <color theme="1"/>
      <name val="Calibri"/>
      <family val="4"/>
      <scheme val="minor"/>
    </font>
    <font>
      <i/>
      <sz val="10"/>
      <name val="Calibri"/>
      <family val="2"/>
      <scheme val="minor"/>
    </font>
    <font>
      <b/>
      <sz val="13"/>
      <color theme="4"/>
      <name val="Calibri"/>
      <family val="2"/>
      <scheme val="minor"/>
    </font>
    <font>
      <sz val="10"/>
      <color rgb="FF0070C0"/>
      <name val="Calibri"/>
      <family val="2"/>
    </font>
    <font>
      <sz val="10"/>
      <color rgb="FF0070C0"/>
      <name val="Calibri"/>
      <family val="2"/>
      <scheme val="minor"/>
    </font>
    <font>
      <sz val="10"/>
      <name val="Calibri"/>
      <family val="2"/>
      <scheme val="minor"/>
    </font>
    <font>
      <i/>
      <sz val="8"/>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scheme val="major"/>
    </font>
    <font>
      <b/>
      <sz val="14"/>
      <name val="Calibri"/>
      <family val="2"/>
      <scheme val="minor"/>
    </font>
    <font>
      <b/>
      <sz val="12"/>
      <name val="Calibri"/>
      <family val="2"/>
      <scheme val="minor"/>
    </font>
    <font>
      <b/>
      <sz val="10"/>
      <name val="Calibri"/>
      <family val="2"/>
      <scheme val="minor"/>
    </font>
    <font>
      <u/>
      <sz val="10"/>
      <color theme="4"/>
      <name val="Calibri"/>
      <family val="2"/>
    </font>
    <font>
      <b/>
      <sz val="10"/>
      <color theme="1"/>
      <name val="Calibri"/>
      <family val="4"/>
      <scheme val="minor"/>
    </font>
    <font>
      <b/>
      <sz val="10"/>
      <color theme="1"/>
      <name val="Calibri"/>
      <family val="2"/>
      <scheme val="minor"/>
    </font>
    <font>
      <sz val="12"/>
      <name val="Calibri"/>
      <family val="2"/>
      <scheme val="minor"/>
    </font>
    <font>
      <i/>
      <sz val="12"/>
      <name val="Calibri"/>
      <family val="2"/>
      <scheme val="minor"/>
    </font>
    <font>
      <b/>
      <i/>
      <sz val="12"/>
      <color theme="1"/>
      <name val="Calibri"/>
      <family val="2"/>
      <scheme val="major"/>
    </font>
    <font>
      <b/>
      <sz val="10"/>
      <color rgb="FFFF0000"/>
      <name val="Calibri"/>
      <family val="2"/>
      <scheme val="minor"/>
    </font>
    <font>
      <sz val="10"/>
      <color theme="1"/>
      <name val="Calibri"/>
      <family val="2"/>
      <scheme val="minor"/>
    </font>
    <font>
      <b/>
      <sz val="14"/>
      <color rgb="FFFF000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i/>
      <sz val="11"/>
      <color rgb="FF7F7F7F"/>
      <name val="Calibri"/>
      <family val="2"/>
      <scheme val="minor"/>
    </font>
    <font>
      <u/>
      <sz val="10"/>
      <color theme="10"/>
      <name val="Calibri"/>
      <family val="4"/>
      <scheme val="minor"/>
    </font>
    <font>
      <i/>
      <sz val="10"/>
      <color theme="1"/>
      <name val="Calibri"/>
      <family val="2"/>
      <scheme val="minor"/>
    </font>
    <font>
      <b/>
      <sz val="14"/>
      <color theme="1"/>
      <name val="Calibri"/>
      <family val="2"/>
      <scheme val="minor"/>
    </font>
    <font>
      <i/>
      <sz val="10"/>
      <color theme="1"/>
      <name val="Calibri"/>
      <family val="2"/>
    </font>
    <font>
      <sz val="10"/>
      <color theme="1"/>
      <name val="Calibri"/>
      <family val="2"/>
    </font>
    <font>
      <i/>
      <sz val="12"/>
      <name val="Calibri"/>
      <family val="2"/>
    </font>
    <font>
      <b/>
      <sz val="16"/>
      <name val="Calibri"/>
      <family val="2"/>
    </font>
    <font>
      <b/>
      <sz val="12"/>
      <name val="Calibri"/>
      <family val="2"/>
    </font>
    <font>
      <b/>
      <sz val="13"/>
      <color theme="4"/>
      <name val="Calibri"/>
      <family val="2"/>
    </font>
    <font>
      <sz val="14"/>
      <color theme="1"/>
      <name val="Calibri"/>
      <family val="2"/>
    </font>
    <font>
      <sz val="10"/>
      <color theme="8"/>
      <name val="Calibri"/>
      <family val="2"/>
    </font>
    <font>
      <b/>
      <sz val="10"/>
      <color theme="1"/>
      <name val="Calibri"/>
      <family val="2"/>
    </font>
    <font>
      <b/>
      <sz val="12"/>
      <color theme="1"/>
      <name val="Calibri"/>
      <family val="2"/>
    </font>
    <font>
      <b/>
      <sz val="12"/>
      <color theme="1"/>
      <name val="Calibri"/>
      <family val="1"/>
    </font>
    <font>
      <b/>
      <sz val="10"/>
      <color theme="1"/>
      <name val="Calibri"/>
      <family val="1"/>
      <scheme val="major"/>
    </font>
    <font>
      <sz val="10"/>
      <color theme="1"/>
      <name val="Calibri"/>
      <family val="1"/>
      <scheme val="major"/>
    </font>
    <font>
      <b/>
      <sz val="18"/>
      <color theme="1"/>
      <name val="Calibri"/>
      <family val="2"/>
    </font>
    <font>
      <b/>
      <sz val="16"/>
      <color theme="1"/>
      <name val="Calibri"/>
      <family val="2"/>
    </font>
    <font>
      <u/>
      <sz val="10"/>
      <color theme="1"/>
      <name val="Calibri"/>
      <family val="2"/>
    </font>
    <font>
      <strike/>
      <sz val="10"/>
      <color rgb="FFFF0000"/>
      <name val="Calibri"/>
      <family val="2"/>
      <scheme val="minor"/>
    </font>
    <font>
      <sz val="10"/>
      <color rgb="FFFF0000"/>
      <name val="Calibri"/>
      <family val="2"/>
      <scheme val="minor"/>
    </font>
    <font>
      <b/>
      <strike/>
      <u/>
      <sz val="10"/>
      <color rgb="FFFF0000"/>
      <name val="Calibri"/>
      <family val="2"/>
      <scheme val="minor"/>
    </font>
    <font>
      <b/>
      <strike/>
      <sz val="10"/>
      <color theme="1"/>
      <name val="Calibri"/>
      <family val="2"/>
      <scheme val="minor"/>
    </font>
    <font>
      <b/>
      <strike/>
      <sz val="10"/>
      <color rgb="FFFF0000"/>
      <name val="Calibri"/>
      <family val="2"/>
      <scheme val="minor"/>
    </font>
    <font>
      <strike/>
      <sz val="10"/>
      <color rgb="FFFF0000"/>
      <name val="Arial"/>
      <family val="2"/>
    </font>
    <font>
      <strike/>
      <sz val="10"/>
      <color rgb="FFFF0000"/>
      <name val="Calibri"/>
      <family val="4"/>
      <scheme val="minor"/>
    </font>
    <font>
      <sz val="10"/>
      <color theme="0"/>
      <name val="Calibri"/>
      <family val="2"/>
    </font>
    <font>
      <i/>
      <sz val="10"/>
      <color theme="0"/>
      <name val="Calibri"/>
      <family val="2"/>
    </font>
    <font>
      <sz val="10"/>
      <color theme="0"/>
      <name val="Calibri"/>
      <family val="2"/>
      <scheme val="minor"/>
    </font>
    <font>
      <i/>
      <sz val="10"/>
      <color theme="0"/>
      <name val="Calibri"/>
      <family val="2"/>
      <scheme val="minor"/>
    </font>
    <font>
      <b/>
      <sz val="12"/>
      <color theme="0"/>
      <name val="Calibri"/>
      <family val="2"/>
    </font>
    <font>
      <b/>
      <sz val="16"/>
      <color theme="0"/>
      <name val="Calibri"/>
      <family val="2"/>
      <scheme val="minor"/>
    </font>
    <font>
      <b/>
      <sz val="13"/>
      <color theme="0"/>
      <name val="Calibri"/>
      <family val="2"/>
      <scheme val="minor"/>
    </font>
    <font>
      <i/>
      <sz val="12"/>
      <color theme="0"/>
      <name val="Calibri"/>
      <family val="2"/>
      <scheme val="minor"/>
    </font>
    <font>
      <sz val="10"/>
      <color rgb="FFFF0000"/>
      <name val="Calibri"/>
      <family val="2"/>
    </font>
    <font>
      <i/>
      <sz val="8"/>
      <name val="Calibri"/>
      <family val="2"/>
    </font>
    <font>
      <i/>
      <sz val="12"/>
      <color theme="0"/>
      <name val="Calibri"/>
      <family val="2"/>
    </font>
    <font>
      <b/>
      <sz val="13"/>
      <color theme="0"/>
      <name val="Calibri"/>
      <family val="2"/>
    </font>
    <font>
      <b/>
      <sz val="16"/>
      <color theme="0"/>
      <name val="Calibri"/>
      <family val="2"/>
    </font>
    <font>
      <sz val="14"/>
      <color theme="0"/>
      <name val="Calibri"/>
      <family val="2"/>
    </font>
    <font>
      <b/>
      <sz val="16"/>
      <name val="Calibri"/>
      <family val="2"/>
      <scheme val="minor"/>
    </font>
    <font>
      <sz val="12"/>
      <color theme="1"/>
      <name val="Calibri"/>
      <family val="2"/>
      <scheme val="minor"/>
    </font>
    <font>
      <b/>
      <sz val="18"/>
      <name val="Calibri"/>
      <family val="2"/>
      <scheme val="minor"/>
    </font>
    <font>
      <sz val="11"/>
      <name val="Calibri"/>
      <family val="2"/>
      <scheme val="minor"/>
    </font>
    <font>
      <b/>
      <sz val="11"/>
      <name val="Calibri"/>
      <family val="2"/>
      <scheme val="minor"/>
    </font>
    <font>
      <b/>
      <sz val="8"/>
      <color indexed="12"/>
      <name val="Arial"/>
      <family val="2"/>
    </font>
    <font>
      <sz val="10"/>
      <color theme="8"/>
      <name val="Calibri"/>
      <family val="4"/>
      <scheme val="minor"/>
    </font>
    <font>
      <b/>
      <sz val="13"/>
      <color theme="4"/>
      <name val="Calibri"/>
      <family val="4"/>
      <scheme val="minor"/>
    </font>
    <font>
      <u/>
      <sz val="11"/>
      <color theme="11"/>
      <name val="Calibri"/>
      <family val="2"/>
      <scheme val="minor"/>
    </font>
    <font>
      <b/>
      <sz val="15"/>
      <color theme="3"/>
      <name val="Calibri"/>
      <family val="2"/>
    </font>
    <font>
      <u/>
      <sz val="11"/>
      <color theme="10"/>
      <name val="Calibri"/>
      <family val="2"/>
      <scheme val="minor"/>
    </font>
    <font>
      <b/>
      <sz val="13"/>
      <color theme="1"/>
      <name val="Calibri"/>
      <family val="1"/>
      <scheme val="major"/>
    </font>
    <font>
      <sz val="11"/>
      <color rgb="FF9C5700"/>
      <name val="Calibri"/>
      <family val="2"/>
      <scheme val="minor"/>
    </font>
    <font>
      <sz val="8"/>
      <color theme="1"/>
      <name val="Calibri"/>
      <family val="1"/>
      <scheme val="major"/>
    </font>
    <font>
      <sz val="18"/>
      <color theme="3"/>
      <name val="Calibri"/>
      <family val="2"/>
      <scheme val="major"/>
    </font>
    <font>
      <sz val="9"/>
      <color indexed="8"/>
      <name val="Arial Narrow"/>
      <family val="2"/>
    </font>
    <font>
      <sz val="9"/>
      <name val="Calibri"/>
      <family val="2"/>
      <scheme val="minor"/>
    </font>
    <font>
      <sz val="10"/>
      <color theme="8"/>
      <name val="Calibri"/>
      <family val="2"/>
      <scheme val="minor"/>
    </font>
    <font>
      <i/>
      <sz val="8"/>
      <color theme="1"/>
      <name val="Calibri"/>
      <family val="4"/>
      <scheme val="minor"/>
    </font>
    <font>
      <b/>
      <i/>
      <sz val="10"/>
      <name val="Calibri"/>
      <family val="2"/>
      <scheme val="minor"/>
    </font>
    <font>
      <b/>
      <sz val="10"/>
      <color rgb="FF000000"/>
      <name val="Calibri"/>
      <family val="2"/>
    </font>
    <font>
      <b/>
      <i/>
      <sz val="12"/>
      <name val="Calibri"/>
      <family val="2"/>
      <scheme val="minor"/>
    </font>
    <font>
      <b/>
      <sz val="16"/>
      <color rgb="FF0070C0"/>
      <name val="Calibri"/>
      <family val="2"/>
      <scheme val="minor"/>
    </font>
    <font>
      <sz val="12"/>
      <color rgb="FF0070C0"/>
      <name val="Calibri"/>
      <family val="2"/>
      <scheme val="minor"/>
    </font>
    <font>
      <sz val="12"/>
      <color rgb="FFFF0000"/>
      <name val="Calibri"/>
      <family val="2"/>
      <scheme val="minor"/>
    </font>
    <font>
      <u/>
      <sz val="12"/>
      <name val="Calibri"/>
      <family val="2"/>
      <scheme val="minor"/>
    </font>
    <font>
      <u/>
      <sz val="11"/>
      <color theme="1"/>
      <name val="Calibri"/>
      <family val="2"/>
      <scheme val="minor"/>
    </font>
    <font>
      <sz val="12"/>
      <color rgb="FF212529"/>
      <name val="Arial"/>
      <family val="2"/>
    </font>
    <font>
      <b/>
      <sz val="11"/>
      <color theme="1"/>
      <name val="Calibri"/>
      <family val="2"/>
      <scheme val="minor"/>
    </font>
    <font>
      <b/>
      <sz val="10"/>
      <color rgb="FF0070C0"/>
      <name val="Calibri"/>
      <family val="2"/>
      <scheme val="minor"/>
    </font>
    <font>
      <b/>
      <sz val="13"/>
      <name val="Calibri"/>
      <family val="2"/>
      <scheme val="minor"/>
    </font>
  </fonts>
  <fills count="38">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rgb="FFFFEB9C"/>
      </patternFill>
    </fill>
    <fill>
      <patternFill patternType="solid">
        <fgColor rgb="FFFFCC99"/>
      </patternFill>
    </fill>
    <fill>
      <patternFill patternType="solid">
        <fgColor rgb="FFF2F2F2"/>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6"/>
        <bgColor indexed="64"/>
      </patternFill>
    </fill>
    <fill>
      <patternFill patternType="solid">
        <fgColor rgb="FFC7C0AA"/>
        <bgColor indexed="64"/>
      </patternFill>
    </fill>
    <fill>
      <patternFill patternType="solid">
        <fgColor rgb="FF639B9F"/>
        <bgColor indexed="64"/>
      </patternFill>
    </fill>
    <fill>
      <patternFill patternType="solid">
        <fgColor rgb="FFD9D9D9"/>
        <bgColor indexed="64"/>
      </patternFill>
    </fill>
    <fill>
      <patternFill patternType="solid">
        <fgColor theme="0" tint="-0.14999847407452621"/>
        <bgColor indexed="64"/>
      </patternFill>
    </fill>
    <fill>
      <patternFill patternType="solid">
        <fgColor rgb="FFDDD9C3"/>
        <bgColor rgb="FF000000"/>
      </patternFill>
    </fill>
    <fill>
      <patternFill patternType="solid">
        <fgColor rgb="FFC7C0AA"/>
        <bgColor rgb="FF000000"/>
      </patternFill>
    </fill>
    <fill>
      <patternFill patternType="solid">
        <fgColor theme="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5"/>
      </left>
      <right style="thin">
        <color theme="5"/>
      </right>
      <top style="thin">
        <color theme="5"/>
      </top>
      <bottom style="thin">
        <color theme="5"/>
      </bottom>
      <diagonal/>
    </border>
    <border>
      <left style="medium">
        <color theme="5"/>
      </left>
      <right style="medium">
        <color theme="5"/>
      </right>
      <top style="medium">
        <color theme="5"/>
      </top>
      <bottom style="medium">
        <color theme="5"/>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
      <left/>
      <right style="dotted">
        <color auto="1"/>
      </right>
      <top/>
      <bottom/>
      <diagonal/>
    </border>
    <border>
      <left/>
      <right style="thin">
        <color theme="5"/>
      </right>
      <top/>
      <bottom style="thin">
        <color theme="5"/>
      </bottom>
      <diagonal/>
    </border>
    <border>
      <left style="medium">
        <color indexed="64"/>
      </left>
      <right style="thin">
        <color auto="1"/>
      </right>
      <top style="medium">
        <color indexed="64"/>
      </top>
      <bottom style="medium">
        <color indexed="64"/>
      </bottom>
      <diagonal/>
    </border>
    <border>
      <left style="thin">
        <color theme="5"/>
      </left>
      <right/>
      <top style="thin">
        <color theme="5"/>
      </top>
      <bottom style="thin">
        <color theme="5"/>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theme="5"/>
      </left>
      <right style="thin">
        <color indexed="64"/>
      </right>
      <top style="thin">
        <color theme="5"/>
      </top>
      <bottom style="thin">
        <color theme="5"/>
      </bottom>
      <diagonal/>
    </border>
  </borders>
  <cellStyleXfs count="248">
    <xf numFmtId="0" fontId="0" fillId="0" borderId="0"/>
    <xf numFmtId="194" fontId="1" fillId="0" borderId="0" applyFont="0" applyFill="0" applyBorder="0" applyAlignment="0" applyProtection="0"/>
    <xf numFmtId="0" fontId="27" fillId="3" borderId="0" applyFill="0" applyBorder="0"/>
    <xf numFmtId="0" fontId="27" fillId="3" borderId="0" applyFill="0" applyBorder="0">
      <alignment wrapText="1"/>
    </xf>
    <xf numFmtId="0" fontId="28" fillId="4" borderId="31" applyFill="0">
      <alignment horizontal="center"/>
    </xf>
    <xf numFmtId="0" fontId="30" fillId="0" borderId="31" applyNumberFormat="0">
      <protection locked="0"/>
    </xf>
    <xf numFmtId="0" fontId="31" fillId="3" borderId="0"/>
    <xf numFmtId="173" fontId="23" fillId="0" borderId="0" applyFont="0" applyFill="0" applyBorder="0" applyAlignment="0" applyProtection="0">
      <protection locked="0"/>
    </xf>
    <xf numFmtId="0" fontId="32" fillId="3" borderId="0" applyNumberFormat="0" applyFill="0" applyBorder="0">
      <alignment horizontal="left"/>
    </xf>
    <xf numFmtId="0" fontId="33" fillId="4" borderId="0" applyNumberFormat="0" applyFill="0" applyBorder="0" applyAlignment="0" applyProtection="0"/>
    <xf numFmtId="0" fontId="34" fillId="4" borderId="0" applyNumberFormat="0" applyFill="0" applyBorder="0">
      <alignment horizontal="right"/>
    </xf>
    <xf numFmtId="0" fontId="13" fillId="4" borderId="0" applyFont="0" applyAlignment="0"/>
    <xf numFmtId="0" fontId="35" fillId="4" borderId="0" applyFill="0" applyBorder="0">
      <alignment vertical="top" wrapText="1"/>
    </xf>
    <xf numFmtId="0" fontId="27" fillId="4" borderId="0" applyFill="0" applyAlignment="0">
      <alignment horizontal="center"/>
    </xf>
    <xf numFmtId="0" fontId="36" fillId="0" borderId="0" applyNumberFormat="0" applyFill="0" applyAlignment="0"/>
    <xf numFmtId="0" fontId="37" fillId="3" borderId="0" applyFill="0" applyBorder="0"/>
    <xf numFmtId="0" fontId="38" fillId="3" borderId="0" applyFill="0" applyBorder="0"/>
    <xf numFmtId="0" fontId="39" fillId="3" borderId="0" applyFill="0" applyBorder="0">
      <alignment horizontal="left"/>
    </xf>
    <xf numFmtId="0" fontId="39" fillId="3" borderId="0" applyFill="0" applyBorder="0">
      <alignment horizontal="center" wrapText="1"/>
    </xf>
    <xf numFmtId="0" fontId="39" fillId="3" borderId="0" applyFill="0" applyBorder="0">
      <alignment horizontal="center" wrapText="1"/>
    </xf>
    <xf numFmtId="0" fontId="40" fillId="0" borderId="0" applyNumberFormat="0" applyFill="0" applyBorder="0" applyAlignment="0" applyProtection="0">
      <alignment vertical="top"/>
      <protection locked="0"/>
    </xf>
    <xf numFmtId="49" fontId="41" fillId="0" borderId="0" applyFill="0" applyBorder="0">
      <alignment horizontal="center" wrapText="1"/>
    </xf>
    <xf numFmtId="49" fontId="26" fillId="0" borderId="0" applyFill="0" applyBorder="0">
      <alignment horizontal="left" indent="1"/>
    </xf>
    <xf numFmtId="176" fontId="6" fillId="3" borderId="0" applyFont="0" applyFill="0" applyBorder="0" applyAlignment="0" applyProtection="0">
      <alignment vertical="center"/>
    </xf>
    <xf numFmtId="175" fontId="23" fillId="0" borderId="0" applyFont="0" applyFill="0" applyBorder="0" applyAlignment="0" applyProtection="0">
      <protection locked="0"/>
    </xf>
    <xf numFmtId="0" fontId="27" fillId="3" borderId="0" applyNumberFormat="0" applyFill="0" applyBorder="0" applyProtection="0">
      <alignment horizontal="right"/>
    </xf>
    <xf numFmtId="0" fontId="27" fillId="3" borderId="5" applyFill="0">
      <alignment horizontal="right"/>
    </xf>
    <xf numFmtId="172" fontId="6" fillId="0" borderId="0" applyFont="0" applyFill="0" applyBorder="0" applyAlignment="0" applyProtection="0"/>
    <xf numFmtId="0" fontId="31" fillId="3" borderId="0" applyFill="0" applyBorder="0">
      <alignment horizontal="left"/>
    </xf>
    <xf numFmtId="167" fontId="23" fillId="0" borderId="0" applyFont="0" applyFill="0" applyBorder="0">
      <alignment horizontal="left"/>
      <protection locked="0"/>
    </xf>
    <xf numFmtId="165" fontId="26" fillId="0" borderId="0" applyFont="0" applyFill="0" applyBorder="0" applyAlignment="0" applyProtection="0"/>
    <xf numFmtId="0" fontId="109" fillId="0" borderId="0" applyNumberFormat="0" applyFill="0" applyBorder="0" applyAlignment="0" applyProtection="0"/>
    <xf numFmtId="0" fontId="49" fillId="0" borderId="22" applyNumberFormat="0" applyFill="0" applyAlignment="0" applyProtection="0"/>
    <xf numFmtId="0" fontId="50" fillId="0" borderId="23" applyNumberFormat="0" applyFill="0" applyAlignment="0" applyProtection="0"/>
    <xf numFmtId="0" fontId="51" fillId="0" borderId="24" applyNumberFormat="0" applyFill="0" applyAlignment="0" applyProtection="0"/>
    <xf numFmtId="0" fontId="51" fillId="0" borderId="0" applyNumberFormat="0" applyFill="0" applyBorder="0" applyAlignment="0" applyProtection="0"/>
    <xf numFmtId="0" fontId="107" fillId="8" borderId="0" applyNumberFormat="0" applyBorder="0" applyAlignment="0" applyProtection="0"/>
    <xf numFmtId="0" fontId="52" fillId="9" borderId="25" applyNumberFormat="0" applyAlignment="0" applyProtection="0"/>
    <xf numFmtId="0" fontId="53" fillId="10" borderId="26" applyNumberFormat="0" applyAlignment="0" applyProtection="0"/>
    <xf numFmtId="0" fontId="54" fillId="0" borderId="0" applyNumberForma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169" fontId="8" fillId="4" borderId="0" applyFont="0" applyFill="0" applyBorder="0" applyAlignment="0" applyProtection="0"/>
    <xf numFmtId="171" fontId="31" fillId="3" borderId="0" applyFont="0" applyFill="0" applyBorder="0" applyAlignment="0" applyProtection="0"/>
    <xf numFmtId="165" fontId="1" fillId="0" borderId="0" applyFont="0" applyFill="0" applyBorder="0" applyAlignment="0" applyProtection="0"/>
    <xf numFmtId="174" fontId="31" fillId="0" borderId="0" applyFont="0" applyFill="0" applyBorder="0" applyAlignment="0" applyProtection="0">
      <protection locked="0"/>
    </xf>
    <xf numFmtId="166" fontId="26" fillId="0" borderId="0" applyFont="0" applyFill="0" applyBorder="0" applyAlignment="0" applyProtection="0"/>
    <xf numFmtId="0" fontId="31" fillId="3" borderId="31" applyNumberFormat="0"/>
    <xf numFmtId="0" fontId="31" fillId="3" borderId="27" applyNumberFormat="0"/>
    <xf numFmtId="0" fontId="105" fillId="0" borderId="0" applyNumberFormat="0" applyFill="0" applyBorder="0" applyAlignment="0" applyProtection="0"/>
    <xf numFmtId="0" fontId="31" fillId="3" borderId="31" applyNumberFormat="0"/>
    <xf numFmtId="0" fontId="4" fillId="0" borderId="0"/>
    <xf numFmtId="187" fontId="23" fillId="0" borderId="0" applyFont="0" applyFill="0" applyBorder="0" applyProtection="0">
      <alignment horizontal="right"/>
      <protection locked="0"/>
    </xf>
    <xf numFmtId="185" fontId="59" fillId="5" borderId="36">
      <protection locked="0"/>
    </xf>
    <xf numFmtId="186" fontId="29" fillId="0" borderId="0" applyFill="0" applyBorder="0" applyAlignment="0" applyProtection="0">
      <protection locked="0"/>
    </xf>
    <xf numFmtId="188" fontId="6" fillId="3" borderId="0" applyBorder="0" applyAlignment="0" applyProtection="0"/>
    <xf numFmtId="189" fontId="6" fillId="3" borderId="0" applyFont="0" applyBorder="0" applyProtection="0">
      <alignment horizontal="right"/>
    </xf>
    <xf numFmtId="0" fontId="12" fillId="3" borderId="0" applyBorder="0"/>
    <xf numFmtId="0" fontId="58" fillId="6" borderId="0" applyFill="0">
      <alignment horizontal="left" wrapText="1"/>
    </xf>
    <xf numFmtId="0" fontId="64" fillId="7" borderId="0" applyFill="0">
      <alignment horizontal="right"/>
    </xf>
    <xf numFmtId="0" fontId="63" fillId="4" borderId="31">
      <alignment horizontal="center"/>
    </xf>
    <xf numFmtId="181" fontId="29" fillId="5" borderId="36" applyFill="0" applyProtection="0">
      <alignment horizontal="right"/>
      <protection locked="0"/>
    </xf>
    <xf numFmtId="0" fontId="29" fillId="5" borderId="37" applyFill="0" applyProtection="0">
      <alignment horizontal="right"/>
    </xf>
    <xf numFmtId="0" fontId="65" fillId="5" borderId="36" applyFill="0" applyProtection="0">
      <alignment horizontal="right"/>
      <protection locked="0"/>
    </xf>
    <xf numFmtId="0" fontId="65" fillId="5" borderId="36" applyNumberFormat="0">
      <protection locked="0"/>
    </xf>
    <xf numFmtId="0" fontId="59" fillId="6" borderId="0"/>
    <xf numFmtId="0" fontId="12" fillId="3" borderId="0">
      <alignment horizontal="right"/>
    </xf>
    <xf numFmtId="0" fontId="26" fillId="6" borderId="0"/>
    <xf numFmtId="181" fontId="23" fillId="0" borderId="0" applyFont="0" applyFill="0" applyBorder="0" applyProtection="0">
      <protection locked="0"/>
    </xf>
    <xf numFmtId="182" fontId="59" fillId="0" borderId="0" applyFill="0" applyBorder="0" applyAlignment="0" applyProtection="0">
      <alignment wrapText="1"/>
    </xf>
    <xf numFmtId="182" fontId="66" fillId="6" borderId="0" applyFill="0">
      <alignment horizontal="center"/>
    </xf>
    <xf numFmtId="179" fontId="63" fillId="4" borderId="31">
      <alignment horizontal="center" vertical="center"/>
    </xf>
    <xf numFmtId="0" fontId="63" fillId="0" borderId="36" applyFill="0">
      <alignment horizontal="center"/>
    </xf>
    <xf numFmtId="181" fontId="63" fillId="0" borderId="36" applyFill="0">
      <alignment horizontal="center" vertical="center"/>
    </xf>
    <xf numFmtId="0" fontId="54" fillId="0" borderId="0" applyNumberFormat="0" applyFill="0" applyBorder="0" applyAlignment="0" applyProtection="0"/>
    <xf numFmtId="0" fontId="58" fillId="6" borderId="0" applyFill="0">
      <alignment horizontal="right"/>
    </xf>
    <xf numFmtId="0" fontId="61" fillId="4" borderId="3" applyBorder="0"/>
    <xf numFmtId="0" fontId="60" fillId="4" borderId="0" applyNumberFormat="0" applyBorder="0">
      <alignment horizontal="right"/>
    </xf>
    <xf numFmtId="0" fontId="6" fillId="4" borderId="0" applyBorder="0">
      <alignment vertical="top" wrapText="1"/>
    </xf>
    <xf numFmtId="0" fontId="12" fillId="4" borderId="0" applyAlignment="0">
      <alignment horizontal="center"/>
    </xf>
    <xf numFmtId="0" fontId="49" fillId="0" borderId="22" applyNumberFormat="0" applyFill="0" applyAlignment="0" applyProtection="0"/>
    <xf numFmtId="0" fontId="36" fillId="0" borderId="0" applyNumberFormat="0" applyFill="0" applyAlignment="0"/>
    <xf numFmtId="0" fontId="68" fillId="0" borderId="0" applyNumberFormat="0" applyFill="0" applyAlignment="0" applyProtection="0"/>
    <xf numFmtId="0" fontId="36" fillId="0" borderId="0" applyNumberFormat="0" applyFill="0" applyAlignment="0" applyProtection="0"/>
    <xf numFmtId="0" fontId="50" fillId="0" borderId="23" applyNumberFormat="0" applyFill="0" applyAlignment="0" applyProtection="0"/>
    <xf numFmtId="0" fontId="51" fillId="0" borderId="24" applyNumberFormat="0" applyFill="0" applyAlignment="0" applyProtection="0"/>
    <xf numFmtId="49" fontId="69" fillId="2" borderId="0" applyFill="0" applyBorder="0">
      <alignment horizontal="left"/>
    </xf>
    <xf numFmtId="0" fontId="66" fillId="6" borderId="0" applyFill="0">
      <alignment horizontal="center"/>
    </xf>
    <xf numFmtId="0" fontId="51" fillId="0" borderId="0" applyNumberFormat="0" applyFill="0" applyBorder="0" applyAlignment="0" applyProtection="0"/>
    <xf numFmtId="0" fontId="70" fillId="2" borderId="0" applyFill="0" applyBorder="0">
      <alignment wrapText="1"/>
    </xf>
    <xf numFmtId="0" fontId="24" fillId="3" borderId="0" applyBorder="0">
      <alignment horizontal="left"/>
    </xf>
    <xf numFmtId="0" fontId="62" fillId="3" borderId="0" applyBorder="0"/>
    <xf numFmtId="0" fontId="16" fillId="3" borderId="0" applyBorder="0">
      <alignment horizontal="left"/>
    </xf>
    <xf numFmtId="0" fontId="16" fillId="3" borderId="0" applyBorder="0">
      <alignment horizontal="center" vertical="center" wrapText="1"/>
    </xf>
    <xf numFmtId="0" fontId="59" fillId="6" borderId="37" applyNumberFormat="0" applyFill="0">
      <alignment horizontal="left"/>
    </xf>
    <xf numFmtId="0" fontId="31" fillId="3" borderId="27" applyNumberFormat="0" applyFont="0" applyAlignment="0"/>
    <xf numFmtId="0" fontId="6" fillId="3" borderId="27" applyNumberFormat="0" applyFont="0" applyAlignment="0"/>
    <xf numFmtId="0" fontId="40" fillId="0" borderId="0" applyNumberFormat="0" applyFill="0" applyBorder="0" applyAlignment="0" applyProtection="0">
      <alignment vertical="top"/>
      <protection locked="0"/>
    </xf>
    <xf numFmtId="0" fontId="58" fillId="6" borderId="0" applyFill="0">
      <alignment horizontal="left" wrapText="1"/>
    </xf>
    <xf numFmtId="0" fontId="66" fillId="0" borderId="0" applyFill="0" applyBorder="0">
      <alignment horizontal="center" wrapText="1"/>
    </xf>
    <xf numFmtId="49" fontId="59" fillId="0" borderId="0" applyFill="0" applyBorder="0">
      <alignment horizontal="center" vertical="center" wrapText="1"/>
    </xf>
    <xf numFmtId="0" fontId="66" fillId="6" borderId="0" applyFill="0">
      <alignment horizontal="center" vertical="center" wrapText="1"/>
    </xf>
    <xf numFmtId="0" fontId="59" fillId="6" borderId="36" applyNumberFormat="0">
      <alignment horizontal="left"/>
    </xf>
    <xf numFmtId="0" fontId="71" fillId="0" borderId="0" applyFill="0" applyProtection="0">
      <alignment horizontal="center"/>
    </xf>
    <xf numFmtId="0" fontId="26" fillId="0" borderId="0">
      <alignment horizontal="right"/>
    </xf>
    <xf numFmtId="183" fontId="59" fillId="0" borderId="0" applyFill="0" applyBorder="0" applyAlignment="0" applyProtection="0">
      <protection locked="0"/>
    </xf>
    <xf numFmtId="184" fontId="59" fillId="0" borderId="0" applyFill="0" applyBorder="0" applyAlignment="0" applyProtection="0">
      <protection locked="0"/>
    </xf>
    <xf numFmtId="0" fontId="27" fillId="3" borderId="0" applyNumberFormat="0" applyBorder="0" applyProtection="0">
      <alignment horizontal="right"/>
    </xf>
    <xf numFmtId="0" fontId="58" fillId="6" borderId="13" applyFill="0" applyBorder="0" applyProtection="0">
      <alignment horizontal="right"/>
    </xf>
    <xf numFmtId="0" fontId="72" fillId="0" borderId="0" applyFill="0" applyProtection="0">
      <alignment horizontal="center"/>
    </xf>
    <xf numFmtId="0" fontId="67" fillId="0" borderId="0" applyFill="0" applyProtection="0">
      <alignment horizontal="center" vertical="center"/>
    </xf>
    <xf numFmtId="49" fontId="59" fillId="6" borderId="31" applyFill="0">
      <alignment horizontal="center" vertical="center" wrapText="1"/>
    </xf>
    <xf numFmtId="0" fontId="16" fillId="3" borderId="31" applyAlignment="0">
      <alignment horizontal="center" vertical="center" wrapText="1"/>
    </xf>
    <xf numFmtId="180" fontId="59" fillId="0" borderId="0" applyFill="0" applyBorder="0" applyAlignment="0" applyProtection="0">
      <alignment horizontal="left"/>
      <protection locked="0"/>
    </xf>
    <xf numFmtId="0" fontId="6" fillId="3" borderId="0" applyBorder="0">
      <alignment horizontal="left"/>
    </xf>
    <xf numFmtId="0" fontId="58" fillId="0" borderId="0" applyFill="0"/>
    <xf numFmtId="167" fontId="59" fillId="0" borderId="0" applyFill="0" applyBorder="0">
      <alignment horizontal="left"/>
      <protection locked="0"/>
    </xf>
    <xf numFmtId="180" fontId="73" fillId="6" borderId="0" applyFill="0"/>
    <xf numFmtId="0" fontId="59" fillId="7" borderId="0"/>
    <xf numFmtId="0" fontId="70" fillId="7" borderId="0"/>
    <xf numFmtId="0" fontId="30" fillId="0" borderId="31">
      <protection locked="0"/>
    </xf>
    <xf numFmtId="0" fontId="31" fillId="3" borderId="0" applyAlignment="0"/>
    <xf numFmtId="0" fontId="9" fillId="4" borderId="0" applyFont="0" applyAlignment="0"/>
    <xf numFmtId="0" fontId="37" fillId="3" borderId="0" applyBorder="0"/>
    <xf numFmtId="0" fontId="38" fillId="3" borderId="0" applyBorder="0"/>
    <xf numFmtId="0" fontId="39" fillId="3" borderId="0" applyBorder="0">
      <alignment horizontal="left"/>
    </xf>
    <xf numFmtId="190" fontId="6" fillId="3" borderId="0" applyFont="0" applyBorder="0" applyAlignment="0" applyProtection="0"/>
    <xf numFmtId="0" fontId="27" fillId="3" borderId="5">
      <alignment horizontal="right"/>
    </xf>
    <xf numFmtId="0" fontId="31" fillId="3" borderId="0" applyBorder="0">
      <alignment horizontal="left"/>
    </xf>
    <xf numFmtId="0" fontId="26" fillId="0" borderId="0"/>
    <xf numFmtId="168" fontId="10" fillId="0" borderId="0" applyFont="0" applyFill="0" applyBorder="0" applyAlignment="0" applyProtection="0">
      <alignment horizontal="left"/>
      <protection locked="0"/>
    </xf>
    <xf numFmtId="0" fontId="27" fillId="3" borderId="0" applyFill="0" applyBorder="0"/>
    <xf numFmtId="0" fontId="28" fillId="4" borderId="31" applyFill="0">
      <alignment horizontal="center"/>
    </xf>
    <xf numFmtId="0" fontId="30" fillId="0" borderId="31" applyNumberFormat="0">
      <protection locked="0"/>
    </xf>
    <xf numFmtId="0" fontId="31" fillId="3" borderId="0"/>
    <xf numFmtId="0" fontId="33" fillId="4" borderId="0" applyNumberFormat="0" applyFill="0" applyBorder="0" applyAlignment="0" applyProtection="0"/>
    <xf numFmtId="0" fontId="34" fillId="4" borderId="0" applyNumberFormat="0" applyFill="0" applyBorder="0">
      <alignment horizontal="right"/>
    </xf>
    <xf numFmtId="0" fontId="35" fillId="4" borderId="0" applyFill="0" applyBorder="0">
      <alignment vertical="top" wrapText="1"/>
    </xf>
    <xf numFmtId="0" fontId="27" fillId="4" borderId="0" applyFill="0" applyAlignment="0">
      <alignment horizontal="center"/>
    </xf>
    <xf numFmtId="0" fontId="37" fillId="3" borderId="0" applyFill="0" applyBorder="0"/>
    <xf numFmtId="0" fontId="38" fillId="3" borderId="0" applyFill="0" applyBorder="0"/>
    <xf numFmtId="0" fontId="39" fillId="3" borderId="0" applyFill="0" applyBorder="0">
      <alignment horizontal="left"/>
    </xf>
    <xf numFmtId="176" fontId="6" fillId="3" borderId="0" applyFont="0" applyFill="0" applyBorder="0" applyAlignment="0" applyProtection="0">
      <alignment vertical="center"/>
    </xf>
    <xf numFmtId="0" fontId="27" fillId="3" borderId="0" applyNumberFormat="0" applyFill="0" applyBorder="0" applyProtection="0">
      <alignment horizontal="right"/>
    </xf>
    <xf numFmtId="0" fontId="27" fillId="3" borderId="5" applyFill="0">
      <alignment horizontal="right"/>
    </xf>
    <xf numFmtId="0" fontId="31" fillId="3" borderId="0" applyFill="0" applyBorder="0">
      <alignment horizontal="left"/>
    </xf>
    <xf numFmtId="167" fontId="23" fillId="0" borderId="0" applyFont="0" applyFill="0" applyBorder="0">
      <alignment horizontal="left"/>
      <protection locked="0"/>
    </xf>
    <xf numFmtId="169" fontId="8" fillId="4" borderId="0" applyFont="0" applyFill="0" applyBorder="0" applyAlignment="0" applyProtection="0"/>
    <xf numFmtId="171" fontId="31" fillId="3" borderId="0" applyFont="0" applyFill="0" applyBorder="0" applyAlignment="0" applyProtection="0"/>
    <xf numFmtId="174" fontId="31" fillId="0" borderId="0" applyFont="0" applyFill="0" applyBorder="0" applyAlignment="0" applyProtection="0">
      <protection locked="0"/>
    </xf>
    <xf numFmtId="0" fontId="31" fillId="3" borderId="31" applyNumberFormat="0"/>
    <xf numFmtId="0" fontId="31" fillId="3" borderId="27" applyNumberFormat="0"/>
    <xf numFmtId="0" fontId="55" fillId="0" borderId="0" applyNumberFormat="0" applyFill="0" applyBorder="0" applyAlignment="0" applyProtection="0"/>
    <xf numFmtId="0" fontId="31" fillId="3" borderId="31" applyNumberFormat="0"/>
    <xf numFmtId="174" fontId="31" fillId="0" borderId="0" applyFont="0" applyFill="0" applyBorder="0" applyAlignment="0" applyProtection="0">
      <protection locked="0"/>
    </xf>
    <xf numFmtId="0" fontId="41" fillId="0" borderId="0" applyFill="0" applyBorder="0">
      <alignment horizontal="centerContinuous" wrapText="1"/>
    </xf>
    <xf numFmtId="0" fontId="30" fillId="0" borderId="31" applyNumberFormat="0">
      <protection locked="0"/>
    </xf>
    <xf numFmtId="0" fontId="28" fillId="4" borderId="31" applyFill="0">
      <alignment horizontal="center"/>
    </xf>
    <xf numFmtId="0" fontId="63" fillId="4" borderId="31">
      <alignment horizontal="center"/>
    </xf>
    <xf numFmtId="0" fontId="16" fillId="3" borderId="31" applyAlignment="0">
      <alignment horizontal="center" vertical="center" wrapText="1"/>
    </xf>
    <xf numFmtId="49" fontId="59" fillId="6" borderId="31" applyFill="0">
      <alignment horizontal="center" vertical="center" wrapText="1"/>
    </xf>
    <xf numFmtId="179" fontId="63" fillId="4" borderId="31">
      <alignment horizontal="center" vertical="center"/>
    </xf>
    <xf numFmtId="0" fontId="63" fillId="4" borderId="31">
      <alignment horizontal="center"/>
    </xf>
    <xf numFmtId="49" fontId="59" fillId="6" borderId="31" applyFill="0">
      <alignment horizontal="center" vertical="center" wrapText="1"/>
    </xf>
    <xf numFmtId="0" fontId="16" fillId="3" borderId="31" applyAlignment="0">
      <alignment horizontal="center" vertical="center" wrapText="1"/>
    </xf>
    <xf numFmtId="0" fontId="30" fillId="0" borderId="31">
      <protection locked="0"/>
    </xf>
    <xf numFmtId="0" fontId="30" fillId="0" borderId="31">
      <protection locked="0"/>
    </xf>
    <xf numFmtId="179" fontId="63" fillId="4" borderId="31">
      <alignment horizontal="center" vertical="center"/>
    </xf>
    <xf numFmtId="0" fontId="28" fillId="4" borderId="31" applyFill="0">
      <alignment horizontal="center"/>
    </xf>
    <xf numFmtId="0" fontId="30" fillId="0" borderId="31" applyNumberFormat="0">
      <protection locked="0"/>
    </xf>
    <xf numFmtId="0" fontId="31" fillId="3" borderId="31" applyNumberFormat="0"/>
    <xf numFmtId="0" fontId="31" fillId="3" borderId="31" applyNumberFormat="0"/>
    <xf numFmtId="0" fontId="31" fillId="3" borderId="31" applyNumberFormat="0"/>
    <xf numFmtId="0" fontId="31" fillId="3" borderId="31" applyNumberFormat="0"/>
    <xf numFmtId="166" fontId="26" fillId="0" borderId="0" applyFont="0" applyFill="0" applyBorder="0" applyAlignment="0" applyProtection="0"/>
    <xf numFmtId="0" fontId="103" fillId="0" borderId="0" applyNumberFormat="0" applyFill="0" applyBorder="0" applyAlignment="0" applyProtection="0"/>
    <xf numFmtId="0" fontId="2" fillId="0" borderId="0"/>
    <xf numFmtId="49" fontId="97" fillId="0" borderId="0" applyFill="0" applyAlignment="0"/>
    <xf numFmtId="195" fontId="100" fillId="0" borderId="0" applyFill="0" applyBorder="0"/>
    <xf numFmtId="188" fontId="6" fillId="3" borderId="0" applyFont="0" applyBorder="0" applyAlignment="0" applyProtection="0"/>
    <xf numFmtId="0" fontId="6" fillId="3" borderId="0" applyFont="0" applyBorder="0" applyProtection="0">
      <alignment horizontal="right"/>
    </xf>
    <xf numFmtId="0" fontId="27" fillId="3" borderId="0" applyBorder="0"/>
    <xf numFmtId="0" fontId="28" fillId="4" borderId="31">
      <alignment horizontal="center"/>
    </xf>
    <xf numFmtId="0" fontId="101" fillId="5" borderId="36" applyNumberFormat="0">
      <protection locked="0"/>
    </xf>
    <xf numFmtId="182" fontId="23" fillId="0" borderId="0" applyFont="0" applyFill="0" applyBorder="0" applyAlignment="0" applyProtection="0">
      <alignment wrapText="1"/>
    </xf>
    <xf numFmtId="179" fontId="28" fillId="4" borderId="31">
      <alignment horizontal="center" vertical="center"/>
    </xf>
    <xf numFmtId="0" fontId="102" fillId="0" borderId="36" applyFill="0">
      <alignment horizontal="center"/>
    </xf>
    <xf numFmtId="181" fontId="102" fillId="0" borderId="36" applyFill="0">
      <alignment horizontal="center" vertical="center"/>
    </xf>
    <xf numFmtId="0" fontId="32" fillId="3" borderId="0" applyNumberFormat="0" applyBorder="0">
      <alignment horizontal="left"/>
    </xf>
    <xf numFmtId="0" fontId="33" fillId="4" borderId="3" applyBorder="0"/>
    <xf numFmtId="0" fontId="34" fillId="4" borderId="0" applyNumberFormat="0" applyBorder="0">
      <alignment horizontal="right"/>
    </xf>
    <xf numFmtId="0" fontId="35" fillId="4" borderId="0" applyBorder="0">
      <alignment vertical="top" wrapText="1"/>
    </xf>
    <xf numFmtId="0" fontId="27" fillId="4" borderId="0" applyAlignment="0">
      <alignment horizontal="center"/>
    </xf>
    <xf numFmtId="0" fontId="104" fillId="0" borderId="22" applyNumberFormat="0" applyFill="0" applyAlignment="0" applyProtection="0"/>
    <xf numFmtId="0" fontId="39" fillId="3" borderId="0" applyBorder="0">
      <alignment horizontal="center" wrapText="1"/>
    </xf>
    <xf numFmtId="196" fontId="26" fillId="6" borderId="37" applyNumberFormat="0">
      <alignment horizontal="left"/>
    </xf>
    <xf numFmtId="49" fontId="106" fillId="0" borderId="0" applyFill="0" applyBorder="0">
      <alignment horizontal="right" indent="1"/>
    </xf>
    <xf numFmtId="0" fontId="59" fillId="0" borderId="0"/>
    <xf numFmtId="49" fontId="108" fillId="6" borderId="42">
      <alignment horizontal="right" indent="2"/>
    </xf>
    <xf numFmtId="49" fontId="110" fillId="33" borderId="0" applyBorder="0" applyProtection="0">
      <alignment horizontal="left" vertical="top" wrapText="1"/>
    </xf>
    <xf numFmtId="0" fontId="27" fillId="3" borderId="0" applyBorder="0">
      <alignment horizontal="center" wrapText="1"/>
    </xf>
    <xf numFmtId="0" fontId="4" fillId="0" borderId="0" applyBorder="0"/>
    <xf numFmtId="194" fontId="59" fillId="0" borderId="0" applyFont="0" applyFill="0" applyBorder="0" applyAlignment="0" applyProtection="0"/>
    <xf numFmtId="0" fontId="26" fillId="6" borderId="0"/>
    <xf numFmtId="197" fontId="70" fillId="0" borderId="0" applyFont="0" applyFill="0" applyBorder="0" applyAlignment="0" applyProtection="0">
      <alignment horizontal="left"/>
      <protection locked="0"/>
    </xf>
    <xf numFmtId="180" fontId="70" fillId="0" borderId="0" applyFont="0" applyFill="0" applyBorder="0" applyAlignment="0" applyProtection="0">
      <alignment horizontal="left"/>
      <protection locked="0"/>
    </xf>
    <xf numFmtId="49" fontId="113" fillId="0" borderId="0" applyFill="0" applyProtection="0">
      <alignment horizontal="left" indent="1"/>
    </xf>
    <xf numFmtId="0" fontId="26" fillId="5" borderId="36">
      <alignment horizontal="left" vertical="top" wrapText="1" indent="1"/>
      <protection locked="0"/>
    </xf>
    <xf numFmtId="9" fontId="1" fillId="0" borderId="0" applyFont="0" applyFill="0" applyBorder="0" applyAlignment="0" applyProtection="0"/>
    <xf numFmtId="0" fontId="28" fillId="4" borderId="45">
      <alignment horizontal="center"/>
    </xf>
    <xf numFmtId="179" fontId="28" fillId="4" borderId="45">
      <alignment horizontal="center" vertical="center"/>
    </xf>
    <xf numFmtId="0" fontId="30" fillId="0" borderId="45">
      <protection locked="0"/>
    </xf>
    <xf numFmtId="0" fontId="28" fillId="4" borderId="45" applyFill="0">
      <alignment horizontal="center"/>
    </xf>
    <xf numFmtId="0" fontId="28" fillId="4" borderId="45">
      <alignment horizontal="center"/>
    </xf>
    <xf numFmtId="179" fontId="28" fillId="4" borderId="45">
      <alignment horizontal="center" vertical="center"/>
    </xf>
    <xf numFmtId="0" fontId="28" fillId="0" borderId="45">
      <alignment horizontal="center" vertical="center"/>
      <protection locked="0"/>
    </xf>
    <xf numFmtId="0" fontId="39" fillId="3" borderId="45" applyAlignment="0">
      <alignment horizontal="center" vertical="center" wrapText="1"/>
    </xf>
    <xf numFmtId="0" fontId="31" fillId="3" borderId="45" applyAlignment="0">
      <alignment horizontal="center" vertical="top" wrapText="1"/>
    </xf>
    <xf numFmtId="0" fontId="31" fillId="3" borderId="45" applyAlignment="0" applyProtection="0">
      <alignment vertical="top" wrapText="1"/>
    </xf>
    <xf numFmtId="0" fontId="30" fillId="0" borderId="45">
      <protection locked="0"/>
    </xf>
    <xf numFmtId="0" fontId="28" fillId="4" borderId="54" applyFill="0">
      <alignment horizontal="center"/>
    </xf>
    <xf numFmtId="0" fontId="30" fillId="0" borderId="54">
      <protection locked="0"/>
    </xf>
    <xf numFmtId="0" fontId="28" fillId="4" borderId="54" applyFill="0">
      <alignment horizontal="center"/>
    </xf>
    <xf numFmtId="0" fontId="28" fillId="4" borderId="54">
      <alignment horizontal="center"/>
    </xf>
    <xf numFmtId="179" fontId="28" fillId="4" borderId="54">
      <alignment horizontal="center" vertical="center"/>
    </xf>
    <xf numFmtId="0" fontId="28" fillId="0" borderId="54">
      <alignment horizontal="center" vertical="center"/>
      <protection locked="0"/>
    </xf>
    <xf numFmtId="0" fontId="39" fillId="3" borderId="54" applyAlignment="0">
      <alignment horizontal="center" vertical="center" wrapText="1"/>
    </xf>
    <xf numFmtId="0" fontId="31" fillId="3" borderId="54" applyAlignment="0">
      <alignment horizontal="center" vertical="top" wrapText="1"/>
    </xf>
    <xf numFmtId="0" fontId="31" fillId="3" borderId="54" applyAlignment="0" applyProtection="0">
      <alignment vertical="top" wrapText="1"/>
    </xf>
    <xf numFmtId="0" fontId="30" fillId="0" borderId="54">
      <protection locked="0"/>
    </xf>
    <xf numFmtId="0" fontId="1" fillId="0" borderId="0"/>
    <xf numFmtId="0" fontId="30" fillId="0" borderId="54" applyNumberFormat="0">
      <protection locked="0"/>
    </xf>
  </cellStyleXfs>
  <cellXfs count="889">
    <xf numFmtId="0" fontId="0" fillId="0" borderId="0" xfId="0"/>
    <xf numFmtId="194" fontId="30" fillId="0" borderId="1" xfId="1" applyFont="1" applyBorder="1" applyAlignment="1" applyProtection="1">
      <protection locked="0"/>
    </xf>
    <xf numFmtId="0" fontId="0" fillId="0" borderId="0" xfId="0" applyFill="1"/>
    <xf numFmtId="0" fontId="5" fillId="0" borderId="0" xfId="0" applyFont="1"/>
    <xf numFmtId="0" fontId="5" fillId="0" borderId="0" xfId="0" applyFont="1" applyAlignment="1"/>
    <xf numFmtId="0" fontId="0" fillId="0" borderId="0" xfId="0" applyAlignment="1"/>
    <xf numFmtId="0" fontId="19" fillId="0" borderId="0" xfId="0" applyFont="1"/>
    <xf numFmtId="0" fontId="0" fillId="0" borderId="3" xfId="0" applyBorder="1"/>
    <xf numFmtId="0" fontId="0" fillId="0" borderId="5" xfId="0" applyBorder="1"/>
    <xf numFmtId="0" fontId="0" fillId="0" borderId="11" xfId="0" applyBorder="1"/>
    <xf numFmtId="0" fontId="0" fillId="0" borderId="0" xfId="0"/>
    <xf numFmtId="0" fontId="4" fillId="0" borderId="0" xfId="0" applyFont="1"/>
    <xf numFmtId="0" fontId="0" fillId="0" borderId="0" xfId="0" applyAlignment="1"/>
    <xf numFmtId="0" fontId="0" fillId="0" borderId="0" xfId="0"/>
    <xf numFmtId="0" fontId="0" fillId="0" borderId="0" xfId="0"/>
    <xf numFmtId="0" fontId="0" fillId="0" borderId="0" xfId="0"/>
    <xf numFmtId="0" fontId="0" fillId="0" borderId="0" xfId="0" applyBorder="1" applyAlignment="1"/>
    <xf numFmtId="0" fontId="0" fillId="0" borderId="0" xfId="0" applyAlignment="1">
      <alignment vertical="top"/>
    </xf>
    <xf numFmtId="0" fontId="0" fillId="0" borderId="0" xfId="0" applyAlignment="1"/>
    <xf numFmtId="0" fontId="31" fillId="0" borderId="0" xfId="6" applyFill="1"/>
    <xf numFmtId="0" fontId="0" fillId="0" borderId="0" xfId="0" applyFill="1" applyAlignment="1"/>
    <xf numFmtId="0" fontId="0" fillId="0" borderId="0" xfId="0" applyFill="1" applyBorder="1"/>
    <xf numFmtId="0" fontId="0" fillId="0" borderId="0" xfId="0" applyFill="1"/>
    <xf numFmtId="0" fontId="0" fillId="0" borderId="0" xfId="0" applyBorder="1"/>
    <xf numFmtId="0" fontId="0" fillId="0" borderId="0" xfId="0"/>
    <xf numFmtId="0" fontId="0" fillId="0" borderId="0" xfId="0"/>
    <xf numFmtId="0" fontId="0" fillId="0" borderId="0" xfId="0"/>
    <xf numFmtId="0" fontId="0" fillId="0" borderId="0" xfId="0"/>
    <xf numFmtId="0" fontId="0" fillId="0" borderId="0" xfId="0" applyFont="1"/>
    <xf numFmtId="0" fontId="30" fillId="0" borderId="1" xfId="5" applyBorder="1">
      <protection locked="0"/>
    </xf>
    <xf numFmtId="0" fontId="0" fillId="0" borderId="0" xfId="0" applyFont="1" applyAlignment="1">
      <alignment horizontal="left" indent="2"/>
    </xf>
    <xf numFmtId="0" fontId="0" fillId="0" borderId="0" xfId="0" applyAlignment="1">
      <alignment horizontal="left" indent="2"/>
    </xf>
    <xf numFmtId="0" fontId="0" fillId="0" borderId="0" xfId="0" quotePrefix="1" applyAlignment="1">
      <alignment horizontal="left" indent="2"/>
    </xf>
    <xf numFmtId="0" fontId="0" fillId="0" borderId="0" xfId="0"/>
    <xf numFmtId="0" fontId="0" fillId="0" borderId="0" xfId="0" applyFill="1" applyAlignment="1">
      <alignment horizontal="left" indent="2"/>
    </xf>
    <xf numFmtId="0" fontId="13" fillId="0" borderId="0" xfId="0" applyFont="1" applyFill="1" applyBorder="1" applyAlignment="1" applyProtection="1">
      <alignment horizontal="left" indent="2"/>
    </xf>
    <xf numFmtId="0" fontId="0" fillId="0" borderId="0" xfId="0" applyAlignment="1">
      <alignment horizontal="left" vertical="top" indent="2"/>
    </xf>
    <xf numFmtId="0" fontId="0" fillId="0" borderId="3" xfId="0" applyFill="1" applyBorder="1"/>
    <xf numFmtId="0" fontId="0" fillId="0" borderId="0" xfId="0" applyFill="1" applyAlignment="1" applyProtection="1">
      <alignment horizontal="left" indent="2"/>
      <protection locked="0"/>
    </xf>
    <xf numFmtId="0" fontId="0" fillId="0" borderId="0" xfId="0" applyFill="1" applyProtection="1">
      <protection locked="0"/>
    </xf>
    <xf numFmtId="0" fontId="0" fillId="0" borderId="0" xfId="0" applyBorder="1" applyProtection="1">
      <protection locked="0"/>
    </xf>
    <xf numFmtId="0" fontId="0" fillId="0" borderId="0" xfId="0" applyProtection="1">
      <protection locked="0"/>
    </xf>
    <xf numFmtId="0" fontId="39" fillId="4" borderId="17" xfId="12" applyFont="1" applyBorder="1" applyAlignment="1">
      <alignment horizontal="center" vertical="center" wrapText="1"/>
    </xf>
    <xf numFmtId="0" fontId="35" fillId="4" borderId="18" xfId="12" applyBorder="1">
      <alignment vertical="top" wrapText="1"/>
    </xf>
    <xf numFmtId="0" fontId="35" fillId="4" borderId="16" xfId="12" applyBorder="1">
      <alignment vertical="top" wrapText="1"/>
    </xf>
    <xf numFmtId="0" fontId="35" fillId="4" borderId="15" xfId="12" applyBorder="1">
      <alignment vertical="top" wrapText="1"/>
    </xf>
    <xf numFmtId="0" fontId="0" fillId="0" borderId="0" xfId="0" applyProtection="1"/>
    <xf numFmtId="0" fontId="0" fillId="0" borderId="0" xfId="0"/>
    <xf numFmtId="0" fontId="0" fillId="0" borderId="0" xfId="0" applyFill="1" applyAlignment="1" applyProtection="1">
      <alignment horizontal="left" indent="2"/>
    </xf>
    <xf numFmtId="0" fontId="0" fillId="0" borderId="0" xfId="0" applyFill="1" applyProtection="1"/>
    <xf numFmtId="0" fontId="47" fillId="0" borderId="0" xfId="0" applyFont="1"/>
    <xf numFmtId="0" fontId="47" fillId="0" borderId="0" xfId="0" applyFont="1" applyAlignment="1">
      <alignment horizontal="left" indent="2"/>
    </xf>
    <xf numFmtId="0" fontId="13" fillId="0" borderId="0" xfId="11" applyFont="1" applyFill="1" applyBorder="1" applyAlignment="1"/>
    <xf numFmtId="0" fontId="31" fillId="0" borderId="0" xfId="6" applyFill="1" applyBorder="1" applyAlignment="1"/>
    <xf numFmtId="0" fontId="0" fillId="0" borderId="0" xfId="0"/>
    <xf numFmtId="0" fontId="0" fillId="5" borderId="0" xfId="0" applyFill="1"/>
    <xf numFmtId="0" fontId="0" fillId="5" borderId="0" xfId="0" applyFill="1" applyAlignment="1"/>
    <xf numFmtId="0" fontId="0" fillId="0" borderId="0" xfId="0" applyFill="1" applyBorder="1" applyAlignment="1"/>
    <xf numFmtId="0" fontId="48" fillId="0" borderId="0" xfId="11" applyFont="1" applyFill="1" applyBorder="1" applyAlignment="1"/>
    <xf numFmtId="0" fontId="35" fillId="0" borderId="0" xfId="12" applyFill="1" applyBorder="1" applyAlignment="1">
      <alignment vertical="top" wrapText="1"/>
    </xf>
    <xf numFmtId="194" fontId="30" fillId="0" borderId="1" xfId="1" applyFont="1" applyBorder="1" applyAlignment="1" applyProtection="1">
      <protection locked="0"/>
    </xf>
    <xf numFmtId="194" fontId="35" fillId="4" borderId="18" xfId="1" applyFont="1" applyFill="1" applyBorder="1" applyAlignment="1" applyProtection="1">
      <alignment vertical="top" wrapText="1"/>
    </xf>
    <xf numFmtId="194" fontId="35" fillId="4" borderId="16" xfId="1" applyFont="1" applyFill="1" applyBorder="1" applyAlignment="1" applyProtection="1">
      <alignment vertical="top" wrapText="1"/>
    </xf>
    <xf numFmtId="175" fontId="30" fillId="0" borderId="1" xfId="24" applyFont="1" applyBorder="1">
      <protection locked="0"/>
    </xf>
    <xf numFmtId="171" fontId="30" fillId="0" borderId="1" xfId="59" applyFont="1" applyFill="1" applyBorder="1" applyProtection="1">
      <protection locked="0"/>
    </xf>
    <xf numFmtId="174" fontId="30" fillId="0" borderId="1" xfId="61" applyFont="1" applyBorder="1">
      <protection locked="0"/>
    </xf>
    <xf numFmtId="0" fontId="42" fillId="0" borderId="11" xfId="0" applyFont="1" applyBorder="1" applyAlignment="1">
      <alignment horizontal="centerContinuous"/>
    </xf>
    <xf numFmtId="175" fontId="29" fillId="0" borderId="27" xfId="24" applyFont="1" applyFill="1" applyBorder="1" applyAlignment="1">
      <alignment horizontal="right"/>
      <protection locked="0"/>
    </xf>
    <xf numFmtId="49" fontId="41" fillId="0" borderId="28" xfId="21" applyFill="1" applyBorder="1" applyAlignment="1">
      <alignment horizontal="left" wrapText="1"/>
    </xf>
    <xf numFmtId="0" fontId="13" fillId="0" borderId="29" xfId="11" applyFont="1" applyFill="1" applyBorder="1" applyAlignment="1"/>
    <xf numFmtId="0" fontId="13" fillId="0" borderId="30" xfId="11" applyFont="1" applyFill="1" applyBorder="1" applyAlignment="1"/>
    <xf numFmtId="0" fontId="39" fillId="0" borderId="3" xfId="6" applyFont="1" applyFill="1" applyBorder="1" applyAlignment="1"/>
    <xf numFmtId="0" fontId="31" fillId="0" borderId="5" xfId="6" applyFill="1" applyBorder="1" applyAlignment="1"/>
    <xf numFmtId="0" fontId="47" fillId="0" borderId="3" xfId="0" applyFont="1" applyBorder="1"/>
    <xf numFmtId="0" fontId="31" fillId="0" borderId="10" xfId="6" applyFill="1" applyBorder="1" applyAlignment="1"/>
    <xf numFmtId="0" fontId="31" fillId="0" borderId="11" xfId="6" applyFill="1" applyBorder="1" applyAlignment="1"/>
    <xf numFmtId="0" fontId="31" fillId="0" borderId="12" xfId="6" applyFill="1" applyBorder="1" applyAlignment="1"/>
    <xf numFmtId="0" fontId="47" fillId="0" borderId="3" xfId="0" applyFont="1" applyBorder="1" applyAlignment="1">
      <alignment horizontal="left" indent="1"/>
    </xf>
    <xf numFmtId="49" fontId="41" fillId="0" borderId="28" xfId="21" applyBorder="1" applyAlignment="1">
      <alignment horizontal="left" indent="1"/>
    </xf>
    <xf numFmtId="0" fontId="31" fillId="0" borderId="29" xfId="6" applyFill="1" applyBorder="1" applyAlignment="1"/>
    <xf numFmtId="0" fontId="0" fillId="0" borderId="29" xfId="0" applyBorder="1"/>
    <xf numFmtId="0" fontId="42" fillId="0" borderId="3" xfId="0" applyFont="1" applyBorder="1" applyAlignment="1">
      <alignment horizontal="left" indent="1"/>
    </xf>
    <xf numFmtId="0" fontId="42" fillId="0" borderId="0" xfId="0" applyFont="1" applyBorder="1" applyAlignment="1">
      <alignment horizontal="center"/>
    </xf>
    <xf numFmtId="0" fontId="0" fillId="0" borderId="12" xfId="0" applyBorder="1" applyAlignment="1">
      <alignment horizontal="centerContinuous"/>
    </xf>
    <xf numFmtId="0" fontId="0" fillId="0" borderId="3" xfId="0" applyFont="1" applyBorder="1"/>
    <xf numFmtId="0" fontId="0" fillId="0" borderId="3" xfId="0" applyBorder="1" applyAlignment="1">
      <alignment horizontal="left" indent="1"/>
    </xf>
    <xf numFmtId="172" fontId="0" fillId="0" borderId="0" xfId="27" applyFont="1" applyBorder="1" applyAlignment="1"/>
    <xf numFmtId="194" fontId="0" fillId="0" borderId="0" xfId="1" applyFont="1" applyBorder="1" applyAlignment="1" applyProtection="1"/>
    <xf numFmtId="0" fontId="0" fillId="0" borderId="3" xfId="0" applyBorder="1" applyAlignment="1"/>
    <xf numFmtId="49" fontId="26" fillId="0" borderId="0" xfId="22" applyBorder="1">
      <alignment horizontal="left" indent="1"/>
    </xf>
    <xf numFmtId="178" fontId="0" fillId="0" borderId="5" xfId="0" applyNumberFormat="1" applyBorder="1"/>
    <xf numFmtId="0" fontId="30" fillId="0" borderId="1" xfId="5" applyBorder="1" applyAlignment="1">
      <alignment wrapText="1"/>
      <protection locked="0"/>
    </xf>
    <xf numFmtId="0" fontId="22" fillId="0" borderId="2" xfId="29" applyNumberFormat="1" applyFont="1" applyFill="1" applyBorder="1" applyAlignment="1">
      <alignment horizontal="left" wrapText="1" indent="1"/>
      <protection locked="0"/>
    </xf>
    <xf numFmtId="173" fontId="22" fillId="0" borderId="2" xfId="7" applyFont="1" applyFill="1" applyBorder="1" applyAlignment="1">
      <alignment horizontal="left" indent="1"/>
      <protection locked="0"/>
    </xf>
    <xf numFmtId="177" fontId="0" fillId="0" borderId="5" xfId="24" applyNumberFormat="1" applyFont="1" applyFill="1" applyBorder="1" applyProtection="1"/>
    <xf numFmtId="175" fontId="0" fillId="0" borderId="5" xfId="24" applyFont="1" applyFill="1" applyBorder="1" applyProtection="1"/>
    <xf numFmtId="49" fontId="26" fillId="0" borderId="0" xfId="22" applyFill="1" applyBorder="1">
      <alignment horizontal="left" indent="1"/>
    </xf>
    <xf numFmtId="194" fontId="30" fillId="0" borderId="1" xfId="1" applyFont="1" applyFill="1" applyBorder="1" applyAlignment="1" applyProtection="1">
      <protection locked="0"/>
    </xf>
    <xf numFmtId="0" fontId="0" fillId="5" borderId="28" xfId="0" applyFill="1" applyBorder="1"/>
    <xf numFmtId="0" fontId="0" fillId="5" borderId="29" xfId="0" applyFill="1" applyBorder="1"/>
    <xf numFmtId="0" fontId="0" fillId="5" borderId="30" xfId="0" applyFill="1" applyBorder="1"/>
    <xf numFmtId="0" fontId="13" fillId="5" borderId="3" xfId="0" applyFont="1" applyFill="1" applyBorder="1"/>
    <xf numFmtId="0" fontId="13" fillId="5" borderId="0" xfId="0" applyFont="1" applyFill="1" applyBorder="1"/>
    <xf numFmtId="0" fontId="13" fillId="5" borderId="5" xfId="0" applyFont="1" applyFill="1" applyBorder="1"/>
    <xf numFmtId="0" fontId="20" fillId="5" borderId="3" xfId="0" applyFont="1" applyFill="1" applyBorder="1" applyAlignment="1">
      <alignment horizontal="centerContinuous"/>
    </xf>
    <xf numFmtId="0" fontId="13" fillId="5" borderId="0" xfId="0" applyFont="1" applyFill="1" applyBorder="1" applyAlignment="1">
      <alignment horizontal="centerContinuous"/>
    </xf>
    <xf numFmtId="0" fontId="13" fillId="5" borderId="5" xfId="0" applyFont="1" applyFill="1" applyBorder="1" applyAlignment="1">
      <alignment horizontal="centerContinuous"/>
    </xf>
    <xf numFmtId="0" fontId="21" fillId="5" borderId="3" xfId="0" applyFont="1" applyFill="1" applyBorder="1" applyAlignment="1">
      <alignment horizontal="centerContinuous"/>
    </xf>
    <xf numFmtId="0" fontId="14" fillId="5" borderId="3" xfId="0" applyFont="1" applyFill="1" applyBorder="1" applyAlignment="1">
      <alignment horizontal="centerContinuous" vertical="center" wrapText="1"/>
    </xf>
    <xf numFmtId="0" fontId="15" fillId="5" borderId="0" xfId="0" applyFont="1" applyFill="1" applyBorder="1" applyAlignment="1">
      <alignment horizontal="left" vertical="top" indent="1"/>
    </xf>
    <xf numFmtId="0" fontId="0" fillId="5" borderId="0" xfId="0" applyFill="1" applyBorder="1"/>
    <xf numFmtId="0" fontId="15" fillId="5" borderId="3" xfId="0" applyFont="1" applyFill="1" applyBorder="1" applyAlignment="1">
      <alignment horizontal="centerContinuous"/>
    </xf>
    <xf numFmtId="0" fontId="7" fillId="5" borderId="0" xfId="0" applyFont="1" applyFill="1" applyBorder="1" applyAlignment="1">
      <alignment horizontal="centerContinuous"/>
    </xf>
    <xf numFmtId="0" fontId="13" fillId="5" borderId="10" xfId="0" applyFont="1" applyFill="1" applyBorder="1"/>
    <xf numFmtId="0" fontId="13" fillId="5" borderId="11" xfId="0" applyFont="1" applyFill="1" applyBorder="1"/>
    <xf numFmtId="0" fontId="13" fillId="5" borderId="5" xfId="0" applyFont="1" applyFill="1" applyBorder="1" applyAlignment="1"/>
    <xf numFmtId="0" fontId="13" fillId="5" borderId="12" xfId="0" applyFont="1" applyFill="1" applyBorder="1"/>
    <xf numFmtId="0" fontId="9" fillId="5" borderId="0" xfId="0" applyFont="1" applyFill="1" applyBorder="1"/>
    <xf numFmtId="0" fontId="13" fillId="5" borderId="7" xfId="0" applyFont="1" applyFill="1" applyBorder="1" applyAlignment="1"/>
    <xf numFmtId="0" fontId="13" fillId="5" borderId="8" xfId="0" applyFont="1" applyFill="1" applyBorder="1" applyAlignment="1"/>
    <xf numFmtId="0" fontId="13" fillId="5" borderId="8" xfId="0" applyFont="1" applyFill="1" applyBorder="1"/>
    <xf numFmtId="0" fontId="13" fillId="5" borderId="9" xfId="0" applyFont="1" applyFill="1" applyBorder="1"/>
    <xf numFmtId="0" fontId="18" fillId="5" borderId="0" xfId="0" applyFont="1" applyFill="1" applyBorder="1" applyAlignment="1"/>
    <xf numFmtId="0" fontId="9" fillId="5" borderId="3" xfId="0" applyFont="1" applyFill="1" applyBorder="1"/>
    <xf numFmtId="0" fontId="42" fillId="5" borderId="0" xfId="0" applyFont="1" applyFill="1" applyBorder="1"/>
    <xf numFmtId="49" fontId="0" fillId="5" borderId="0" xfId="0" applyNumberFormat="1" applyFill="1" applyBorder="1"/>
    <xf numFmtId="0" fontId="0" fillId="5" borderId="3" xfId="0" applyFill="1" applyBorder="1"/>
    <xf numFmtId="0" fontId="0" fillId="5" borderId="5" xfId="0" applyFill="1" applyBorder="1"/>
    <xf numFmtId="0" fontId="0" fillId="5" borderId="10" xfId="0" applyFill="1" applyBorder="1"/>
    <xf numFmtId="0" fontId="0" fillId="5" borderId="11" xfId="0" applyFill="1" applyBorder="1"/>
    <xf numFmtId="0" fontId="0" fillId="5" borderId="12" xfId="0" applyFill="1" applyBorder="1"/>
    <xf numFmtId="0" fontId="9" fillId="5" borderId="7" xfId="0" applyFont="1" applyFill="1" applyBorder="1" applyAlignment="1">
      <alignment horizontal="left" vertical="top" wrapText="1"/>
    </xf>
    <xf numFmtId="0" fontId="10" fillId="5" borderId="8" xfId="0" applyFont="1" applyFill="1" applyBorder="1" applyAlignment="1">
      <alignment vertical="top"/>
    </xf>
    <xf numFmtId="0" fontId="10" fillId="5" borderId="9" xfId="0" applyFont="1" applyFill="1" applyBorder="1" applyAlignment="1"/>
    <xf numFmtId="0" fontId="17" fillId="5" borderId="3" xfId="0" applyFont="1" applyFill="1" applyBorder="1" applyAlignment="1"/>
    <xf numFmtId="0" fontId="13" fillId="5" borderId="10" xfId="0" applyFont="1" applyFill="1" applyBorder="1" applyAlignment="1"/>
    <xf numFmtId="0" fontId="13" fillId="5" borderId="11" xfId="0" applyFont="1" applyFill="1" applyBorder="1" applyAlignment="1"/>
    <xf numFmtId="0" fontId="13" fillId="5" borderId="12" xfId="0" applyFont="1" applyFill="1" applyBorder="1" applyAlignment="1"/>
    <xf numFmtId="0" fontId="0" fillId="0" borderId="0" xfId="0" applyFill="1" applyAlignment="1" applyProtection="1">
      <alignment horizontal="left" indent="1"/>
      <protection locked="0"/>
    </xf>
    <xf numFmtId="0" fontId="0" fillId="0" borderId="0" xfId="0" applyAlignment="1">
      <alignment horizontal="left" indent="1"/>
    </xf>
    <xf numFmtId="175" fontId="30" fillId="0" borderId="31" xfId="24" applyFont="1" applyBorder="1">
      <protection locked="0"/>
    </xf>
    <xf numFmtId="0" fontId="0" fillId="0" borderId="0" xfId="0" applyAlignment="1"/>
    <xf numFmtId="0" fontId="66" fillId="5" borderId="3" xfId="0" applyFont="1" applyFill="1" applyBorder="1" applyAlignment="1">
      <alignment horizontal="centerContinuous"/>
    </xf>
    <xf numFmtId="0" fontId="74" fillId="29" borderId="0" xfId="28" applyFont="1" applyFill="1">
      <alignment horizontal="left"/>
    </xf>
    <xf numFmtId="0" fontId="75" fillId="30" borderId="0" xfId="6" applyFont="1" applyFill="1" applyBorder="1"/>
    <xf numFmtId="0" fontId="46" fillId="30" borderId="0" xfId="6" applyFont="1" applyFill="1" applyBorder="1"/>
    <xf numFmtId="0" fontId="42" fillId="0" borderId="0" xfId="6" applyFont="1" applyFill="1"/>
    <xf numFmtId="0" fontId="74" fillId="30" borderId="0" xfId="0" applyFont="1" applyFill="1"/>
    <xf numFmtId="0" fontId="76" fillId="30" borderId="0" xfId="0" applyFont="1" applyFill="1" applyAlignment="1">
      <alignment horizontal="left"/>
    </xf>
    <xf numFmtId="0" fontId="47" fillId="30" borderId="0" xfId="0" applyFont="1" applyFill="1"/>
    <xf numFmtId="194" fontId="47" fillId="5" borderId="0" xfId="1" applyFont="1" applyFill="1" applyBorder="1" applyAlignment="1" applyProtection="1">
      <alignment horizontal="left" indent="1"/>
      <protection locked="0"/>
    </xf>
    <xf numFmtId="0" fontId="47" fillId="5" borderId="0" xfId="149" applyFont="1" applyFill="1" applyBorder="1" applyAlignment="1">
      <alignment horizontal="left" wrapText="1" indent="1"/>
      <protection locked="0"/>
    </xf>
    <xf numFmtId="194" fontId="47" fillId="5" borderId="35" xfId="1" applyFont="1" applyFill="1" applyBorder="1" applyAlignment="1" applyProtection="1">
      <alignment horizontal="left" indent="1"/>
      <protection locked="0"/>
    </xf>
    <xf numFmtId="194" fontId="47" fillId="5" borderId="31" xfId="1" applyFont="1" applyFill="1" applyBorder="1" applyAlignment="1" applyProtection="1">
      <alignment horizontal="left" indent="1"/>
      <protection locked="0"/>
    </xf>
    <xf numFmtId="194" fontId="30" fillId="5" borderId="31" xfId="1" applyFont="1" applyFill="1" applyBorder="1" applyAlignment="1" applyProtection="1">
      <protection locked="0"/>
    </xf>
    <xf numFmtId="0" fontId="79" fillId="0" borderId="0" xfId="0" applyFont="1"/>
    <xf numFmtId="0" fontId="80" fillId="0" borderId="0" xfId="0" applyFont="1"/>
    <xf numFmtId="194" fontId="30" fillId="5" borderId="14" xfId="1" applyFont="1" applyFill="1" applyBorder="1" applyAlignment="1" applyProtection="1">
      <protection locked="0"/>
    </xf>
    <xf numFmtId="0" fontId="31" fillId="31" borderId="12" xfId="6" applyFill="1" applyBorder="1"/>
    <xf numFmtId="0" fontId="31" fillId="31" borderId="11" xfId="6" applyFill="1" applyBorder="1"/>
    <xf numFmtId="0" fontId="31" fillId="31" borderId="11" xfId="6" applyFill="1" applyBorder="1" applyAlignment="1"/>
    <xf numFmtId="0" fontId="31" fillId="31" borderId="11" xfId="6" applyFill="1" applyBorder="1" applyAlignment="1">
      <alignment horizontal="left" vertical="top" indent="1"/>
    </xf>
    <xf numFmtId="0" fontId="31" fillId="31" borderId="5" xfId="6" applyFill="1" applyBorder="1"/>
    <xf numFmtId="194" fontId="30" fillId="0" borderId="31" xfId="1" applyFont="1" applyBorder="1" applyAlignment="1" applyProtection="1">
      <protection locked="0"/>
    </xf>
    <xf numFmtId="0" fontId="31" fillId="31" borderId="0" xfId="6" applyFill="1" applyBorder="1" applyAlignment="1"/>
    <xf numFmtId="0" fontId="31" fillId="31" borderId="0" xfId="6" applyFont="1" applyFill="1" applyBorder="1"/>
    <xf numFmtId="0" fontId="31" fillId="31" borderId="0" xfId="6" applyFont="1" applyFill="1" applyBorder="1" applyAlignment="1">
      <alignment horizontal="left" indent="1"/>
    </xf>
    <xf numFmtId="0" fontId="31" fillId="31" borderId="0" xfId="6" applyFont="1" applyFill="1" applyBorder="1" applyAlignment="1">
      <alignment horizontal="left"/>
    </xf>
    <xf numFmtId="0" fontId="27" fillId="31" borderId="13" xfId="26" applyFill="1" applyBorder="1">
      <alignment horizontal="right"/>
    </xf>
    <xf numFmtId="0" fontId="39" fillId="31" borderId="0" xfId="19" quotePrefix="1" applyFont="1" applyFill="1" applyBorder="1">
      <alignment horizontal="center" wrapText="1"/>
    </xf>
    <xf numFmtId="0" fontId="31" fillId="31" borderId="0" xfId="28" applyFont="1" applyFill="1" applyBorder="1">
      <alignment horizontal="left"/>
    </xf>
    <xf numFmtId="0" fontId="31" fillId="31" borderId="0" xfId="6" applyFill="1" applyBorder="1" applyAlignment="1">
      <alignment horizontal="center"/>
    </xf>
    <xf numFmtId="0" fontId="31" fillId="31" borderId="0" xfId="6" quotePrefix="1" applyFont="1" applyFill="1" applyBorder="1" applyAlignment="1">
      <alignment horizontal="center" wrapText="1"/>
    </xf>
    <xf numFmtId="0" fontId="37" fillId="31" borderId="0" xfId="15" applyFont="1" applyFill="1" applyBorder="1"/>
    <xf numFmtId="0" fontId="31" fillId="31" borderId="0" xfId="6" applyFont="1" applyFill="1" applyBorder="1" applyAlignment="1">
      <alignment wrapText="1"/>
    </xf>
    <xf numFmtId="0" fontId="31" fillId="31" borderId="0" xfId="6" applyFill="1" applyBorder="1" applyAlignment="1">
      <alignment horizontal="right"/>
    </xf>
    <xf numFmtId="0" fontId="31" fillId="31" borderId="0" xfId="6" applyFont="1" applyFill="1" applyBorder="1" applyAlignment="1"/>
    <xf numFmtId="0" fontId="16" fillId="31" borderId="0" xfId="28" applyFont="1" applyFill="1" applyBorder="1">
      <alignment horizontal="left"/>
    </xf>
    <xf numFmtId="194" fontId="6" fillId="31" borderId="27" xfId="1" applyFont="1" applyFill="1" applyBorder="1" applyAlignment="1" applyProtection="1">
      <alignment horizontal="right"/>
    </xf>
    <xf numFmtId="194" fontId="30" fillId="0" borderId="31" xfId="1" applyFont="1" applyBorder="1" applyAlignment="1" applyProtection="1">
      <protection locked="0"/>
    </xf>
    <xf numFmtId="0" fontId="39" fillId="31" borderId="0" xfId="28" applyFont="1" applyFill="1" applyBorder="1">
      <alignment horizontal="left"/>
    </xf>
    <xf numFmtId="0" fontId="39" fillId="31" borderId="0" xfId="19" quotePrefix="1" applyFont="1" applyFill="1" applyBorder="1" applyAlignment="1">
      <alignment horizontal="centerContinuous" wrapText="1"/>
    </xf>
    <xf numFmtId="0" fontId="39" fillId="31" borderId="0" xfId="19" quotePrefix="1" applyFont="1" applyFill="1" applyBorder="1" applyAlignment="1">
      <alignment horizontal="center" wrapText="1"/>
    </xf>
    <xf numFmtId="0" fontId="39" fillId="31" borderId="0" xfId="17" applyFont="1" applyFill="1" applyBorder="1">
      <alignment horizontal="left"/>
    </xf>
    <xf numFmtId="194" fontId="31" fillId="31" borderId="31" xfId="1" applyFont="1" applyFill="1" applyBorder="1" applyAlignment="1" applyProtection="1"/>
    <xf numFmtId="0" fontId="27" fillId="31" borderId="0" xfId="25" applyFont="1" applyFill="1" applyBorder="1">
      <alignment horizontal="right"/>
    </xf>
    <xf numFmtId="0" fontId="27" fillId="31" borderId="0" xfId="17" applyFont="1" applyFill="1" applyBorder="1" applyAlignment="1">
      <alignment horizontal="right"/>
    </xf>
    <xf numFmtId="0" fontId="27" fillId="31" borderId="0" xfId="28" applyFont="1" applyFill="1" applyBorder="1">
      <alignment horizontal="left"/>
    </xf>
    <xf numFmtId="194" fontId="6" fillId="31" borderId="31" xfId="1" applyFont="1" applyFill="1" applyBorder="1" applyAlignment="1" applyProtection="1">
      <alignment horizontal="right"/>
    </xf>
    <xf numFmtId="0" fontId="31" fillId="31" borderId="0" xfId="6" quotePrefix="1" applyFont="1" applyFill="1" applyBorder="1" applyAlignment="1">
      <alignment horizontal="center" vertical="center" wrapText="1"/>
    </xf>
    <xf numFmtId="0" fontId="31" fillId="31" borderId="0" xfId="6" applyFill="1" applyBorder="1"/>
    <xf numFmtId="0" fontId="81" fillId="32" borderId="5" xfId="138" applyFont="1" applyFill="1" applyBorder="1"/>
    <xf numFmtId="0" fontId="81" fillId="32" borderId="0" xfId="138" applyFont="1" applyFill="1" applyBorder="1" applyAlignment="1"/>
    <xf numFmtId="0" fontId="81" fillId="32" borderId="0" xfId="138" applyFont="1" applyFill="1" applyBorder="1"/>
    <xf numFmtId="0" fontId="82" fillId="32" borderId="0" xfId="138" applyFont="1" applyFill="1" applyBorder="1" applyAlignment="1"/>
    <xf numFmtId="0" fontId="83" fillId="32" borderId="0" xfId="138" applyFont="1" applyFill="1" applyBorder="1" applyAlignment="1">
      <alignment horizontal="right"/>
    </xf>
    <xf numFmtId="0" fontId="84" fillId="32" borderId="3" xfId="13" applyFont="1" applyFill="1" applyBorder="1" applyAlignment="1">
      <alignment horizontal="left"/>
    </xf>
    <xf numFmtId="0" fontId="9" fillId="0" borderId="0" xfId="0" applyFont="1" applyFill="1" applyBorder="1" applyAlignment="1" applyProtection="1">
      <alignment horizontal="left" indent="2"/>
    </xf>
    <xf numFmtId="0" fontId="85" fillId="32" borderId="0" xfId="138" applyFont="1" applyFill="1" applyBorder="1" applyAlignment="1"/>
    <xf numFmtId="0" fontId="86" fillId="32" borderId="3" xfId="9" applyFont="1" applyFill="1" applyBorder="1" applyAlignment="1">
      <alignment horizontal="left" indent="1"/>
    </xf>
    <xf numFmtId="0" fontId="88" fillId="32" borderId="0" xfId="10" applyFont="1" applyFill="1" applyBorder="1">
      <alignment horizontal="right"/>
    </xf>
    <xf numFmtId="0" fontId="81" fillId="32" borderId="3" xfId="138" applyFont="1" applyFill="1" applyBorder="1" applyAlignment="1"/>
    <xf numFmtId="0" fontId="81" fillId="32" borderId="30" xfId="138" applyFont="1" applyFill="1" applyBorder="1"/>
    <xf numFmtId="0" fontId="81" fillId="32" borderId="29" xfId="138" applyFont="1" applyFill="1" applyBorder="1" applyAlignment="1"/>
    <xf numFmtId="0" fontId="81" fillId="32" borderId="29" xfId="138" applyFont="1" applyFill="1" applyBorder="1"/>
    <xf numFmtId="0" fontId="81" fillId="32" borderId="28" xfId="138" applyFont="1" applyFill="1" applyBorder="1" applyAlignment="1"/>
    <xf numFmtId="0" fontId="59" fillId="0" borderId="0" xfId="134" applyFont="1" applyFill="1" applyAlignment="1">
      <alignment horizontal="left" indent="2"/>
    </xf>
    <xf numFmtId="0" fontId="59" fillId="0" borderId="0" xfId="134" applyFont="1" applyFill="1"/>
    <xf numFmtId="0" fontId="4" fillId="0" borderId="0" xfId="67"/>
    <xf numFmtId="0" fontId="59" fillId="0" borderId="0" xfId="67" applyFont="1" applyAlignment="1">
      <alignment horizontal="left" indent="2"/>
    </xf>
    <xf numFmtId="0" fontId="59" fillId="0" borderId="0" xfId="67" applyFont="1" applyFill="1"/>
    <xf numFmtId="191" fontId="65" fillId="0" borderId="36" xfId="80" applyNumberFormat="1" applyFill="1" applyBorder="1">
      <protection locked="0"/>
    </xf>
    <xf numFmtId="0" fontId="6" fillId="0" borderId="0" xfId="120" applyFont="1" applyAlignment="1">
      <alignment horizontal="left"/>
    </xf>
    <xf numFmtId="0" fontId="89" fillId="0" borderId="0" xfId="120" applyFont="1" applyAlignment="1">
      <alignment horizontal="left"/>
    </xf>
    <xf numFmtId="192" fontId="65" fillId="0" borderId="36" xfId="80" applyNumberFormat="1" applyFill="1" applyBorder="1">
      <protection locked="0"/>
    </xf>
    <xf numFmtId="0" fontId="89" fillId="0" borderId="0" xfId="67" applyFont="1" applyAlignment="1">
      <alignment horizontal="left" indent="2"/>
    </xf>
    <xf numFmtId="0" fontId="6" fillId="0" borderId="24" xfId="101" applyFont="1" applyFill="1" applyAlignment="1">
      <alignment horizontal="left"/>
    </xf>
    <xf numFmtId="0" fontId="39" fillId="4" borderId="27" xfId="12" applyFont="1" applyBorder="1" applyAlignment="1">
      <alignment horizontal="center" vertical="center" wrapText="1"/>
    </xf>
    <xf numFmtId="0" fontId="27" fillId="31" borderId="0" xfId="6" applyFont="1" applyFill="1" applyBorder="1" applyAlignment="1">
      <alignment horizontal="left" wrapText="1"/>
    </xf>
    <xf numFmtId="0" fontId="81" fillId="32" borderId="29" xfId="11" applyFont="1" applyFill="1" applyBorder="1" applyAlignment="1"/>
    <xf numFmtId="0" fontId="81" fillId="32" borderId="30" xfId="11" applyFont="1" applyFill="1" applyBorder="1" applyAlignment="1"/>
    <xf numFmtId="0" fontId="81" fillId="32" borderId="0" xfId="11" applyFont="1" applyFill="1" applyBorder="1" applyAlignment="1"/>
    <xf numFmtId="0" fontId="81" fillId="32" borderId="5" xfId="11" applyFont="1" applyFill="1" applyBorder="1" applyAlignment="1"/>
    <xf numFmtId="0" fontId="83" fillId="32" borderId="0" xfId="11" applyFont="1" applyFill="1" applyAlignment="1">
      <alignment horizontal="right"/>
    </xf>
    <xf numFmtId="0" fontId="83" fillId="32" borderId="5" xfId="12" applyFont="1" applyFill="1" applyBorder="1" applyAlignment="1">
      <alignment vertical="top" wrapText="1"/>
    </xf>
    <xf numFmtId="0" fontId="82" fillId="32" borderId="0" xfId="11" applyFont="1" applyFill="1" applyBorder="1" applyAlignment="1"/>
    <xf numFmtId="0" fontId="37" fillId="31" borderId="0" xfId="15" applyFill="1" applyBorder="1"/>
    <xf numFmtId="0" fontId="38" fillId="31" borderId="0" xfId="16" applyFill="1" applyBorder="1"/>
    <xf numFmtId="0" fontId="39" fillId="31" borderId="0" xfId="17" applyFill="1" applyBorder="1">
      <alignment horizontal="left"/>
    </xf>
    <xf numFmtId="0" fontId="39" fillId="31" borderId="0" xfId="15" applyFont="1" applyFill="1" applyBorder="1"/>
    <xf numFmtId="0" fontId="39" fillId="31" borderId="0" xfId="16" applyFont="1" applyFill="1" applyBorder="1"/>
    <xf numFmtId="0" fontId="31" fillId="31" borderId="0" xfId="6" applyFont="1" applyFill="1" applyBorder="1" applyAlignment="1">
      <alignment horizontal="right"/>
    </xf>
    <xf numFmtId="0" fontId="38" fillId="31" borderId="0" xfId="16" applyFont="1" applyFill="1" applyBorder="1"/>
    <xf numFmtId="0" fontId="31" fillId="31" borderId="0" xfId="6" applyFill="1" applyBorder="1" applyAlignment="1">
      <alignment horizontal="left" indent="1"/>
    </xf>
    <xf numFmtId="0" fontId="0" fillId="31" borderId="0" xfId="0" applyFill="1"/>
    <xf numFmtId="0" fontId="31" fillId="31" borderId="0" xfId="6" applyFill="1" applyAlignment="1"/>
    <xf numFmtId="0" fontId="31" fillId="31" borderId="0" xfId="17" applyFont="1" applyFill="1" applyBorder="1">
      <alignment horizontal="left"/>
    </xf>
    <xf numFmtId="0" fontId="31" fillId="31" borderId="0" xfId="28" applyFill="1" applyBorder="1">
      <alignment horizontal="left"/>
    </xf>
    <xf numFmtId="0" fontId="39" fillId="31" borderId="0" xfId="18" applyFont="1" applyFill="1" applyBorder="1" applyAlignment="1">
      <alignment horizontal="center" wrapText="1"/>
    </xf>
    <xf numFmtId="0" fontId="31" fillId="31" borderId="5" xfId="6" applyFill="1" applyBorder="1" applyAlignment="1"/>
    <xf numFmtId="172" fontId="16" fillId="31" borderId="0" xfId="27" applyFont="1" applyFill="1" applyBorder="1" applyAlignment="1">
      <alignment horizontal="center" wrapText="1"/>
    </xf>
    <xf numFmtId="175" fontId="6" fillId="31" borderId="27" xfId="24" applyFont="1" applyFill="1" applyBorder="1" applyProtection="1"/>
    <xf numFmtId="194" fontId="31" fillId="31" borderId="4" xfId="1" applyFont="1" applyFill="1" applyBorder="1" applyAlignment="1" applyProtection="1"/>
    <xf numFmtId="194" fontId="31" fillId="31" borderId="1" xfId="1" applyFont="1" applyFill="1" applyBorder="1" applyAlignment="1" applyProtection="1"/>
    <xf numFmtId="194" fontId="6" fillId="31" borderId="1" xfId="1" applyFont="1" applyFill="1" applyBorder="1" applyAlignment="1" applyProtection="1">
      <alignment horizontal="right"/>
    </xf>
    <xf numFmtId="194" fontId="0" fillId="31" borderId="1" xfId="1" applyFont="1" applyFill="1" applyBorder="1" applyAlignment="1" applyProtection="1">
      <alignment horizontal="right"/>
    </xf>
    <xf numFmtId="175" fontId="11" fillId="31" borderId="4" xfId="24" applyFont="1" applyFill="1" applyBorder="1" applyProtection="1"/>
    <xf numFmtId="176" fontId="47" fillId="31" borderId="31" xfId="63" applyNumberFormat="1" applyFont="1" applyFill="1"/>
    <xf numFmtId="176" fontId="31" fillId="31" borderId="31" xfId="63" applyNumberFormat="1" applyFill="1"/>
    <xf numFmtId="0" fontId="31" fillId="31" borderId="0" xfId="6" applyFill="1"/>
    <xf numFmtId="0" fontId="39" fillId="31" borderId="0" xfId="18" applyFill="1" applyBorder="1" applyAlignment="1">
      <alignment horizontal="center" wrapText="1"/>
    </xf>
    <xf numFmtId="0" fontId="81" fillId="32" borderId="28" xfId="134" applyFont="1" applyFill="1" applyBorder="1"/>
    <xf numFmtId="0" fontId="81" fillId="32" borderId="29" xfId="134" applyFont="1" applyFill="1" applyBorder="1"/>
    <xf numFmtId="0" fontId="81" fillId="32" borderId="30" xfId="134" applyFont="1" applyFill="1" applyBorder="1"/>
    <xf numFmtId="0" fontId="81" fillId="32" borderId="3" xfId="134" applyFont="1" applyFill="1" applyBorder="1"/>
    <xf numFmtId="0" fontId="81" fillId="32" borderId="0" xfId="134" applyFont="1" applyFill="1" applyBorder="1"/>
    <xf numFmtId="0" fontId="91" fillId="32" borderId="0" xfId="93" applyFont="1" applyFill="1" applyBorder="1">
      <alignment horizontal="right"/>
    </xf>
    <xf numFmtId="0" fontId="81" fillId="32" borderId="5" xfId="134" applyFont="1" applyFill="1" applyBorder="1"/>
    <xf numFmtId="0" fontId="93" fillId="32" borderId="3" xfId="92" applyFont="1" applyFill="1" applyBorder="1" applyAlignment="1">
      <alignment horizontal="left" indent="1"/>
    </xf>
    <xf numFmtId="0" fontId="82" fillId="32" borderId="3" xfId="95" applyFont="1" applyFill="1" applyBorder="1" applyAlignment="1">
      <alignment horizontal="left"/>
    </xf>
    <xf numFmtId="0" fontId="82" fillId="32" borderId="0" xfId="131" applyFont="1" applyFill="1" applyBorder="1"/>
    <xf numFmtId="0" fontId="58" fillId="31" borderId="13" xfId="124" applyFill="1" applyBorder="1">
      <alignment horizontal="right"/>
    </xf>
    <xf numFmtId="0" fontId="59" fillId="31" borderId="0" xfId="81" applyFill="1" applyBorder="1"/>
    <xf numFmtId="0" fontId="24" fillId="31" borderId="0" xfId="106" applyFill="1" applyBorder="1">
      <alignment horizontal="left"/>
    </xf>
    <xf numFmtId="0" fontId="66" fillId="31" borderId="0" xfId="103" applyFill="1" applyBorder="1">
      <alignment horizontal="center"/>
    </xf>
    <xf numFmtId="0" fontId="59" fillId="31" borderId="5" xfId="81" applyFill="1" applyBorder="1"/>
    <xf numFmtId="0" fontId="66" fillId="31" borderId="0" xfId="81" applyFont="1" applyFill="1" applyBorder="1"/>
    <xf numFmtId="191" fontId="59" fillId="31" borderId="31" xfId="72" applyNumberFormat="1" applyFont="1" applyFill="1" applyBorder="1" applyProtection="1">
      <alignment horizontal="right"/>
    </xf>
    <xf numFmtId="0" fontId="58" fillId="31" borderId="0" xfId="91" applyFill="1" applyBorder="1">
      <alignment horizontal="right"/>
    </xf>
    <xf numFmtId="0" fontId="6" fillId="31" borderId="0" xfId="130" applyFont="1" applyFill="1" applyBorder="1">
      <alignment horizontal="left"/>
    </xf>
    <xf numFmtId="0" fontId="12" fillId="31" borderId="0" xfId="123" applyFont="1" applyFill="1" applyBorder="1">
      <alignment horizontal="right"/>
    </xf>
    <xf numFmtId="0" fontId="16" fillId="31" borderId="0" xfId="130" applyFont="1" applyFill="1" applyBorder="1">
      <alignment horizontal="left"/>
    </xf>
    <xf numFmtId="186" fontId="29" fillId="31" borderId="0" xfId="70" applyFill="1" applyBorder="1" applyAlignment="1" applyProtection="1">
      <alignment horizontal="left"/>
    </xf>
    <xf numFmtId="191" fontId="59" fillId="31" borderId="37" xfId="72" applyNumberFormat="1" applyFont="1" applyFill="1" applyBorder="1" applyProtection="1">
      <alignment horizontal="right"/>
    </xf>
    <xf numFmtId="191" fontId="59" fillId="31" borderId="0" xfId="72" applyNumberFormat="1" applyFont="1" applyFill="1" applyBorder="1" applyProtection="1">
      <alignment horizontal="right"/>
    </xf>
    <xf numFmtId="189" fontId="59" fillId="31" borderId="0" xfId="72" applyFont="1" applyFill="1" applyBorder="1" applyProtection="1">
      <alignment horizontal="right"/>
    </xf>
    <xf numFmtId="191" fontId="59" fillId="31" borderId="36" xfId="72" applyNumberFormat="1" applyFont="1" applyFill="1" applyBorder="1" applyProtection="1">
      <alignment horizontal="right"/>
    </xf>
    <xf numFmtId="0" fontId="59" fillId="31" borderId="11" xfId="81" applyFill="1" applyBorder="1"/>
    <xf numFmtId="0" fontId="59" fillId="31" borderId="12" xfId="81" applyFill="1" applyBorder="1"/>
    <xf numFmtId="0" fontId="12" fillId="31" borderId="0" xfId="82" applyFill="1" applyBorder="1" applyAlignment="1"/>
    <xf numFmtId="0" fontId="12" fillId="31" borderId="0" xfId="82" applyFill="1" applyBorder="1" applyAlignment="1">
      <alignment horizontal="right"/>
    </xf>
    <xf numFmtId="0" fontId="12" fillId="31" borderId="0" xfId="130" applyFont="1" applyFill="1" applyBorder="1">
      <alignment horizontal="left"/>
    </xf>
    <xf numFmtId="0" fontId="59" fillId="31" borderId="0" xfId="81" applyFont="1" applyFill="1" applyBorder="1"/>
    <xf numFmtId="49" fontId="54" fillId="31" borderId="0" xfId="90" applyNumberFormat="1" applyFill="1" applyBorder="1" applyAlignment="1">
      <alignment horizontal="left" indent="1"/>
    </xf>
    <xf numFmtId="0" fontId="90" fillId="31" borderId="0" xfId="82" applyFont="1" applyFill="1" applyBorder="1" applyAlignment="1">
      <alignment horizontal="left" vertical="top" indent="1"/>
    </xf>
    <xf numFmtId="0" fontId="49" fillId="31" borderId="0" xfId="96" applyFill="1" applyBorder="1"/>
    <xf numFmtId="0" fontId="66" fillId="31" borderId="0" xfId="104" applyFont="1" applyFill="1" applyBorder="1"/>
    <xf numFmtId="0" fontId="58" fillId="31" borderId="0" xfId="131" applyFill="1" applyBorder="1"/>
    <xf numFmtId="0" fontId="58" fillId="31" borderId="0" xfId="131" applyFill="1" applyBorder="1" applyAlignment="1">
      <alignment horizontal="right"/>
    </xf>
    <xf numFmtId="0" fontId="59" fillId="31" borderId="0" xfId="129" applyNumberFormat="1" applyFont="1" applyFill="1" applyBorder="1" applyAlignment="1" applyProtection="1"/>
    <xf numFmtId="0" fontId="6" fillId="31" borderId="0" xfId="130" applyFont="1" applyFill="1" applyBorder="1" applyAlignment="1">
      <alignment horizontal="left"/>
    </xf>
    <xf numFmtId="0" fontId="81" fillId="32" borderId="28" xfId="11" applyFont="1" applyFill="1" applyBorder="1" applyAlignment="1"/>
    <xf numFmtId="0" fontId="81" fillId="32" borderId="3" xfId="11" applyFont="1" applyFill="1" applyBorder="1" applyAlignment="1"/>
    <xf numFmtId="0" fontId="85" fillId="32" borderId="0" xfId="11" applyFont="1" applyFill="1" applyBorder="1" applyAlignment="1"/>
    <xf numFmtId="0" fontId="83" fillId="32" borderId="0" xfId="11" applyFont="1" applyFill="1" applyBorder="1" applyAlignment="1">
      <alignment horizontal="right"/>
    </xf>
    <xf numFmtId="0" fontId="38" fillId="31" borderId="0" xfId="15" applyFont="1" applyFill="1" applyBorder="1"/>
    <xf numFmtId="0" fontId="43" fillId="31" borderId="0" xfId="6" applyFont="1" applyFill="1" applyBorder="1"/>
    <xf numFmtId="0" fontId="39" fillId="31" borderId="11" xfId="6" applyFont="1" applyFill="1" applyBorder="1" applyAlignment="1">
      <alignment horizontal="center" wrapText="1"/>
    </xf>
    <xf numFmtId="0" fontId="39" fillId="31" borderId="0" xfId="6" applyFont="1" applyFill="1" applyBorder="1" applyAlignment="1">
      <alignment horizontal="center" wrapText="1"/>
    </xf>
    <xf numFmtId="0" fontId="31" fillId="31" borderId="5" xfId="6" applyFill="1" applyBorder="1" applyAlignment="1">
      <alignment horizontal="center" wrapText="1"/>
    </xf>
    <xf numFmtId="0" fontId="31" fillId="31" borderId="11" xfId="6" applyFont="1" applyFill="1" applyBorder="1"/>
    <xf numFmtId="0" fontId="27" fillId="31" borderId="0" xfId="2" applyFill="1" applyBorder="1"/>
    <xf numFmtId="168" fontId="31" fillId="31" borderId="1" xfId="63" applyNumberFormat="1" applyFill="1" applyBorder="1"/>
    <xf numFmtId="194" fontId="59" fillId="31" borderId="27" xfId="1" applyFont="1" applyFill="1" applyBorder="1" applyAlignment="1" applyProtection="1"/>
    <xf numFmtId="176" fontId="47" fillId="31" borderId="1" xfId="63" applyNumberFormat="1" applyFont="1" applyFill="1" applyBorder="1"/>
    <xf numFmtId="170" fontId="31" fillId="31" borderId="1" xfId="63" applyNumberFormat="1" applyFill="1" applyBorder="1"/>
    <xf numFmtId="194" fontId="6" fillId="31" borderId="27" xfId="1" applyFont="1" applyFill="1" applyBorder="1" applyAlignment="1" applyProtection="1"/>
    <xf numFmtId="0" fontId="81" fillId="32" borderId="30" xfId="138" applyFont="1" applyFill="1" applyBorder="1" applyAlignment="1"/>
    <xf numFmtId="0" fontId="81" fillId="32" borderId="5" xfId="138" applyFont="1" applyFill="1" applyBorder="1" applyAlignment="1"/>
    <xf numFmtId="0" fontId="27" fillId="31" borderId="13" xfId="6" applyFont="1" applyFill="1" applyBorder="1" applyAlignment="1"/>
    <xf numFmtId="172" fontId="39" fillId="31" borderId="0" xfId="27" applyFont="1" applyFill="1" applyBorder="1" applyAlignment="1">
      <alignment horizontal="center" wrapText="1"/>
    </xf>
    <xf numFmtId="0" fontId="39" fillId="31" borderId="0" xfId="18" quotePrefix="1" applyFont="1" applyFill="1" applyBorder="1" applyAlignment="1">
      <alignment horizontal="center" wrapText="1"/>
    </xf>
    <xf numFmtId="194" fontId="30" fillId="31" borderId="31" xfId="1" applyFont="1" applyFill="1" applyBorder="1" applyAlignment="1" applyProtection="1">
      <protection locked="0"/>
    </xf>
    <xf numFmtId="168" fontId="31" fillId="31" borderId="31" xfId="166" applyNumberFormat="1" applyFill="1" applyBorder="1"/>
    <xf numFmtId="175" fontId="6" fillId="31" borderId="31" xfId="24" applyFont="1" applyFill="1" applyBorder="1" applyProtection="1"/>
    <xf numFmtId="0" fontId="39" fillId="31" borderId="0" xfId="18" quotePrefix="1" applyFont="1" applyFill="1" applyBorder="1" applyAlignment="1">
      <alignment horizontal="center" vertical="center" wrapText="1"/>
    </xf>
    <xf numFmtId="0" fontId="39" fillId="31" borderId="0" xfId="6" applyFont="1" applyFill="1" applyBorder="1" applyAlignment="1"/>
    <xf numFmtId="0" fontId="31" fillId="31" borderId="0" xfId="6" applyFont="1" applyFill="1" applyBorder="1" applyAlignment="1">
      <alignment horizontal="left" wrapText="1"/>
    </xf>
    <xf numFmtId="0" fontId="39" fillId="31" borderId="11" xfId="18" applyFont="1" applyFill="1" applyBorder="1" applyAlignment="1">
      <alignment horizontal="centerContinuous" wrapText="1"/>
    </xf>
    <xf numFmtId="0" fontId="94" fillId="32" borderId="30" xfId="11" applyFont="1" applyFill="1" applyBorder="1"/>
    <xf numFmtId="0" fontId="92" fillId="32" borderId="0" xfId="11" applyFont="1" applyFill="1" applyBorder="1"/>
    <xf numFmtId="0" fontId="94" fillId="32" borderId="5" xfId="11" applyFont="1" applyFill="1" applyBorder="1"/>
    <xf numFmtId="0" fontId="31" fillId="31" borderId="0" xfId="6" applyFill="1" applyBorder="1" applyAlignment="1">
      <alignment horizontal="left" vertical="center" wrapText="1"/>
    </xf>
    <xf numFmtId="0" fontId="31" fillId="31" borderId="0" xfId="6" applyFill="1" applyBorder="1" applyAlignment="1">
      <alignment horizontal="center" vertical="center" wrapText="1"/>
    </xf>
    <xf numFmtId="0" fontId="39" fillId="31" borderId="0" xfId="18" applyFill="1" applyBorder="1">
      <alignment horizontal="center" wrapText="1"/>
    </xf>
    <xf numFmtId="0" fontId="31" fillId="31" borderId="0" xfId="6" applyFill="1" applyBorder="1" applyAlignment="1">
      <alignment horizontal="left"/>
    </xf>
    <xf numFmtId="0" fontId="31" fillId="31" borderId="0" xfId="6" applyFill="1" applyBorder="1" applyAlignment="1">
      <alignment horizontal="left" indent="2"/>
    </xf>
    <xf numFmtId="0" fontId="39" fillId="31" borderId="0" xfId="19" applyFill="1" applyBorder="1" applyAlignment="1">
      <alignment horizontal="centerContinuous" wrapText="1"/>
    </xf>
    <xf numFmtId="194" fontId="31" fillId="31" borderId="1" xfId="1" applyFont="1" applyFill="1" applyBorder="1" applyAlignment="1" applyProtection="1">
      <alignment horizontal="right"/>
    </xf>
    <xf numFmtId="194" fontId="31" fillId="31" borderId="27" xfId="1" applyFont="1" applyFill="1" applyBorder="1" applyAlignment="1" applyProtection="1"/>
    <xf numFmtId="0" fontId="31" fillId="31" borderId="0" xfId="6" applyFill="1" applyBorder="1" applyProtection="1"/>
    <xf numFmtId="0" fontId="31" fillId="31" borderId="0" xfId="6" applyFill="1" applyBorder="1" applyAlignment="1" applyProtection="1">
      <alignment horizontal="left"/>
    </xf>
    <xf numFmtId="0" fontId="31" fillId="31" borderId="5" xfId="6" applyFill="1" applyBorder="1" applyProtection="1"/>
    <xf numFmtId="0" fontId="31" fillId="31" borderId="5" xfId="6" applyFill="1" applyBorder="1" applyProtection="1">
      <protection locked="0"/>
    </xf>
    <xf numFmtId="0" fontId="39" fillId="31" borderId="0" xfId="18" applyFill="1" applyBorder="1" applyAlignment="1" applyProtection="1">
      <alignment horizontal="centerContinuous" wrapText="1"/>
    </xf>
    <xf numFmtId="0" fontId="39" fillId="31" borderId="0" xfId="18" applyFill="1" applyBorder="1" applyProtection="1">
      <alignment horizontal="center" wrapText="1"/>
    </xf>
    <xf numFmtId="0" fontId="31" fillId="31" borderId="0" xfId="6" applyFill="1" applyBorder="1" applyProtection="1">
      <protection locked="0"/>
    </xf>
    <xf numFmtId="0" fontId="31" fillId="31" borderId="0" xfId="6" applyFill="1" applyBorder="1" applyAlignment="1" applyProtection="1">
      <alignment horizontal="left" indent="2"/>
      <protection locked="0"/>
    </xf>
    <xf numFmtId="0" fontId="31" fillId="31" borderId="0" xfId="6" applyFill="1" applyBorder="1" applyAlignment="1" applyProtection="1">
      <alignment horizontal="left"/>
      <protection locked="0"/>
    </xf>
    <xf numFmtId="0" fontId="31" fillId="31" borderId="0" xfId="6" applyFill="1" applyBorder="1" applyAlignment="1" applyProtection="1">
      <alignment vertical="top"/>
      <protection locked="0"/>
    </xf>
    <xf numFmtId="0" fontId="27" fillId="31" borderId="0" xfId="6" applyFont="1" applyFill="1" applyBorder="1" applyAlignment="1">
      <alignment horizontal="left"/>
    </xf>
    <xf numFmtId="0" fontId="31" fillId="31" borderId="11" xfId="6" applyFill="1" applyBorder="1" applyAlignment="1">
      <alignment horizontal="left" indent="2"/>
    </xf>
    <xf numFmtId="0" fontId="31" fillId="31" borderId="11" xfId="6" applyFill="1" applyBorder="1" applyAlignment="1">
      <alignment horizontal="left"/>
    </xf>
    <xf numFmtId="194" fontId="6" fillId="31" borderId="0" xfId="1" applyFont="1" applyFill="1" applyBorder="1" applyAlignment="1" applyProtection="1">
      <alignment horizontal="right"/>
    </xf>
    <xf numFmtId="194" fontId="35" fillId="4" borderId="0" xfId="1" applyFont="1" applyFill="1" applyBorder="1" applyAlignment="1" applyProtection="1">
      <alignment vertical="top" wrapText="1"/>
    </xf>
    <xf numFmtId="0" fontId="35" fillId="4" borderId="0" xfId="12" applyBorder="1">
      <alignment vertical="top" wrapText="1"/>
    </xf>
    <xf numFmtId="0" fontId="16" fillId="31" borderId="0" xfId="6" applyFont="1" applyFill="1" applyBorder="1" applyAlignment="1">
      <alignment horizontal="center" wrapText="1"/>
    </xf>
    <xf numFmtId="0" fontId="16" fillId="31" borderId="0" xfId="6" applyFont="1" applyFill="1" applyBorder="1" applyAlignment="1">
      <alignment wrapText="1"/>
    </xf>
    <xf numFmtId="0" fontId="31" fillId="31" borderId="38" xfId="0" applyFont="1" applyFill="1" applyBorder="1" applyAlignment="1">
      <alignment vertical="center"/>
    </xf>
    <xf numFmtId="0" fontId="31" fillId="31" borderId="39" xfId="0" applyFont="1" applyFill="1" applyBorder="1" applyAlignment="1">
      <alignment vertical="center"/>
    </xf>
    <xf numFmtId="0" fontId="31" fillId="31" borderId="40" xfId="0" applyFont="1" applyFill="1" applyBorder="1" applyAlignment="1">
      <alignment vertical="center"/>
    </xf>
    <xf numFmtId="0" fontId="38" fillId="31" borderId="0" xfId="6" applyFont="1" applyFill="1" applyBorder="1" applyAlignment="1"/>
    <xf numFmtId="0" fontId="38" fillId="31" borderId="0" xfId="17" applyFont="1" applyFill="1" applyBorder="1">
      <alignment horizontal="left"/>
    </xf>
    <xf numFmtId="0" fontId="31" fillId="31" borderId="0" xfId="18" applyFont="1" applyFill="1" applyBorder="1" applyAlignment="1">
      <alignment horizontal="center" wrapText="1"/>
    </xf>
    <xf numFmtId="0" fontId="6" fillId="31" borderId="0" xfId="6" applyFont="1" applyFill="1" applyBorder="1" applyAlignment="1">
      <alignment horizontal="center" wrapText="1"/>
    </xf>
    <xf numFmtId="0" fontId="6" fillId="31" borderId="0" xfId="6" applyFont="1" applyFill="1" applyBorder="1" applyAlignment="1">
      <alignment wrapText="1"/>
    </xf>
    <xf numFmtId="0" fontId="13" fillId="32" borderId="28" xfId="11" applyFont="1" applyFill="1" applyBorder="1" applyAlignment="1"/>
    <xf numFmtId="0" fontId="13" fillId="32" borderId="29" xfId="11" applyFont="1" applyFill="1" applyBorder="1" applyAlignment="1"/>
    <xf numFmtId="0" fontId="13" fillId="32" borderId="3" xfId="11" applyFont="1" applyFill="1" applyBorder="1" applyAlignment="1"/>
    <xf numFmtId="0" fontId="13" fillId="32" borderId="0" xfId="11" applyFont="1" applyFill="1" applyBorder="1" applyAlignment="1"/>
    <xf numFmtId="0" fontId="39" fillId="31" borderId="0" xfId="18" applyFill="1" applyBorder="1" applyAlignment="1">
      <alignment horizontal="centerContinuous" wrapText="1"/>
    </xf>
    <xf numFmtId="194" fontId="11" fillId="31" borderId="1" xfId="1" applyFont="1" applyFill="1" applyBorder="1" applyAlignment="1" applyProtection="1">
      <alignment horizontal="right"/>
    </xf>
    <xf numFmtId="194" fontId="11" fillId="31" borderId="27" xfId="1" applyFont="1" applyFill="1" applyBorder="1" applyAlignment="1" applyProtection="1"/>
    <xf numFmtId="0" fontId="39" fillId="31" borderId="0" xfId="19" applyFill="1" applyBorder="1">
      <alignment horizontal="center" wrapText="1"/>
    </xf>
    <xf numFmtId="194" fontId="11" fillId="31" borderId="6" xfId="1" applyFont="1" applyFill="1" applyBorder="1" applyAlignment="1" applyProtection="1">
      <alignment horizontal="right"/>
    </xf>
    <xf numFmtId="0" fontId="31" fillId="31" borderId="0" xfId="6" applyFill="1" applyBorder="1" applyAlignment="1" applyProtection="1">
      <alignment horizontal="left" indent="1"/>
    </xf>
    <xf numFmtId="0" fontId="31" fillId="31" borderId="0" xfId="28" applyFill="1" applyBorder="1" applyProtection="1">
      <alignment horizontal="left"/>
    </xf>
    <xf numFmtId="0" fontId="31" fillId="31" borderId="0" xfId="6" applyFill="1" applyBorder="1" applyAlignment="1" applyProtection="1">
      <alignment horizontal="left" indent="2"/>
    </xf>
    <xf numFmtId="0" fontId="39" fillId="31" borderId="0" xfId="17" applyFill="1" applyBorder="1" applyProtection="1">
      <alignment horizontal="left"/>
    </xf>
    <xf numFmtId="0" fontId="31" fillId="31" borderId="0" xfId="6" applyFill="1" applyBorder="1" applyAlignment="1" applyProtection="1"/>
    <xf numFmtId="0" fontId="39" fillId="31" borderId="0" xfId="18" applyFill="1" applyBorder="1" applyAlignment="1" applyProtection="1">
      <alignment horizontal="center" wrapText="1"/>
    </xf>
    <xf numFmtId="0" fontId="31" fillId="31" borderId="0" xfId="6" applyFill="1" applyBorder="1" applyAlignment="1" applyProtection="1">
      <protection locked="0"/>
    </xf>
    <xf numFmtId="0" fontId="44" fillId="31" borderId="3" xfId="8" applyFont="1" applyFill="1" applyBorder="1" applyAlignment="1">
      <alignment wrapText="1"/>
    </xf>
    <xf numFmtId="0" fontId="44" fillId="31" borderId="0" xfId="8" applyFont="1" applyFill="1" applyBorder="1" applyAlignment="1">
      <alignment wrapText="1"/>
    </xf>
    <xf numFmtId="194" fontId="30" fillId="31" borderId="0" xfId="1" applyFont="1" applyFill="1" applyBorder="1" applyAlignment="1" applyProtection="1">
      <protection locked="0"/>
    </xf>
    <xf numFmtId="168" fontId="31" fillId="31" borderId="0" xfId="166" applyNumberFormat="1" applyFill="1" applyBorder="1"/>
    <xf numFmtId="194" fontId="11" fillId="31" borderId="0" xfId="1" applyFont="1" applyFill="1" applyBorder="1" applyAlignment="1" applyProtection="1">
      <alignment horizontal="right"/>
    </xf>
    <xf numFmtId="0" fontId="95" fillId="31" borderId="0" xfId="6" applyFont="1" applyFill="1" applyBorder="1" applyAlignment="1">
      <alignment horizontal="center" wrapText="1"/>
    </xf>
    <xf numFmtId="0" fontId="13" fillId="32" borderId="29" xfId="11" applyFont="1" applyFill="1" applyBorder="1"/>
    <xf numFmtId="0" fontId="8" fillId="32" borderId="0" xfId="11" applyFont="1" applyFill="1" applyBorder="1"/>
    <xf numFmtId="0" fontId="13" fillId="32" borderId="5" xfId="11" applyFont="1" applyFill="1" applyBorder="1"/>
    <xf numFmtId="0" fontId="35" fillId="32" borderId="5" xfId="12" applyFont="1" applyFill="1" applyBorder="1" applyAlignment="1">
      <alignment vertical="top" wrapText="1"/>
    </xf>
    <xf numFmtId="0" fontId="38" fillId="31" borderId="0" xfId="6" applyFont="1" applyFill="1" applyBorder="1" applyAlignment="1">
      <alignment horizontal="left"/>
    </xf>
    <xf numFmtId="0" fontId="38" fillId="31" borderId="0" xfId="6" applyFont="1" applyFill="1" applyBorder="1" applyAlignment="1">
      <alignment wrapText="1"/>
    </xf>
    <xf numFmtId="0" fontId="38" fillId="31" borderId="0" xfId="16" applyFill="1" applyBorder="1" applyAlignment="1">
      <alignment horizontal="left"/>
    </xf>
    <xf numFmtId="0" fontId="39" fillId="31" borderId="0" xfId="15" applyFont="1" applyFill="1" applyBorder="1"/>
    <xf numFmtId="0" fontId="39" fillId="31" borderId="0" xfId="6" applyFont="1" applyFill="1" applyBorder="1"/>
    <xf numFmtId="0" fontId="31" fillId="31" borderId="0" xfId="6" quotePrefix="1" applyFill="1" applyBorder="1" applyAlignment="1">
      <alignment horizontal="center" wrapText="1"/>
    </xf>
    <xf numFmtId="0" fontId="39" fillId="31" borderId="0" xfId="19" quotePrefix="1" applyFill="1" applyBorder="1">
      <alignment horizontal="center" wrapText="1"/>
    </xf>
    <xf numFmtId="164" fontId="39" fillId="31" borderId="0" xfId="18" quotePrefix="1" applyNumberFormat="1" applyFill="1" applyBorder="1" applyAlignment="1">
      <alignment horizontal="center" wrapText="1"/>
    </xf>
    <xf numFmtId="0" fontId="81" fillId="32" borderId="29" xfId="11" applyFont="1" applyFill="1" applyBorder="1"/>
    <xf numFmtId="0" fontId="81" fillId="32" borderId="30" xfId="11" applyFont="1" applyFill="1" applyBorder="1"/>
    <xf numFmtId="0" fontId="81" fillId="32" borderId="0" xfId="11" applyFont="1" applyFill="1" applyBorder="1"/>
    <xf numFmtId="0" fontId="81" fillId="32" borderId="5" xfId="11" applyFont="1" applyFill="1" applyBorder="1"/>
    <xf numFmtId="0" fontId="27" fillId="31" borderId="0" xfId="2" applyFont="1" applyFill="1" applyBorder="1"/>
    <xf numFmtId="0" fontId="31" fillId="31" borderId="0" xfId="28" applyFont="1" applyFill="1" applyBorder="1" applyAlignment="1"/>
    <xf numFmtId="0" fontId="27" fillId="31" borderId="0" xfId="8" applyFont="1" applyFill="1" applyBorder="1">
      <alignment horizontal="left"/>
    </xf>
    <xf numFmtId="194" fontId="6" fillId="31" borderId="6" xfId="1" applyFont="1" applyFill="1" applyBorder="1" applyAlignment="1" applyProtection="1"/>
    <xf numFmtId="0" fontId="31" fillId="31" borderId="0" xfId="6" quotePrefix="1" applyFill="1" applyBorder="1" applyAlignment="1"/>
    <xf numFmtId="0" fontId="31" fillId="31" borderId="0" xfId="0" applyFont="1" applyFill="1" applyBorder="1" applyAlignment="1">
      <alignment vertical="center"/>
    </xf>
    <xf numFmtId="0" fontId="31" fillId="31" borderId="0" xfId="6" applyFill="1" applyBorder="1" applyAlignment="1">
      <alignment horizontal="left" vertical="top" wrapText="1"/>
    </xf>
    <xf numFmtId="0" fontId="31" fillId="31" borderId="0" xfId="6" applyFill="1" applyBorder="1" applyAlignment="1">
      <alignment horizontal="left" vertical="top"/>
    </xf>
    <xf numFmtId="0" fontId="31" fillId="31" borderId="0" xfId="6" quotePrefix="1" applyFill="1" applyBorder="1" applyAlignment="1">
      <alignment horizontal="center" vertical="top"/>
    </xf>
    <xf numFmtId="0" fontId="31" fillId="31" borderId="12" xfId="6" applyFill="1" applyBorder="1" applyAlignment="1"/>
    <xf numFmtId="0" fontId="32" fillId="31" borderId="11" xfId="8" applyFill="1" applyBorder="1">
      <alignment horizontal="left"/>
    </xf>
    <xf numFmtId="0" fontId="31" fillId="31" borderId="0" xfId="6" applyFont="1" applyFill="1" applyBorder="1" applyAlignment="1">
      <alignment horizontal="center"/>
    </xf>
    <xf numFmtId="0" fontId="39" fillId="31" borderId="0" xfId="18" applyFont="1" applyFill="1" applyBorder="1" applyAlignment="1">
      <alignment horizontal="center" wrapText="1"/>
    </xf>
    <xf numFmtId="0" fontId="12" fillId="31" borderId="0" xfId="8" applyFont="1" applyFill="1" applyBorder="1" applyAlignment="1">
      <alignment horizontal="left" vertical="center" wrapText="1"/>
    </xf>
    <xf numFmtId="0" fontId="27" fillId="31" borderId="0" xfId="2" applyFill="1" applyBorder="1"/>
    <xf numFmtId="0" fontId="31" fillId="31" borderId="0" xfId="6" applyFont="1" applyFill="1" applyBorder="1" applyAlignment="1">
      <alignment horizontal="left"/>
    </xf>
    <xf numFmtId="0" fontId="81" fillId="32" borderId="28" xfId="138" applyFont="1" applyFill="1" applyBorder="1"/>
    <xf numFmtId="0" fontId="81" fillId="32" borderId="3" xfId="138" applyFont="1" applyFill="1" applyBorder="1"/>
    <xf numFmtId="0" fontId="92" fillId="32" borderId="5" xfId="138" applyFont="1" applyFill="1" applyBorder="1" applyAlignment="1"/>
    <xf numFmtId="0" fontId="92" fillId="32" borderId="5" xfId="138" applyFont="1" applyFill="1" applyBorder="1" applyAlignment="1">
      <alignment vertical="center"/>
    </xf>
    <xf numFmtId="0" fontId="31" fillId="31" borderId="0" xfId="6" applyFill="1" applyBorder="1" applyAlignment="1">
      <alignment horizontal="left" vertical="center" indent="1"/>
    </xf>
    <xf numFmtId="0" fontId="42" fillId="31" borderId="0" xfId="6" applyFont="1" applyFill="1" applyBorder="1"/>
    <xf numFmtId="0" fontId="56" fillId="31" borderId="13" xfId="26" applyFont="1" applyFill="1" applyBorder="1">
      <alignment horizontal="right"/>
    </xf>
    <xf numFmtId="0" fontId="46" fillId="31" borderId="0" xfId="6" applyFont="1" applyFill="1" applyBorder="1"/>
    <xf numFmtId="0" fontId="47" fillId="31" borderId="0" xfId="6" applyFont="1" applyFill="1" applyBorder="1" applyAlignment="1">
      <alignment horizontal="left" indent="1"/>
    </xf>
    <xf numFmtId="194" fontId="47" fillId="31" borderId="31" xfId="1" applyFont="1" applyFill="1" applyBorder="1" applyAlignment="1" applyProtection="1">
      <protection locked="0"/>
    </xf>
    <xf numFmtId="0" fontId="74" fillId="31" borderId="0" xfId="6" applyFont="1" applyFill="1" applyBorder="1"/>
    <xf numFmtId="194" fontId="74" fillId="31" borderId="0" xfId="1" applyFont="1" applyFill="1" applyBorder="1" applyAlignment="1" applyProtection="1">
      <protection locked="0"/>
    </xf>
    <xf numFmtId="0" fontId="47" fillId="31" borderId="0" xfId="6" applyFont="1" applyFill="1" applyBorder="1" applyAlignment="1">
      <alignment horizontal="left" vertical="center" indent="1"/>
    </xf>
    <xf numFmtId="0" fontId="57" fillId="31" borderId="0" xfId="15" applyFont="1" applyFill="1" applyBorder="1"/>
    <xf numFmtId="0" fontId="47" fillId="31" borderId="0" xfId="6" applyFont="1" applyFill="1" applyBorder="1"/>
    <xf numFmtId="0" fontId="74" fillId="31" borderId="0" xfId="6" quotePrefix="1" applyFont="1" applyFill="1" applyBorder="1"/>
    <xf numFmtId="0" fontId="42" fillId="31" borderId="0" xfId="19" quotePrefix="1" applyFont="1" applyFill="1" applyBorder="1">
      <alignment horizontal="center" wrapText="1"/>
    </xf>
    <xf numFmtId="0" fontId="74" fillId="31" borderId="5" xfId="6" applyFont="1" applyFill="1" applyBorder="1"/>
    <xf numFmtId="194" fontId="47" fillId="31" borderId="27" xfId="1" applyFont="1" applyFill="1" applyBorder="1" applyAlignment="1" applyProtection="1">
      <protection locked="0"/>
    </xf>
    <xf numFmtId="0" fontId="77" fillId="31" borderId="0" xfId="19" applyFont="1" applyFill="1" applyBorder="1" applyAlignment="1">
      <alignment horizontal="center" wrapText="1"/>
    </xf>
    <xf numFmtId="0" fontId="42" fillId="31" borderId="0" xfId="149" applyFont="1" applyFill="1" applyBorder="1" applyAlignment="1">
      <alignment horizontal="left" wrapText="1" indent="1"/>
      <protection locked="0"/>
    </xf>
    <xf numFmtId="0" fontId="74" fillId="31" borderId="0" xfId="149" applyFont="1" applyFill="1" applyBorder="1" applyAlignment="1">
      <alignment horizontal="left" indent="1"/>
      <protection locked="0"/>
    </xf>
    <xf numFmtId="0" fontId="74" fillId="31" borderId="0" xfId="0" applyFont="1" applyFill="1" applyBorder="1" applyAlignment="1">
      <alignment horizontal="left" wrapText="1" indent="1"/>
    </xf>
    <xf numFmtId="194" fontId="47" fillId="31" borderId="27" xfId="1" applyFont="1" applyFill="1" applyBorder="1" applyAlignment="1" applyProtection="1">
      <alignment horizontal="right" indent="1"/>
      <protection locked="0"/>
    </xf>
    <xf numFmtId="0" fontId="56" fillId="31" borderId="0" xfId="2" applyFont="1" applyFill="1" applyBorder="1"/>
    <xf numFmtId="0" fontId="31" fillId="31" borderId="38" xfId="0" applyFont="1" applyFill="1" applyBorder="1" applyAlignment="1">
      <alignment horizontal="left" vertical="center" indent="1"/>
    </xf>
    <xf numFmtId="0" fontId="31" fillId="31" borderId="39" xfId="0" applyFont="1" applyFill="1" applyBorder="1" applyAlignment="1">
      <alignment horizontal="left" vertical="center" indent="1"/>
    </xf>
    <xf numFmtId="0" fontId="31" fillId="31" borderId="0" xfId="0" applyFont="1" applyFill="1" applyBorder="1" applyAlignment="1">
      <alignment horizontal="left" vertical="center" indent="1"/>
    </xf>
    <xf numFmtId="0" fontId="31" fillId="31" borderId="0" xfId="28" applyFont="1" applyFill="1" applyBorder="1" applyAlignment="1">
      <alignment horizontal="left" indent="1"/>
    </xf>
    <xf numFmtId="0" fontId="31" fillId="31" borderId="0" xfId="17" applyFont="1" applyFill="1" applyBorder="1" applyAlignment="1">
      <alignment horizontal="center" wrapText="1"/>
    </xf>
    <xf numFmtId="194" fontId="30" fillId="0" borderId="34" xfId="1" applyFont="1" applyBorder="1" applyAlignment="1" applyProtection="1">
      <protection locked="0"/>
    </xf>
    <xf numFmtId="0" fontId="43" fillId="31" borderId="0" xfId="16" applyFont="1" applyFill="1" applyBorder="1"/>
    <xf numFmtId="0" fontId="39" fillId="31" borderId="0" xfId="6" quotePrefix="1" applyFont="1" applyFill="1" applyBorder="1" applyAlignment="1">
      <alignment horizontal="left" vertical="top"/>
    </xf>
    <xf numFmtId="0" fontId="31" fillId="31" borderId="38" xfId="0" applyFont="1" applyFill="1" applyBorder="1" applyAlignment="1"/>
    <xf numFmtId="0" fontId="39" fillId="31" borderId="0" xfId="6" applyFont="1" applyFill="1" applyBorder="1" applyAlignment="1">
      <alignment wrapText="1"/>
    </xf>
    <xf numFmtId="0" fontId="0" fillId="31" borderId="0" xfId="0" applyFill="1" applyAlignment="1">
      <alignment horizontal="left" indent="1"/>
    </xf>
    <xf numFmtId="0" fontId="47" fillId="31" borderId="0" xfId="0" applyFont="1" applyFill="1" applyAlignment="1">
      <alignment horizontal="left" indent="1"/>
    </xf>
    <xf numFmtId="0" fontId="47" fillId="31" borderId="0" xfId="0" applyFont="1" applyFill="1"/>
    <xf numFmtId="194" fontId="30" fillId="31" borderId="31" xfId="1" applyFont="1" applyFill="1" applyBorder="1" applyAlignment="1" applyProtection="1"/>
    <xf numFmtId="0" fontId="0" fillId="31" borderId="0" xfId="0" applyFill="1" applyAlignment="1"/>
    <xf numFmtId="0" fontId="37" fillId="31" borderId="0" xfId="15" applyFont="1" applyFill="1" applyBorder="1" applyAlignment="1">
      <alignment horizontal="left"/>
    </xf>
    <xf numFmtId="0" fontId="31" fillId="31" borderId="41" xfId="6" applyFont="1" applyFill="1" applyBorder="1" applyAlignment="1">
      <alignment horizontal="left"/>
    </xf>
    <xf numFmtId="194" fontId="6" fillId="0" borderId="1" xfId="1" applyFont="1" applyFill="1" applyBorder="1" applyAlignment="1" applyProtection="1">
      <alignment horizontal="right"/>
      <protection locked="0"/>
    </xf>
    <xf numFmtId="0" fontId="31" fillId="31" borderId="0" xfId="28" applyFont="1" applyFill="1" applyBorder="1" applyProtection="1">
      <alignment horizontal="left"/>
      <protection locked="0"/>
    </xf>
    <xf numFmtId="194" fontId="6" fillId="0" borderId="31" xfId="1" applyFont="1" applyFill="1" applyBorder="1" applyAlignment="1" applyProtection="1">
      <alignment horizontal="right"/>
      <protection locked="0"/>
    </xf>
    <xf numFmtId="191" fontId="0" fillId="30" borderId="0" xfId="120" applyNumberFormat="1" applyFont="1" applyFill="1" applyBorder="1">
      <alignment horizontal="right"/>
    </xf>
    <xf numFmtId="0" fontId="0" fillId="30" borderId="0" xfId="0" applyFont="1" applyFill="1" applyBorder="1" applyAlignment="1">
      <alignment horizontal="center"/>
    </xf>
    <xf numFmtId="0" fontId="0" fillId="30" borderId="0" xfId="0" applyFont="1" applyFill="1" applyBorder="1" applyAlignment="1">
      <alignment horizontal="left"/>
    </xf>
    <xf numFmtId="0" fontId="0" fillId="0" borderId="0" xfId="0" applyAlignment="1">
      <alignment horizontal="left"/>
    </xf>
    <xf numFmtId="49" fontId="0" fillId="5" borderId="0" xfId="0" applyNumberFormat="1" applyFill="1" applyBorder="1"/>
    <xf numFmtId="0" fontId="36" fillId="5" borderId="0" xfId="14" applyFill="1" applyBorder="1" applyAlignment="1">
      <alignment horizontal="left" vertical="top"/>
    </xf>
    <xf numFmtId="0" fontId="9" fillId="5" borderId="0" xfId="0" applyFont="1" applyFill="1" applyBorder="1" applyAlignment="1">
      <alignment horizontal="left" vertical="top" wrapText="1"/>
    </xf>
    <xf numFmtId="0" fontId="0" fillId="5" borderId="0" xfId="0" applyNumberFormat="1" applyFill="1" applyBorder="1" applyAlignment="1">
      <alignment horizontal="left" vertical="top"/>
    </xf>
    <xf numFmtId="0" fontId="45" fillId="5" borderId="0" xfId="14" applyFont="1" applyFill="1" applyBorder="1" applyAlignment="1">
      <alignment horizontal="left" vertical="top"/>
    </xf>
    <xf numFmtId="0" fontId="6" fillId="5" borderId="0" xfId="0" applyFont="1" applyFill="1" applyBorder="1" applyAlignment="1">
      <alignment horizontal="left" vertical="top" wrapText="1"/>
    </xf>
    <xf numFmtId="193" fontId="0" fillId="0" borderId="5" xfId="190" applyNumberFormat="1" applyFont="1" applyBorder="1" applyAlignment="1" applyProtection="1"/>
    <xf numFmtId="194" fontId="30" fillId="0" borderId="31" xfId="1" applyFont="1" applyFill="1" applyBorder="1" applyAlignment="1" applyProtection="1">
      <protection locked="0"/>
    </xf>
    <xf numFmtId="168" fontId="31" fillId="0" borderId="31" xfId="166" applyNumberFormat="1" applyFill="1" applyBorder="1"/>
    <xf numFmtId="0" fontId="42" fillId="0" borderId="30" xfId="0" applyFont="1" applyBorder="1" applyAlignment="1">
      <alignment horizontal="center"/>
    </xf>
    <xf numFmtId="0" fontId="39" fillId="31" borderId="0" xfId="18" applyFont="1" applyFill="1" applyBorder="1" applyAlignment="1">
      <alignment horizontal="center" wrapText="1"/>
    </xf>
    <xf numFmtId="0" fontId="83" fillId="31" borderId="0" xfId="138" applyFont="1" applyFill="1" applyBorder="1" applyAlignment="1">
      <alignment horizontal="right"/>
    </xf>
    <xf numFmtId="0" fontId="81" fillId="31" borderId="0" xfId="138" applyFont="1" applyFill="1" applyBorder="1"/>
    <xf numFmtId="193" fontId="0" fillId="0" borderId="0" xfId="190" applyNumberFormat="1" applyFont="1" applyBorder="1" applyAlignment="1" applyProtection="1"/>
    <xf numFmtId="193" fontId="47" fillId="0" borderId="0" xfId="190" applyNumberFormat="1" applyFont="1" applyBorder="1" applyAlignment="1" applyProtection="1"/>
    <xf numFmtId="0" fontId="81" fillId="32" borderId="28" xfId="138" applyNumberFormat="1" applyFont="1" applyFill="1" applyBorder="1"/>
    <xf numFmtId="0" fontId="26" fillId="0" borderId="0" xfId="120" applyBorder="1" applyAlignment="1">
      <alignment horizontal="left" indent="2"/>
    </xf>
    <xf numFmtId="0" fontId="26" fillId="0" borderId="0" xfId="120" applyBorder="1">
      <alignment horizontal="right"/>
    </xf>
    <xf numFmtId="0" fontId="88" fillId="32" borderId="0" xfId="206" applyFont="1" applyFill="1" applyBorder="1">
      <alignment horizontal="right"/>
    </xf>
    <xf numFmtId="0" fontId="86" fillId="32" borderId="3" xfId="205" applyFont="1" applyFill="1" applyBorder="1" applyAlignment="1">
      <alignment horizontal="left" indent="1"/>
    </xf>
    <xf numFmtId="0" fontId="86" fillId="32" borderId="0" xfId="205" applyFont="1" applyFill="1" applyBorder="1"/>
    <xf numFmtId="0" fontId="84" fillId="32" borderId="0" xfId="208" applyFont="1" applyFill="1" applyBorder="1" applyAlignment="1"/>
    <xf numFmtId="0" fontId="83" fillId="32" borderId="5" xfId="207" applyFont="1" applyFill="1" applyBorder="1" applyAlignment="1">
      <alignment vertical="top" wrapText="1"/>
    </xf>
    <xf numFmtId="0" fontId="26" fillId="0" borderId="0" xfId="120" applyFont="1" applyAlignment="1">
      <alignment horizontal="left" indent="2"/>
    </xf>
    <xf numFmtId="0" fontId="26" fillId="0" borderId="0" xfId="120" applyFont="1" applyAlignment="1"/>
    <xf numFmtId="0" fontId="84" fillId="32" borderId="3" xfId="208" applyFont="1" applyFill="1" applyBorder="1" applyAlignment="1">
      <alignment horizontal="left"/>
    </xf>
    <xf numFmtId="0" fontId="26" fillId="0" borderId="0" xfId="120" applyAlignment="1">
      <alignment horizontal="left" indent="2"/>
    </xf>
    <xf numFmtId="0" fontId="26" fillId="0" borderId="0" xfId="120">
      <alignment horizontal="right"/>
    </xf>
    <xf numFmtId="0" fontId="27" fillId="31" borderId="13" xfId="143" applyFill="1" applyBorder="1">
      <alignment horizontal="right"/>
    </xf>
    <xf numFmtId="0" fontId="27" fillId="31" borderId="0" xfId="143" applyFill="1" applyBorder="1">
      <alignment horizontal="right"/>
    </xf>
    <xf numFmtId="0" fontId="31" fillId="31" borderId="0" xfId="137" applyFont="1" applyFill="1" applyBorder="1"/>
    <xf numFmtId="0" fontId="31" fillId="31" borderId="0" xfId="137" applyFont="1" applyFill="1" applyBorder="1" applyAlignment="1"/>
    <xf numFmtId="0" fontId="27" fillId="31" borderId="0" xfId="216" applyFont="1" applyFill="1" applyBorder="1">
      <alignment horizontal="center" wrapText="1"/>
    </xf>
    <xf numFmtId="0" fontId="31" fillId="31" borderId="5" xfId="137" applyFill="1" applyBorder="1"/>
    <xf numFmtId="0" fontId="39" fillId="31" borderId="0" xfId="139" applyFont="1" applyFill="1" applyBorder="1" applyAlignment="1">
      <alignment horizontal="left" indent="1"/>
    </xf>
    <xf numFmtId="182" fontId="42" fillId="31" borderId="0" xfId="200" applyFont="1" applyFill="1" applyBorder="1" applyAlignment="1">
      <alignment horizontal="center" wrapText="1"/>
    </xf>
    <xf numFmtId="0" fontId="37" fillId="31" borderId="0" xfId="139" applyFont="1" applyFill="1" applyBorder="1" applyAlignment="1">
      <alignment horizontal="left" indent="1"/>
    </xf>
    <xf numFmtId="0" fontId="39" fillId="31" borderId="0" xfId="210" applyFont="1" applyFill="1" applyBorder="1" applyAlignment="1">
      <alignment horizontal="left"/>
    </xf>
    <xf numFmtId="0" fontId="31" fillId="31" borderId="0" xfId="137" applyFont="1" applyFill="1" applyBorder="1" applyAlignment="1">
      <alignment horizontal="left" indent="1"/>
    </xf>
    <xf numFmtId="0" fontId="26" fillId="0" borderId="0" xfId="120" applyAlignment="1">
      <alignment wrapText="1"/>
    </xf>
    <xf numFmtId="191" fontId="6" fillId="31" borderId="27" xfId="112" applyNumberFormat="1" applyFont="1" applyFill="1" applyBorder="1" applyAlignment="1">
      <alignment horizontal="right"/>
    </xf>
    <xf numFmtId="0" fontId="26" fillId="0" borderId="0" xfId="120" applyAlignment="1"/>
    <xf numFmtId="0" fontId="39" fillId="31" borderId="0" xfId="144" applyFont="1" applyFill="1" applyBorder="1">
      <alignment horizontal="left"/>
    </xf>
    <xf numFmtId="0" fontId="39" fillId="31" borderId="0" xfId="141" applyFont="1" applyFill="1" applyBorder="1">
      <alignment horizontal="left"/>
    </xf>
    <xf numFmtId="0" fontId="27" fillId="31" borderId="0" xfId="123" applyFont="1" applyFill="1" applyBorder="1">
      <alignment horizontal="right"/>
    </xf>
    <xf numFmtId="0" fontId="27" fillId="31" borderId="0" xfId="216" applyFont="1" applyFill="1" applyBorder="1" applyAlignment="1">
      <alignment horizontal="center" wrapText="1"/>
    </xf>
    <xf numFmtId="0" fontId="39" fillId="31" borderId="0" xfId="140" applyFont="1" applyFill="1" applyBorder="1"/>
    <xf numFmtId="0" fontId="31" fillId="31" borderId="0" xfId="137" applyFill="1" applyAlignment="1">
      <alignment horizontal="right"/>
    </xf>
    <xf numFmtId="191" fontId="31" fillId="31" borderId="0" xfId="196" applyNumberFormat="1" applyFont="1" applyFill="1" applyBorder="1" applyProtection="1">
      <alignment horizontal="right"/>
    </xf>
    <xf numFmtId="0" fontId="31" fillId="31" borderId="0" xfId="144" applyFont="1" applyFill="1" applyBorder="1" applyAlignment="1"/>
    <xf numFmtId="0" fontId="38" fillId="31" borderId="0" xfId="140" applyFont="1" applyFill="1" applyBorder="1"/>
    <xf numFmtId="0" fontId="39" fillId="31" borderId="0" xfId="210" quotePrefix="1" applyFont="1" applyFill="1" applyBorder="1" applyAlignment="1">
      <alignment horizontal="left" vertical="center"/>
    </xf>
    <xf numFmtId="0" fontId="26" fillId="0" borderId="0" xfId="120" quotePrefix="1" applyAlignment="1">
      <alignment horizontal="left" indent="2"/>
    </xf>
    <xf numFmtId="0" fontId="27" fillId="31" borderId="0" xfId="197" applyFont="1" applyFill="1" applyBorder="1"/>
    <xf numFmtId="0" fontId="27" fillId="31" borderId="0" xfId="204" applyFont="1" applyFill="1" applyBorder="1">
      <alignment horizontal="left"/>
    </xf>
    <xf numFmtId="0" fontId="43" fillId="31" borderId="0" xfId="137" applyFont="1" applyFill="1" applyBorder="1"/>
    <xf numFmtId="0" fontId="31" fillId="31" borderId="12" xfId="137" applyFill="1" applyBorder="1"/>
    <xf numFmtId="0" fontId="26" fillId="0" borderId="0" xfId="120" applyFont="1">
      <alignment horizontal="right"/>
    </xf>
    <xf numFmtId="0" fontId="27" fillId="31" borderId="0" xfId="143" applyFont="1" applyFill="1" applyBorder="1">
      <alignment horizontal="right"/>
    </xf>
    <xf numFmtId="0" fontId="31" fillId="31" borderId="5" xfId="137" applyFont="1" applyFill="1" applyBorder="1"/>
    <xf numFmtId="0" fontId="38" fillId="31" borderId="0" xfId="139" applyFont="1" applyFill="1" applyBorder="1" applyAlignment="1">
      <alignment horizontal="left" indent="1"/>
    </xf>
    <xf numFmtId="0" fontId="39" fillId="31" borderId="0" xfId="137" applyFont="1" applyFill="1" applyBorder="1" applyAlignment="1">
      <alignment horizontal="right"/>
    </xf>
    <xf numFmtId="0" fontId="39" fillId="31" borderId="0" xfId="137" applyFont="1" applyFill="1" applyBorder="1" applyAlignment="1">
      <alignment horizontal="left"/>
    </xf>
    <xf numFmtId="191" fontId="6" fillId="31" borderId="27" xfId="112" applyNumberFormat="1" applyFont="1" applyFill="1" applyAlignment="1">
      <alignment horizontal="right"/>
    </xf>
    <xf numFmtId="0" fontId="39" fillId="31" borderId="0" xfId="141" applyFont="1" applyFill="1" applyBorder="1" applyAlignment="1"/>
    <xf numFmtId="164" fontId="39" fillId="31" borderId="0" xfId="137" quotePrefix="1" applyNumberFormat="1" applyFont="1" applyFill="1" applyBorder="1" applyAlignment="1">
      <alignment horizontal="left"/>
    </xf>
    <xf numFmtId="191" fontId="31" fillId="31" borderId="43" xfId="196" applyNumberFormat="1" applyFont="1" applyFill="1" applyBorder="1" applyProtection="1">
      <alignment horizontal="right"/>
    </xf>
    <xf numFmtId="191" fontId="31" fillId="31" borderId="14" xfId="196" applyNumberFormat="1" applyFont="1" applyFill="1" applyBorder="1" applyProtection="1">
      <alignment horizontal="right"/>
    </xf>
    <xf numFmtId="0" fontId="31" fillId="31" borderId="12" xfId="137" applyFont="1" applyFill="1" applyBorder="1"/>
    <xf numFmtId="0" fontId="31" fillId="31" borderId="0" xfId="217" applyFont="1" applyFill="1" applyBorder="1" applyAlignment="1">
      <alignment horizontal="left" indent="2"/>
    </xf>
    <xf numFmtId="194" fontId="6" fillId="5" borderId="31" xfId="1" applyFont="1" applyFill="1" applyBorder="1" applyAlignment="1" applyProtection="1">
      <alignment horizontal="right"/>
    </xf>
    <xf numFmtId="170" fontId="31" fillId="5" borderId="31" xfId="166" applyNumberFormat="1" applyFill="1" applyBorder="1"/>
    <xf numFmtId="194" fontId="30" fillId="5" borderId="35" xfId="1" applyFont="1" applyFill="1" applyBorder="1" applyAlignment="1" applyProtection="1">
      <protection locked="0"/>
    </xf>
    <xf numFmtId="194" fontId="6" fillId="5" borderId="35" xfId="1" applyFont="1" applyFill="1" applyBorder="1" applyAlignment="1" applyProtection="1">
      <alignment horizontal="right"/>
    </xf>
    <xf numFmtId="170" fontId="31" fillId="5" borderId="35" xfId="166" applyNumberFormat="1" applyFill="1" applyBorder="1"/>
    <xf numFmtId="0" fontId="39" fillId="31" borderId="0" xfId="217" applyFont="1" applyFill="1" applyBorder="1"/>
    <xf numFmtId="194" fontId="30" fillId="31" borderId="27" xfId="1" applyFont="1" applyFill="1" applyBorder="1" applyAlignment="1" applyProtection="1">
      <protection locked="0"/>
    </xf>
    <xf numFmtId="170" fontId="31" fillId="31" borderId="17" xfId="166" applyNumberFormat="1" applyFill="1" applyBorder="1"/>
    <xf numFmtId="170" fontId="31" fillId="31" borderId="0" xfId="166" applyNumberFormat="1" applyFill="1" applyBorder="1"/>
    <xf numFmtId="0" fontId="39" fillId="31" borderId="0" xfId="217" applyFont="1" applyFill="1" applyBorder="1" applyAlignment="1">
      <alignment vertical="center"/>
    </xf>
    <xf numFmtId="0" fontId="111" fillId="31" borderId="0" xfId="217" applyFont="1" applyFill="1" applyBorder="1" applyAlignment="1">
      <alignment horizontal="left" vertical="center" indent="1"/>
    </xf>
    <xf numFmtId="197" fontId="112" fillId="5" borderId="36" xfId="218" applyNumberFormat="1" applyFont="1" applyFill="1" applyBorder="1" applyAlignment="1" applyProtection="1">
      <alignment horizontal="left"/>
      <protection locked="0"/>
    </xf>
    <xf numFmtId="170" fontId="31" fillId="31" borderId="31" xfId="166" applyNumberFormat="1" applyFill="1" applyBorder="1" applyProtection="1"/>
    <xf numFmtId="170" fontId="31" fillId="31" borderId="35" xfId="166" applyNumberFormat="1" applyFill="1" applyBorder="1" applyProtection="1"/>
    <xf numFmtId="170" fontId="31" fillId="31" borderId="0" xfId="166" applyNumberFormat="1" applyFill="1" applyBorder="1" applyProtection="1"/>
    <xf numFmtId="170" fontId="31" fillId="31" borderId="31" xfId="166" applyNumberFormat="1" applyFill="1" applyBorder="1"/>
    <xf numFmtId="0" fontId="39" fillId="31" borderId="0" xfId="15" applyFont="1" applyFill="1" applyBorder="1"/>
    <xf numFmtId="0" fontId="26" fillId="32" borderId="0" xfId="120" applyFill="1" applyBorder="1">
      <alignment horizontal="right"/>
    </xf>
    <xf numFmtId="0" fontId="31" fillId="31" borderId="0" xfId="137" applyFill="1" applyBorder="1"/>
    <xf numFmtId="0" fontId="31" fillId="31" borderId="5" xfId="137" applyFill="1" applyBorder="1" applyAlignment="1"/>
    <xf numFmtId="0" fontId="39" fillId="31" borderId="0" xfId="137" applyFont="1" applyFill="1" applyBorder="1" applyAlignment="1">
      <alignment horizontal="center"/>
    </xf>
    <xf numFmtId="0" fontId="39" fillId="34" borderId="15" xfId="137" applyFont="1" applyFill="1" applyBorder="1" applyAlignment="1">
      <alignment horizontal="center"/>
    </xf>
    <xf numFmtId="0" fontId="27" fillId="31" borderId="0" xfId="143" applyFill="1" applyBorder="1" applyAlignment="1">
      <alignment horizontal="right" vertical="center"/>
    </xf>
    <xf numFmtId="0" fontId="43" fillId="31" borderId="0" xfId="137" applyFont="1" applyFill="1" applyBorder="1" applyAlignment="1">
      <alignment vertical="center"/>
    </xf>
    <xf numFmtId="0" fontId="27" fillId="31" borderId="0" xfId="197" applyFont="1" applyFill="1" applyBorder="1" applyAlignment="1">
      <alignment horizontal="left"/>
    </xf>
    <xf numFmtId="0" fontId="27" fillId="31" borderId="0" xfId="197" applyFont="1" applyFill="1" applyBorder="1" applyAlignment="1">
      <alignment horizontal="center" wrapText="1"/>
    </xf>
    <xf numFmtId="49" fontId="42" fillId="31" borderId="0" xfId="21" applyFont="1" applyFill="1" applyBorder="1" applyAlignment="1">
      <alignment horizontal="center" vertical="center" wrapText="1"/>
    </xf>
    <xf numFmtId="49" fontId="42" fillId="34" borderId="16" xfId="21" applyFont="1" applyFill="1" applyBorder="1" applyAlignment="1">
      <alignment horizontal="center" vertical="center" wrapText="1"/>
    </xf>
    <xf numFmtId="0" fontId="26" fillId="0" borderId="0" xfId="120" applyAlignment="1">
      <alignment vertical="center"/>
    </xf>
    <xf numFmtId="0" fontId="43" fillId="31" borderId="0" xfId="137" applyFont="1" applyFill="1" applyBorder="1" applyAlignment="1"/>
    <xf numFmtId="0" fontId="47" fillId="5" borderId="44" xfId="1" applyNumberFormat="1" applyFont="1" applyFill="1" applyBorder="1" applyAlignment="1" applyProtection="1">
      <alignment horizontal="left" indent="1"/>
      <protection locked="0"/>
    </xf>
    <xf numFmtId="191" fontId="30" fillId="0" borderId="45" xfId="227" applyNumberFormat="1">
      <protection locked="0"/>
    </xf>
    <xf numFmtId="0" fontId="39" fillId="31" borderId="0" xfId="137" applyFont="1" applyFill="1" applyBorder="1"/>
    <xf numFmtId="191" fontId="31" fillId="31" borderId="27" xfId="137" applyNumberFormat="1" applyFont="1" applyFill="1" applyBorder="1"/>
    <xf numFmtId="0" fontId="114" fillId="31" borderId="0" xfId="137" applyFont="1" applyFill="1" applyBorder="1"/>
    <xf numFmtId="0" fontId="114" fillId="31" borderId="0" xfId="216" applyFont="1" applyFill="1" applyBorder="1">
      <alignment horizontal="center" wrapText="1"/>
    </xf>
    <xf numFmtId="0" fontId="39" fillId="31" borderId="0" xfId="141" applyFont="1" applyFill="1" applyBorder="1" applyAlignment="1">
      <alignment horizontal="right"/>
    </xf>
    <xf numFmtId="0" fontId="38" fillId="31" borderId="0" xfId="204" applyFont="1" applyFill="1" applyBorder="1">
      <alignment horizontal="left"/>
    </xf>
    <xf numFmtId="0" fontId="38" fillId="31" borderId="0" xfId="144" applyFont="1" applyFill="1" applyBorder="1">
      <alignment horizontal="left"/>
    </xf>
    <xf numFmtId="0" fontId="38" fillId="31" borderId="0" xfId="144" applyFont="1" applyFill="1" applyBorder="1" applyAlignment="1">
      <alignment horizontal="right"/>
    </xf>
    <xf numFmtId="9" fontId="30" fillId="31" borderId="27" xfId="224" applyFont="1" applyFill="1" applyBorder="1" applyProtection="1">
      <protection locked="0"/>
    </xf>
    <xf numFmtId="9" fontId="30" fillId="31" borderId="0" xfId="224" applyFont="1" applyFill="1" applyBorder="1" applyProtection="1">
      <protection locked="0"/>
    </xf>
    <xf numFmtId="0" fontId="31" fillId="31" borderId="0" xfId="144" applyFont="1" applyFill="1" applyBorder="1">
      <alignment horizontal="left"/>
    </xf>
    <xf numFmtId="0" fontId="26" fillId="31" borderId="0" xfId="120" applyFill="1">
      <alignment horizontal="right"/>
    </xf>
    <xf numFmtId="0" fontId="0" fillId="32" borderId="0" xfId="0" applyFill="1"/>
    <xf numFmtId="0" fontId="87" fillId="32" borderId="0" xfId="228" applyFont="1" applyFill="1" applyBorder="1" applyAlignment="1">
      <alignment horizontal="left"/>
    </xf>
    <xf numFmtId="173" fontId="87" fillId="32" borderId="0" xfId="7" applyFont="1" applyFill="1" applyBorder="1" applyAlignment="1" applyProtection="1">
      <alignment horizontal="center" vertical="center"/>
    </xf>
    <xf numFmtId="0" fontId="86" fillId="32" borderId="0" xfId="9" applyFont="1" applyFill="1" applyBorder="1"/>
    <xf numFmtId="0" fontId="0" fillId="32" borderId="0" xfId="0" applyFont="1" applyFill="1"/>
    <xf numFmtId="0" fontId="6" fillId="31" borderId="0" xfId="138" applyFont="1" applyFill="1" applyBorder="1" applyAlignment="1">
      <alignment horizontal="center"/>
    </xf>
    <xf numFmtId="0" fontId="81" fillId="31" borderId="5" xfId="138" applyFont="1" applyFill="1" applyBorder="1"/>
    <xf numFmtId="0" fontId="27" fillId="31" borderId="0" xfId="26" applyFont="1" applyFill="1" applyBorder="1">
      <alignment horizontal="right"/>
    </xf>
    <xf numFmtId="0" fontId="39" fillId="31" borderId="0" xfId="19" applyFont="1" applyFill="1" applyBorder="1">
      <alignment horizontal="center" wrapText="1"/>
    </xf>
    <xf numFmtId="49" fontId="115" fillId="35" borderId="50" xfId="21" applyFont="1" applyFill="1" applyBorder="1">
      <alignment horizontal="center" wrapText="1"/>
    </xf>
    <xf numFmtId="49" fontId="115" fillId="35" borderId="51" xfId="21" applyFont="1" applyFill="1" applyBorder="1">
      <alignment horizontal="center" wrapText="1"/>
    </xf>
    <xf numFmtId="49" fontId="115" fillId="35" borderId="17" xfId="21" applyFont="1" applyFill="1" applyBorder="1">
      <alignment horizontal="center" wrapText="1"/>
    </xf>
    <xf numFmtId="49" fontId="115" fillId="35" borderId="52" xfId="21" applyFont="1" applyFill="1" applyBorder="1">
      <alignment horizontal="center" wrapText="1"/>
    </xf>
    <xf numFmtId="49" fontId="115" fillId="35" borderId="53" xfId="21" applyFont="1" applyFill="1" applyBorder="1">
      <alignment horizontal="center" wrapText="1"/>
    </xf>
    <xf numFmtId="49" fontId="115" fillId="36" borderId="0" xfId="21" applyFont="1" applyFill="1" applyBorder="1">
      <alignment horizontal="center" wrapText="1"/>
    </xf>
    <xf numFmtId="0" fontId="116" fillId="31" borderId="0" xfId="6" applyFont="1" applyFill="1" applyBorder="1" applyAlignment="1"/>
    <xf numFmtId="194" fontId="30" fillId="0" borderId="45" xfId="1" applyFont="1" applyBorder="1" applyAlignment="1" applyProtection="1">
      <protection locked="0"/>
    </xf>
    <xf numFmtId="194" fontId="30" fillId="0" borderId="14" xfId="1" applyFont="1" applyBorder="1" applyAlignment="1" applyProtection="1">
      <protection locked="0"/>
    </xf>
    <xf numFmtId="194" fontId="6" fillId="31" borderId="14" xfId="1" applyFont="1" applyFill="1" applyBorder="1" applyAlignment="1" applyProtection="1">
      <alignment horizontal="right"/>
    </xf>
    <xf numFmtId="194" fontId="6" fillId="31" borderId="45" xfId="1" applyFont="1" applyFill="1" applyBorder="1" applyAlignment="1" applyProtection="1">
      <alignment horizontal="right"/>
    </xf>
    <xf numFmtId="0" fontId="0" fillId="5" borderId="45" xfId="0" applyFill="1" applyBorder="1"/>
    <xf numFmtId="0" fontId="27" fillId="31" borderId="0" xfId="6" applyFont="1" applyFill="1" applyBorder="1" applyAlignment="1">
      <alignment horizontal="right"/>
    </xf>
    <xf numFmtId="0" fontId="16" fillId="31" borderId="39" xfId="213" applyFont="1" applyFill="1" applyBorder="1" applyAlignment="1">
      <alignment vertical="center"/>
    </xf>
    <xf numFmtId="0" fontId="12" fillId="31" borderId="39" xfId="213" applyFont="1" applyFill="1" applyBorder="1" applyAlignment="1">
      <alignment horizontal="right" vertical="center"/>
    </xf>
    <xf numFmtId="0" fontId="6" fillId="31" borderId="39" xfId="213" applyFont="1" applyFill="1" applyBorder="1" applyAlignment="1">
      <alignment horizontal="right" vertical="center"/>
    </xf>
    <xf numFmtId="0" fontId="6" fillId="31" borderId="39" xfId="213" applyFont="1" applyFill="1" applyBorder="1" applyAlignment="1">
      <alignment vertical="center"/>
    </xf>
    <xf numFmtId="0" fontId="12" fillId="31" borderId="39" xfId="213" applyFont="1" applyFill="1" applyBorder="1" applyAlignment="1">
      <alignment vertical="center"/>
    </xf>
    <xf numFmtId="0" fontId="27" fillId="31" borderId="0" xfId="17" applyFont="1" applyFill="1" applyBorder="1">
      <alignment horizontal="left"/>
    </xf>
    <xf numFmtId="0" fontId="27" fillId="5" borderId="45" xfId="17" applyFont="1" applyFill="1" applyBorder="1">
      <alignment horizontal="left"/>
    </xf>
    <xf numFmtId="0" fontId="27" fillId="31" borderId="0" xfId="26" applyFill="1" applyBorder="1">
      <alignment horizontal="right"/>
    </xf>
    <xf numFmtId="0" fontId="0" fillId="30" borderId="0" xfId="0" applyFill="1"/>
    <xf numFmtId="191" fontId="31" fillId="31" borderId="45" xfId="196" applyNumberFormat="1" applyFont="1" applyFill="1" applyBorder="1" applyProtection="1">
      <alignment horizontal="right"/>
    </xf>
    <xf numFmtId="191" fontId="31" fillId="31" borderId="48" xfId="196" applyNumberFormat="1" applyFont="1" applyFill="1" applyBorder="1" applyProtection="1">
      <alignment horizontal="right"/>
    </xf>
    <xf numFmtId="0" fontId="27" fillId="31" borderId="53" xfId="143" applyFill="1" applyBorder="1">
      <alignment horizontal="right"/>
    </xf>
    <xf numFmtId="0" fontId="31" fillId="31" borderId="53" xfId="137" applyFill="1" applyBorder="1"/>
    <xf numFmtId="0" fontId="27" fillId="31" borderId="53" xfId="143" applyFont="1" applyFill="1" applyBorder="1">
      <alignment horizontal="right"/>
    </xf>
    <xf numFmtId="0" fontId="31" fillId="31" borderId="53" xfId="137" applyFont="1" applyFill="1" applyBorder="1"/>
    <xf numFmtId="0" fontId="81" fillId="0" borderId="0" xfId="138" applyFont="1" applyFill="1" applyBorder="1"/>
    <xf numFmtId="0" fontId="86" fillId="32" borderId="3" xfId="205" applyFont="1" applyFill="1" applyBorder="1"/>
    <xf numFmtId="0" fontId="83" fillId="32" borderId="0" xfId="207" applyFont="1" applyFill="1" applyBorder="1" applyAlignment="1">
      <alignment vertical="top"/>
    </xf>
    <xf numFmtId="0" fontId="83" fillId="0" borderId="0" xfId="207" applyFont="1" applyFill="1" applyBorder="1" applyAlignment="1">
      <alignment vertical="top" wrapText="1"/>
    </xf>
    <xf numFmtId="0" fontId="83" fillId="32" borderId="0" xfId="207" applyFont="1" applyFill="1" applyBorder="1" applyAlignment="1">
      <alignment vertical="top" wrapText="1"/>
    </xf>
    <xf numFmtId="0" fontId="26" fillId="0" borderId="0" xfId="120" applyBorder="1" applyAlignment="1"/>
    <xf numFmtId="0" fontId="98" fillId="31" borderId="5" xfId="137" applyFont="1" applyFill="1" applyBorder="1"/>
    <xf numFmtId="0" fontId="98" fillId="0" borderId="0" xfId="137" applyFont="1" applyFill="1" applyBorder="1"/>
    <xf numFmtId="0" fontId="43" fillId="31" borderId="5" xfId="137" applyFont="1" applyFill="1" applyBorder="1"/>
    <xf numFmtId="0" fontId="43" fillId="0" borderId="0" xfId="137" applyFont="1" applyFill="1" applyBorder="1"/>
    <xf numFmtId="0" fontId="96" fillId="0" borderId="0" xfId="120" applyFont="1" applyBorder="1">
      <alignment horizontal="right"/>
    </xf>
    <xf numFmtId="0" fontId="43" fillId="31" borderId="12" xfId="137" applyFont="1" applyFill="1" applyBorder="1"/>
    <xf numFmtId="0" fontId="0" fillId="31" borderId="49" xfId="0" applyFill="1" applyBorder="1" applyAlignment="1">
      <alignment horizontal="left" vertical="top" wrapText="1"/>
    </xf>
    <xf numFmtId="0" fontId="96" fillId="0" borderId="0" xfId="120" applyFont="1" applyFill="1" applyBorder="1">
      <alignment horizontal="right"/>
    </xf>
    <xf numFmtId="0" fontId="0" fillId="31" borderId="53" xfId="0" applyFill="1" applyBorder="1" applyAlignment="1">
      <alignment horizontal="left" vertical="top" wrapText="1"/>
    </xf>
    <xf numFmtId="0" fontId="1" fillId="31" borderId="49" xfId="0" applyFont="1" applyFill="1" applyBorder="1" applyAlignment="1">
      <alignment horizontal="left" vertical="top" wrapText="1"/>
    </xf>
    <xf numFmtId="0" fontId="0" fillId="31" borderId="46" xfId="0" applyFill="1" applyBorder="1" applyAlignment="1">
      <alignment horizontal="left" vertical="top" wrapText="1"/>
    </xf>
    <xf numFmtId="0" fontId="0" fillId="31" borderId="49" xfId="0" applyFont="1" applyFill="1" applyBorder="1" applyAlignment="1">
      <alignment horizontal="left" vertical="top" wrapText="1"/>
    </xf>
    <xf numFmtId="0" fontId="121" fillId="31" borderId="49" xfId="0" applyFont="1" applyFill="1" applyBorder="1" applyAlignment="1">
      <alignment horizontal="left" vertical="top" wrapText="1"/>
    </xf>
    <xf numFmtId="0" fontId="31" fillId="31" borderId="10" xfId="137" applyFill="1" applyBorder="1"/>
    <xf numFmtId="0" fontId="31" fillId="31" borderId="53" xfId="137" applyFill="1" applyBorder="1" applyAlignment="1">
      <alignment horizontal="left" vertical="top" wrapText="1"/>
    </xf>
    <xf numFmtId="0" fontId="31" fillId="0" borderId="0" xfId="137" applyFill="1" applyBorder="1"/>
    <xf numFmtId="0" fontId="26" fillId="0" borderId="0" xfId="120" applyFill="1" applyBorder="1">
      <alignment horizontal="right"/>
    </xf>
    <xf numFmtId="0" fontId="26" fillId="5" borderId="0" xfId="120" applyFill="1">
      <alignment horizontal="right"/>
    </xf>
    <xf numFmtId="0" fontId="122" fillId="5" borderId="0" xfId="0" applyFont="1" applyFill="1" applyAlignment="1">
      <alignment horizontal="left" vertical="center" wrapText="1" indent="1"/>
    </xf>
    <xf numFmtId="0" fontId="39" fillId="31" borderId="0" xfId="15" applyFont="1" applyFill="1" applyBorder="1"/>
    <xf numFmtId="0" fontId="31" fillId="31" borderId="0" xfId="6" applyFont="1" applyFill="1" applyBorder="1" applyAlignment="1">
      <alignment horizontal="left"/>
    </xf>
    <xf numFmtId="168" fontId="31" fillId="31" borderId="0" xfId="167" applyNumberFormat="1" applyFill="1" applyBorder="1"/>
    <xf numFmtId="0" fontId="37" fillId="31" borderId="0" xfId="15" quotePrefix="1" applyFont="1" applyFill="1" applyBorder="1"/>
    <xf numFmtId="0" fontId="78" fillId="31" borderId="11" xfId="19" applyFont="1" applyFill="1" applyBorder="1" applyAlignment="1">
      <alignment horizontal="center" wrapText="1"/>
    </xf>
    <xf numFmtId="0" fontId="31" fillId="0" borderId="30" xfId="6" applyFill="1" applyBorder="1" applyAlignment="1"/>
    <xf numFmtId="0" fontId="66" fillId="31" borderId="0" xfId="81" applyFont="1" applyFill="1" applyBorder="1" applyAlignment="1"/>
    <xf numFmtId="0" fontId="66" fillId="31" borderId="0" xfId="81" applyFont="1" applyFill="1" applyBorder="1" applyAlignment="1">
      <alignment horizontal="left"/>
    </xf>
    <xf numFmtId="0" fontId="39" fillId="31" borderId="0" xfId="6" applyFont="1" applyFill="1" applyAlignment="1">
      <alignment horizontal="center" wrapText="1"/>
    </xf>
    <xf numFmtId="0" fontId="59" fillId="5" borderId="0" xfId="0" applyFont="1" applyFill="1" applyAlignment="1">
      <alignment horizontal="left" vertical="top" wrapText="1"/>
    </xf>
    <xf numFmtId="0" fontId="9" fillId="0" borderId="0" xfId="0" applyFont="1" applyAlignment="1">
      <alignment horizontal="left" vertical="top" wrapText="1"/>
    </xf>
    <xf numFmtId="0" fontId="88" fillId="32" borderId="0" xfId="10" applyFont="1" applyFill="1">
      <alignment horizontal="right"/>
    </xf>
    <xf numFmtId="194" fontId="30" fillId="0" borderId="54" xfId="1" applyFont="1" applyBorder="1" applyAlignment="1" applyProtection="1">
      <protection locked="0"/>
    </xf>
    <xf numFmtId="49" fontId="41" fillId="0" borderId="0" xfId="21" applyBorder="1">
      <alignment horizontal="center" wrapText="1"/>
    </xf>
    <xf numFmtId="0" fontId="42" fillId="0" borderId="0" xfId="0" applyFont="1" applyBorder="1" applyAlignment="1">
      <alignment horizontal="centerContinuous"/>
    </xf>
    <xf numFmtId="0" fontId="0" fillId="0" borderId="0" xfId="0" applyBorder="1" applyAlignment="1">
      <alignment horizontal="centerContinuous"/>
    </xf>
    <xf numFmtId="0" fontId="42" fillId="0" borderId="0" xfId="0" applyFont="1" applyFill="1" applyBorder="1" applyAlignment="1">
      <alignment horizontal="right"/>
    </xf>
    <xf numFmtId="49" fontId="26" fillId="0" borderId="0" xfId="22" applyBorder="1" applyAlignment="1">
      <alignment horizontal="left" indent="1"/>
    </xf>
    <xf numFmtId="0" fontId="66" fillId="0" borderId="0" xfId="120" applyFont="1" applyFill="1" applyBorder="1" applyAlignment="1">
      <alignment horizontal="center"/>
    </xf>
    <xf numFmtId="0" fontId="66" fillId="0" borderId="0" xfId="120" applyFont="1" applyFill="1" applyBorder="1" applyAlignment="1">
      <alignment horizontal="centerContinuous"/>
    </xf>
    <xf numFmtId="191" fontId="0" fillId="0" borderId="0" xfId="120" applyNumberFormat="1" applyFont="1" applyFill="1" applyBorder="1">
      <alignment horizontal="right"/>
    </xf>
    <xf numFmtId="0" fontId="0" fillId="0" borderId="0" xfId="0" applyFont="1" applyFill="1" applyBorder="1" applyAlignment="1">
      <alignment horizontal="center"/>
    </xf>
    <xf numFmtId="0" fontId="0" fillId="0" borderId="0" xfId="0" applyFont="1" applyFill="1" applyBorder="1" applyAlignment="1">
      <alignment horizontal="left"/>
    </xf>
    <xf numFmtId="0" fontId="66" fillId="0" borderId="0" xfId="120" applyFont="1" applyFill="1" applyBorder="1" applyAlignment="1"/>
    <xf numFmtId="0" fontId="66" fillId="0" borderId="0" xfId="0" applyFont="1" applyBorder="1" applyAlignment="1">
      <alignment horizontal="center"/>
    </xf>
    <xf numFmtId="0" fontId="66" fillId="0" borderId="0" xfId="0" applyFont="1" applyBorder="1" applyAlignment="1">
      <alignment horizontal="centerContinuous"/>
    </xf>
    <xf numFmtId="191" fontId="0" fillId="0" borderId="0" xfId="0" applyNumberFormat="1" applyBorder="1" applyAlignment="1">
      <alignment horizontal="left"/>
    </xf>
    <xf numFmtId="0" fontId="0" fillId="0" borderId="0" xfId="0" applyBorder="1" applyAlignment="1">
      <alignment horizontal="center"/>
    </xf>
    <xf numFmtId="0" fontId="0" fillId="0" borderId="0" xfId="0" applyBorder="1" applyAlignment="1">
      <alignment horizontal="left"/>
    </xf>
    <xf numFmtId="0" fontId="31" fillId="31" borderId="0" xfId="6" applyFont="1" applyFill="1" applyBorder="1" applyAlignment="1">
      <alignment horizontal="left"/>
    </xf>
    <xf numFmtId="194" fontId="6" fillId="31" borderId="0" xfId="1" applyFont="1" applyFill="1" applyBorder="1" applyAlignment="1" applyProtection="1"/>
    <xf numFmtId="0" fontId="39" fillId="31" borderId="0" xfId="6" applyFont="1" applyFill="1" applyBorder="1" applyAlignment="1">
      <alignment horizontal="left"/>
    </xf>
    <xf numFmtId="166" fontId="47" fillId="31" borderId="1" xfId="190" applyFont="1" applyFill="1" applyBorder="1"/>
    <xf numFmtId="0" fontId="31" fillId="31" borderId="0" xfId="6" applyFont="1" applyFill="1" applyBorder="1" applyAlignment="1">
      <alignment horizontal="left"/>
    </xf>
    <xf numFmtId="0" fontId="31" fillId="31" borderId="0" xfId="6" applyFont="1" applyFill="1" applyBorder="1" applyAlignment="1">
      <alignment horizontal="left"/>
    </xf>
    <xf numFmtId="166" fontId="47" fillId="31" borderId="0" xfId="190" applyFont="1" applyFill="1" applyBorder="1"/>
    <xf numFmtId="0" fontId="31" fillId="31" borderId="54" xfId="6" applyFont="1" applyFill="1" applyBorder="1" applyAlignment="1">
      <alignment horizontal="right"/>
    </xf>
    <xf numFmtId="194" fontId="59" fillId="31" borderId="54" xfId="1" applyFont="1" applyFill="1" applyBorder="1" applyAlignment="1" applyProtection="1"/>
    <xf numFmtId="0" fontId="31" fillId="31" borderId="0" xfId="6" quotePrefix="1" applyFont="1" applyFill="1" applyBorder="1" applyAlignment="1">
      <alignment horizontal="left"/>
    </xf>
    <xf numFmtId="0" fontId="31" fillId="31" borderId="0" xfId="17" quotePrefix="1" applyFont="1" applyFill="1" applyBorder="1">
      <alignment horizontal="left"/>
    </xf>
    <xf numFmtId="198" fontId="47" fillId="31" borderId="1" xfId="63" applyNumberFormat="1" applyFont="1" applyFill="1" applyBorder="1"/>
    <xf numFmtId="193" fontId="47" fillId="31" borderId="54" xfId="190" applyNumberFormat="1" applyFont="1" applyFill="1" applyBorder="1"/>
    <xf numFmtId="0" fontId="31" fillId="31" borderId="0" xfId="6" applyFill="1" applyBorder="1" applyAlignment="1">
      <alignment horizontal="left" vertical="center" wrapText="1"/>
    </xf>
    <xf numFmtId="0" fontId="27" fillId="31" borderId="0" xfId="2" applyFill="1" applyBorder="1"/>
    <xf numFmtId="0" fontId="31" fillId="31" borderId="0" xfId="6" applyFont="1" applyFill="1" applyBorder="1" applyAlignment="1">
      <alignment horizontal="left"/>
    </xf>
    <xf numFmtId="0" fontId="39" fillId="31" borderId="0" xfId="15" applyFont="1" applyFill="1" applyBorder="1"/>
    <xf numFmtId="0" fontId="31" fillId="31" borderId="0" xfId="144" applyFont="1" applyFill="1" applyBorder="1">
      <alignment horizontal="left"/>
    </xf>
    <xf numFmtId="0" fontId="31" fillId="31" borderId="0" xfId="144" applyFont="1" applyFill="1" applyBorder="1">
      <alignment horizontal="left"/>
    </xf>
    <xf numFmtId="0" fontId="47" fillId="5" borderId="54" xfId="1" applyNumberFormat="1" applyFont="1" applyFill="1" applyBorder="1" applyAlignment="1" applyProtection="1">
      <alignment horizontal="left" indent="1"/>
      <protection locked="0"/>
    </xf>
    <xf numFmtId="191" fontId="30" fillId="0" borderId="54" xfId="237" applyNumberFormat="1">
      <protection locked="0"/>
    </xf>
    <xf numFmtId="191" fontId="30" fillId="34" borderId="14" xfId="237" applyNumberFormat="1" applyFill="1" applyBorder="1">
      <protection locked="0"/>
    </xf>
    <xf numFmtId="191" fontId="30" fillId="34" borderId="54" xfId="237" applyNumberFormat="1" applyFill="1">
      <protection locked="0"/>
    </xf>
    <xf numFmtId="0" fontId="30" fillId="0" borderId="54" xfId="237" applyAlignment="1">
      <alignment wrapText="1"/>
      <protection locked="0"/>
    </xf>
    <xf numFmtId="191" fontId="6" fillId="31" borderId="15" xfId="112" applyNumberFormat="1" applyFont="1" applyFill="1" applyBorder="1" applyAlignment="1">
      <alignment horizontal="right"/>
    </xf>
    <xf numFmtId="0" fontId="31" fillId="31" borderId="0" xfId="204" applyFont="1" applyFill="1" applyBorder="1">
      <alignment horizontal="left"/>
    </xf>
    <xf numFmtId="0" fontId="39" fillId="5" borderId="54" xfId="141" applyFont="1" applyFill="1" applyBorder="1" applyAlignment="1">
      <alignment horizontal="right"/>
    </xf>
    <xf numFmtId="0" fontId="114" fillId="31" borderId="54" xfId="216" applyFont="1" applyFill="1" applyBorder="1">
      <alignment horizontal="center" wrapText="1"/>
    </xf>
    <xf numFmtId="0" fontId="47" fillId="5" borderId="55" xfId="1" applyNumberFormat="1" applyFont="1" applyFill="1" applyBorder="1" applyAlignment="1" applyProtection="1">
      <alignment horizontal="left" indent="1"/>
      <protection locked="0"/>
    </xf>
    <xf numFmtId="191" fontId="30" fillId="31" borderId="27" xfId="237" applyNumberFormat="1" applyFill="1" applyBorder="1">
      <protection locked="0"/>
    </xf>
    <xf numFmtId="191" fontId="30" fillId="31" borderId="0" xfId="237" applyNumberFormat="1" applyFill="1" applyBorder="1">
      <protection locked="0"/>
    </xf>
    <xf numFmtId="191" fontId="30" fillId="0" borderId="54" xfId="237" applyNumberFormat="1" applyBorder="1">
      <protection locked="0"/>
    </xf>
    <xf numFmtId="191" fontId="30" fillId="5" borderId="54" xfId="237" applyNumberFormat="1" applyFill="1" applyBorder="1">
      <protection locked="0"/>
    </xf>
    <xf numFmtId="191" fontId="30" fillId="31" borderId="16" xfId="237" applyNumberFormat="1" applyFill="1" applyBorder="1">
      <protection locked="0"/>
    </xf>
    <xf numFmtId="191" fontId="30" fillId="31" borderId="54" xfId="237" applyNumberFormat="1" applyFill="1">
      <protection locked="0"/>
    </xf>
    <xf numFmtId="0" fontId="39" fillId="31" borderId="0" xfId="6" applyFont="1" applyFill="1" applyBorder="1" applyAlignment="1">
      <alignment horizontal="left" indent="1"/>
    </xf>
    <xf numFmtId="0" fontId="39" fillId="31" borderId="0" xfId="28" applyFont="1" applyFill="1" applyBorder="1" applyAlignment="1">
      <alignment horizontal="right"/>
    </xf>
    <xf numFmtId="194" fontId="6" fillId="0" borderId="54" xfId="1" applyFont="1" applyFill="1" applyBorder="1" applyAlignment="1" applyProtection="1">
      <alignment horizontal="right"/>
      <protection locked="0"/>
    </xf>
    <xf numFmtId="194" fontId="6" fillId="0" borderId="48" xfId="1" applyFont="1" applyFill="1" applyBorder="1" applyAlignment="1" applyProtection="1">
      <alignment horizontal="right"/>
      <protection locked="0"/>
    </xf>
    <xf numFmtId="194" fontId="30" fillId="31" borderId="1" xfId="1" applyFont="1" applyFill="1" applyBorder="1" applyAlignment="1" applyProtection="1">
      <protection locked="0"/>
    </xf>
    <xf numFmtId="0" fontId="39" fillId="31" borderId="0" xfId="6" applyFont="1" applyFill="1" applyBorder="1" applyAlignment="1">
      <alignment horizontal="left" vertical="center" wrapText="1"/>
    </xf>
    <xf numFmtId="0" fontId="31" fillId="31" borderId="0" xfId="6" applyFont="1" applyFill="1" applyBorder="1" applyAlignment="1">
      <alignment vertical="center"/>
    </xf>
    <xf numFmtId="0" fontId="31" fillId="31" borderId="53" xfId="6" applyFill="1" applyBorder="1" applyAlignment="1"/>
    <xf numFmtId="194" fontId="11" fillId="31" borderId="17" xfId="1" applyFont="1" applyFill="1" applyBorder="1" applyAlignment="1" applyProtection="1">
      <alignment horizontal="right"/>
    </xf>
    <xf numFmtId="0" fontId="31" fillId="31" borderId="0" xfId="6" applyFont="1" applyFill="1" applyBorder="1" applyAlignment="1">
      <alignment horizontal="left"/>
    </xf>
    <xf numFmtId="0" fontId="31" fillId="31" borderId="0" xfId="144" applyFont="1" applyFill="1" applyBorder="1">
      <alignment horizontal="left"/>
    </xf>
    <xf numFmtId="0" fontId="27" fillId="31" borderId="0" xfId="216" applyFont="1" applyFill="1" applyBorder="1" applyAlignment="1">
      <alignment horizontal="center"/>
    </xf>
    <xf numFmtId="0" fontId="27" fillId="31" borderId="0" xfId="216" applyFont="1" applyFill="1" applyBorder="1" applyAlignment="1">
      <alignment horizontal="left"/>
    </xf>
    <xf numFmtId="0" fontId="99" fillId="31" borderId="0" xfId="6" applyFont="1" applyFill="1" applyBorder="1"/>
    <xf numFmtId="194" fontId="11" fillId="31" borderId="0" xfId="1" applyFont="1" applyFill="1" applyBorder="1" applyAlignment="1" applyProtection="1"/>
    <xf numFmtId="0" fontId="66" fillId="31" borderId="0" xfId="6" applyFont="1" applyFill="1" applyBorder="1" applyAlignment="1">
      <alignment horizontal="left" wrapText="1"/>
    </xf>
    <xf numFmtId="0" fontId="42" fillId="31" borderId="0" xfId="19" applyFont="1" applyFill="1" applyBorder="1" applyAlignment="1">
      <alignment horizontal="left" wrapText="1"/>
    </xf>
    <xf numFmtId="0" fontId="99" fillId="31" borderId="0" xfId="17" applyFont="1" applyFill="1" applyBorder="1">
      <alignment horizontal="left"/>
    </xf>
    <xf numFmtId="0" fontId="123" fillId="31" borderId="0" xfId="6" applyFont="1" applyFill="1" applyBorder="1"/>
    <xf numFmtId="194" fontId="30" fillId="5" borderId="54" xfId="1" applyFont="1" applyFill="1" applyBorder="1" applyAlignment="1" applyProtection="1">
      <protection locked="0"/>
    </xf>
    <xf numFmtId="0" fontId="0" fillId="5" borderId="54" xfId="0" applyFill="1" applyBorder="1"/>
    <xf numFmtId="0" fontId="31" fillId="31" borderId="53" xfId="6" applyFill="1" applyBorder="1"/>
    <xf numFmtId="0" fontId="99" fillId="31" borderId="0" xfId="6" applyFont="1" applyFill="1" applyBorder="1" applyAlignment="1"/>
    <xf numFmtId="194" fontId="6" fillId="5" borderId="54" xfId="1" applyFont="1" applyFill="1" applyBorder="1" applyAlignment="1" applyProtection="1"/>
    <xf numFmtId="191" fontId="30" fillId="0" borderId="48" xfId="227" applyNumberFormat="1" applyBorder="1">
      <protection locked="0"/>
    </xf>
    <xf numFmtId="191" fontId="30" fillId="0" borderId="27" xfId="227" applyNumberFormat="1" applyBorder="1">
      <protection locked="0"/>
    </xf>
    <xf numFmtId="191" fontId="6" fillId="31" borderId="0" xfId="112" applyNumberFormat="1" applyFont="1" applyFill="1" applyBorder="1" applyAlignment="1">
      <alignment horizontal="right"/>
    </xf>
    <xf numFmtId="191" fontId="30" fillId="0" borderId="48" xfId="237" applyNumberFormat="1" applyBorder="1">
      <protection locked="0"/>
    </xf>
    <xf numFmtId="191" fontId="30" fillId="0" borderId="27" xfId="237" applyNumberFormat="1" applyBorder="1">
      <protection locked="0"/>
    </xf>
    <xf numFmtId="0" fontId="83" fillId="32" borderId="0" xfId="207" applyFont="1" applyFill="1" applyBorder="1" applyAlignment="1">
      <alignment horizontal="left" vertical="top" wrapText="1" indent="1"/>
    </xf>
    <xf numFmtId="194" fontId="30" fillId="31" borderId="54" xfId="1" applyFont="1" applyFill="1" applyBorder="1" applyAlignment="1" applyProtection="1">
      <protection locked="0"/>
    </xf>
    <xf numFmtId="9" fontId="30" fillId="5" borderId="47" xfId="224" applyFont="1" applyFill="1" applyBorder="1" applyAlignment="1" applyProtection="1">
      <protection locked="0"/>
    </xf>
    <xf numFmtId="0" fontId="81" fillId="32" borderId="7" xfId="138" applyFont="1" applyFill="1" applyBorder="1"/>
    <xf numFmtId="0" fontId="99" fillId="31" borderId="54" xfId="242" applyFont="1" applyFill="1" applyBorder="1">
      <alignment horizontal="center" vertical="center" wrapText="1"/>
    </xf>
    <xf numFmtId="0" fontId="99" fillId="0" borderId="0" xfId="242" applyFont="1" applyFill="1" applyBorder="1">
      <alignment horizontal="center" vertical="center" wrapText="1"/>
    </xf>
    <xf numFmtId="0" fontId="43" fillId="31" borderId="54" xfId="243" applyFont="1" applyFill="1" applyBorder="1" applyAlignment="1">
      <alignment horizontal="center" vertical="top" wrapText="1"/>
    </xf>
    <xf numFmtId="0" fontId="43" fillId="31" borderId="54" xfId="244" applyFont="1" applyFill="1" applyBorder="1" applyAlignment="1">
      <alignment vertical="top" wrapText="1"/>
    </xf>
    <xf numFmtId="0" fontId="43" fillId="31" borderId="54" xfId="244" applyFont="1" applyFill="1" applyBorder="1" applyAlignment="1">
      <alignment vertical="top"/>
    </xf>
    <xf numFmtId="0" fontId="43" fillId="31" borderId="54" xfId="244" applyFont="1" applyFill="1" applyBorder="1" applyAlignment="1">
      <alignment horizontal="left" vertical="top" wrapText="1"/>
    </xf>
    <xf numFmtId="0" fontId="117" fillId="0" borderId="54" xfId="245" applyFont="1" applyAlignment="1">
      <alignment horizontal="center" vertical="top"/>
      <protection locked="0"/>
    </xf>
    <xf numFmtId="0" fontId="118" fillId="0" borderId="54" xfId="245" applyNumberFormat="1" applyFont="1" applyAlignment="1">
      <alignment vertical="top" wrapText="1"/>
      <protection locked="0"/>
    </xf>
    <xf numFmtId="0" fontId="118" fillId="0" borderId="54" xfId="245" applyFont="1" applyAlignment="1">
      <alignment vertical="top" wrapText="1"/>
      <protection locked="0"/>
    </xf>
    <xf numFmtId="0" fontId="118" fillId="0" borderId="54" xfId="245" applyFont="1" applyAlignment="1">
      <alignment vertical="top"/>
      <protection locked="0"/>
    </xf>
    <xf numFmtId="0" fontId="119" fillId="0" borderId="54" xfId="245" applyFont="1" applyAlignment="1">
      <alignment vertical="top"/>
      <protection locked="0"/>
    </xf>
    <xf numFmtId="0" fontId="99" fillId="31" borderId="46" xfId="242" applyFont="1" applyFill="1" applyBorder="1">
      <alignment horizontal="center" vertical="center" wrapText="1"/>
    </xf>
    <xf numFmtId="0" fontId="43" fillId="31" borderId="54" xfId="244" applyFont="1" applyFill="1" applyBorder="1" applyAlignment="1">
      <alignment horizontal="center" vertical="top" wrapText="1"/>
    </xf>
    <xf numFmtId="0" fontId="117" fillId="0" borderId="54" xfId="245" applyFont="1" applyBorder="1" applyAlignment="1">
      <alignment vertical="top"/>
      <protection locked="0"/>
    </xf>
    <xf numFmtId="0" fontId="43" fillId="31" borderId="14" xfId="244" applyFont="1" applyFill="1" applyBorder="1" applyAlignment="1">
      <alignment vertical="top" wrapText="1"/>
    </xf>
    <xf numFmtId="0" fontId="120" fillId="31" borderId="54" xfId="244" applyFont="1" applyFill="1" applyBorder="1" applyAlignment="1">
      <alignment vertical="top" wrapText="1"/>
    </xf>
    <xf numFmtId="0" fontId="117" fillId="0" borderId="54" xfId="245" applyFont="1" applyFill="1" applyBorder="1" applyAlignment="1">
      <alignment vertical="top"/>
      <protection locked="0"/>
    </xf>
    <xf numFmtId="0" fontId="29" fillId="31" borderId="0" xfId="138" applyFont="1" applyFill="1" applyBorder="1" applyAlignment="1">
      <alignment horizontal="center" wrapText="1"/>
    </xf>
    <xf numFmtId="0" fontId="31" fillId="31" borderId="0" xfId="6" applyFont="1" applyFill="1" applyBorder="1" applyAlignment="1">
      <alignment horizontal="left"/>
    </xf>
    <xf numFmtId="0" fontId="31" fillId="31" borderId="0" xfId="0" applyFont="1" applyFill="1" applyBorder="1" applyAlignment="1"/>
    <xf numFmtId="0" fontId="31" fillId="31" borderId="41" xfId="0" applyFont="1" applyFill="1" applyBorder="1" applyAlignment="1">
      <alignment vertical="center"/>
    </xf>
    <xf numFmtId="0" fontId="31" fillId="31" borderId="41" xfId="0" applyFont="1" applyFill="1" applyBorder="1" applyAlignment="1"/>
    <xf numFmtId="0" fontId="39" fillId="31" borderId="5" xfId="6" applyFont="1" applyFill="1" applyBorder="1"/>
    <xf numFmtId="194" fontId="30" fillId="0" borderId="46" xfId="1" applyFont="1" applyBorder="1" applyAlignment="1" applyProtection="1">
      <protection locked="0"/>
    </xf>
    <xf numFmtId="194" fontId="31" fillId="37" borderId="27" xfId="1" applyFont="1" applyFill="1" applyBorder="1" applyAlignment="1" applyProtection="1"/>
    <xf numFmtId="0" fontId="66" fillId="5" borderId="3" xfId="246" applyFont="1" applyFill="1" applyBorder="1" applyAlignment="1">
      <alignment horizontal="centerContinuous"/>
    </xf>
    <xf numFmtId="0" fontId="9" fillId="5" borderId="0" xfId="246" applyFont="1" applyFill="1" applyAlignment="1">
      <alignment horizontal="centerContinuous"/>
    </xf>
    <xf numFmtId="0" fontId="9" fillId="5" borderId="5" xfId="246" applyFont="1" applyFill="1" applyBorder="1" applyAlignment="1">
      <alignment horizontal="centerContinuous"/>
    </xf>
    <xf numFmtId="0" fontId="19" fillId="5" borderId="0" xfId="246" applyFont="1" applyFill="1" applyAlignment="1">
      <alignment horizontal="left"/>
    </xf>
    <xf numFmtId="0" fontId="9" fillId="5" borderId="0" xfId="246" applyFont="1" applyFill="1" applyAlignment="1">
      <alignment horizontal="center"/>
    </xf>
    <xf numFmtId="0" fontId="9" fillId="5" borderId="0" xfId="246" applyFont="1" applyFill="1" applyAlignment="1">
      <alignment horizontal="left"/>
    </xf>
    <xf numFmtId="0" fontId="31" fillId="0" borderId="0" xfId="6" applyFont="1" applyFill="1" applyBorder="1" applyAlignment="1">
      <alignment horizontal="left" indent="1"/>
    </xf>
    <xf numFmtId="0" fontId="47" fillId="0" borderId="0" xfId="0" applyFont="1" applyFill="1" applyAlignment="1">
      <alignment horizontal="left" indent="1"/>
    </xf>
    <xf numFmtId="0" fontId="31" fillId="0" borderId="0" xfId="28" applyFont="1" applyFill="1" applyBorder="1">
      <alignment horizontal="left"/>
    </xf>
    <xf numFmtId="0" fontId="39" fillId="0" borderId="0" xfId="6" applyFont="1" applyFill="1" applyBorder="1" applyAlignment="1">
      <alignment wrapText="1"/>
    </xf>
    <xf numFmtId="0" fontId="47" fillId="0" borderId="0" xfId="0" applyFont="1" applyFill="1"/>
    <xf numFmtId="0" fontId="83" fillId="32" borderId="3" xfId="12" applyFont="1" applyFill="1" applyBorder="1" applyAlignment="1">
      <alignment horizontal="left" vertical="top" wrapText="1" indent="1"/>
    </xf>
    <xf numFmtId="0" fontId="83" fillId="32" borderId="0" xfId="12" applyFont="1" applyFill="1" applyAlignment="1">
      <alignment horizontal="left" vertical="top" wrapText="1" indent="1"/>
    </xf>
    <xf numFmtId="0" fontId="87" fillId="32" borderId="32" xfId="4" applyFont="1" applyFill="1" applyBorder="1" applyAlignment="1">
      <alignment horizontal="center"/>
    </xf>
    <xf numFmtId="0" fontId="87" fillId="32" borderId="33" xfId="4" applyFont="1" applyFill="1" applyBorder="1" applyAlignment="1">
      <alignment horizontal="center"/>
    </xf>
    <xf numFmtId="0" fontId="87" fillId="32" borderId="34" xfId="4" applyFont="1" applyFill="1" applyBorder="1" applyAlignment="1">
      <alignment horizontal="center"/>
    </xf>
    <xf numFmtId="173" fontId="87" fillId="32" borderId="32" xfId="7" applyFont="1" applyFill="1" applyBorder="1" applyAlignment="1" applyProtection="1">
      <alignment horizontal="center" vertical="center"/>
    </xf>
    <xf numFmtId="173" fontId="87" fillId="32" borderId="33" xfId="7" applyFont="1" applyFill="1" applyBorder="1" applyAlignment="1" applyProtection="1">
      <alignment horizontal="center" vertical="center"/>
    </xf>
    <xf numFmtId="173" fontId="87" fillId="32" borderId="34" xfId="7" applyFont="1" applyFill="1" applyBorder="1" applyAlignment="1" applyProtection="1">
      <alignment horizontal="center" vertical="center"/>
    </xf>
    <xf numFmtId="0" fontId="83" fillId="32" borderId="0" xfId="12" applyFont="1" applyFill="1" applyBorder="1" applyAlignment="1">
      <alignment horizontal="left" vertical="top" wrapText="1" indent="1"/>
    </xf>
    <xf numFmtId="173" fontId="87" fillId="32" borderId="19" xfId="7" applyFont="1" applyFill="1" applyBorder="1" applyAlignment="1" applyProtection="1">
      <alignment horizontal="center" vertical="center"/>
    </xf>
    <xf numFmtId="173" fontId="87" fillId="32" borderId="20" xfId="7" applyFont="1" applyFill="1" applyBorder="1" applyAlignment="1" applyProtection="1">
      <alignment horizontal="center" vertical="center"/>
    </xf>
    <xf numFmtId="173" fontId="87" fillId="32" borderId="21" xfId="7" applyFont="1" applyFill="1" applyBorder="1" applyAlignment="1" applyProtection="1">
      <alignment horizontal="center" vertical="center"/>
    </xf>
    <xf numFmtId="0" fontId="27" fillId="31" borderId="0" xfId="6" applyFont="1" applyFill="1" applyBorder="1" applyAlignment="1">
      <alignment horizontal="left" wrapText="1"/>
    </xf>
    <xf numFmtId="0" fontId="0" fillId="31" borderId="0" xfId="0" applyFill="1" applyAlignment="1">
      <alignment wrapText="1"/>
    </xf>
    <xf numFmtId="0" fontId="81" fillId="32" borderId="3" xfId="94" applyFont="1" applyFill="1" applyBorder="1" applyAlignment="1">
      <alignment horizontal="left" vertical="top" wrapText="1" indent="1"/>
    </xf>
    <xf numFmtId="0" fontId="81" fillId="32" borderId="0" xfId="94" applyFont="1" applyFill="1" applyBorder="1" applyAlignment="1">
      <alignment horizontal="left" vertical="top" wrapText="1" indent="1"/>
    </xf>
    <xf numFmtId="0" fontId="31" fillId="31" borderId="0" xfId="6" applyFont="1" applyFill="1" applyBorder="1" applyAlignment="1">
      <alignment horizontal="center"/>
    </xf>
    <xf numFmtId="0" fontId="30" fillId="0" borderId="32" xfId="149" applyBorder="1" applyAlignment="1">
      <alignment wrapText="1"/>
      <protection locked="0"/>
    </xf>
    <xf numFmtId="0" fontId="0" fillId="0" borderId="33" xfId="0" applyBorder="1" applyAlignment="1">
      <alignment wrapText="1"/>
    </xf>
    <xf numFmtId="0" fontId="0" fillId="0" borderId="34" xfId="0" applyBorder="1" applyAlignment="1">
      <alignment wrapText="1"/>
    </xf>
    <xf numFmtId="194" fontId="30" fillId="0" borderId="32" xfId="1" applyFont="1" applyBorder="1" applyAlignment="1" applyProtection="1">
      <alignment wrapText="1"/>
      <protection locked="0"/>
    </xf>
    <xf numFmtId="0" fontId="16" fillId="31" borderId="0" xfId="6" applyFont="1" applyFill="1" applyBorder="1" applyAlignment="1">
      <alignment horizontal="center"/>
    </xf>
    <xf numFmtId="0" fontId="39" fillId="31" borderId="0" xfId="18" applyFont="1" applyFill="1" applyBorder="1" applyAlignment="1">
      <alignment horizontal="center" wrapText="1"/>
    </xf>
    <xf numFmtId="0" fontId="87" fillId="32" borderId="31" xfId="148" applyFont="1" applyFill="1" applyBorder="1">
      <alignment horizontal="center"/>
    </xf>
    <xf numFmtId="0" fontId="12" fillId="31" borderId="0" xfId="8" applyFont="1" applyFill="1" applyBorder="1" applyAlignment="1">
      <alignment horizontal="left" vertical="center" wrapText="1"/>
    </xf>
    <xf numFmtId="0" fontId="39" fillId="31" borderId="0" xfId="18" applyFont="1" applyFill="1" applyBorder="1" applyAlignment="1">
      <alignment horizontal="center" vertical="center" wrapText="1"/>
    </xf>
    <xf numFmtId="0" fontId="39" fillId="31" borderId="0" xfId="18" applyFont="1" applyFill="1" applyBorder="1">
      <alignment horizontal="center" wrapText="1"/>
    </xf>
    <xf numFmtId="0" fontId="87" fillId="32" borderId="19" xfId="4" applyFont="1" applyFill="1" applyBorder="1" applyAlignment="1">
      <alignment horizontal="center"/>
    </xf>
    <xf numFmtId="0" fontId="87" fillId="32" borderId="20" xfId="4" applyFont="1" applyFill="1" applyBorder="1" applyAlignment="1">
      <alignment horizontal="center"/>
    </xf>
    <xf numFmtId="0" fontId="87" fillId="32" borderId="21" xfId="4" applyFont="1" applyFill="1" applyBorder="1" applyAlignment="1">
      <alignment horizontal="center"/>
    </xf>
    <xf numFmtId="0" fontId="27" fillId="31" borderId="0" xfId="6" applyFont="1" applyFill="1" applyBorder="1" applyAlignment="1">
      <alignment horizontal="left"/>
    </xf>
    <xf numFmtId="0" fontId="30" fillId="0" borderId="7" xfId="5" applyBorder="1" applyAlignment="1">
      <alignment horizontal="left" vertical="top" wrapText="1"/>
      <protection locked="0"/>
    </xf>
    <xf numFmtId="0" fontId="30" fillId="0" borderId="8" xfId="5" applyBorder="1" applyAlignment="1">
      <alignment horizontal="left" vertical="top" wrapText="1"/>
      <protection locked="0"/>
    </xf>
    <xf numFmtId="0" fontId="30" fillId="0" borderId="9" xfId="5" applyBorder="1" applyAlignment="1">
      <alignment horizontal="left" vertical="top" wrapText="1"/>
      <protection locked="0"/>
    </xf>
    <xf numFmtId="0" fontId="30" fillId="0" borderId="10" xfId="5" applyBorder="1" applyAlignment="1">
      <alignment horizontal="left" vertical="top" wrapText="1"/>
      <protection locked="0"/>
    </xf>
    <xf numFmtId="0" fontId="30" fillId="0" borderId="11" xfId="5" applyBorder="1" applyAlignment="1">
      <alignment horizontal="left" vertical="top" wrapText="1"/>
      <protection locked="0"/>
    </xf>
    <xf numFmtId="0" fontId="30" fillId="0" borderId="12" xfId="5" applyBorder="1" applyAlignment="1">
      <alignment horizontal="left" vertical="top" wrapText="1"/>
      <protection locked="0"/>
    </xf>
    <xf numFmtId="0" fontId="38" fillId="31" borderId="0" xfId="6" applyFont="1" applyFill="1" applyBorder="1" applyAlignment="1">
      <alignment horizontal="left" wrapText="1"/>
    </xf>
    <xf numFmtId="0" fontId="38" fillId="31" borderId="0" xfId="16" applyFill="1" applyBorder="1" applyAlignment="1">
      <alignment horizontal="left"/>
    </xf>
    <xf numFmtId="0" fontId="87" fillId="32" borderId="1" xfId="4" applyFont="1" applyFill="1" applyBorder="1">
      <alignment horizontal="center"/>
    </xf>
    <xf numFmtId="173" fontId="87" fillId="32" borderId="1" xfId="7" applyFont="1" applyFill="1" applyBorder="1" applyAlignment="1" applyProtection="1">
      <alignment horizontal="center" vertical="center"/>
    </xf>
    <xf numFmtId="0" fontId="31" fillId="31" borderId="0" xfId="6" applyFill="1" applyBorder="1" applyAlignment="1">
      <alignment horizontal="left" vertical="center" wrapText="1"/>
    </xf>
    <xf numFmtId="0" fontId="27" fillId="31" borderId="0" xfId="2" applyFill="1" applyBorder="1"/>
    <xf numFmtId="0" fontId="30" fillId="0" borderId="7" xfId="5" applyNumberFormat="1" applyBorder="1" applyAlignment="1">
      <alignment vertical="top" wrapText="1"/>
      <protection locked="0"/>
    </xf>
    <xf numFmtId="0" fontId="30" fillId="0" borderId="29" xfId="5" applyNumberFormat="1" applyBorder="1" applyAlignment="1">
      <alignment vertical="top" wrapText="1"/>
      <protection locked="0"/>
    </xf>
    <xf numFmtId="0" fontId="30" fillId="0" borderId="8" xfId="5" applyNumberFormat="1" applyBorder="1" applyAlignment="1">
      <alignment vertical="top" wrapText="1"/>
      <protection locked="0"/>
    </xf>
    <xf numFmtId="0" fontId="30" fillId="0" borderId="9" xfId="5" applyNumberFormat="1" applyBorder="1" applyAlignment="1">
      <alignment vertical="top" wrapText="1"/>
      <protection locked="0"/>
    </xf>
    <xf numFmtId="0" fontId="30" fillId="0" borderId="10" xfId="5" applyNumberFormat="1" applyBorder="1" applyAlignment="1">
      <alignment vertical="top" wrapText="1"/>
      <protection locked="0"/>
    </xf>
    <xf numFmtId="0" fontId="30" fillId="0" borderId="53" xfId="5" applyNumberFormat="1" applyBorder="1" applyAlignment="1">
      <alignment vertical="top" wrapText="1"/>
      <protection locked="0"/>
    </xf>
    <xf numFmtId="0" fontId="30" fillId="0" borderId="11" xfId="5" applyNumberFormat="1" applyBorder="1" applyAlignment="1">
      <alignment vertical="top" wrapText="1"/>
      <protection locked="0"/>
    </xf>
    <xf numFmtId="0" fontId="30" fillId="0" borderId="12" xfId="5" applyNumberFormat="1" applyBorder="1" applyAlignment="1">
      <alignment vertical="top" wrapText="1"/>
      <protection locked="0"/>
    </xf>
    <xf numFmtId="0" fontId="30" fillId="0" borderId="7" xfId="5" applyNumberFormat="1" applyBorder="1" applyAlignment="1" applyProtection="1">
      <alignment vertical="top" wrapText="1"/>
      <protection locked="0"/>
    </xf>
    <xf numFmtId="0" fontId="30" fillId="0" borderId="29" xfId="5" applyNumberFormat="1" applyBorder="1" applyAlignment="1" applyProtection="1">
      <alignment vertical="top" wrapText="1"/>
      <protection locked="0"/>
    </xf>
    <xf numFmtId="0" fontId="30" fillId="0" borderId="8" xfId="5" applyNumberFormat="1" applyBorder="1" applyAlignment="1" applyProtection="1">
      <alignment vertical="top" wrapText="1"/>
      <protection locked="0"/>
    </xf>
    <xf numFmtId="0" fontId="30" fillId="0" borderId="9" xfId="5" applyNumberFormat="1" applyBorder="1" applyAlignment="1" applyProtection="1">
      <alignment vertical="top" wrapText="1"/>
      <protection locked="0"/>
    </xf>
    <xf numFmtId="0" fontId="30" fillId="0" borderId="10" xfId="5" applyNumberFormat="1" applyBorder="1" applyAlignment="1" applyProtection="1">
      <alignment vertical="top" wrapText="1"/>
      <protection locked="0"/>
    </xf>
    <xf numFmtId="0" fontId="30" fillId="0" borderId="53" xfId="5" applyNumberFormat="1" applyBorder="1" applyAlignment="1" applyProtection="1">
      <alignment vertical="top" wrapText="1"/>
      <protection locked="0"/>
    </xf>
    <xf numFmtId="0" fontId="30" fillId="0" borderId="11" xfId="5" applyNumberFormat="1" applyBorder="1" applyAlignment="1" applyProtection="1">
      <alignment vertical="top" wrapText="1"/>
      <protection locked="0"/>
    </xf>
    <xf numFmtId="0" fontId="30" fillId="0" borderId="12" xfId="5" applyNumberFormat="1" applyBorder="1" applyAlignment="1" applyProtection="1">
      <alignment vertical="top" wrapText="1"/>
      <protection locked="0"/>
    </xf>
    <xf numFmtId="0" fontId="39" fillId="31" borderId="0" xfId="19" quotePrefix="1" applyFill="1" applyBorder="1">
      <alignment horizontal="center" wrapText="1"/>
    </xf>
    <xf numFmtId="0" fontId="30" fillId="0" borderId="46" xfId="247" applyBorder="1" applyAlignment="1">
      <alignment horizontal="center" wrapText="1"/>
      <protection locked="0"/>
    </xf>
    <xf numFmtId="0" fontId="30" fillId="0" borderId="47" xfId="247" applyBorder="1" applyAlignment="1">
      <alignment horizontal="center" wrapText="1"/>
      <protection locked="0"/>
    </xf>
    <xf numFmtId="0" fontId="31" fillId="31" borderId="0" xfId="6" applyFont="1" applyFill="1" applyBorder="1" applyAlignment="1">
      <alignment horizontal="left"/>
    </xf>
    <xf numFmtId="0" fontId="87" fillId="32" borderId="32" xfId="4" applyFont="1" applyFill="1" applyBorder="1" applyAlignment="1">
      <alignment horizontal="left"/>
    </xf>
    <xf numFmtId="0" fontId="87" fillId="32" borderId="33" xfId="4" applyFont="1" applyFill="1" applyBorder="1" applyAlignment="1">
      <alignment horizontal="left"/>
    </xf>
    <xf numFmtId="0" fontId="87" fillId="32" borderId="34" xfId="4" applyFont="1" applyFill="1" applyBorder="1" applyAlignment="1">
      <alignment horizontal="left"/>
    </xf>
    <xf numFmtId="0" fontId="83" fillId="32" borderId="0" xfId="0" applyFont="1" applyFill="1" applyBorder="1" applyAlignment="1">
      <alignment horizontal="left" indent="1"/>
    </xf>
    <xf numFmtId="0" fontId="27" fillId="31" borderId="0" xfId="8" applyFont="1" applyFill="1" applyBorder="1" applyAlignment="1">
      <alignment horizontal="left" wrapText="1"/>
    </xf>
    <xf numFmtId="0" fontId="39" fillId="31" borderId="0" xfId="15" applyFont="1" applyFill="1" applyBorder="1"/>
    <xf numFmtId="0" fontId="83" fillId="32" borderId="5" xfId="12" applyFont="1" applyFill="1" applyBorder="1" applyAlignment="1">
      <alignment horizontal="left" vertical="top" wrapText="1" indent="1"/>
    </xf>
    <xf numFmtId="0" fontId="87" fillId="32" borderId="54" xfId="148" applyFont="1" applyFill="1" applyBorder="1" applyAlignment="1">
      <alignment horizontal="center"/>
    </xf>
    <xf numFmtId="173" fontId="87" fillId="32" borderId="54" xfId="7" applyFont="1" applyFill="1" applyBorder="1" applyAlignment="1" applyProtection="1">
      <alignment horizontal="center" vertical="center"/>
    </xf>
    <xf numFmtId="0" fontId="30" fillId="5" borderId="32" xfId="149" applyFont="1" applyFill="1" applyBorder="1" applyAlignment="1">
      <alignment horizontal="left"/>
      <protection locked="0"/>
    </xf>
    <xf numFmtId="0" fontId="30" fillId="5" borderId="34" xfId="149" applyFont="1" applyFill="1" applyBorder="1" applyAlignment="1">
      <alignment horizontal="left"/>
      <protection locked="0"/>
    </xf>
    <xf numFmtId="0" fontId="47" fillId="5" borderId="46" xfId="149" applyFont="1" applyFill="1" applyBorder="1" applyAlignment="1">
      <alignment horizontal="left" wrapText="1"/>
      <protection locked="0"/>
    </xf>
    <xf numFmtId="0" fontId="47" fillId="5" borderId="47" xfId="149" applyFont="1" applyFill="1" applyBorder="1" applyAlignment="1">
      <alignment horizontal="left" wrapText="1"/>
      <protection locked="0"/>
    </xf>
    <xf numFmtId="0" fontId="30" fillId="30" borderId="29" xfId="149" applyFont="1" applyFill="1" applyBorder="1" applyAlignment="1">
      <alignment horizontal="left"/>
      <protection locked="0"/>
    </xf>
    <xf numFmtId="0" fontId="1" fillId="31" borderId="0" xfId="6" applyFont="1" applyFill="1" applyBorder="1" applyAlignment="1">
      <alignment horizontal="left" wrapText="1"/>
    </xf>
    <xf numFmtId="0" fontId="39" fillId="31" borderId="0" xfId="6" applyFont="1" applyFill="1" applyBorder="1" applyAlignment="1">
      <alignment horizontal="center" wrapText="1"/>
    </xf>
    <xf numFmtId="0" fontId="16" fillId="31" borderId="0" xfId="138" applyFont="1" applyFill="1" applyBorder="1" applyAlignment="1">
      <alignment horizontal="center"/>
    </xf>
    <xf numFmtId="0" fontId="87" fillId="32" borderId="45" xfId="148" applyFont="1" applyFill="1" applyBorder="1" applyAlignment="1">
      <alignment horizontal="center"/>
    </xf>
    <xf numFmtId="173" fontId="87" fillId="32" borderId="45" xfId="7" applyFont="1" applyFill="1" applyBorder="1" applyAlignment="1" applyProtection="1">
      <alignment horizontal="center" vertical="center"/>
    </xf>
    <xf numFmtId="0" fontId="31" fillId="31" borderId="0" xfId="144" applyFont="1" applyFill="1" applyBorder="1">
      <alignment horizontal="left"/>
    </xf>
    <xf numFmtId="0" fontId="87" fillId="32" borderId="46" xfId="238" applyFont="1" applyFill="1" applyBorder="1" applyAlignment="1">
      <alignment horizontal="left"/>
    </xf>
    <xf numFmtId="0" fontId="87" fillId="32" borderId="49" xfId="238" applyFont="1" applyFill="1" applyBorder="1" applyAlignment="1">
      <alignment horizontal="left"/>
    </xf>
    <xf numFmtId="0" fontId="87" fillId="32" borderId="47" xfId="238" applyFont="1" applyFill="1" applyBorder="1" applyAlignment="1">
      <alignment horizontal="left"/>
    </xf>
    <xf numFmtId="179" fontId="125" fillId="5" borderId="46" xfId="240" applyFont="1" applyFill="1" applyBorder="1" applyAlignment="1">
      <alignment horizontal="center" wrapText="1"/>
    </xf>
    <xf numFmtId="179" fontId="125" fillId="5" borderId="49" xfId="240" applyFont="1" applyFill="1" applyBorder="1" applyAlignment="1">
      <alignment horizontal="center" wrapText="1"/>
    </xf>
    <xf numFmtId="179" fontId="125" fillId="5" borderId="47" xfId="240" applyFont="1" applyFill="1" applyBorder="1" applyAlignment="1">
      <alignment horizontal="center" wrapText="1"/>
    </xf>
    <xf numFmtId="0" fontId="83" fillId="32" borderId="3" xfId="207" applyFont="1" applyFill="1" applyBorder="1" applyAlignment="1">
      <alignment horizontal="left" vertical="top" wrapText="1" indent="1"/>
    </xf>
    <xf numFmtId="0" fontId="83" fillId="32" borderId="0" xfId="207" applyFont="1" applyFill="1" applyBorder="1" applyAlignment="1">
      <alignment horizontal="left" vertical="top" wrapText="1" indent="1"/>
    </xf>
    <xf numFmtId="0" fontId="87" fillId="32" borderId="46" xfId="236" applyFont="1" applyFill="1" applyBorder="1" applyAlignment="1">
      <alignment horizontal="left"/>
    </xf>
    <xf numFmtId="0" fontId="87" fillId="32" borderId="47" xfId="236" applyFont="1" applyFill="1" applyBorder="1" applyAlignment="1">
      <alignment horizontal="left"/>
    </xf>
    <xf numFmtId="0" fontId="114" fillId="31" borderId="46" xfId="137" applyFont="1" applyFill="1" applyBorder="1" applyAlignment="1">
      <alignment horizontal="center"/>
    </xf>
    <xf numFmtId="0" fontId="114" fillId="31" borderId="49" xfId="137" applyFont="1" applyFill="1" applyBorder="1" applyAlignment="1">
      <alignment horizontal="center"/>
    </xf>
    <xf numFmtId="0" fontId="114" fillId="31" borderId="47" xfId="137" applyFont="1" applyFill="1" applyBorder="1" applyAlignment="1">
      <alignment horizontal="center"/>
    </xf>
    <xf numFmtId="0" fontId="124" fillId="31" borderId="0" xfId="210" applyFont="1" applyFill="1" applyBorder="1">
      <alignment horizontal="center" wrapText="1"/>
    </xf>
    <xf numFmtId="0" fontId="87" fillId="32" borderId="54" xfId="236" applyFont="1" applyFill="1" applyBorder="1" applyAlignment="1">
      <alignment horizontal="left"/>
    </xf>
    <xf numFmtId="0" fontId="39" fillId="31" borderId="0" xfId="210" applyFont="1" applyFill="1" applyBorder="1">
      <alignment horizontal="center" wrapText="1"/>
    </xf>
    <xf numFmtId="0" fontId="26" fillId="5" borderId="0" xfId="120" applyFill="1" applyAlignment="1">
      <alignment horizontal="left" vertical="top" wrapText="1"/>
    </xf>
    <xf numFmtId="0" fontId="117" fillId="0" borderId="54" xfId="245" applyFont="1" applyBorder="1" applyAlignment="1">
      <alignment horizontal="center" vertical="top"/>
      <protection locked="0"/>
    </xf>
    <xf numFmtId="0" fontId="43" fillId="31" borderId="48" xfId="244" applyFont="1" applyFill="1" applyBorder="1" applyAlignment="1">
      <alignment horizontal="left" vertical="top" wrapText="1"/>
    </xf>
    <xf numFmtId="0" fontId="43" fillId="31" borderId="14" xfId="244" applyFont="1" applyFill="1" applyBorder="1" applyAlignment="1">
      <alignment horizontal="left" vertical="top" wrapText="1"/>
    </xf>
    <xf numFmtId="0" fontId="43" fillId="31" borderId="13" xfId="244" applyFont="1" applyFill="1" applyBorder="1" applyAlignment="1">
      <alignment horizontal="left" vertical="top" wrapText="1"/>
    </xf>
    <xf numFmtId="0" fontId="43" fillId="31" borderId="48" xfId="244" applyFont="1" applyFill="1" applyBorder="1" applyAlignment="1">
      <alignment vertical="top" wrapText="1"/>
    </xf>
    <xf numFmtId="0" fontId="43" fillId="31" borderId="14" xfId="244" applyFont="1" applyFill="1" applyBorder="1" applyAlignment="1">
      <alignment vertical="top" wrapText="1"/>
    </xf>
    <xf numFmtId="0" fontId="95" fillId="31" borderId="10" xfId="205" applyFont="1" applyFill="1" applyBorder="1" applyAlignment="1">
      <alignment horizontal="left" wrapText="1"/>
    </xf>
    <xf numFmtId="0" fontId="95" fillId="31" borderId="53" xfId="205" applyFont="1" applyFill="1" applyBorder="1" applyAlignment="1">
      <alignment horizontal="left" wrapText="1"/>
    </xf>
    <xf numFmtId="0" fontId="117" fillId="31" borderId="46" xfId="245" applyFont="1" applyFill="1" applyBorder="1" applyAlignment="1">
      <alignment horizontal="center" vertical="top"/>
      <protection locked="0"/>
    </xf>
    <xf numFmtId="0" fontId="117" fillId="31" borderId="49" xfId="245" applyFont="1" applyFill="1" applyBorder="1" applyAlignment="1">
      <alignment horizontal="center" vertical="top"/>
      <protection locked="0"/>
    </xf>
    <xf numFmtId="0" fontId="117" fillId="31" borderId="47" xfId="245" applyFont="1" applyFill="1" applyBorder="1" applyAlignment="1">
      <alignment horizontal="center" vertical="top"/>
      <protection locked="0"/>
    </xf>
    <xf numFmtId="0" fontId="99" fillId="31" borderId="46" xfId="242" applyFont="1" applyFill="1" applyBorder="1" applyAlignment="1">
      <alignment horizontal="center" vertical="center" wrapText="1"/>
    </xf>
    <xf numFmtId="0" fontId="99" fillId="31" borderId="47" xfId="242" applyFont="1" applyFill="1" applyBorder="1" applyAlignment="1">
      <alignment horizontal="center" vertical="center" wrapText="1"/>
    </xf>
    <xf numFmtId="0" fontId="99" fillId="31" borderId="49" xfId="242" applyFont="1" applyFill="1" applyBorder="1" applyAlignment="1">
      <alignment horizontal="center" vertical="center" wrapText="1"/>
    </xf>
    <xf numFmtId="0" fontId="86" fillId="32" borderId="53" xfId="207" applyFont="1" applyFill="1" applyBorder="1" applyAlignment="1">
      <alignment horizontal="center" vertical="top" wrapText="1"/>
    </xf>
    <xf numFmtId="179" fontId="125" fillId="5" borderId="46" xfId="240" applyFont="1" applyFill="1" applyBorder="1" applyAlignment="1">
      <alignment horizontal="left" wrapText="1"/>
    </xf>
    <xf numFmtId="179" fontId="125" fillId="5" borderId="47" xfId="240" applyFont="1" applyFill="1" applyBorder="1" applyAlignment="1">
      <alignment horizontal="left" wrapText="1"/>
    </xf>
    <xf numFmtId="0" fontId="125" fillId="5" borderId="46" xfId="241" applyFont="1" applyFill="1" applyBorder="1" applyAlignment="1">
      <alignment horizontal="left" wrapText="1"/>
      <protection locked="0"/>
    </xf>
    <xf numFmtId="0" fontId="125" fillId="5" borderId="47" xfId="241" applyFont="1" applyFill="1" applyBorder="1" applyAlignment="1">
      <alignment horizontal="left" wrapText="1"/>
      <protection locked="0"/>
    </xf>
    <xf numFmtId="0" fontId="95" fillId="31" borderId="10" xfId="205" applyFont="1" applyFill="1" applyBorder="1" applyAlignment="1">
      <alignment horizontal="left"/>
    </xf>
    <xf numFmtId="0" fontId="95" fillId="31" borderId="53" xfId="205" applyFont="1" applyFill="1" applyBorder="1" applyAlignment="1">
      <alignment horizontal="left"/>
    </xf>
  </cellXfs>
  <cellStyles count="248">
    <cellStyle name="20% - Accent1" xfId="40" builtinId="30" customBuiltin="1"/>
    <cellStyle name="20% - Accent2" xfId="43" builtinId="34" customBuiltin="1"/>
    <cellStyle name="20% - Accent3" xfId="46" builtinId="38" customBuiltin="1"/>
    <cellStyle name="20% - Accent4" xfId="49" builtinId="42" customBuiltin="1"/>
    <cellStyle name="20% - Accent5" xfId="52" builtinId="46" customBuiltin="1"/>
    <cellStyle name="20% - Accent6" xfId="55" builtinId="50" customBuiltin="1"/>
    <cellStyle name="40% - Accent1" xfId="41" builtinId="31" customBuiltin="1"/>
    <cellStyle name="40% - Accent2" xfId="44" builtinId="35" customBuiltin="1"/>
    <cellStyle name="40% - Accent3" xfId="47" builtinId="39" customBuiltin="1"/>
    <cellStyle name="40% - Accent4" xfId="50" builtinId="43" customBuiltin="1"/>
    <cellStyle name="40% - Accent5" xfId="53" builtinId="47" customBuiltin="1"/>
    <cellStyle name="40% - Accent6" xfId="56" builtinId="51" customBuiltin="1"/>
    <cellStyle name="60% - Accent1" xfId="42" builtinId="32" customBuiltin="1"/>
    <cellStyle name="60% - Accent2" xfId="45" builtinId="36" customBuiltin="1"/>
    <cellStyle name="60% - Accent3" xfId="48" builtinId="40" customBuiltin="1"/>
    <cellStyle name="60% - Accent4" xfId="51" builtinId="44" customBuiltin="1"/>
    <cellStyle name="60% - Accent5" xfId="54" builtinId="48" customBuiltin="1"/>
    <cellStyle name="60% - Accent6" xfId="57" builtinId="52" customBuiltin="1"/>
    <cellStyle name="AM Standard" xfId="231" xr:uid="{8D223022-DC38-42D1-A180-07C2E088017C}"/>
    <cellStyle name="AM Standard 2" xfId="241" xr:uid="{B6CD17B0-297A-4C66-B181-877977F0836C}"/>
    <cellStyle name="Comma" xfId="62" builtinId="3" hidden="1"/>
    <cellStyle name="Comma" xfId="190" builtinId="3"/>
    <cellStyle name="Comma [0]" xfId="1" builtinId="6" customBuiltin="1"/>
    <cellStyle name="Comma [0] 2" xfId="146" xr:uid="{00000000-0005-0000-0000-00001D000000}"/>
    <cellStyle name="Comma [0] 2 2" xfId="218" xr:uid="{8565F659-560D-45B7-B687-A61EBBBC7B13}"/>
    <cellStyle name="Comma [0] 3" xfId="68" xr:uid="{00000000-0005-0000-0000-00001E000000}"/>
    <cellStyle name="Comma [0] 4" xfId="220" xr:uid="{9B674B1C-77B5-4FFD-AE10-DC6440E8D6A9}"/>
    <cellStyle name="Comma [1]" xfId="59" xr:uid="{00000000-0005-0000-0000-00001F000000}"/>
    <cellStyle name="Comma [1] 2" xfId="164" xr:uid="{00000000-0005-0000-0000-000020000000}"/>
    <cellStyle name="Comma [1] 3" xfId="69" xr:uid="{00000000-0005-0000-0000-000021000000}"/>
    <cellStyle name="Comma [2]" xfId="58" xr:uid="{00000000-0005-0000-0000-000022000000}"/>
    <cellStyle name="Comma [2] 2" xfId="163" xr:uid="{00000000-0005-0000-0000-000023000000}"/>
    <cellStyle name="Comma [2] 3" xfId="70" xr:uid="{00000000-0005-0000-0000-000024000000}"/>
    <cellStyle name="Comma(0)" xfId="71" xr:uid="{00000000-0005-0000-0000-000025000000}"/>
    <cellStyle name="Comma(0) 2" xfId="195" xr:uid="{BA01545E-7B16-4363-A343-845E84E7997D}"/>
    <cellStyle name="Comma(2)" xfId="72" xr:uid="{00000000-0005-0000-0000-000026000000}"/>
    <cellStyle name="Comma(2) 2" xfId="196" xr:uid="{6B9E7DFC-162B-4F02-A77E-44FA151A3E40}"/>
    <cellStyle name="Comment" xfId="2" xr:uid="{00000000-0005-0000-0000-000027000000}"/>
    <cellStyle name="Comment 2" xfId="147" xr:uid="{00000000-0005-0000-0000-000028000000}"/>
    <cellStyle name="Comment 3" xfId="73" xr:uid="{00000000-0005-0000-0000-000029000000}"/>
    <cellStyle name="Comment 4" xfId="197" xr:uid="{E59AB78D-EC02-45D5-9207-4479AC410EBA}"/>
    <cellStyle name="Comment Box" xfId="223" xr:uid="{7CD33331-E736-44A2-A411-33D92C498201}"/>
    <cellStyle name="Commentary" xfId="74" xr:uid="{00000000-0005-0000-0000-00002A000000}"/>
    <cellStyle name="CommentWrap" xfId="3" xr:uid="{00000000-0005-0000-0000-00002B000000}"/>
    <cellStyle name="Company Heading" xfId="75" xr:uid="{00000000-0005-0000-0000-00002C000000}"/>
    <cellStyle name="Company Name" xfId="4" xr:uid="{00000000-0005-0000-0000-00002D000000}"/>
    <cellStyle name="Company Name 2" xfId="148" xr:uid="{00000000-0005-0000-0000-00002E000000}"/>
    <cellStyle name="Company Name 2 2" xfId="184" xr:uid="{00000000-0005-0000-0000-00002E000000}"/>
    <cellStyle name="Company Name 2 3" xfId="173" xr:uid="{00000000-0005-0000-0000-00002E000000}"/>
    <cellStyle name="Company Name 2 4" xfId="238" xr:uid="{703E78BC-220B-4E68-92C9-F4BD4272DB14}"/>
    <cellStyle name="Company Name 3" xfId="76" xr:uid="{00000000-0005-0000-0000-00002F000000}"/>
    <cellStyle name="Company Name 3 2" xfId="174" xr:uid="{00000000-0005-0000-0000-00002F000000}"/>
    <cellStyle name="Company Name 3 3" xfId="178" xr:uid="{00000000-0005-0000-0000-00002F000000}"/>
    <cellStyle name="Company Name 4" xfId="198" xr:uid="{4281D6D7-C2C8-46EA-95F8-AE5F7416AC4D}"/>
    <cellStyle name="Company Name 4 2" xfId="225" xr:uid="{AAA53CD1-331E-4E63-82AE-83F5CABCDAB0}"/>
    <cellStyle name="Company Name 5" xfId="228" xr:uid="{FA64D795-95FE-4715-9336-1B5E0AD738F6}"/>
    <cellStyle name="Company Name 5 2" xfId="229" xr:uid="{74D69271-BFC9-4569-AC3F-3FFE56D0F2F3}"/>
    <cellStyle name="Company Name 5 3" xfId="239" xr:uid="{551BC017-FA0A-4EB2-9306-6B96C01BE2F2}"/>
    <cellStyle name="Company Name 6" xfId="236" xr:uid="{E6BE50FA-4111-4ED5-ABDB-D1E4A6797167}"/>
    <cellStyle name="Currency [0]" xfId="30" builtinId="7" hidden="1"/>
    <cellStyle name="Currency [0]" xfId="60" xr:uid="{00000000-0005-0000-0000-000032000000}"/>
    <cellStyle name="Data Entry Date" xfId="77" xr:uid="{00000000-0005-0000-0000-000033000000}"/>
    <cellStyle name="Data Entry Heavy Box" xfId="78" xr:uid="{00000000-0005-0000-0000-000034000000}"/>
    <cellStyle name="Data Entry RtJust" xfId="79" xr:uid="{00000000-0005-0000-0000-000035000000}"/>
    <cellStyle name="Data Input" xfId="5" xr:uid="{00000000-0005-0000-0000-000036000000}"/>
    <cellStyle name="Data Input 2" xfId="149" xr:uid="{00000000-0005-0000-0000-000037000000}"/>
    <cellStyle name="Data Input 2 2" xfId="185" xr:uid="{00000000-0005-0000-0000-000037000000}"/>
    <cellStyle name="Data Input 2 3" xfId="172" xr:uid="{00000000-0005-0000-0000-000037000000}"/>
    <cellStyle name="Data Input 3" xfId="136" xr:uid="{00000000-0005-0000-0000-000038000000}"/>
    <cellStyle name="Data Input 3 2" xfId="181" xr:uid="{00000000-0005-0000-0000-000038000000}"/>
    <cellStyle name="Data Input 3 3" xfId="182" xr:uid="{00000000-0005-0000-0000-000038000000}"/>
    <cellStyle name="Data Input 3 3 2" xfId="227" xr:uid="{D32F2836-C2B8-49AB-AF0F-4FC8E65384F6}"/>
    <cellStyle name="Data Input 3 3 3" xfId="237" xr:uid="{8C8E7319-8E9C-4ACA-A887-81608DC08DBC}"/>
    <cellStyle name="Data Input 4" xfId="80" xr:uid="{00000000-0005-0000-0000-000039000000}"/>
    <cellStyle name="Data Input 5" xfId="199" xr:uid="{7554B65E-A017-4164-A270-3B340BC571B9}"/>
    <cellStyle name="Data Input 6" xfId="235" xr:uid="{DF6F2D9C-CF4F-4195-9648-25F9AA83E5D4}"/>
    <cellStyle name="Data Input 6 2" xfId="245" xr:uid="{E28E794B-FFDC-4E48-B25D-A77C698AD12B}"/>
    <cellStyle name="Data Input 7" xfId="247" xr:uid="{7D905C80-551B-437B-A4E9-1F674FF40DE3}"/>
    <cellStyle name="Data Rows" xfId="6" xr:uid="{00000000-0005-0000-0000-00003A000000}"/>
    <cellStyle name="Data Rows 2" xfId="82" xr:uid="{00000000-0005-0000-0000-00003B000000}"/>
    <cellStyle name="Data Rows 2 2" xfId="219" xr:uid="{C8C35416-3992-4D60-9237-FBA070007EA2}"/>
    <cellStyle name="Data Rows 3" xfId="137" xr:uid="{00000000-0005-0000-0000-00003C000000}"/>
    <cellStyle name="Data Rows 4" xfId="83" xr:uid="{00000000-0005-0000-0000-00003D000000}"/>
    <cellStyle name="Data Rows 5" xfId="150" xr:uid="{00000000-0005-0000-0000-00003E000000}"/>
    <cellStyle name="Data Rows 6" xfId="81" xr:uid="{00000000-0005-0000-0000-00003F000000}"/>
    <cellStyle name="Date" xfId="61" xr:uid="{00000000-0005-0000-0000-000040000000}"/>
    <cellStyle name="Date (short)" xfId="85" xr:uid="{00000000-0005-0000-0000-000041000000}"/>
    <cellStyle name="Date (short) 2" xfId="200" xr:uid="{D11F6907-A79A-4090-89AA-03D1D6DEAEBA}"/>
    <cellStyle name="Date 2" xfId="165" xr:uid="{00000000-0005-0000-0000-000042000000}"/>
    <cellStyle name="Date 3" xfId="170" xr:uid="{00000000-0005-0000-0000-000043000000}"/>
    <cellStyle name="Date 4" xfId="84" xr:uid="{00000000-0005-0000-0000-000044000000}"/>
    <cellStyle name="Date Heading" xfId="86" xr:uid="{00000000-0005-0000-0000-000045000000}"/>
    <cellStyle name="Disclosure Date" xfId="87" xr:uid="{00000000-0005-0000-0000-000046000000}"/>
    <cellStyle name="Disclosure Date 2" xfId="177" xr:uid="{00000000-0005-0000-0000-000046000000}"/>
    <cellStyle name="Disclosure Date 3" xfId="183" xr:uid="{00000000-0005-0000-0000-000046000000}"/>
    <cellStyle name="Disclosure Date 4" xfId="201" xr:uid="{96A99A5A-7CA6-47D9-A6F0-6F73E1B05612}"/>
    <cellStyle name="Disclosure Date 4 2" xfId="226" xr:uid="{DF1FBEE1-ACF8-45F2-A4A0-5A40DE456449}"/>
    <cellStyle name="Disclosure Date 5" xfId="230" xr:uid="{134C8925-0F8A-44DD-A0DA-BE747A151DA2}"/>
    <cellStyle name="Disclosure Date 5 2" xfId="240" xr:uid="{1DBED68C-2DF9-463C-8713-07AFFE525A6F}"/>
    <cellStyle name="Entry 1A" xfId="88" xr:uid="{00000000-0005-0000-0000-000047000000}"/>
    <cellStyle name="Entry 1A 2" xfId="202" xr:uid="{FEB95501-631C-4CE5-88CC-71E6CA9035A8}"/>
    <cellStyle name="Entry 1B" xfId="89" xr:uid="{00000000-0005-0000-0000-000048000000}"/>
    <cellStyle name="Entry 1B 2" xfId="203" xr:uid="{D9A9371B-2419-4C53-9F3E-21879BAB464B}"/>
    <cellStyle name="Explanatory Text" xfId="39" builtinId="53" hidden="1"/>
    <cellStyle name="Explanatory text" xfId="90" xr:uid="{00000000-0005-0000-0000-00004A000000}"/>
    <cellStyle name="Explanatory text 2" xfId="222" xr:uid="{35ECEB13-00BE-4961-8E0C-6EA8DED379E6}"/>
    <cellStyle name="explanatory text rtjust" xfId="91" xr:uid="{00000000-0005-0000-0000-00004B000000}"/>
    <cellStyle name="EYCheck" xfId="194" xr:uid="{6E138927-4587-47D1-967F-78A83907CE0E}"/>
    <cellStyle name="Followed Hyperlink" xfId="191" builtinId="9" customBuiltin="1"/>
    <cellStyle name="Footnote" xfId="8" xr:uid="{00000000-0005-0000-0000-00004C000000}"/>
    <cellStyle name="Footnote 2" xfId="204" xr:uid="{1F954FF9-B61B-4B7A-894B-F356ECF952A9}"/>
    <cellStyle name="Header 1" xfId="9" xr:uid="{00000000-0005-0000-0000-00004E000000}"/>
    <cellStyle name="Header 1 2" xfId="151" xr:uid="{00000000-0005-0000-0000-00004F000000}"/>
    <cellStyle name="Header 1 3" xfId="92" xr:uid="{00000000-0005-0000-0000-000050000000}"/>
    <cellStyle name="Header 1 4" xfId="205" xr:uid="{026634ED-C4F4-42A5-8CBB-D3986DBB0354}"/>
    <cellStyle name="Header Company" xfId="10" xr:uid="{00000000-0005-0000-0000-000051000000}"/>
    <cellStyle name="Header Company 2" xfId="152" xr:uid="{00000000-0005-0000-0000-000052000000}"/>
    <cellStyle name="Header Company 3" xfId="93" xr:uid="{00000000-0005-0000-0000-000053000000}"/>
    <cellStyle name="Header Company 4" xfId="206" xr:uid="{B1732C12-B443-4B71-BE06-BE9D7CD68D5F}"/>
    <cellStyle name="Header Rows" xfId="11" xr:uid="{00000000-0005-0000-0000-000054000000}"/>
    <cellStyle name="Header Rows 2" xfId="138" xr:uid="{00000000-0005-0000-0000-000055000000}"/>
    <cellStyle name="Header Text" xfId="12" xr:uid="{00000000-0005-0000-0000-000056000000}"/>
    <cellStyle name="Header Text 2" xfId="153" xr:uid="{00000000-0005-0000-0000-000057000000}"/>
    <cellStyle name="Header Text 3" xfId="94" xr:uid="{00000000-0005-0000-0000-000058000000}"/>
    <cellStyle name="Header Text 4" xfId="207" xr:uid="{A200F4D0-1DD5-4A1B-A443-2A42F8AA6D5E}"/>
    <cellStyle name="Header Version" xfId="13" xr:uid="{00000000-0005-0000-0000-000059000000}"/>
    <cellStyle name="Header Version 2" xfId="154" xr:uid="{00000000-0005-0000-0000-00005A000000}"/>
    <cellStyle name="Header Version 3" xfId="95" xr:uid="{00000000-0005-0000-0000-00005B000000}"/>
    <cellStyle name="Header Version 4" xfId="208" xr:uid="{6E5BCC4C-402F-4F26-8027-F0C94A78A17A}"/>
    <cellStyle name="Heading (guidelines)" xfId="14" xr:uid="{00000000-0005-0000-0000-00005C000000}"/>
    <cellStyle name="Heading 1" xfId="32" builtinId="16" hidden="1"/>
    <cellStyle name="Heading 1" xfId="96" builtinId="16" customBuiltin="1"/>
    <cellStyle name="Heading 1 2" xfId="97" xr:uid="{00000000-0005-0000-0000-00005F000000}"/>
    <cellStyle name="Heading 1 3" xfId="193" xr:uid="{D27E588A-1450-4B55-9682-762667F96BB3}"/>
    <cellStyle name="Heading 1 4" xfId="209" xr:uid="{BF9550F5-4C50-4E7C-B2C7-0FB8D1339B1A}"/>
    <cellStyle name="Heading 1-noindex" xfId="98" xr:uid="{00000000-0005-0000-0000-000060000000}"/>
    <cellStyle name="Heading 1-noindex 2" xfId="99" xr:uid="{00000000-0005-0000-0000-000061000000}"/>
    <cellStyle name="Heading 2" xfId="33" builtinId="17" hidden="1"/>
    <cellStyle name="Heading 2" xfId="100" builtinId="17" customBuiltin="1"/>
    <cellStyle name="Heading 3" xfId="34" builtinId="18" hidden="1"/>
    <cellStyle name="Heading 3" xfId="101" builtinId="18" customBuiltin="1"/>
    <cellStyle name="Heading 3 2" xfId="102" xr:uid="{00000000-0005-0000-0000-000066000000}"/>
    <cellStyle name="Heading 3 Centre" xfId="103" xr:uid="{00000000-0005-0000-0000-000067000000}"/>
    <cellStyle name="Heading 4" xfId="35" builtinId="19" hidden="1"/>
    <cellStyle name="Heading 4" xfId="104" builtinId="19" customBuiltin="1"/>
    <cellStyle name="Heading 4 2" xfId="105" xr:uid="{00000000-0005-0000-0000-00006A000000}"/>
    <cellStyle name="Heading1" xfId="15" xr:uid="{00000000-0005-0000-0000-00006B000000}"/>
    <cellStyle name="Heading1 2" xfId="155" xr:uid="{00000000-0005-0000-0000-00006C000000}"/>
    <cellStyle name="Heading1 3" xfId="139" xr:uid="{00000000-0005-0000-0000-00006D000000}"/>
    <cellStyle name="Heading1 4" xfId="106" xr:uid="{00000000-0005-0000-0000-00006E000000}"/>
    <cellStyle name="Heading2" xfId="16" xr:uid="{00000000-0005-0000-0000-00006F000000}"/>
    <cellStyle name="Heading2 2" xfId="140" xr:uid="{00000000-0005-0000-0000-000070000000}"/>
    <cellStyle name="Heading2 3" xfId="156" xr:uid="{00000000-0005-0000-0000-000071000000}"/>
    <cellStyle name="Heading2 4" xfId="107" xr:uid="{00000000-0005-0000-0000-000072000000}"/>
    <cellStyle name="Heading3" xfId="17" xr:uid="{00000000-0005-0000-0000-000073000000}"/>
    <cellStyle name="Heading3 2" xfId="141" xr:uid="{00000000-0005-0000-0000-000074000000}"/>
    <cellStyle name="Heading3 3" xfId="157" xr:uid="{00000000-0005-0000-0000-000075000000}"/>
    <cellStyle name="Heading3 4" xfId="108" xr:uid="{00000000-0005-0000-0000-000076000000}"/>
    <cellStyle name="Heading3 wrap" xfId="18" xr:uid="{00000000-0005-0000-0000-000077000000}"/>
    <cellStyle name="Heading3 wrap low" xfId="19" xr:uid="{00000000-0005-0000-0000-000078000000}"/>
    <cellStyle name="Heading3Wraped" xfId="109" xr:uid="{00000000-0005-0000-0000-000079000000}"/>
    <cellStyle name="Heading3WrapLow" xfId="210" xr:uid="{F5E7714D-B307-4894-8FD8-C04BB1DEA087}"/>
    <cellStyle name="Heavy Box" xfId="110" xr:uid="{00000000-0005-0000-0000-00007A000000}"/>
    <cellStyle name="Heavy Box 2" xfId="111" xr:uid="{00000000-0005-0000-0000-00007B000000}"/>
    <cellStyle name="Heavy Box 2 3" xfId="112" xr:uid="{00000000-0005-0000-0000-00007C000000}"/>
    <cellStyle name="Heavy Box 3" xfId="211" xr:uid="{A83D6B18-44BF-409F-9EC3-B2635D562127}"/>
    <cellStyle name="Hyperlink" xfId="20" builtinId="8" hidden="1" customBuiltin="1"/>
    <cellStyle name="Hyperlink" xfId="65" builtinId="8" customBuiltin="1"/>
    <cellStyle name="Hyperlink 2" xfId="168" xr:uid="{00000000-0005-0000-0000-00007F000000}"/>
    <cellStyle name="Hyperlink 3" xfId="113" xr:uid="{00000000-0005-0000-0000-000080000000}"/>
    <cellStyle name="Input" xfId="37" builtinId="20" hidden="1"/>
    <cellStyle name="Italic Wrap" xfId="114" xr:uid="{00000000-0005-0000-0000-000082000000}"/>
    <cellStyle name="Label 1" xfId="212" xr:uid="{E8929073-BD79-4D09-BD27-A11C62616CC3}"/>
    <cellStyle name="Label 2a" xfId="21" xr:uid="{00000000-0005-0000-0000-000083000000}"/>
    <cellStyle name="Label 2a centre" xfId="171" xr:uid="{E30EE97F-313A-4925-8858-501634797CD1}"/>
    <cellStyle name="Label 2a merge" xfId="115" xr:uid="{00000000-0005-0000-0000-000084000000}"/>
    <cellStyle name="Label 2b" xfId="22" xr:uid="{00000000-0005-0000-0000-000085000000}"/>
    <cellStyle name="Label 2b merged" xfId="116" xr:uid="{00000000-0005-0000-0000-000086000000}"/>
    <cellStyle name="Label2a Merge Centred" xfId="117" xr:uid="{00000000-0005-0000-0000-000087000000}"/>
    <cellStyle name="Link" xfId="66" xr:uid="{00000000-0005-0000-0000-000088000000}"/>
    <cellStyle name="Link 2" xfId="169" xr:uid="{00000000-0005-0000-0000-000089000000}"/>
    <cellStyle name="Link 2 2" xfId="187" xr:uid="{00000000-0005-0000-0000-000089000000}"/>
    <cellStyle name="Link 2 3" xfId="189" xr:uid="{00000000-0005-0000-0000-000089000000}"/>
    <cellStyle name="Link 3" xfId="118" xr:uid="{00000000-0005-0000-0000-00008A000000}"/>
    <cellStyle name="Long Date" xfId="7" xr:uid="{00000000-0005-0000-0000-00008C000000}"/>
    <cellStyle name="Major Heading" xfId="119" xr:uid="{00000000-0005-0000-0000-00008D000000}"/>
    <cellStyle name="Neutral" xfId="36" builtinId="28" customBuiltin="1"/>
    <cellStyle name="Normal" xfId="0" builtinId="0" customBuiltin="1"/>
    <cellStyle name="Normal 2" xfId="145" xr:uid="{00000000-0005-0000-0000-000090000000}"/>
    <cellStyle name="Normal 3" xfId="67" xr:uid="{00000000-0005-0000-0000-000091000000}"/>
    <cellStyle name="Normal 3 2" xfId="246" xr:uid="{CCC8A26A-C382-4AC9-8C90-0EF4C8B2AE2F}"/>
    <cellStyle name="Normal 4" xfId="120" xr:uid="{00000000-0005-0000-0000-000092000000}"/>
    <cellStyle name="Normal 5" xfId="192" xr:uid="{0E5D4819-01FA-4F87-A7F7-F32DFF3B80CF}"/>
    <cellStyle name="Normal 6" xfId="213" xr:uid="{1DB25D73-A50F-4687-85C0-B5EFB1FA877A}"/>
    <cellStyle name="Normal_952656_1" xfId="217" xr:uid="{5CF7A35C-909E-4C47-8E2F-74F168ED7F06}"/>
    <cellStyle name="Output" xfId="38" builtinId="21" hidden="1"/>
    <cellStyle name="Output heavy" xfId="64" xr:uid="{00000000-0005-0000-0000-000095000000}"/>
    <cellStyle name="Output heavy 2" xfId="167" xr:uid="{00000000-0005-0000-0000-000096000000}"/>
    <cellStyle name="Output light" xfId="63" xr:uid="{00000000-0005-0000-0000-000097000000}"/>
    <cellStyle name="Output light 2" xfId="166" xr:uid="{00000000-0005-0000-0000-000098000000}"/>
    <cellStyle name="Output light 2 2" xfId="186" xr:uid="{00000000-0005-0000-0000-000098000000}"/>
    <cellStyle name="Output light 2 3" xfId="188" xr:uid="{00000000-0005-0000-0000-000098000000}"/>
    <cellStyle name="Page Number" xfId="214" xr:uid="{C5AEC69D-31B6-4BA8-BF99-A7B998E9AFB7}"/>
    <cellStyle name="Percent" xfId="224" builtinId="5"/>
    <cellStyle name="Percent [0]" xfId="23" xr:uid="{00000000-0005-0000-0000-00009A000000}"/>
    <cellStyle name="Percent [0] 2" xfId="158" xr:uid="{00000000-0005-0000-0000-00009B000000}"/>
    <cellStyle name="Percent [0] 3" xfId="121" xr:uid="{00000000-0005-0000-0000-00009C000000}"/>
    <cellStyle name="Percent [1]" xfId="122" xr:uid="{00000000-0005-0000-0000-00009D000000}"/>
    <cellStyle name="Percent [2]" xfId="24" xr:uid="{00000000-0005-0000-0000-00009E000000}"/>
    <cellStyle name="Percent(0)" xfId="142" xr:uid="{00000000-0005-0000-0000-00009F000000}"/>
    <cellStyle name="plus/less" xfId="25" xr:uid="{00000000-0005-0000-0000-0000A0000000}"/>
    <cellStyle name="plus/less 2" xfId="159" xr:uid="{00000000-0005-0000-0000-0000A1000000}"/>
    <cellStyle name="plus/less 3" xfId="123" xr:uid="{00000000-0005-0000-0000-0000A2000000}"/>
    <cellStyle name="Row Ref" xfId="124" xr:uid="{00000000-0005-0000-0000-0000A3000000}"/>
    <cellStyle name="RowRef" xfId="26" xr:uid="{00000000-0005-0000-0000-0000A4000000}"/>
    <cellStyle name="RowRef 2" xfId="160" xr:uid="{00000000-0005-0000-0000-0000A5000000}"/>
    <cellStyle name="RowRef 3" xfId="143" xr:uid="{00000000-0005-0000-0000-0000A6000000}"/>
    <cellStyle name="Short Date" xfId="27" xr:uid="{00000000-0005-0000-0000-0000A7000000}"/>
    <cellStyle name="Sub Heading" xfId="125" xr:uid="{00000000-0005-0000-0000-0000A8000000}"/>
    <cellStyle name="Sub Heading 2" xfId="126" xr:uid="{00000000-0005-0000-0000-0000A9000000}"/>
    <cellStyle name="Table Heading Centred" xfId="127" xr:uid="{00000000-0005-0000-0000-0000AA000000}"/>
    <cellStyle name="Table Heading Centred 2" xfId="179" xr:uid="{00000000-0005-0000-0000-0000AA000000}"/>
    <cellStyle name="Table Heading Centred 3" xfId="176" xr:uid="{00000000-0005-0000-0000-0000AA000000}"/>
    <cellStyle name="Table2Heading" xfId="128" xr:uid="{00000000-0005-0000-0000-0000AB000000}"/>
    <cellStyle name="Table2Heading 2" xfId="180" xr:uid="{00000000-0005-0000-0000-0000AB000000}"/>
    <cellStyle name="Table2Heading 3" xfId="175" xr:uid="{00000000-0005-0000-0000-0000AB000000}"/>
    <cellStyle name="Table2Heading 4" xfId="232" xr:uid="{22B58657-7EEF-4D7D-93D5-D1068BA123A8}"/>
    <cellStyle name="Table2Heading 4 2" xfId="242" xr:uid="{DF95B998-EF63-41D6-8D0A-EB39B60F1C73}"/>
    <cellStyle name="TableNumber" xfId="233" xr:uid="{270F276D-545E-4FFB-B45F-D0AE98D1DD0D}"/>
    <cellStyle name="TableNumber 2" xfId="243" xr:uid="{D68EE324-8F48-4D03-9DDD-B84C6FA406AC}"/>
    <cellStyle name="TableText" xfId="234" xr:uid="{47973A40-CFE7-4136-82DC-31AD5E4054B2}"/>
    <cellStyle name="TableText 2" xfId="244" xr:uid="{584F5474-1F1E-47E2-BC31-DEBE5B001EF0}"/>
    <cellStyle name="Text" xfId="28" xr:uid="{00000000-0005-0000-0000-0000AC000000}"/>
    <cellStyle name="Text 2" xfId="130" xr:uid="{00000000-0005-0000-0000-0000AD000000}"/>
    <cellStyle name="Text 2 2" xfId="221" xr:uid="{E4C74E98-500A-4DD9-BFE7-E36FC6D8370C}"/>
    <cellStyle name="Text 3" xfId="144" xr:uid="{00000000-0005-0000-0000-0000AE000000}"/>
    <cellStyle name="Text 4" xfId="161" xr:uid="{00000000-0005-0000-0000-0000AF000000}"/>
    <cellStyle name="Text 5" xfId="129" xr:uid="{00000000-0005-0000-0000-0000B0000000}"/>
    <cellStyle name="Text Italic" xfId="131" xr:uid="{00000000-0005-0000-0000-0000B1000000}"/>
    <cellStyle name="Text rjustify" xfId="29" xr:uid="{00000000-0005-0000-0000-0000B2000000}"/>
    <cellStyle name="Text rjustify 2" xfId="162" xr:uid="{00000000-0005-0000-0000-0000B3000000}"/>
    <cellStyle name="Text rjustify 3" xfId="132" xr:uid="{00000000-0005-0000-0000-0000B4000000}"/>
    <cellStyle name="Text Underline" xfId="133" xr:uid="{00000000-0005-0000-0000-0000B5000000}"/>
    <cellStyle name="Title" xfId="31" builtinId="15" customBuiltin="1"/>
    <cellStyle name="Top rows" xfId="134" xr:uid="{00000000-0005-0000-0000-0000B7000000}"/>
    <cellStyle name="Top rows 2" xfId="135" xr:uid="{00000000-0005-0000-0000-0000B8000000}"/>
    <cellStyle name="WinCalendar_BlankCells_39" xfId="215" xr:uid="{CAC37354-3B56-4E1D-9E44-DCBDF149B6F6}"/>
    <cellStyle name="Year0" xfId="216" xr:uid="{C7EEC62F-C56C-4429-89E9-B84EF8BDED1A}"/>
  </cellStyles>
  <dxfs count="16">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Calibri"/>
        <family val="2"/>
        <scheme val="none"/>
      </font>
      <fill>
        <patternFill patternType="solid">
          <fgColor indexed="64"/>
          <bgColor theme="0"/>
        </patternFill>
      </fill>
      <alignment horizontal="center" vertical="bottom" textRotation="0" wrapText="0" indent="0" justifyLastLine="0" shrinkToFit="0" readingOrder="0"/>
    </dxf>
  </dxfs>
  <tableStyles count="0" defaultTableStyle="TableStyleMedium9" defaultPivotStyle="PivotStyleLight16"/>
  <colors>
    <mruColors>
      <color rgb="FFC7C0AA"/>
      <color rgb="FF639B9F"/>
      <color rgb="FFFFFF99"/>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customXml" Target="../customXml/item2.xml" Id="rId26" /><Relationship Type="http://schemas.openxmlformats.org/officeDocument/2006/relationships/worksheet" Target="worksheets/sheet3.xml" Id="rId3" /><Relationship Type="http://schemas.openxmlformats.org/officeDocument/2006/relationships/theme" Target="theme/theme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customXml" Target="../customXml/item1.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calcChain" Target="calcChain.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sharedStrings" Target="sharedStrings.xml" Id="rId23"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styles" Target="styles.xml" Id="rId22" /><Relationship Type="http://schemas.openxmlformats.org/officeDocument/2006/relationships/customXml" Target="../customXml/item3.xml" Id="rId27" /><Relationship Type="http://schemas.openxmlformats.org/officeDocument/2006/relationships/customXml" Target="/customXML/item4.xml" Id="imanage.xml" /></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752476</xdr:rowOff>
    </xdr:to>
    <xdr:pic>
      <xdr:nvPicPr>
        <xdr:cNvPr id="43072" name="Picture 6" descr="ComComNZ colour.jpg">
          <a:extLst>
            <a:ext uri="{FF2B5EF4-FFF2-40B4-BE49-F238E27FC236}">
              <a16:creationId xmlns:a16="http://schemas.microsoft.com/office/drawing/2014/main" id="{00000000-0008-0000-0000-000040A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8EF5F90-95EE-4F9C-BEDB-8CF8CA5E17CD}" name="Table1" displayName="Table1" ref="B20:C23" totalsRowShown="0" headerRowDxfId="15" dataDxfId="14" headerRowCellStyle="Normal 3 2" dataCellStyle="Normal 3 2">
  <autoFilter ref="B20:C23" xr:uid="{C8EF5F90-95EE-4F9C-BEDB-8CF8CA5E17CD}"/>
  <tableColumns count="2">
    <tableColumn id="1" xr3:uid="{40812FA1-C8FF-48FE-8832-3EA10146BA8D}" name="Workbook Version and Date" dataDxfId="13" dataCellStyle="Normal 3 2"/>
    <tableColumn id="2" xr3:uid="{D0BDD72C-116C-4D44-BF66-F77DF9195304}" name="Determination" dataDxfId="12" dataCellStyle="Normal 3 2"/>
  </tableColumns>
  <tableStyleInfo name="TableStyleMedium2" showFirstColumn="0" showLastColumn="0" showRowStripes="1" showColumnStripes="0"/>
</table>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0"/>
    <pageSetUpPr fitToPage="1"/>
  </sheetPr>
  <dimension ref="A1:D35"/>
  <sheetViews>
    <sheetView showGridLines="0" tabSelected="1" zoomScaleNormal="100" zoomScaleSheetLayoutView="100" workbookViewId="0">
      <selection activeCell="I7" sqref="I7"/>
    </sheetView>
  </sheetViews>
  <sheetFormatPr defaultColWidth="9.1328125" defaultRowHeight="14.25" x14ac:dyDescent="0.45"/>
  <cols>
    <col min="1" max="1" width="26.59765625" style="2" customWidth="1"/>
    <col min="2" max="2" width="43.1328125" style="2" customWidth="1"/>
    <col min="3" max="3" width="45.6640625" style="2" customWidth="1"/>
    <col min="4" max="4" width="32.265625" style="2" customWidth="1"/>
    <col min="5" max="16384" width="9.1328125" style="2"/>
  </cols>
  <sheetData>
    <row r="1" spans="1:4" x14ac:dyDescent="0.45">
      <c r="A1" s="98"/>
      <c r="B1" s="99"/>
      <c r="C1" s="99"/>
      <c r="D1" s="100"/>
    </row>
    <row r="2" spans="1:4" ht="123" customHeight="1" x14ac:dyDescent="0.45">
      <c r="A2" s="101"/>
      <c r="B2" s="102"/>
      <c r="C2" s="102"/>
      <c r="D2" s="103"/>
    </row>
    <row r="3" spans="1:4" ht="23.25" x14ac:dyDescent="0.7">
      <c r="A3" s="104" t="s">
        <v>903</v>
      </c>
      <c r="B3" s="105"/>
      <c r="C3" s="105"/>
      <c r="D3" s="106"/>
    </row>
    <row r="4" spans="1:4" ht="27.75" customHeight="1" x14ac:dyDescent="0.7">
      <c r="A4" s="104" t="s">
        <v>137</v>
      </c>
      <c r="B4" s="105"/>
      <c r="C4" s="105"/>
      <c r="D4" s="106"/>
    </row>
    <row r="5" spans="1:4" ht="27.75" customHeight="1" x14ac:dyDescent="0.7">
      <c r="A5" s="104" t="s">
        <v>0</v>
      </c>
      <c r="B5" s="105"/>
      <c r="C5" s="105"/>
      <c r="D5" s="106"/>
    </row>
    <row r="6" spans="1:4" ht="21" x14ac:dyDescent="0.65">
      <c r="A6" s="107" t="s">
        <v>819</v>
      </c>
      <c r="B6" s="105"/>
      <c r="C6" s="105"/>
      <c r="D6" s="106"/>
    </row>
    <row r="7" spans="1:4" ht="60" customHeight="1" x14ac:dyDescent="0.45">
      <c r="A7" s="108"/>
      <c r="B7" s="105"/>
      <c r="C7" s="105"/>
      <c r="D7" s="106"/>
    </row>
    <row r="8" spans="1:4" ht="15" customHeight="1" x14ac:dyDescent="0.45">
      <c r="A8" s="101"/>
      <c r="B8" s="109" t="s">
        <v>832</v>
      </c>
      <c r="C8" s="92"/>
      <c r="D8" s="115"/>
    </row>
    <row r="9" spans="1:4" ht="3" customHeight="1" x14ac:dyDescent="0.45">
      <c r="A9" s="101"/>
      <c r="B9" s="102"/>
      <c r="C9" s="102"/>
      <c r="D9" s="103"/>
    </row>
    <row r="10" spans="1:4" ht="15" customHeight="1" x14ac:dyDescent="0.45">
      <c r="A10" s="101"/>
      <c r="B10" s="109" t="s">
        <v>8</v>
      </c>
      <c r="C10" s="93"/>
      <c r="D10" s="103"/>
    </row>
    <row r="11" spans="1:4" ht="3" customHeight="1" x14ac:dyDescent="0.45">
      <c r="A11" s="101"/>
      <c r="B11" s="102"/>
      <c r="C11" s="117"/>
      <c r="D11" s="103"/>
    </row>
    <row r="12" spans="1:4" ht="15" customHeight="1" x14ac:dyDescent="0.45">
      <c r="A12" s="101"/>
      <c r="B12" s="109" t="s">
        <v>9</v>
      </c>
      <c r="C12" s="93"/>
      <c r="D12" s="115"/>
    </row>
    <row r="13" spans="1:4" x14ac:dyDescent="0.45">
      <c r="A13" s="101"/>
      <c r="B13" s="110"/>
      <c r="C13" s="110"/>
      <c r="D13" s="103"/>
    </row>
    <row r="14" spans="1:4" ht="15" customHeight="1" x14ac:dyDescent="0.45">
      <c r="A14" s="101"/>
      <c r="B14" s="110"/>
      <c r="C14" s="110"/>
      <c r="D14" s="106"/>
    </row>
    <row r="15" spans="1:4" ht="15" customHeight="1" x14ac:dyDescent="0.45">
      <c r="A15" s="111" t="s">
        <v>820</v>
      </c>
      <c r="B15" s="112"/>
      <c r="C15" s="105"/>
      <c r="D15" s="106"/>
    </row>
    <row r="16" spans="1:4" ht="15" customHeight="1" x14ac:dyDescent="0.45">
      <c r="A16" s="757" t="s">
        <v>984</v>
      </c>
      <c r="B16" s="758"/>
      <c r="C16" s="758"/>
      <c r="D16" s="759"/>
    </row>
    <row r="17" spans="1:4" s="22" customFormat="1" ht="15" customHeight="1" x14ac:dyDescent="0.45">
      <c r="A17" s="757"/>
      <c r="B17" s="758"/>
      <c r="C17" s="758"/>
      <c r="D17" s="759"/>
    </row>
    <row r="18" spans="1:4" s="22" customFormat="1" ht="15" customHeight="1" x14ac:dyDescent="0.45">
      <c r="A18" s="757"/>
      <c r="B18" s="760" t="s">
        <v>977</v>
      </c>
      <c r="C18" s="758"/>
      <c r="D18" s="759"/>
    </row>
    <row r="19" spans="1:4" s="22" customFormat="1" ht="15" customHeight="1" x14ac:dyDescent="0.45">
      <c r="A19" s="757"/>
      <c r="B19" s="758"/>
      <c r="C19" s="758"/>
      <c r="D19" s="759"/>
    </row>
    <row r="20" spans="1:4" s="22" customFormat="1" ht="15" customHeight="1" x14ac:dyDescent="0.45">
      <c r="A20" s="757"/>
      <c r="B20" s="761" t="s">
        <v>978</v>
      </c>
      <c r="C20" s="761" t="s">
        <v>979</v>
      </c>
      <c r="D20" s="759"/>
    </row>
    <row r="21" spans="1:4" s="22" customFormat="1" ht="15" customHeight="1" x14ac:dyDescent="0.45">
      <c r="A21" s="757"/>
      <c r="B21" s="762" t="s">
        <v>980</v>
      </c>
      <c r="C21" s="762" t="s">
        <v>981</v>
      </c>
      <c r="D21" s="759"/>
    </row>
    <row r="22" spans="1:4" s="22" customFormat="1" ht="15" customHeight="1" x14ac:dyDescent="0.45">
      <c r="A22" s="757"/>
      <c r="B22" s="762" t="s">
        <v>983</v>
      </c>
      <c r="C22" s="762" t="s">
        <v>982</v>
      </c>
      <c r="D22" s="759"/>
    </row>
    <row r="23" spans="1:4" s="22" customFormat="1" ht="15" customHeight="1" x14ac:dyDescent="0.45">
      <c r="A23" s="757"/>
      <c r="B23" s="762"/>
      <c r="C23" s="762"/>
      <c r="D23" s="759"/>
    </row>
    <row r="24" spans="1:4" s="22" customFormat="1" ht="15" customHeight="1" x14ac:dyDescent="0.45">
      <c r="A24" s="757"/>
      <c r="B24" s="758"/>
      <c r="C24" s="758"/>
      <c r="D24" s="759"/>
    </row>
    <row r="25" spans="1:4" s="22" customFormat="1" ht="15" customHeight="1" x14ac:dyDescent="0.45">
      <c r="A25" s="142"/>
      <c r="B25" s="105"/>
      <c r="C25" s="105"/>
      <c r="D25" s="106"/>
    </row>
    <row r="26" spans="1:4" s="22" customFormat="1" ht="15" customHeight="1" x14ac:dyDescent="0.45">
      <c r="A26" s="142"/>
      <c r="B26" s="105"/>
      <c r="C26" s="105"/>
      <c r="D26" s="106"/>
    </row>
    <row r="27" spans="1:4" s="22" customFormat="1" ht="15" customHeight="1" x14ac:dyDescent="0.45">
      <c r="A27" s="142"/>
      <c r="B27" s="105"/>
      <c r="C27" s="105"/>
      <c r="D27" s="106"/>
    </row>
    <row r="28" spans="1:4" s="22" customFormat="1" ht="15" customHeight="1" x14ac:dyDescent="0.45">
      <c r="A28" s="142"/>
      <c r="B28" s="105"/>
      <c r="C28" s="105"/>
      <c r="D28" s="106"/>
    </row>
    <row r="29" spans="1:4" s="22" customFormat="1" ht="15" customHeight="1" x14ac:dyDescent="0.45">
      <c r="A29" s="142"/>
      <c r="B29" s="105"/>
      <c r="C29" s="105"/>
      <c r="D29" s="106"/>
    </row>
    <row r="30" spans="1:4" s="22" customFormat="1" ht="15" customHeight="1" x14ac:dyDescent="0.45">
      <c r="A30" s="142"/>
      <c r="B30" s="105"/>
      <c r="C30" s="105"/>
      <c r="D30" s="106"/>
    </row>
    <row r="31" spans="1:4" s="22" customFormat="1" ht="15" customHeight="1" x14ac:dyDescent="0.45">
      <c r="A31" s="142"/>
      <c r="B31" s="105"/>
      <c r="C31" s="105"/>
      <c r="D31" s="106"/>
    </row>
    <row r="32" spans="1:4" s="22" customFormat="1" ht="15" customHeight="1" x14ac:dyDescent="0.45">
      <c r="A32" s="142"/>
      <c r="B32" s="105"/>
      <c r="C32" s="105"/>
      <c r="D32" s="106"/>
    </row>
    <row r="33" spans="1:4" s="22" customFormat="1" ht="15" customHeight="1" x14ac:dyDescent="0.45">
      <c r="A33" s="142"/>
      <c r="B33" s="105"/>
      <c r="C33" s="105"/>
      <c r="D33" s="106"/>
    </row>
    <row r="34" spans="1:4" s="22" customFormat="1" ht="15" customHeight="1" x14ac:dyDescent="0.45">
      <c r="A34" s="142"/>
      <c r="B34" s="105"/>
      <c r="C34" s="105"/>
      <c r="D34" s="106"/>
    </row>
    <row r="35" spans="1:4" ht="39.950000000000003" customHeight="1" x14ac:dyDescent="0.45">
      <c r="A35" s="113"/>
      <c r="B35" s="114"/>
      <c r="C35" s="114"/>
      <c r="D35" s="116"/>
    </row>
  </sheetData>
  <sheetProtection formatRows="0" insertRows="0"/>
  <customSheetViews>
    <customSheetView guid="{21F2E024-704F-4E93-AC63-213755ECFFE0}" showPageBreaks="1" showGridLines="0" fitToPage="1" printArea="1" view="pageBreakPreview">
      <selection activeCell="C8" sqref="C8"/>
      <pageMargins left="0.70866141732283472" right="0.70866141732283472" top="0.74803149606299213" bottom="0.74803149606299213" header="0.31496062992125989" footer="0.31496062992125989"/>
      <pageSetup paperSize="9" scale="72"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phoneticPr fontId="3" type="noConversion"/>
  <dataValidations xWindow="506" yWindow="670" count="2">
    <dataValidation allowBlank="1" showInputMessage="1" promptTitle="Name of regulated entity" prompt=" " sqref="C8" xr:uid="{00000000-0002-0000-0000-000000000000}"/>
    <dataValidation type="date" operator="greaterThan" allowBlank="1" showInputMessage="1" showErrorMessage="1" errorTitle="Date entry" error="Dates after 1 January 2011 accepted" promptTitle="Date entry" prompt=" " sqref="C10 C12" xr:uid="{00000000-0002-0000-0000-000001000000}">
      <formula1>40544</formula1>
    </dataValidation>
  </dataValidations>
  <pageMargins left="0.70866141732283472" right="0.70866141732283472" top="0.74803149606299213" bottom="0.74803149606299213" header="0.31496062992125989" footer="0.31496062992125989"/>
  <pageSetup paperSize="9" scale="59" orientation="portrait" r:id="rId2"/>
  <headerFooter alignWithMargins="0">
    <oddHeader>&amp;CCommerce Commission Information Disclosure Template</oddHeader>
    <oddFooter>&amp;L&amp;F&amp;C&amp;P&amp;R&amp;A</oddFooter>
  </headerFooter>
  <drawing r:id="rId3"/>
  <tableParts count="1">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rgb="FF99CCFF"/>
  </sheetPr>
  <dimension ref="A1:N95"/>
  <sheetViews>
    <sheetView showGridLines="0" zoomScaleNormal="100" zoomScaleSheetLayoutView="100" workbookViewId="0">
      <selection activeCell="J35" sqref="J35"/>
    </sheetView>
  </sheetViews>
  <sheetFormatPr defaultColWidth="9.1328125" defaultRowHeight="14.25" x14ac:dyDescent="0.45"/>
  <cols>
    <col min="1" max="1" width="4.73046875" style="10" customWidth="1"/>
    <col min="2" max="2" width="3.1328125" style="10" customWidth="1"/>
    <col min="3" max="3" width="6.1328125" style="10" customWidth="1"/>
    <col min="4" max="4" width="2.265625" style="10" customWidth="1"/>
    <col min="5" max="5" width="2.265625" style="13" customWidth="1"/>
    <col min="6" max="6" width="32.59765625" style="13" customWidth="1"/>
    <col min="7" max="8" width="16.73046875" style="13" customWidth="1"/>
    <col min="9" max="9" width="16.73046875" style="54" customWidth="1"/>
    <col min="10" max="12" width="16.73046875" style="10" customWidth="1"/>
    <col min="13" max="13" width="2.73046875" style="10" customWidth="1"/>
    <col min="14" max="14" width="14.265625" style="10" customWidth="1"/>
    <col min="15" max="16384" width="9.1328125" style="10"/>
  </cols>
  <sheetData>
    <row r="1" spans="1:13" s="5" customFormat="1" ht="15" customHeight="1" x14ac:dyDescent="0.55000000000000004">
      <c r="A1" s="291"/>
      <c r="B1" s="219"/>
      <c r="C1" s="219"/>
      <c r="D1" s="219"/>
      <c r="E1" s="219"/>
      <c r="F1" s="219"/>
      <c r="G1" s="219"/>
      <c r="H1" s="219"/>
      <c r="I1" s="219"/>
      <c r="J1" s="219"/>
      <c r="K1" s="219"/>
      <c r="L1" s="219"/>
      <c r="M1" s="319"/>
    </row>
    <row r="2" spans="1:13" s="5" customFormat="1" ht="18" customHeight="1" x14ac:dyDescent="0.55000000000000004">
      <c r="A2" s="292"/>
      <c r="B2" s="320"/>
      <c r="C2" s="221"/>
      <c r="D2" s="221"/>
      <c r="E2" s="221"/>
      <c r="F2" s="221"/>
      <c r="G2" s="221"/>
      <c r="H2" s="221"/>
      <c r="I2" s="221"/>
      <c r="J2" s="200" t="s">
        <v>832</v>
      </c>
      <c r="K2" s="807" t="str">
        <f>IF(NOT(ISBLANK(CoverSheet!$C$8)),CoverSheet!$C$8,"")</f>
        <v/>
      </c>
      <c r="L2" s="807"/>
      <c r="M2" s="321"/>
    </row>
    <row r="3" spans="1:13" s="5" customFormat="1" ht="18" customHeight="1" x14ac:dyDescent="0.55000000000000004">
      <c r="A3" s="292"/>
      <c r="B3" s="320"/>
      <c r="C3" s="221"/>
      <c r="D3" s="221"/>
      <c r="E3" s="221"/>
      <c r="F3" s="221"/>
      <c r="G3" s="221"/>
      <c r="H3" s="221"/>
      <c r="I3" s="221"/>
      <c r="J3" s="200" t="s">
        <v>834</v>
      </c>
      <c r="K3" s="808" t="str">
        <f>IF(ISNUMBER(CoverSheet!$C$12),CoverSheet!$C$12,"")</f>
        <v/>
      </c>
      <c r="L3" s="808"/>
      <c r="M3" s="321"/>
    </row>
    <row r="4" spans="1:13" s="5" customFormat="1" ht="21" x14ac:dyDescent="0.65">
      <c r="A4" s="199" t="s">
        <v>824</v>
      </c>
      <c r="B4" s="221"/>
      <c r="C4" s="221"/>
      <c r="D4" s="221"/>
      <c r="E4" s="221"/>
      <c r="F4" s="221"/>
      <c r="G4" s="221"/>
      <c r="H4" s="221"/>
      <c r="I4" s="221"/>
      <c r="J4" s="294"/>
      <c r="K4" s="221"/>
      <c r="L4" s="221"/>
      <c r="M4" s="222"/>
    </row>
    <row r="5" spans="1:13" s="15" customFormat="1" ht="69" customHeight="1" x14ac:dyDescent="0.45">
      <c r="A5" s="768" t="s">
        <v>941</v>
      </c>
      <c r="B5" s="776"/>
      <c r="C5" s="776"/>
      <c r="D5" s="776"/>
      <c r="E5" s="776"/>
      <c r="F5" s="776"/>
      <c r="G5" s="776"/>
      <c r="H5" s="776"/>
      <c r="I5" s="776"/>
      <c r="J5" s="776"/>
      <c r="K5" s="776"/>
      <c r="L5" s="776"/>
      <c r="M5" s="224"/>
    </row>
    <row r="6" spans="1:13" s="5" customFormat="1" ht="15" customHeight="1" x14ac:dyDescent="0.45">
      <c r="A6" s="196" t="s">
        <v>131</v>
      </c>
      <c r="B6" s="294"/>
      <c r="C6" s="225"/>
      <c r="D6" s="225"/>
      <c r="E6" s="225"/>
      <c r="F6" s="225"/>
      <c r="G6" s="225"/>
      <c r="H6" s="225"/>
      <c r="I6" s="225"/>
      <c r="J6" s="221"/>
      <c r="K6" s="221"/>
      <c r="L6" s="221"/>
      <c r="M6" s="222"/>
    </row>
    <row r="7" spans="1:13" ht="30" customHeight="1" x14ac:dyDescent="0.55000000000000004">
      <c r="A7" s="168">
        <v>7</v>
      </c>
      <c r="B7" s="233"/>
      <c r="C7" s="226" t="s">
        <v>825</v>
      </c>
      <c r="D7" s="190"/>
      <c r="E7" s="190"/>
      <c r="F7" s="190"/>
      <c r="G7" s="190"/>
      <c r="H7" s="190"/>
      <c r="I7" s="190"/>
      <c r="J7" s="171"/>
      <c r="K7" s="171"/>
      <c r="L7" s="171"/>
      <c r="M7" s="162"/>
    </row>
    <row r="8" spans="1:13" ht="15.75" customHeight="1" x14ac:dyDescent="0.45">
      <c r="A8" s="168">
        <v>8</v>
      </c>
      <c r="B8" s="190"/>
      <c r="C8" s="809"/>
      <c r="D8" s="809"/>
      <c r="E8" s="322"/>
      <c r="F8" s="322"/>
      <c r="G8" s="704" t="s">
        <v>875</v>
      </c>
      <c r="H8" s="322"/>
      <c r="I8" s="677"/>
      <c r="J8" s="386" t="s">
        <v>857</v>
      </c>
      <c r="K8" s="360"/>
      <c r="L8" s="360"/>
      <c r="M8" s="162"/>
    </row>
    <row r="9" spans="1:13" ht="29.25" customHeight="1" x14ac:dyDescent="0.65">
      <c r="A9" s="168">
        <v>9</v>
      </c>
      <c r="B9" s="190"/>
      <c r="C9" s="809"/>
      <c r="D9" s="809"/>
      <c r="E9" s="322"/>
      <c r="F9" s="377"/>
      <c r="G9" s="704"/>
      <c r="H9" s="322"/>
      <c r="I9" s="677"/>
      <c r="J9" s="250" t="s">
        <v>271</v>
      </c>
      <c r="K9" s="250" t="s">
        <v>270</v>
      </c>
      <c r="L9" s="250" t="s">
        <v>876</v>
      </c>
      <c r="M9" s="162"/>
    </row>
    <row r="10" spans="1:13" s="15" customFormat="1" ht="18.75" customHeight="1" x14ac:dyDescent="0.5">
      <c r="A10" s="168">
        <v>10</v>
      </c>
      <c r="B10" s="190"/>
      <c r="C10" s="809"/>
      <c r="D10" s="809"/>
      <c r="E10" s="227" t="str">
        <f>'S5.Actual Expenditure Opex'!H10</f>
        <v>Customer operations</v>
      </c>
      <c r="F10" s="382"/>
      <c r="G10" s="322"/>
      <c r="H10" s="325"/>
      <c r="I10" s="325"/>
      <c r="J10" s="190"/>
      <c r="K10" s="190"/>
      <c r="L10" s="190"/>
      <c r="M10" s="162"/>
    </row>
    <row r="11" spans="1:13" s="15" customFormat="1" ht="15" customHeight="1" x14ac:dyDescent="0.45">
      <c r="A11" s="168">
        <v>11</v>
      </c>
      <c r="B11" s="190"/>
      <c r="C11" s="809"/>
      <c r="D11" s="809"/>
      <c r="E11" s="234"/>
      <c r="F11" s="237" t="s">
        <v>83</v>
      </c>
      <c r="G11" s="322"/>
      <c r="H11" s="234"/>
      <c r="I11" s="234"/>
      <c r="J11" s="1"/>
      <c r="K11" s="190"/>
      <c r="L11" s="190"/>
      <c r="M11" s="162"/>
    </row>
    <row r="12" spans="1:13" s="15" customFormat="1" ht="15" customHeight="1" x14ac:dyDescent="0.45">
      <c r="A12" s="168">
        <v>12</v>
      </c>
      <c r="B12" s="190"/>
      <c r="C12" s="809"/>
      <c r="D12" s="809"/>
      <c r="E12" s="234"/>
      <c r="F12" s="237" t="s">
        <v>84</v>
      </c>
      <c r="G12" s="322"/>
      <c r="H12" s="234"/>
      <c r="I12" s="234"/>
      <c r="J12" s="1"/>
      <c r="K12" s="1"/>
      <c r="L12" s="361">
        <f>J12+K12</f>
        <v>0</v>
      </c>
      <c r="M12" s="162"/>
    </row>
    <row r="13" spans="1:13" s="15" customFormat="1" ht="15" customHeight="1" x14ac:dyDescent="0.45">
      <c r="A13" s="168">
        <v>13</v>
      </c>
      <c r="B13" s="190"/>
      <c r="C13" s="809"/>
      <c r="D13" s="809"/>
      <c r="E13" s="234"/>
      <c r="F13" s="228" t="s">
        <v>85</v>
      </c>
      <c r="G13" s="322"/>
      <c r="H13" s="234"/>
      <c r="I13" s="234"/>
      <c r="J13" s="361">
        <f>SUM(J11:J12)</f>
        <v>0</v>
      </c>
      <c r="K13" s="164"/>
      <c r="L13" s="164"/>
      <c r="M13" s="162"/>
    </row>
    <row r="14" spans="1:13" s="15" customFormat="1" ht="18" customHeight="1" x14ac:dyDescent="0.5">
      <c r="A14" s="168">
        <v>14</v>
      </c>
      <c r="B14" s="190"/>
      <c r="C14" s="809"/>
      <c r="D14" s="809"/>
      <c r="E14" s="227" t="str">
        <f>'S5.Actual Expenditure Opex'!H11</f>
        <v>Product, sales &amp; marketing</v>
      </c>
      <c r="F14" s="325"/>
      <c r="G14" s="322"/>
      <c r="H14" s="325"/>
      <c r="I14" s="325"/>
      <c r="J14" s="164"/>
      <c r="K14" s="164"/>
      <c r="L14" s="164"/>
      <c r="M14" s="162"/>
    </row>
    <row r="15" spans="1:13" s="15" customFormat="1" ht="15" customHeight="1" x14ac:dyDescent="0.45">
      <c r="A15" s="168">
        <v>15</v>
      </c>
      <c r="B15" s="190"/>
      <c r="C15" s="809"/>
      <c r="D15" s="809"/>
      <c r="E15" s="234"/>
      <c r="F15" s="237" t="s">
        <v>83</v>
      </c>
      <c r="G15" s="322"/>
      <c r="H15" s="233"/>
      <c r="I15" s="233"/>
      <c r="J15" s="1"/>
      <c r="K15" s="164"/>
      <c r="L15" s="164"/>
      <c r="M15" s="162"/>
    </row>
    <row r="16" spans="1:13" s="15" customFormat="1" ht="15" customHeight="1" x14ac:dyDescent="0.45">
      <c r="A16" s="168">
        <v>16</v>
      </c>
      <c r="B16" s="190"/>
      <c r="C16" s="809"/>
      <c r="D16" s="809"/>
      <c r="E16" s="234"/>
      <c r="F16" s="237" t="s">
        <v>84</v>
      </c>
      <c r="G16" s="322"/>
      <c r="H16" s="233"/>
      <c r="I16" s="233"/>
      <c r="J16" s="1"/>
      <c r="K16" s="1"/>
      <c r="L16" s="361">
        <f>J16+K16</f>
        <v>0</v>
      </c>
      <c r="M16" s="162"/>
    </row>
    <row r="17" spans="1:13" s="15" customFormat="1" ht="15" customHeight="1" x14ac:dyDescent="0.45">
      <c r="A17" s="168">
        <v>17</v>
      </c>
      <c r="B17" s="190"/>
      <c r="C17" s="809"/>
      <c r="D17" s="809"/>
      <c r="E17" s="234"/>
      <c r="F17" s="228" t="s">
        <v>85</v>
      </c>
      <c r="G17" s="322"/>
      <c r="H17" s="233"/>
      <c r="I17" s="233"/>
      <c r="J17" s="361">
        <f>SUM(J15:J16)</f>
        <v>0</v>
      </c>
      <c r="K17" s="164"/>
      <c r="L17" s="164"/>
      <c r="M17" s="162"/>
    </row>
    <row r="18" spans="1:13" s="54" customFormat="1" ht="15" customHeight="1" x14ac:dyDescent="0.5">
      <c r="A18" s="168">
        <v>18</v>
      </c>
      <c r="B18" s="190"/>
      <c r="C18" s="227" t="str">
        <f>'S5.Actual Expenditure Opex'!F10</f>
        <v>Customer opex</v>
      </c>
      <c r="D18" s="234"/>
      <c r="E18" s="227"/>
      <c r="F18" s="325"/>
      <c r="G18" s="250" t="s">
        <v>271</v>
      </c>
      <c r="H18" s="250" t="s">
        <v>270</v>
      </c>
      <c r="I18" s="250"/>
      <c r="J18" s="376"/>
      <c r="K18" s="164"/>
      <c r="L18" s="164"/>
      <c r="M18" s="162"/>
    </row>
    <row r="19" spans="1:13" s="54" customFormat="1" ht="15" customHeight="1" x14ac:dyDescent="0.45">
      <c r="A19" s="168">
        <v>19</v>
      </c>
      <c r="B19" s="190"/>
      <c r="C19" s="677"/>
      <c r="D19" s="677"/>
      <c r="E19" s="234"/>
      <c r="F19" s="237" t="s">
        <v>83</v>
      </c>
      <c r="G19" s="60"/>
      <c r="H19" s="190"/>
      <c r="I19" s="190"/>
      <c r="J19" s="703">
        <f>IF(G19=0,J11+J15,0)</f>
        <v>0</v>
      </c>
      <c r="K19" s="164"/>
      <c r="L19" s="164"/>
      <c r="M19" s="162"/>
    </row>
    <row r="20" spans="1:13" s="54" customFormat="1" ht="15" customHeight="1" x14ac:dyDescent="0.45">
      <c r="A20" s="168">
        <v>20</v>
      </c>
      <c r="B20" s="190"/>
      <c r="C20" s="677"/>
      <c r="D20" s="677"/>
      <c r="E20" s="234"/>
      <c r="F20" s="237" t="s">
        <v>84</v>
      </c>
      <c r="G20" s="60"/>
      <c r="H20" s="60"/>
      <c r="I20" s="361">
        <f>G20+H20</f>
        <v>0</v>
      </c>
      <c r="J20" s="703">
        <f>IF(G20=0,J12+J16,0)</f>
        <v>0</v>
      </c>
      <c r="K20" s="703">
        <f>IF(H20=0,K12+K16,0)</f>
        <v>0</v>
      </c>
      <c r="L20" s="361">
        <f>J20+K20</f>
        <v>0</v>
      </c>
      <c r="M20" s="162"/>
    </row>
    <row r="21" spans="1:13" s="54" customFormat="1" ht="15" customHeight="1" x14ac:dyDescent="0.45">
      <c r="A21" s="168">
        <v>21</v>
      </c>
      <c r="B21" s="190"/>
      <c r="C21" s="677"/>
      <c r="D21" s="677"/>
      <c r="E21" s="234"/>
      <c r="F21" s="228" t="s">
        <v>85</v>
      </c>
      <c r="G21" s="361">
        <f>SUM(G19:G20)</f>
        <v>0</v>
      </c>
      <c r="H21" s="164"/>
      <c r="I21" s="164"/>
      <c r="J21" s="703">
        <f>IF(G21=0,J13+J17,0)</f>
        <v>0</v>
      </c>
      <c r="K21" s="164"/>
      <c r="L21" s="164"/>
      <c r="M21" s="162"/>
    </row>
    <row r="22" spans="1:13" s="15" customFormat="1" ht="18" customHeight="1" x14ac:dyDescent="0.5">
      <c r="A22" s="168">
        <v>22</v>
      </c>
      <c r="B22" s="190"/>
      <c r="C22" s="809"/>
      <c r="D22" s="809"/>
      <c r="E22" s="227" t="str">
        <f>'S5.Actual Expenditure Opex'!H13</f>
        <v>Maintenance</v>
      </c>
      <c r="F22" s="325"/>
      <c r="G22" s="322"/>
      <c r="H22" s="325"/>
      <c r="I22" s="325"/>
      <c r="J22" s="164"/>
      <c r="K22" s="164"/>
      <c r="L22" s="164"/>
      <c r="M22" s="162"/>
    </row>
    <row r="23" spans="1:13" s="15" customFormat="1" ht="15" customHeight="1" x14ac:dyDescent="0.45">
      <c r="A23" s="168">
        <v>23</v>
      </c>
      <c r="B23" s="190"/>
      <c r="C23" s="809"/>
      <c r="D23" s="809"/>
      <c r="E23" s="234"/>
      <c r="F23" s="237" t="s">
        <v>83</v>
      </c>
      <c r="G23" s="322"/>
      <c r="H23" s="233"/>
      <c r="I23" s="233"/>
      <c r="J23" s="1"/>
      <c r="K23" s="164"/>
      <c r="L23" s="164"/>
      <c r="M23" s="162"/>
    </row>
    <row r="24" spans="1:13" s="15" customFormat="1" ht="15" customHeight="1" x14ac:dyDescent="0.45">
      <c r="A24" s="168">
        <v>24</v>
      </c>
      <c r="B24" s="190"/>
      <c r="C24" s="809"/>
      <c r="D24" s="809"/>
      <c r="E24" s="234"/>
      <c r="F24" s="237" t="s">
        <v>84</v>
      </c>
      <c r="G24" s="322"/>
      <c r="H24" s="233"/>
      <c r="I24" s="233"/>
      <c r="J24" s="1"/>
      <c r="K24" s="1"/>
      <c r="L24" s="361">
        <f>J24+K24</f>
        <v>0</v>
      </c>
      <c r="M24" s="162"/>
    </row>
    <row r="25" spans="1:13" s="15" customFormat="1" ht="15" customHeight="1" x14ac:dyDescent="0.45">
      <c r="A25" s="168">
        <v>25</v>
      </c>
      <c r="B25" s="190"/>
      <c r="C25" s="809"/>
      <c r="D25" s="809"/>
      <c r="E25" s="234"/>
      <c r="F25" s="228" t="s">
        <v>85</v>
      </c>
      <c r="G25" s="322"/>
      <c r="H25" s="233"/>
      <c r="I25" s="233"/>
      <c r="J25" s="361">
        <f>SUM(J23:J24)</f>
        <v>0</v>
      </c>
      <c r="K25" s="164"/>
      <c r="L25" s="164"/>
      <c r="M25" s="162"/>
    </row>
    <row r="26" spans="1:13" s="15" customFormat="1" ht="18" customHeight="1" x14ac:dyDescent="0.5">
      <c r="A26" s="168">
        <v>26</v>
      </c>
      <c r="B26" s="190"/>
      <c r="C26" s="809"/>
      <c r="D26" s="809"/>
      <c r="E26" s="227" t="str">
        <f>'S5.Actual Expenditure Opex'!H14</f>
        <v>Network operations</v>
      </c>
      <c r="F26" s="325"/>
      <c r="G26" s="322"/>
      <c r="H26" s="325"/>
      <c r="I26" s="325"/>
      <c r="J26" s="164"/>
      <c r="K26" s="164"/>
      <c r="L26" s="164"/>
      <c r="M26" s="162"/>
    </row>
    <row r="27" spans="1:13" s="15" customFormat="1" ht="15" customHeight="1" x14ac:dyDescent="0.45">
      <c r="A27" s="168">
        <v>27</v>
      </c>
      <c r="B27" s="190"/>
      <c r="C27" s="809"/>
      <c r="D27" s="809"/>
      <c r="E27" s="234"/>
      <c r="F27" s="237" t="s">
        <v>83</v>
      </c>
      <c r="G27" s="322"/>
      <c r="H27" s="233"/>
      <c r="I27" s="233"/>
      <c r="J27" s="1"/>
      <c r="K27" s="164"/>
      <c r="L27" s="164"/>
      <c r="M27" s="162"/>
    </row>
    <row r="28" spans="1:13" s="15" customFormat="1" ht="15" customHeight="1" x14ac:dyDescent="0.45">
      <c r="A28" s="168">
        <v>28</v>
      </c>
      <c r="B28" s="190"/>
      <c r="C28" s="809"/>
      <c r="D28" s="809"/>
      <c r="E28" s="234"/>
      <c r="F28" s="237" t="s">
        <v>84</v>
      </c>
      <c r="G28" s="322"/>
      <c r="H28" s="233"/>
      <c r="I28" s="233"/>
      <c r="J28" s="1"/>
      <c r="K28" s="1"/>
      <c r="L28" s="361">
        <f>J28+K28</f>
        <v>0</v>
      </c>
      <c r="M28" s="162"/>
    </row>
    <row r="29" spans="1:13" s="15" customFormat="1" ht="15" customHeight="1" x14ac:dyDescent="0.45">
      <c r="A29" s="168">
        <v>29</v>
      </c>
      <c r="B29" s="190"/>
      <c r="C29" s="809"/>
      <c r="D29" s="809"/>
      <c r="E29" s="234"/>
      <c r="F29" s="228" t="s">
        <v>85</v>
      </c>
      <c r="G29" s="322"/>
      <c r="H29" s="233"/>
      <c r="I29" s="233"/>
      <c r="J29" s="361">
        <f>SUM(J27:J28)</f>
        <v>0</v>
      </c>
      <c r="K29" s="164"/>
      <c r="L29" s="164"/>
      <c r="M29" s="162"/>
    </row>
    <row r="30" spans="1:13" s="15" customFormat="1" ht="18" customHeight="1" x14ac:dyDescent="0.5">
      <c r="A30" s="168">
        <v>30</v>
      </c>
      <c r="B30" s="190"/>
      <c r="C30" s="809"/>
      <c r="D30" s="809"/>
      <c r="E30" s="227" t="str">
        <f>'S5.Actual Expenditure Opex'!H15</f>
        <v>Network operating costs</v>
      </c>
      <c r="F30" s="325"/>
      <c r="G30" s="322"/>
      <c r="H30" s="325"/>
      <c r="I30" s="325"/>
      <c r="J30" s="164"/>
      <c r="K30" s="164"/>
      <c r="L30" s="164"/>
      <c r="M30" s="162"/>
    </row>
    <row r="31" spans="1:13" s="15" customFormat="1" ht="15" customHeight="1" x14ac:dyDescent="0.45">
      <c r="A31" s="168">
        <v>31</v>
      </c>
      <c r="B31" s="190"/>
      <c r="C31" s="809"/>
      <c r="D31" s="809"/>
      <c r="E31" s="234"/>
      <c r="F31" s="237" t="s">
        <v>83</v>
      </c>
      <c r="G31" s="322"/>
      <c r="H31" s="233"/>
      <c r="I31" s="233"/>
      <c r="J31" s="1"/>
      <c r="K31" s="164"/>
      <c r="L31" s="164"/>
      <c r="M31" s="162"/>
    </row>
    <row r="32" spans="1:13" s="15" customFormat="1" ht="15" customHeight="1" x14ac:dyDescent="0.45">
      <c r="A32" s="168">
        <v>32</v>
      </c>
      <c r="B32" s="190"/>
      <c r="C32" s="809"/>
      <c r="D32" s="809"/>
      <c r="E32" s="234"/>
      <c r="F32" s="237" t="s">
        <v>84</v>
      </c>
      <c r="G32" s="322"/>
      <c r="H32" s="233"/>
      <c r="I32" s="233"/>
      <c r="J32" s="1"/>
      <c r="K32" s="1"/>
      <c r="L32" s="361">
        <f>J32+K32</f>
        <v>0</v>
      </c>
      <c r="M32" s="162"/>
    </row>
    <row r="33" spans="1:13" s="15" customFormat="1" ht="18" customHeight="1" x14ac:dyDescent="0.45">
      <c r="A33" s="168">
        <v>33</v>
      </c>
      <c r="B33" s="190"/>
      <c r="C33" s="809"/>
      <c r="D33" s="809"/>
      <c r="E33" s="234"/>
      <c r="F33" s="228" t="s">
        <v>85</v>
      </c>
      <c r="G33" s="322"/>
      <c r="H33" s="233"/>
      <c r="I33" s="233"/>
      <c r="J33" s="361">
        <f>SUM(J31:J32)</f>
        <v>0</v>
      </c>
      <c r="K33" s="164"/>
      <c r="L33" s="164"/>
      <c r="M33" s="162"/>
    </row>
    <row r="34" spans="1:13" s="54" customFormat="1" ht="18" customHeight="1" x14ac:dyDescent="0.5">
      <c r="A34" s="168">
        <v>34</v>
      </c>
      <c r="B34" s="190"/>
      <c r="C34" s="227" t="str">
        <f>'S5.Actual Expenditure Opex'!F13</f>
        <v>Network opex</v>
      </c>
      <c r="D34" s="234"/>
      <c r="E34" s="227"/>
      <c r="F34" s="325"/>
      <c r="G34" s="250" t="s">
        <v>271</v>
      </c>
      <c r="H34" s="250" t="s">
        <v>270</v>
      </c>
      <c r="I34" s="250"/>
      <c r="J34" s="376"/>
      <c r="K34" s="164"/>
      <c r="L34" s="164"/>
      <c r="M34" s="162"/>
    </row>
    <row r="35" spans="1:13" s="54" customFormat="1" ht="18" customHeight="1" x14ac:dyDescent="0.45">
      <c r="A35" s="168">
        <v>35</v>
      </c>
      <c r="B35" s="190"/>
      <c r="C35" s="677"/>
      <c r="D35" s="677"/>
      <c r="E35" s="234"/>
      <c r="F35" s="237" t="s">
        <v>83</v>
      </c>
      <c r="G35" s="60"/>
      <c r="H35" s="190"/>
      <c r="I35" s="190"/>
      <c r="J35" s="703">
        <f>IF(G35=0,J27+J31+J23,0)</f>
        <v>0</v>
      </c>
      <c r="K35" s="164"/>
      <c r="L35" s="164"/>
      <c r="M35" s="162"/>
    </row>
    <row r="36" spans="1:13" s="54" customFormat="1" ht="18" customHeight="1" x14ac:dyDescent="0.45">
      <c r="A36" s="168">
        <v>36</v>
      </c>
      <c r="B36" s="190"/>
      <c r="C36" s="677"/>
      <c r="D36" s="677"/>
      <c r="E36" s="234"/>
      <c r="F36" s="237" t="s">
        <v>84</v>
      </c>
      <c r="G36" s="60"/>
      <c r="H36" s="60"/>
      <c r="I36" s="361">
        <f>G36+H36</f>
        <v>0</v>
      </c>
      <c r="J36" s="703">
        <f>IF(G36=0,J28+J32+J23,0)</f>
        <v>0</v>
      </c>
      <c r="K36" s="703">
        <f>IF(H36=0,K28+K32+K24,0)</f>
        <v>0</v>
      </c>
      <c r="L36" s="361">
        <f>J36+K36</f>
        <v>0</v>
      </c>
      <c r="M36" s="162"/>
    </row>
    <row r="37" spans="1:13" s="54" customFormat="1" ht="18" customHeight="1" x14ac:dyDescent="0.45">
      <c r="A37" s="168">
        <v>37</v>
      </c>
      <c r="B37" s="190"/>
      <c r="C37" s="677"/>
      <c r="D37" s="677"/>
      <c r="E37" s="234"/>
      <c r="F37" s="228" t="s">
        <v>85</v>
      </c>
      <c r="G37" s="361">
        <f>SUM(G35:G36)</f>
        <v>0</v>
      </c>
      <c r="H37" s="164"/>
      <c r="I37" s="164"/>
      <c r="J37" s="703">
        <f>IF(G37=0,J29+J33+J25,0)</f>
        <v>0</v>
      </c>
      <c r="K37" s="164"/>
      <c r="L37" s="164"/>
      <c r="M37" s="162"/>
    </row>
    <row r="38" spans="1:13" s="15" customFormat="1" ht="15" customHeight="1" x14ac:dyDescent="0.5">
      <c r="A38" s="168">
        <v>38</v>
      </c>
      <c r="B38" s="190"/>
      <c r="C38" s="809"/>
      <c r="D38" s="809"/>
      <c r="E38" s="227" t="str">
        <f>'S5.Actual Expenditure Opex'!H17</f>
        <v>Asset management</v>
      </c>
      <c r="F38" s="325"/>
      <c r="G38" s="322"/>
      <c r="H38" s="325"/>
      <c r="I38" s="325"/>
      <c r="J38" s="164"/>
      <c r="K38" s="164"/>
      <c r="L38" s="164"/>
      <c r="M38" s="162"/>
    </row>
    <row r="39" spans="1:13" s="15" customFormat="1" ht="15" customHeight="1" x14ac:dyDescent="0.45">
      <c r="A39" s="168">
        <v>39</v>
      </c>
      <c r="B39" s="190"/>
      <c r="C39" s="809"/>
      <c r="D39" s="809"/>
      <c r="E39" s="234"/>
      <c r="F39" s="237" t="s">
        <v>83</v>
      </c>
      <c r="G39" s="322"/>
      <c r="H39" s="233"/>
      <c r="I39" s="233"/>
      <c r="J39" s="1"/>
      <c r="K39" s="164"/>
      <c r="L39" s="164"/>
      <c r="M39" s="162"/>
    </row>
    <row r="40" spans="1:13" s="15" customFormat="1" ht="15" customHeight="1" x14ac:dyDescent="0.45">
      <c r="A40" s="168">
        <v>40</v>
      </c>
      <c r="B40" s="190"/>
      <c r="C40" s="809"/>
      <c r="D40" s="809"/>
      <c r="E40" s="234"/>
      <c r="F40" s="237" t="s">
        <v>84</v>
      </c>
      <c r="G40" s="322"/>
      <c r="H40" s="233"/>
      <c r="I40" s="233"/>
      <c r="J40" s="1"/>
      <c r="K40" s="1"/>
      <c r="L40" s="361">
        <f>J40+K40</f>
        <v>0</v>
      </c>
      <c r="M40" s="162"/>
    </row>
    <row r="41" spans="1:13" s="15" customFormat="1" ht="15" customHeight="1" x14ac:dyDescent="0.45">
      <c r="A41" s="168">
        <v>41</v>
      </c>
      <c r="B41" s="190"/>
      <c r="C41" s="809"/>
      <c r="D41" s="809"/>
      <c r="E41" s="234"/>
      <c r="F41" s="228" t="s">
        <v>85</v>
      </c>
      <c r="G41" s="322"/>
      <c r="H41" s="233"/>
      <c r="I41" s="233"/>
      <c r="J41" s="361">
        <f>SUM(J39:J40)</f>
        <v>0</v>
      </c>
      <c r="K41" s="164"/>
      <c r="L41" s="164"/>
      <c r="M41" s="162"/>
    </row>
    <row r="42" spans="1:13" s="54" customFormat="1" ht="15" customHeight="1" x14ac:dyDescent="0.5">
      <c r="A42" s="168">
        <v>42</v>
      </c>
      <c r="B42" s="190"/>
      <c r="C42" s="809"/>
      <c r="D42" s="809"/>
      <c r="E42" s="227" t="str">
        <f>'S5.Actual Expenditure Opex'!H18</f>
        <v>Corporate opex</v>
      </c>
      <c r="F42" s="325"/>
      <c r="G42" s="322"/>
      <c r="H42" s="325"/>
      <c r="I42" s="325"/>
      <c r="J42" s="164"/>
      <c r="K42" s="164"/>
      <c r="L42" s="164"/>
      <c r="M42" s="162"/>
    </row>
    <row r="43" spans="1:13" s="54" customFormat="1" ht="15" customHeight="1" x14ac:dyDescent="0.45">
      <c r="A43" s="168">
        <v>43</v>
      </c>
      <c r="B43" s="190"/>
      <c r="C43" s="809"/>
      <c r="D43" s="809"/>
      <c r="E43" s="234"/>
      <c r="F43" s="237" t="s">
        <v>83</v>
      </c>
      <c r="G43" s="322"/>
      <c r="H43" s="233"/>
      <c r="I43" s="233"/>
      <c r="J43" s="1"/>
      <c r="K43" s="164"/>
      <c r="L43" s="164"/>
      <c r="M43" s="162"/>
    </row>
    <row r="44" spans="1:13" s="54" customFormat="1" ht="15" customHeight="1" x14ac:dyDescent="0.45">
      <c r="A44" s="168">
        <v>44</v>
      </c>
      <c r="B44" s="190"/>
      <c r="C44" s="809"/>
      <c r="D44" s="809"/>
      <c r="E44" s="234"/>
      <c r="F44" s="237" t="s">
        <v>84</v>
      </c>
      <c r="G44" s="322"/>
      <c r="H44" s="233"/>
      <c r="I44" s="233"/>
      <c r="J44" s="1"/>
      <c r="K44" s="1"/>
      <c r="L44" s="361">
        <f>J44+K44</f>
        <v>0</v>
      </c>
      <c r="M44" s="162"/>
    </row>
    <row r="45" spans="1:13" s="54" customFormat="1" ht="15" customHeight="1" x14ac:dyDescent="0.45">
      <c r="A45" s="168">
        <v>45</v>
      </c>
      <c r="B45" s="190"/>
      <c r="C45" s="809"/>
      <c r="D45" s="809"/>
      <c r="E45" s="234"/>
      <c r="F45" s="228" t="s">
        <v>85</v>
      </c>
      <c r="G45" s="322"/>
      <c r="H45" s="233"/>
      <c r="I45" s="233"/>
      <c r="J45" s="361">
        <f>SUM(J43:J44)</f>
        <v>0</v>
      </c>
      <c r="K45" s="164"/>
      <c r="L45" s="164"/>
      <c r="M45" s="162"/>
    </row>
    <row r="46" spans="1:13" s="54" customFormat="1" ht="15" customHeight="1" x14ac:dyDescent="0.5">
      <c r="A46" s="168">
        <v>46</v>
      </c>
      <c r="B46" s="190"/>
      <c r="C46" s="809"/>
      <c r="D46" s="809"/>
      <c r="E46" s="227" t="str">
        <f>'S5.Actual Expenditure Opex'!H19</f>
        <v>Technology</v>
      </c>
      <c r="F46" s="325"/>
      <c r="G46" s="322"/>
      <c r="H46" s="325"/>
      <c r="I46" s="325"/>
      <c r="J46" s="164"/>
      <c r="K46" s="164"/>
      <c r="L46" s="164"/>
      <c r="M46" s="162"/>
    </row>
    <row r="47" spans="1:13" s="54" customFormat="1" ht="15" customHeight="1" x14ac:dyDescent="0.45">
      <c r="A47" s="168">
        <v>47</v>
      </c>
      <c r="B47" s="190"/>
      <c r="C47" s="809"/>
      <c r="D47" s="809"/>
      <c r="E47" s="234"/>
      <c r="F47" s="237" t="s">
        <v>83</v>
      </c>
      <c r="G47" s="322"/>
      <c r="H47" s="233"/>
      <c r="I47" s="233"/>
      <c r="J47" s="1"/>
      <c r="K47" s="164"/>
      <c r="L47" s="164"/>
      <c r="M47" s="162"/>
    </row>
    <row r="48" spans="1:13" s="54" customFormat="1" ht="15" customHeight="1" x14ac:dyDescent="0.45">
      <c r="A48" s="168">
        <v>48</v>
      </c>
      <c r="B48" s="190"/>
      <c r="C48" s="809"/>
      <c r="D48" s="809"/>
      <c r="E48" s="234"/>
      <c r="F48" s="237" t="s">
        <v>84</v>
      </c>
      <c r="G48" s="322"/>
      <c r="H48" s="233"/>
      <c r="I48" s="233"/>
      <c r="J48" s="1"/>
      <c r="K48" s="1"/>
      <c r="L48" s="361">
        <f>J48+K48</f>
        <v>0</v>
      </c>
      <c r="M48" s="162"/>
    </row>
    <row r="49" spans="1:13" s="54" customFormat="1" ht="15" customHeight="1" x14ac:dyDescent="0.45">
      <c r="A49" s="168">
        <v>49</v>
      </c>
      <c r="B49" s="190"/>
      <c r="C49" s="809"/>
      <c r="D49" s="809"/>
      <c r="E49" s="234"/>
      <c r="F49" s="228" t="s">
        <v>85</v>
      </c>
      <c r="G49" s="322"/>
      <c r="H49" s="233"/>
      <c r="I49" s="233"/>
      <c r="J49" s="361">
        <f>SUM(J47:J48)</f>
        <v>0</v>
      </c>
      <c r="K49" s="164"/>
      <c r="L49" s="164"/>
      <c r="M49" s="162"/>
    </row>
    <row r="50" spans="1:13" s="54" customFormat="1" ht="15" customHeight="1" x14ac:dyDescent="0.5">
      <c r="A50" s="168">
        <v>50</v>
      </c>
      <c r="B50" s="190"/>
      <c r="C50" s="227" t="str">
        <f>'S5.Actual Expenditure Opex'!F17</f>
        <v>Support opex</v>
      </c>
      <c r="D50" s="234"/>
      <c r="E50" s="227"/>
      <c r="F50" s="325"/>
      <c r="G50" s="250" t="s">
        <v>271</v>
      </c>
      <c r="H50" s="250" t="s">
        <v>270</v>
      </c>
      <c r="I50" s="250"/>
      <c r="J50" s="376"/>
      <c r="K50" s="164"/>
      <c r="L50" s="164"/>
      <c r="M50" s="162"/>
    </row>
    <row r="51" spans="1:13" s="54" customFormat="1" ht="15" customHeight="1" x14ac:dyDescent="0.45">
      <c r="A51" s="168">
        <v>51</v>
      </c>
      <c r="B51" s="190"/>
      <c r="C51" s="677"/>
      <c r="D51" s="677"/>
      <c r="E51" s="234"/>
      <c r="F51" s="237" t="s">
        <v>83</v>
      </c>
      <c r="G51" s="60"/>
      <c r="H51" s="190"/>
      <c r="I51" s="190"/>
      <c r="J51" s="703">
        <f>IF(G51=0,J39+J43+J47,0)</f>
        <v>0</v>
      </c>
      <c r="K51" s="164"/>
      <c r="L51" s="164"/>
      <c r="M51" s="162"/>
    </row>
    <row r="52" spans="1:13" s="54" customFormat="1" ht="15" customHeight="1" x14ac:dyDescent="0.45">
      <c r="A52" s="168">
        <v>52</v>
      </c>
      <c r="B52" s="190"/>
      <c r="C52" s="677"/>
      <c r="D52" s="677"/>
      <c r="E52" s="234"/>
      <c r="F52" s="237" t="s">
        <v>84</v>
      </c>
      <c r="G52" s="60"/>
      <c r="H52" s="60"/>
      <c r="I52" s="361">
        <f>G52+H52</f>
        <v>0</v>
      </c>
      <c r="J52" s="703">
        <f>IF(G52=0,J40+J44+J48,0)</f>
        <v>0</v>
      </c>
      <c r="K52" s="703">
        <f>IF(H52=0,K40+K44+K48,0)</f>
        <v>0</v>
      </c>
      <c r="L52" s="361">
        <f>J52+K52</f>
        <v>0</v>
      </c>
      <c r="M52" s="162"/>
    </row>
    <row r="53" spans="1:13" s="54" customFormat="1" ht="15" customHeight="1" x14ac:dyDescent="0.45">
      <c r="A53" s="168">
        <v>53</v>
      </c>
      <c r="B53" s="190"/>
      <c r="C53" s="677"/>
      <c r="D53" s="677"/>
      <c r="E53" s="234"/>
      <c r="F53" s="228" t="s">
        <v>85</v>
      </c>
      <c r="G53" s="361">
        <f>SUM(G51:G52)</f>
        <v>0</v>
      </c>
      <c r="H53" s="164"/>
      <c r="I53" s="164"/>
      <c r="J53" s="703">
        <f>IF(G53=0,J41+J45+J49,0)</f>
        <v>0</v>
      </c>
      <c r="K53" s="164"/>
      <c r="L53" s="164"/>
      <c r="M53" s="162"/>
    </row>
    <row r="54" spans="1:13" ht="16.149999999999999" thickBot="1" x14ac:dyDescent="0.55000000000000004">
      <c r="A54" s="168">
        <v>54</v>
      </c>
      <c r="B54" s="190"/>
      <c r="C54" s="227"/>
      <c r="D54" s="227"/>
      <c r="E54" s="322"/>
      <c r="F54" s="190"/>
      <c r="G54" s="237"/>
      <c r="H54" s="190"/>
      <c r="I54" s="190"/>
      <c r="J54" s="164"/>
      <c r="K54" s="164"/>
      <c r="L54" s="164"/>
      <c r="M54" s="162"/>
    </row>
    <row r="55" spans="1:13" s="15" customFormat="1" ht="15" customHeight="1" thickBot="1" x14ac:dyDescent="0.55000000000000004">
      <c r="A55" s="168">
        <v>55</v>
      </c>
      <c r="B55" s="190"/>
      <c r="C55" s="227" t="s">
        <v>99</v>
      </c>
      <c r="D55" s="227"/>
      <c r="E55" s="322"/>
      <c r="F55" s="227"/>
      <c r="G55" s="362">
        <f>G19+G35+G51</f>
        <v>0</v>
      </c>
      <c r="H55" s="164"/>
      <c r="I55" s="164"/>
      <c r="J55" s="362">
        <f>IF(G55=0,SUM(J11,J15,J23,J27,J31,J39,J43,J47),0)</f>
        <v>0</v>
      </c>
      <c r="K55" s="164"/>
      <c r="L55" s="164"/>
      <c r="M55" s="162"/>
    </row>
    <row r="56" spans="1:13" s="15" customFormat="1" ht="15" customHeight="1" thickBot="1" x14ac:dyDescent="0.55000000000000004">
      <c r="A56" s="168">
        <v>56</v>
      </c>
      <c r="B56" s="190"/>
      <c r="C56" s="227" t="s">
        <v>100</v>
      </c>
      <c r="D56" s="705"/>
      <c r="E56" s="322"/>
      <c r="F56" s="227"/>
      <c r="G56" s="362">
        <f>G20+G36+G52</f>
        <v>0</v>
      </c>
      <c r="H56" s="362">
        <f>H20+H36+H52</f>
        <v>0</v>
      </c>
      <c r="I56" s="362">
        <f>G56+H56</f>
        <v>0</v>
      </c>
      <c r="J56" s="362">
        <f>IF(G56=0,SUM(J12,J16,J24,J28,J32,J40,J44,J48),0)</f>
        <v>0</v>
      </c>
      <c r="K56" s="535">
        <f>IF(H56=0,K20+K36+K52,0)</f>
        <v>0</v>
      </c>
      <c r="L56" s="707">
        <f>J56+K56</f>
        <v>0</v>
      </c>
      <c r="M56" s="162"/>
    </row>
    <row r="57" spans="1:13" s="15" customFormat="1" ht="15" customHeight="1" thickBot="1" x14ac:dyDescent="0.55000000000000004">
      <c r="A57" s="168">
        <v>57</v>
      </c>
      <c r="B57" s="190"/>
      <c r="C57" s="227" t="s">
        <v>778</v>
      </c>
      <c r="D57" s="705"/>
      <c r="E57" s="322"/>
      <c r="F57" s="227"/>
      <c r="G57" s="362">
        <f>G55+G56</f>
        <v>0</v>
      </c>
      <c r="H57" s="164"/>
      <c r="I57" s="164"/>
      <c r="J57" s="362">
        <f>IF(G57=0,SUM(J13,J17,J25,J29,J33,J41,J45,J49),0)</f>
        <v>0</v>
      </c>
      <c r="K57" s="164"/>
      <c r="L57" s="164"/>
      <c r="M57" s="162"/>
    </row>
    <row r="58" spans="1:13" s="27" customFormat="1" ht="15" customHeight="1" x14ac:dyDescent="0.5">
      <c r="A58" s="168">
        <v>58</v>
      </c>
      <c r="B58" s="190"/>
      <c r="C58" s="190"/>
      <c r="D58" s="227"/>
      <c r="E58" s="227"/>
      <c r="F58" s="190"/>
      <c r="G58" s="190"/>
      <c r="H58" s="190"/>
      <c r="I58" s="190"/>
      <c r="J58" s="190"/>
      <c r="K58" s="190"/>
      <c r="L58" s="190"/>
      <c r="M58" s="162"/>
    </row>
    <row r="59" spans="1:13" s="15" customFormat="1" ht="30" customHeight="1" x14ac:dyDescent="0.55000000000000004">
      <c r="A59" s="168">
        <v>59</v>
      </c>
      <c r="B59" s="233"/>
      <c r="C59" s="226" t="s">
        <v>826</v>
      </c>
      <c r="D59" s="190"/>
      <c r="E59" s="190"/>
      <c r="F59" s="190"/>
      <c r="G59" s="190"/>
      <c r="H59" s="190"/>
      <c r="I59" s="190"/>
      <c r="J59" s="190"/>
      <c r="K59" s="190"/>
      <c r="L59" s="190"/>
      <c r="M59" s="162"/>
    </row>
    <row r="60" spans="1:13" s="15" customFormat="1" ht="30" customHeight="1" x14ac:dyDescent="0.55000000000000004">
      <c r="A60" s="168">
        <v>60</v>
      </c>
      <c r="B60" s="233"/>
      <c r="C60" s="226"/>
      <c r="D60" s="227"/>
      <c r="E60" s="190"/>
      <c r="F60" s="190"/>
      <c r="G60" s="190"/>
      <c r="H60" s="190"/>
      <c r="I60" s="190"/>
      <c r="J60" s="363" t="s">
        <v>17</v>
      </c>
      <c r="K60" s="190"/>
      <c r="L60" s="190"/>
      <c r="M60" s="162"/>
    </row>
    <row r="61" spans="1:13" s="15" customFormat="1" ht="18" customHeight="1" x14ac:dyDescent="0.5">
      <c r="A61" s="168">
        <v>61</v>
      </c>
      <c r="B61" s="190"/>
      <c r="C61" s="325"/>
      <c r="D61" s="227" t="s">
        <v>106</v>
      </c>
      <c r="E61" s="228"/>
      <c r="F61" s="325"/>
      <c r="G61" s="325"/>
      <c r="H61" s="325"/>
      <c r="I61" s="325"/>
      <c r="J61" s="190"/>
      <c r="K61" s="190"/>
      <c r="L61" s="190"/>
      <c r="M61" s="162"/>
    </row>
    <row r="62" spans="1:13" s="15" customFormat="1" ht="15" customHeight="1" x14ac:dyDescent="0.5">
      <c r="A62" s="168">
        <v>62</v>
      </c>
      <c r="B62" s="190"/>
      <c r="C62" s="233"/>
      <c r="D62" s="227"/>
      <c r="E62" s="228"/>
      <c r="F62" s="237" t="s">
        <v>83</v>
      </c>
      <c r="G62" s="233"/>
      <c r="H62" s="233"/>
      <c r="I62" s="233"/>
      <c r="J62" s="1"/>
      <c r="K62" s="190"/>
      <c r="L62" s="190"/>
      <c r="M62" s="162"/>
    </row>
    <row r="63" spans="1:13" s="15" customFormat="1" ht="15" customHeight="1" x14ac:dyDescent="0.5">
      <c r="A63" s="168">
        <v>63</v>
      </c>
      <c r="B63" s="190"/>
      <c r="C63" s="233"/>
      <c r="D63" s="227"/>
      <c r="E63" s="228"/>
      <c r="F63" s="237" t="s">
        <v>84</v>
      </c>
      <c r="G63" s="233"/>
      <c r="H63" s="233"/>
      <c r="I63" s="233"/>
      <c r="J63" s="1"/>
      <c r="K63" s="190"/>
      <c r="L63" s="190"/>
      <c r="M63" s="162"/>
    </row>
    <row r="64" spans="1:13" s="15" customFormat="1" ht="15" customHeight="1" x14ac:dyDescent="0.5">
      <c r="A64" s="168">
        <v>64</v>
      </c>
      <c r="B64" s="190"/>
      <c r="C64" s="233"/>
      <c r="D64" s="227"/>
      <c r="E64" s="228" t="s">
        <v>85</v>
      </c>
      <c r="F64" s="228"/>
      <c r="G64" s="233"/>
      <c r="H64" s="233"/>
      <c r="I64" s="233"/>
      <c r="J64" s="361">
        <f>SUM(J62:J63)</f>
        <v>0</v>
      </c>
      <c r="K64" s="190"/>
      <c r="L64" s="190"/>
      <c r="M64" s="162"/>
    </row>
    <row r="65" spans="1:13" s="15" customFormat="1" ht="30" customHeight="1" x14ac:dyDescent="0.55000000000000004">
      <c r="A65" s="168">
        <v>65</v>
      </c>
      <c r="B65" s="233"/>
      <c r="C65" s="226" t="s">
        <v>827</v>
      </c>
      <c r="D65" s="190"/>
      <c r="E65" s="190"/>
      <c r="F65" s="190"/>
      <c r="G65" s="190"/>
      <c r="H65" s="190"/>
      <c r="I65" s="190"/>
      <c r="J65" s="190"/>
      <c r="K65" s="190"/>
      <c r="L65" s="190"/>
      <c r="M65" s="162"/>
    </row>
    <row r="66" spans="1:13" s="15" customFormat="1" ht="15" customHeight="1" x14ac:dyDescent="0.45">
      <c r="A66" s="168">
        <v>66</v>
      </c>
      <c r="B66" s="190"/>
      <c r="C66" s="164"/>
      <c r="D66" s="164"/>
      <c r="E66" s="228"/>
      <c r="F66" s="164"/>
      <c r="G66" s="164"/>
      <c r="H66" s="164"/>
      <c r="I66" s="164"/>
      <c r="J66" s="324"/>
      <c r="K66" s="827" t="s">
        <v>17</v>
      </c>
      <c r="L66" s="827"/>
      <c r="M66" s="162"/>
    </row>
    <row r="67" spans="1:13" s="15" customFormat="1" ht="15" customHeight="1" x14ac:dyDescent="0.45">
      <c r="A67" s="168">
        <v>67</v>
      </c>
      <c r="B67" s="190"/>
      <c r="C67" s="326"/>
      <c r="D67" s="326"/>
      <c r="E67" s="228" t="s">
        <v>101</v>
      </c>
      <c r="F67" s="326"/>
      <c r="G67" s="326"/>
      <c r="H67" s="326"/>
      <c r="I67" s="326"/>
      <c r="J67" s="324"/>
      <c r="K67" s="250" t="s">
        <v>14</v>
      </c>
      <c r="L67" s="250" t="s">
        <v>88</v>
      </c>
      <c r="M67" s="162"/>
    </row>
    <row r="68" spans="1:13" s="15" customFormat="1" ht="15" customHeight="1" x14ac:dyDescent="0.45">
      <c r="A68" s="168">
        <v>68</v>
      </c>
      <c r="B68" s="190"/>
      <c r="C68" s="326"/>
      <c r="D68" s="326"/>
      <c r="E68" s="228"/>
      <c r="F68" s="237" t="s">
        <v>102</v>
      </c>
      <c r="G68" s="326"/>
      <c r="H68" s="828"/>
      <c r="I68" s="829"/>
      <c r="J68" s="164" t="s">
        <v>90</v>
      </c>
      <c r="K68" s="1"/>
      <c r="L68" s="1"/>
      <c r="M68" s="162"/>
    </row>
    <row r="69" spans="1:13" s="15" customFormat="1" ht="15" customHeight="1" thickBot="1" x14ac:dyDescent="0.5">
      <c r="A69" s="168">
        <v>69</v>
      </c>
      <c r="B69" s="190"/>
      <c r="C69" s="326"/>
      <c r="D69" s="326"/>
      <c r="E69" s="228"/>
      <c r="F69" s="237" t="s">
        <v>91</v>
      </c>
      <c r="G69" s="326"/>
      <c r="H69" s="828"/>
      <c r="I69" s="829"/>
      <c r="J69" s="164" t="s">
        <v>92</v>
      </c>
      <c r="K69" s="1"/>
      <c r="L69" s="1"/>
      <c r="M69" s="162"/>
    </row>
    <row r="70" spans="1:13" s="15" customFormat="1" ht="15" customHeight="1" thickBot="1" x14ac:dyDescent="0.5">
      <c r="A70" s="168">
        <v>70</v>
      </c>
      <c r="B70" s="190"/>
      <c r="C70" s="326"/>
      <c r="D70" s="326"/>
      <c r="E70" s="228"/>
      <c r="F70" s="237" t="s">
        <v>93</v>
      </c>
      <c r="G70" s="326"/>
      <c r="H70" s="828"/>
      <c r="I70" s="829"/>
      <c r="J70" s="164" t="s">
        <v>94</v>
      </c>
      <c r="K70" s="364">
        <f>K68-K69</f>
        <v>0</v>
      </c>
      <c r="L70" s="364">
        <f>L68-L69</f>
        <v>0</v>
      </c>
      <c r="M70" s="162"/>
    </row>
    <row r="71" spans="1:13" s="15" customFormat="1" ht="15" customHeight="1" x14ac:dyDescent="0.45">
      <c r="A71" s="168">
        <v>71</v>
      </c>
      <c r="B71" s="190"/>
      <c r="C71" s="326"/>
      <c r="D71" s="326"/>
      <c r="E71" s="228"/>
      <c r="F71" s="237"/>
      <c r="G71" s="326"/>
      <c r="H71" s="326"/>
      <c r="I71" s="326"/>
      <c r="J71" s="233"/>
      <c r="K71" s="190"/>
      <c r="L71" s="190"/>
      <c r="M71" s="162"/>
    </row>
    <row r="72" spans="1:13" s="15" customFormat="1" ht="15" customHeight="1" x14ac:dyDescent="0.45">
      <c r="A72" s="168">
        <v>72</v>
      </c>
      <c r="B72" s="190"/>
      <c r="C72" s="326"/>
      <c r="D72" s="326"/>
      <c r="E72" s="228"/>
      <c r="F72" s="237" t="s">
        <v>95</v>
      </c>
      <c r="G72" s="326"/>
      <c r="H72" s="811"/>
      <c r="I72" s="812"/>
      <c r="J72" s="813"/>
      <c r="K72" s="813"/>
      <c r="L72" s="814"/>
      <c r="M72" s="162"/>
    </row>
    <row r="73" spans="1:13" ht="15" customHeight="1" x14ac:dyDescent="0.45">
      <c r="A73" s="168">
        <v>73</v>
      </c>
      <c r="B73" s="190"/>
      <c r="C73" s="237"/>
      <c r="D73" s="164"/>
      <c r="E73" s="164"/>
      <c r="F73" s="237"/>
      <c r="G73" s="164"/>
      <c r="H73" s="815"/>
      <c r="I73" s="816"/>
      <c r="J73" s="817"/>
      <c r="K73" s="817"/>
      <c r="L73" s="818"/>
      <c r="M73" s="162"/>
    </row>
    <row r="74" spans="1:13" s="54" customFormat="1" ht="15" customHeight="1" x14ac:dyDescent="0.45">
      <c r="A74" s="168">
        <v>74</v>
      </c>
      <c r="B74" s="190"/>
      <c r="C74" s="237"/>
      <c r="D74" s="164"/>
      <c r="E74" s="164"/>
      <c r="F74" s="237"/>
      <c r="G74" s="164"/>
      <c r="H74" s="164"/>
      <c r="I74" s="164"/>
      <c r="J74" s="237"/>
      <c r="K74" s="237"/>
      <c r="L74" s="237"/>
      <c r="M74" s="162"/>
    </row>
    <row r="75" spans="1:13" s="24" customFormat="1" ht="15" customHeight="1" x14ac:dyDescent="0.45">
      <c r="A75" s="168">
        <v>75</v>
      </c>
      <c r="B75" s="190"/>
      <c r="C75" s="237"/>
      <c r="D75" s="164"/>
      <c r="E75" s="164"/>
      <c r="F75" s="237"/>
      <c r="G75" s="164"/>
      <c r="H75" s="164"/>
      <c r="I75" s="164"/>
      <c r="J75" s="237"/>
      <c r="K75" s="827" t="s">
        <v>17</v>
      </c>
      <c r="L75" s="827"/>
      <c r="M75" s="162"/>
    </row>
    <row r="76" spans="1:13" s="15" customFormat="1" ht="15" customHeight="1" x14ac:dyDescent="0.45">
      <c r="A76" s="168">
        <v>76</v>
      </c>
      <c r="B76" s="190"/>
      <c r="C76" s="326"/>
      <c r="D76" s="326"/>
      <c r="E76" s="228" t="s">
        <v>103</v>
      </c>
      <c r="F76" s="326"/>
      <c r="G76" s="326"/>
      <c r="H76" s="326"/>
      <c r="I76" s="326"/>
      <c r="J76" s="324"/>
      <c r="K76" s="250" t="s">
        <v>14</v>
      </c>
      <c r="L76" s="250" t="s">
        <v>88</v>
      </c>
      <c r="M76" s="162"/>
    </row>
    <row r="77" spans="1:13" s="15" customFormat="1" ht="15" customHeight="1" x14ac:dyDescent="0.45">
      <c r="A77" s="168">
        <v>77</v>
      </c>
      <c r="B77" s="190"/>
      <c r="C77" s="326"/>
      <c r="D77" s="326"/>
      <c r="E77" s="228"/>
      <c r="F77" s="237" t="s">
        <v>102</v>
      </c>
      <c r="G77" s="326"/>
      <c r="H77" s="828"/>
      <c r="I77" s="829"/>
      <c r="J77" s="164" t="s">
        <v>90</v>
      </c>
      <c r="K77" s="1"/>
      <c r="L77" s="1"/>
      <c r="M77" s="162"/>
    </row>
    <row r="78" spans="1:13" s="15" customFormat="1" ht="15" customHeight="1" thickBot="1" x14ac:dyDescent="0.5">
      <c r="A78" s="168">
        <v>78</v>
      </c>
      <c r="B78" s="190"/>
      <c r="C78" s="326"/>
      <c r="D78" s="326"/>
      <c r="E78" s="228"/>
      <c r="F78" s="237" t="s">
        <v>91</v>
      </c>
      <c r="G78" s="326"/>
      <c r="H78" s="828"/>
      <c r="I78" s="829"/>
      <c r="J78" s="164" t="s">
        <v>92</v>
      </c>
      <c r="K78" s="1"/>
      <c r="L78" s="1"/>
      <c r="M78" s="162"/>
    </row>
    <row r="79" spans="1:13" s="15" customFormat="1" ht="15" customHeight="1" thickBot="1" x14ac:dyDescent="0.5">
      <c r="A79" s="168">
        <v>79</v>
      </c>
      <c r="B79" s="190"/>
      <c r="C79" s="326"/>
      <c r="D79" s="326"/>
      <c r="E79" s="228"/>
      <c r="F79" s="237" t="s">
        <v>93</v>
      </c>
      <c r="G79" s="326"/>
      <c r="H79" s="828"/>
      <c r="I79" s="829"/>
      <c r="J79" s="164" t="s">
        <v>94</v>
      </c>
      <c r="K79" s="364">
        <f>K77-K78</f>
        <v>0</v>
      </c>
      <c r="L79" s="364">
        <f>L77-L78</f>
        <v>0</v>
      </c>
      <c r="M79" s="162"/>
    </row>
    <row r="80" spans="1:13" s="15" customFormat="1" ht="15" customHeight="1" x14ac:dyDescent="0.45">
      <c r="A80" s="168">
        <v>80</v>
      </c>
      <c r="B80" s="190"/>
      <c r="C80" s="326"/>
      <c r="D80" s="326"/>
      <c r="E80" s="228"/>
      <c r="F80" s="237"/>
      <c r="G80" s="326"/>
      <c r="H80" s="326"/>
      <c r="I80" s="326"/>
      <c r="J80" s="233"/>
      <c r="K80" s="190"/>
      <c r="L80" s="190"/>
      <c r="M80" s="162"/>
    </row>
    <row r="81" spans="1:14" s="15" customFormat="1" ht="15" customHeight="1" x14ac:dyDescent="0.45">
      <c r="A81" s="168">
        <v>81</v>
      </c>
      <c r="B81" s="190"/>
      <c r="C81" s="326"/>
      <c r="D81" s="326"/>
      <c r="E81" s="228"/>
      <c r="F81" s="237" t="s">
        <v>95</v>
      </c>
      <c r="G81" s="326"/>
      <c r="H81" s="811"/>
      <c r="I81" s="812"/>
      <c r="J81" s="813"/>
      <c r="K81" s="813"/>
      <c r="L81" s="814"/>
      <c r="M81" s="162"/>
    </row>
    <row r="82" spans="1:14" ht="15" customHeight="1" x14ac:dyDescent="0.45">
      <c r="A82" s="168">
        <v>82</v>
      </c>
      <c r="B82" s="190"/>
      <c r="C82" s="237"/>
      <c r="D82" s="164"/>
      <c r="E82" s="164"/>
      <c r="F82" s="237"/>
      <c r="G82" s="164"/>
      <c r="H82" s="815"/>
      <c r="I82" s="816"/>
      <c r="J82" s="817"/>
      <c r="K82" s="817"/>
      <c r="L82" s="818"/>
      <c r="M82" s="162"/>
    </row>
    <row r="83" spans="1:14" s="40" customFormat="1" ht="15" customHeight="1" x14ac:dyDescent="0.45">
      <c r="A83" s="168">
        <v>83</v>
      </c>
      <c r="B83" s="365"/>
      <c r="C83" s="366"/>
      <c r="D83" s="365"/>
      <c r="E83" s="365"/>
      <c r="F83" s="366"/>
      <c r="G83" s="365"/>
      <c r="H83" s="365"/>
      <c r="I83" s="365"/>
      <c r="J83" s="330"/>
      <c r="K83" s="330"/>
      <c r="L83" s="330"/>
      <c r="M83" s="332"/>
    </row>
    <row r="84" spans="1:14" s="54" customFormat="1" ht="15" customHeight="1" x14ac:dyDescent="0.45">
      <c r="A84" s="168">
        <v>84</v>
      </c>
      <c r="B84" s="190"/>
      <c r="C84" s="237"/>
      <c r="D84" s="164"/>
      <c r="E84" s="164"/>
      <c r="F84" s="237"/>
      <c r="G84" s="164"/>
      <c r="H84" s="164"/>
      <c r="I84" s="164"/>
      <c r="J84" s="237"/>
      <c r="K84" s="334" t="s">
        <v>17</v>
      </c>
      <c r="L84" s="334"/>
      <c r="M84" s="162"/>
    </row>
    <row r="85" spans="1:14" s="46" customFormat="1" ht="15" customHeight="1" x14ac:dyDescent="0.45">
      <c r="A85" s="168">
        <v>85</v>
      </c>
      <c r="B85" s="330"/>
      <c r="C85" s="367"/>
      <c r="D85" s="367"/>
      <c r="E85" s="368" t="s">
        <v>104</v>
      </c>
      <c r="F85" s="367"/>
      <c r="G85" s="367"/>
      <c r="H85" s="367"/>
      <c r="I85" s="367"/>
      <c r="J85" s="369"/>
      <c r="K85" s="370" t="s">
        <v>14</v>
      </c>
      <c r="L85" s="370" t="s">
        <v>88</v>
      </c>
      <c r="M85" s="332"/>
    </row>
    <row r="86" spans="1:14" s="46" customFormat="1" ht="15" customHeight="1" x14ac:dyDescent="0.45">
      <c r="A86" s="168">
        <v>86</v>
      </c>
      <c r="B86" s="330"/>
      <c r="C86" s="367"/>
      <c r="D86" s="367"/>
      <c r="E86" s="368"/>
      <c r="F86" s="366" t="s">
        <v>102</v>
      </c>
      <c r="G86" s="367"/>
      <c r="H86" s="828"/>
      <c r="I86" s="829"/>
      <c r="J86" s="369" t="s">
        <v>90</v>
      </c>
      <c r="K86" s="60"/>
      <c r="L86" s="60"/>
      <c r="M86" s="332"/>
    </row>
    <row r="87" spans="1:14" s="46" customFormat="1" ht="15" customHeight="1" thickBot="1" x14ac:dyDescent="0.5">
      <c r="A87" s="168">
        <v>87</v>
      </c>
      <c r="B87" s="330"/>
      <c r="C87" s="367"/>
      <c r="D87" s="367"/>
      <c r="E87" s="368"/>
      <c r="F87" s="366" t="s">
        <v>91</v>
      </c>
      <c r="G87" s="367"/>
      <c r="H87" s="828"/>
      <c r="I87" s="829"/>
      <c r="J87" s="369" t="s">
        <v>92</v>
      </c>
      <c r="K87" s="60"/>
      <c r="L87" s="60"/>
      <c r="M87" s="332"/>
    </row>
    <row r="88" spans="1:14" s="46" customFormat="1" ht="15" customHeight="1" thickBot="1" x14ac:dyDescent="0.5">
      <c r="A88" s="168">
        <v>88</v>
      </c>
      <c r="B88" s="330"/>
      <c r="C88" s="367"/>
      <c r="D88" s="367"/>
      <c r="E88" s="368"/>
      <c r="F88" s="366" t="s">
        <v>93</v>
      </c>
      <c r="G88" s="367"/>
      <c r="H88" s="828"/>
      <c r="I88" s="829"/>
      <c r="J88" s="369" t="s">
        <v>94</v>
      </c>
      <c r="K88" s="364">
        <f>K86-K87</f>
        <v>0</v>
      </c>
      <c r="L88" s="364">
        <f>L86-L87</f>
        <v>0</v>
      </c>
      <c r="M88" s="332"/>
    </row>
    <row r="89" spans="1:14" s="46" customFormat="1" ht="15" customHeight="1" x14ac:dyDescent="0.45">
      <c r="A89" s="168">
        <v>89</v>
      </c>
      <c r="B89" s="330"/>
      <c r="C89" s="367"/>
      <c r="D89" s="367"/>
      <c r="E89" s="368"/>
      <c r="F89" s="366"/>
      <c r="G89" s="367"/>
      <c r="H89" s="367"/>
      <c r="I89" s="367"/>
      <c r="J89" s="365"/>
      <c r="K89" s="330"/>
      <c r="L89" s="330"/>
      <c r="M89" s="332"/>
    </row>
    <row r="90" spans="1:14" s="46" customFormat="1" ht="15" customHeight="1" x14ac:dyDescent="0.45">
      <c r="A90" s="168">
        <v>90</v>
      </c>
      <c r="B90" s="330"/>
      <c r="C90" s="367"/>
      <c r="D90" s="367"/>
      <c r="E90" s="368"/>
      <c r="F90" s="366" t="s">
        <v>95</v>
      </c>
      <c r="G90" s="367"/>
      <c r="H90" s="819"/>
      <c r="I90" s="820"/>
      <c r="J90" s="821"/>
      <c r="K90" s="821"/>
      <c r="L90" s="822"/>
      <c r="M90" s="332"/>
    </row>
    <row r="91" spans="1:14" s="46" customFormat="1" ht="15" customHeight="1" x14ac:dyDescent="0.45">
      <c r="A91" s="168">
        <v>91</v>
      </c>
      <c r="B91" s="330"/>
      <c r="C91" s="367"/>
      <c r="D91" s="369"/>
      <c r="E91" s="369"/>
      <c r="F91" s="369"/>
      <c r="G91" s="369"/>
      <c r="H91" s="823"/>
      <c r="I91" s="824"/>
      <c r="J91" s="825"/>
      <c r="K91" s="825"/>
      <c r="L91" s="826"/>
      <c r="M91" s="332"/>
    </row>
    <row r="92" spans="1:14" s="41" customFormat="1" ht="15" customHeight="1" x14ac:dyDescent="0.45">
      <c r="A92" s="168">
        <v>92</v>
      </c>
      <c r="B92" s="336"/>
      <c r="C92" s="337"/>
      <c r="D92" s="371"/>
      <c r="E92" s="371"/>
      <c r="F92" s="371"/>
      <c r="G92" s="371"/>
      <c r="H92" s="371"/>
      <c r="I92" s="371"/>
      <c r="J92" s="371"/>
      <c r="K92" s="371"/>
      <c r="L92" s="371"/>
      <c r="M92" s="333"/>
      <c r="N92" s="138" t="s">
        <v>198</v>
      </c>
    </row>
    <row r="93" spans="1:14" ht="15" customHeight="1" x14ac:dyDescent="0.5">
      <c r="A93" s="168">
        <v>93</v>
      </c>
      <c r="B93" s="372"/>
      <c r="C93" s="810" t="s">
        <v>110</v>
      </c>
      <c r="D93" s="810"/>
      <c r="E93" s="810"/>
      <c r="F93" s="810"/>
      <c r="G93" s="810"/>
      <c r="H93" s="810"/>
      <c r="I93" s="810"/>
      <c r="J93" s="810"/>
      <c r="K93" s="810"/>
      <c r="L93" s="810"/>
      <c r="M93" s="162"/>
    </row>
    <row r="94" spans="1:14" s="47" customFormat="1" ht="15" customHeight="1" x14ac:dyDescent="0.5">
      <c r="A94" s="168">
        <v>94</v>
      </c>
      <c r="B94" s="373"/>
      <c r="C94" s="301" t="s">
        <v>152</v>
      </c>
      <c r="D94" s="301"/>
      <c r="E94" s="301"/>
      <c r="F94" s="301"/>
      <c r="G94" s="301"/>
      <c r="H94" s="301"/>
      <c r="I94" s="678"/>
      <c r="J94" s="301"/>
      <c r="K94" s="301"/>
      <c r="L94" s="301"/>
      <c r="M94" s="162"/>
    </row>
    <row r="95" spans="1:14" ht="12.75" customHeight="1" x14ac:dyDescent="0.45">
      <c r="A95" s="168">
        <v>95</v>
      </c>
      <c r="B95" s="159"/>
      <c r="C95" s="160"/>
      <c r="D95" s="160"/>
      <c r="E95" s="160"/>
      <c r="F95" s="160"/>
      <c r="G95" s="160"/>
      <c r="H95" s="160"/>
      <c r="I95" s="706"/>
      <c r="J95" s="160"/>
      <c r="K95" s="159"/>
      <c r="L95" s="160"/>
      <c r="M95" s="158"/>
    </row>
  </sheetData>
  <sheetProtection formatRows="0" insertRows="0"/>
  <customSheetViews>
    <customSheetView guid="{21F2E024-704F-4E93-AC63-213755ECFFE0}" scale="70" showPageBreaks="1" showGridLines="0" fitToPage="1" printArea="1" view="pageBreakPreview">
      <pane ySplit="7" topLeftCell="A8" activePane="bottomLeft" state="frozen"/>
      <selection pane="bottomLeft"/>
      <pageMargins left="0.70866141732283472" right="0.70866141732283472" top="0.74803149606299213" bottom="0.74803149606299213" header="0.31496062992125989" footer="0.31496062992125989"/>
      <pageSetup paperSize="9" scale="50" fitToHeight="0" orientation="portrait" r:id="rId1"/>
      <headerFooter>
        <oddHeader>&amp;C&amp;"Arial"&amp;10 Commerce Commission Information Disclosure Template</oddHeader>
        <oddFooter>&amp;L&amp;"Arial"&amp;10 &amp;F&amp;C&amp;"Arial"&amp;10 &amp;A&amp;R&amp;"Arial"&amp;10 &amp;P</oddFooter>
      </headerFooter>
    </customSheetView>
  </customSheetViews>
  <mergeCells count="35">
    <mergeCell ref="H79:I79"/>
    <mergeCell ref="H86:I86"/>
    <mergeCell ref="H87:I87"/>
    <mergeCell ref="H88:I88"/>
    <mergeCell ref="H68:I68"/>
    <mergeCell ref="H69:I69"/>
    <mergeCell ref="H70:I70"/>
    <mergeCell ref="H77:I77"/>
    <mergeCell ref="H78:I78"/>
    <mergeCell ref="C40:D41"/>
    <mergeCell ref="C42:D43"/>
    <mergeCell ref="C44:D45"/>
    <mergeCell ref="C46:D47"/>
    <mergeCell ref="C48:D49"/>
    <mergeCell ref="C26:D27"/>
    <mergeCell ref="C28:D29"/>
    <mergeCell ref="C30:D31"/>
    <mergeCell ref="C32:D33"/>
    <mergeCell ref="C38:D39"/>
    <mergeCell ref="K2:L2"/>
    <mergeCell ref="K3:L3"/>
    <mergeCell ref="C8:D9"/>
    <mergeCell ref="A5:L5"/>
    <mergeCell ref="C93:L93"/>
    <mergeCell ref="H81:L82"/>
    <mergeCell ref="H90:L91"/>
    <mergeCell ref="H72:L73"/>
    <mergeCell ref="K66:L66"/>
    <mergeCell ref="K75:L75"/>
    <mergeCell ref="C10:D11"/>
    <mergeCell ref="C12:D13"/>
    <mergeCell ref="C14:D15"/>
    <mergeCell ref="C16:D17"/>
    <mergeCell ref="C22:D23"/>
    <mergeCell ref="C24:D25"/>
  </mergeCells>
  <dataValidations disablePrompts="1" count="1">
    <dataValidation allowBlank="1" showInputMessage="1" showErrorMessage="1" prompt="Please enter text" sqref="H90:L91 H86:H88 H77:H79 H72:L73 H81:L82 H68:H70" xr:uid="{00000000-0002-0000-0A00-000000000000}"/>
  </dataValidations>
  <pageMargins left="0.70866141732283472" right="0.70866141732283472" top="0.74803149606299213" bottom="0.74803149606299213" header="0.31496062992125984" footer="0.31496062992125984"/>
  <pageSetup paperSize="9" scale="58" fitToHeight="2" orientation="landscape" r:id="rId2"/>
  <headerFooter alignWithMargins="0">
    <oddHeader>&amp;CCommerce Commission Information Disclosure Template</oddHeader>
    <oddFooter>&amp;L&amp;F&amp;C&amp;P&amp;R&amp;A</oddFooter>
  </headerFooter>
  <rowBreaks count="1" manualBreakCount="1">
    <brk id="58" max="1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tabColor theme="6" tint="-0.749992370372631"/>
  </sheetPr>
  <dimension ref="A1:U53"/>
  <sheetViews>
    <sheetView showGridLines="0" zoomScaleNormal="100" zoomScaleSheetLayoutView="100" workbookViewId="0">
      <selection activeCell="U26" sqref="U26"/>
    </sheetView>
  </sheetViews>
  <sheetFormatPr defaultColWidth="9.1328125" defaultRowHeight="14.25" x14ac:dyDescent="0.45"/>
  <cols>
    <col min="1" max="1" width="4.59765625" style="2" customWidth="1"/>
    <col min="2" max="2" width="3.1328125" style="2" customWidth="1"/>
    <col min="3" max="3" width="5.59765625" style="2" customWidth="1"/>
    <col min="4" max="4" width="0.86328125" style="22" customWidth="1"/>
    <col min="5" max="5" width="1.59765625" style="2" customWidth="1"/>
    <col min="6" max="6" width="2.73046875" style="2" customWidth="1"/>
    <col min="7" max="7" width="18.86328125" style="2" customWidth="1"/>
    <col min="8" max="8" width="2.3984375" style="22" customWidth="1"/>
    <col min="9" max="9" width="22.73046875" style="2" customWidth="1"/>
    <col min="10" max="10" width="3" style="2" customWidth="1"/>
    <col min="11" max="12" width="16.1328125" style="2" customWidth="1"/>
    <col min="13" max="13" width="2.73046875" style="2" customWidth="1"/>
    <col min="14" max="14" width="15.73046875" style="34" customWidth="1"/>
    <col min="15" max="16384" width="9.1328125" style="2"/>
  </cols>
  <sheetData>
    <row r="1" spans="1:14" s="5" customFormat="1" ht="15" customHeight="1" x14ac:dyDescent="0.45">
      <c r="A1" s="291"/>
      <c r="B1" s="219"/>
      <c r="C1" s="219"/>
      <c r="D1" s="219"/>
      <c r="E1" s="219"/>
      <c r="F1" s="390"/>
      <c r="G1" s="390"/>
      <c r="H1" s="390"/>
      <c r="I1" s="390"/>
      <c r="J1" s="390"/>
      <c r="K1" s="219"/>
      <c r="L1" s="219"/>
      <c r="M1" s="391"/>
      <c r="N1" s="31"/>
    </row>
    <row r="2" spans="1:14" s="5" customFormat="1" ht="18" customHeight="1" x14ac:dyDescent="0.5">
      <c r="A2" s="292"/>
      <c r="B2" s="221"/>
      <c r="C2" s="221"/>
      <c r="D2" s="221"/>
      <c r="E2" s="221"/>
      <c r="F2" s="392"/>
      <c r="G2" s="392"/>
      <c r="H2" s="392"/>
      <c r="I2" s="200" t="s">
        <v>832</v>
      </c>
      <c r="J2" s="807" t="str">
        <f>IF(NOT(ISBLANK(CoverSheet!$C$8)),CoverSheet!$C$8,"")</f>
        <v/>
      </c>
      <c r="K2" s="807"/>
      <c r="L2" s="807"/>
      <c r="M2" s="393"/>
      <c r="N2" s="31"/>
    </row>
    <row r="3" spans="1:14" s="5" customFormat="1" ht="26.25" customHeight="1" x14ac:dyDescent="0.5">
      <c r="A3" s="292"/>
      <c r="B3" s="221"/>
      <c r="C3" s="221"/>
      <c r="D3" s="221"/>
      <c r="E3" s="221"/>
      <c r="F3" s="392"/>
      <c r="G3" s="392"/>
      <c r="H3" s="392"/>
      <c r="I3" s="200" t="s">
        <v>834</v>
      </c>
      <c r="J3" s="808" t="str">
        <f>IF(ISNUMBER(CoverSheet!$C$12),CoverSheet!$C$12,"")</f>
        <v/>
      </c>
      <c r="K3" s="808"/>
      <c r="L3" s="808"/>
      <c r="M3" s="393"/>
      <c r="N3" s="31"/>
    </row>
    <row r="4" spans="1:14" s="5" customFormat="1" ht="41.25" customHeight="1" x14ac:dyDescent="0.65">
      <c r="A4" s="199" t="s">
        <v>286</v>
      </c>
      <c r="B4" s="293"/>
      <c r="C4" s="221"/>
      <c r="D4" s="221"/>
      <c r="E4" s="221"/>
      <c r="F4" s="392"/>
      <c r="G4" s="392"/>
      <c r="H4" s="392"/>
      <c r="I4" s="392"/>
      <c r="J4" s="392"/>
      <c r="K4" s="221"/>
      <c r="L4" s="221"/>
      <c r="M4" s="393"/>
      <c r="N4" s="31"/>
    </row>
    <row r="5" spans="1:14" s="28" customFormat="1" ht="90.95" customHeight="1" x14ac:dyDescent="0.45">
      <c r="A5" s="768" t="s">
        <v>942</v>
      </c>
      <c r="B5" s="776"/>
      <c r="C5" s="776"/>
      <c r="D5" s="776"/>
      <c r="E5" s="776"/>
      <c r="F5" s="776"/>
      <c r="G5" s="776"/>
      <c r="H5" s="776"/>
      <c r="I5" s="776"/>
      <c r="J5" s="776"/>
      <c r="K5" s="776"/>
      <c r="L5" s="776"/>
      <c r="M5" s="224"/>
      <c r="N5" s="30"/>
    </row>
    <row r="6" spans="1:14" s="5" customFormat="1" ht="15" customHeight="1" x14ac:dyDescent="0.45">
      <c r="A6" s="196" t="s">
        <v>131</v>
      </c>
      <c r="B6" s="294"/>
      <c r="C6" s="225"/>
      <c r="D6" s="225"/>
      <c r="E6" s="221"/>
      <c r="F6" s="392"/>
      <c r="G6" s="392"/>
      <c r="H6" s="392"/>
      <c r="I6" s="392"/>
      <c r="J6" s="392"/>
      <c r="K6" s="221"/>
      <c r="L6" s="221"/>
      <c r="M6" s="393"/>
      <c r="N6" s="31"/>
    </row>
    <row r="7" spans="1:14" s="5" customFormat="1" ht="30" customHeight="1" x14ac:dyDescent="0.55000000000000004">
      <c r="A7" s="168">
        <v>7</v>
      </c>
      <c r="B7" s="171"/>
      <c r="C7" s="173" t="s">
        <v>287</v>
      </c>
      <c r="D7" s="385"/>
      <c r="E7" s="176"/>
      <c r="F7" s="165"/>
      <c r="G7" s="165"/>
      <c r="H7" s="165"/>
      <c r="I7" s="165"/>
      <c r="J7" s="165"/>
      <c r="K7" s="169" t="s">
        <v>17</v>
      </c>
      <c r="L7" s="169" t="s">
        <v>17</v>
      </c>
      <c r="M7" s="162"/>
      <c r="N7" s="32"/>
    </row>
    <row r="8" spans="1:14" s="141" customFormat="1" ht="30" customHeight="1" x14ac:dyDescent="0.55000000000000004">
      <c r="A8" s="168">
        <v>8</v>
      </c>
      <c r="B8" s="171"/>
      <c r="C8" s="173"/>
      <c r="D8" s="680"/>
      <c r="E8" s="176"/>
      <c r="F8" s="386" t="s">
        <v>856</v>
      </c>
      <c r="G8" s="165"/>
      <c r="H8" s="165"/>
      <c r="I8" s="386" t="s">
        <v>857</v>
      </c>
      <c r="J8" s="165"/>
      <c r="K8" s="169"/>
      <c r="L8" s="169"/>
      <c r="M8" s="162"/>
      <c r="N8" s="32"/>
    </row>
    <row r="9" spans="1:14" s="5" customFormat="1" ht="15" customHeight="1" x14ac:dyDescent="0.45">
      <c r="A9" s="168">
        <v>9</v>
      </c>
      <c r="B9" s="171"/>
      <c r="C9" s="165"/>
      <c r="D9" s="165"/>
      <c r="E9" s="170"/>
      <c r="F9" s="166" t="s">
        <v>323</v>
      </c>
      <c r="G9" s="451"/>
      <c r="H9" s="451"/>
      <c r="I9" s="443" t="s">
        <v>310</v>
      </c>
      <c r="J9" s="170"/>
      <c r="K9" s="452"/>
      <c r="L9" s="449"/>
      <c r="M9" s="162"/>
      <c r="N9" s="31"/>
    </row>
    <row r="10" spans="1:14" s="5" customFormat="1" ht="15" customHeight="1" x14ac:dyDescent="0.45">
      <c r="A10" s="168">
        <v>10</v>
      </c>
      <c r="B10" s="171"/>
      <c r="C10" s="165"/>
      <c r="D10" s="165"/>
      <c r="E10" s="170"/>
      <c r="F10" s="446"/>
      <c r="G10" s="234"/>
      <c r="H10" s="234"/>
      <c r="I10" s="349" t="s">
        <v>311</v>
      </c>
      <c r="J10" s="170"/>
      <c r="K10" s="452"/>
      <c r="L10" s="449"/>
      <c r="M10" s="162"/>
      <c r="N10" s="31"/>
    </row>
    <row r="11" spans="1:14" s="5" customFormat="1" ht="15" customHeight="1" thickBot="1" x14ac:dyDescent="0.5">
      <c r="A11" s="168">
        <v>11</v>
      </c>
      <c r="B11" s="171"/>
      <c r="C11" s="165"/>
      <c r="D11" s="165"/>
      <c r="E11" s="170"/>
      <c r="F11" s="446"/>
      <c r="G11" s="234"/>
      <c r="H11" s="234"/>
      <c r="I11" s="349" t="s">
        <v>288</v>
      </c>
      <c r="J11" s="170"/>
      <c r="K11" s="452"/>
      <c r="L11" s="449"/>
      <c r="M11" s="162"/>
      <c r="N11" s="31"/>
    </row>
    <row r="12" spans="1:14" s="141" customFormat="1" ht="15" customHeight="1" thickBot="1" x14ac:dyDescent="0.5">
      <c r="A12" s="168">
        <v>12</v>
      </c>
      <c r="B12" s="171"/>
      <c r="C12" s="165"/>
      <c r="D12" s="165"/>
      <c r="E12" s="170"/>
      <c r="F12" s="234"/>
      <c r="G12" s="722"/>
      <c r="H12" s="234"/>
      <c r="I12" s="399"/>
      <c r="J12" s="170"/>
      <c r="K12" s="170"/>
      <c r="L12" s="397">
        <f>SUM(K9:K11)</f>
        <v>0</v>
      </c>
      <c r="M12" s="162"/>
      <c r="N12" s="31"/>
    </row>
    <row r="13" spans="1:14" s="141" customFormat="1" ht="15" customHeight="1" x14ac:dyDescent="0.45">
      <c r="A13" s="168">
        <v>13</v>
      </c>
      <c r="B13" s="171"/>
      <c r="C13" s="165"/>
      <c r="D13" s="165"/>
      <c r="E13" s="170"/>
      <c r="F13" s="166" t="s">
        <v>324</v>
      </c>
      <c r="G13" s="234"/>
      <c r="H13" s="234"/>
      <c r="I13" s="399" t="s">
        <v>312</v>
      </c>
      <c r="J13" s="170"/>
      <c r="K13" s="452"/>
      <c r="L13" s="449"/>
      <c r="M13" s="162"/>
      <c r="N13" s="31"/>
    </row>
    <row r="14" spans="1:14" s="5" customFormat="1" ht="15" customHeight="1" thickBot="1" x14ac:dyDescent="0.5">
      <c r="A14" s="168">
        <v>14</v>
      </c>
      <c r="B14" s="171"/>
      <c r="C14" s="165"/>
      <c r="D14" s="165"/>
      <c r="E14" s="170"/>
      <c r="F14" s="446"/>
      <c r="G14" s="234"/>
      <c r="H14" s="234"/>
      <c r="I14" s="399" t="s">
        <v>313</v>
      </c>
      <c r="J14" s="170"/>
      <c r="K14" s="452"/>
      <c r="L14" s="449"/>
      <c r="M14" s="162"/>
      <c r="N14" s="31"/>
    </row>
    <row r="15" spans="1:14" s="12" customFormat="1" ht="15" customHeight="1" thickBot="1" x14ac:dyDescent="0.5">
      <c r="A15" s="168">
        <v>15</v>
      </c>
      <c r="B15" s="171"/>
      <c r="C15" s="165"/>
      <c r="D15" s="165"/>
      <c r="E15" s="170"/>
      <c r="F15" s="234"/>
      <c r="G15" s="722"/>
      <c r="H15" s="234"/>
      <c r="I15" s="444"/>
      <c r="J15" s="170"/>
      <c r="K15" s="453"/>
      <c r="L15" s="397">
        <f>SUM(K13:K14)</f>
        <v>0</v>
      </c>
      <c r="M15" s="162"/>
      <c r="N15" s="31"/>
    </row>
    <row r="16" spans="1:14" s="141" customFormat="1" ht="15" customHeight="1" x14ac:dyDescent="0.45">
      <c r="A16" s="168">
        <v>16</v>
      </c>
      <c r="B16" s="171"/>
      <c r="C16" s="165"/>
      <c r="D16" s="165"/>
      <c r="E16" s="170"/>
      <c r="F16" s="166" t="s">
        <v>325</v>
      </c>
      <c r="G16" s="234"/>
      <c r="H16" s="234"/>
      <c r="I16" s="170" t="s">
        <v>316</v>
      </c>
      <c r="J16" s="170"/>
      <c r="K16" s="454"/>
      <c r="L16" s="449"/>
      <c r="M16" s="162"/>
      <c r="N16" s="31"/>
    </row>
    <row r="17" spans="1:21" s="141" customFormat="1" ht="15" customHeight="1" x14ac:dyDescent="0.45">
      <c r="A17" s="168">
        <v>17</v>
      </c>
      <c r="B17" s="171"/>
      <c r="C17" s="165"/>
      <c r="D17" s="165"/>
      <c r="E17" s="170"/>
      <c r="F17" s="446"/>
      <c r="G17" s="234"/>
      <c r="H17" s="234"/>
      <c r="I17" s="170" t="s">
        <v>317</v>
      </c>
      <c r="J17" s="170"/>
      <c r="K17" s="454"/>
      <c r="L17" s="449"/>
      <c r="M17" s="162"/>
      <c r="N17" s="31"/>
    </row>
    <row r="18" spans="1:21" s="141" customFormat="1" ht="15" customHeight="1" thickBot="1" x14ac:dyDescent="0.5">
      <c r="A18" s="168">
        <v>18</v>
      </c>
      <c r="B18" s="171"/>
      <c r="C18" s="165"/>
      <c r="D18" s="165"/>
      <c r="E18" s="170"/>
      <c r="F18" s="446"/>
      <c r="G18" s="234"/>
      <c r="H18" s="234"/>
      <c r="I18" s="170" t="s">
        <v>318</v>
      </c>
      <c r="J18" s="170"/>
      <c r="K18" s="454"/>
      <c r="L18" s="449"/>
      <c r="M18" s="162"/>
      <c r="N18" s="31"/>
    </row>
    <row r="19" spans="1:21" s="141" customFormat="1" ht="15" customHeight="1" thickBot="1" x14ac:dyDescent="0.5">
      <c r="A19" s="168">
        <v>19</v>
      </c>
      <c r="B19" s="171"/>
      <c r="C19" s="165"/>
      <c r="D19" s="165"/>
      <c r="E19" s="170"/>
      <c r="F19" s="234"/>
      <c r="G19" s="722"/>
      <c r="H19" s="234"/>
      <c r="I19" s="444"/>
      <c r="J19" s="170"/>
      <c r="K19" s="453"/>
      <c r="L19" s="397">
        <f>SUM(K16:K18)</f>
        <v>0</v>
      </c>
      <c r="M19" s="162"/>
      <c r="N19" s="31"/>
    </row>
    <row r="20" spans="1:21" s="5" customFormat="1" ht="15" customHeight="1" x14ac:dyDescent="0.45">
      <c r="A20" s="168">
        <v>20</v>
      </c>
      <c r="B20" s="171"/>
      <c r="C20" s="165"/>
      <c r="D20" s="165"/>
      <c r="E20" s="170"/>
      <c r="F20" s="166" t="s">
        <v>326</v>
      </c>
      <c r="G20" s="234"/>
      <c r="H20" s="234"/>
      <c r="I20" s="170" t="s">
        <v>319</v>
      </c>
      <c r="J20" s="170"/>
      <c r="K20" s="452"/>
      <c r="L20" s="449"/>
      <c r="M20" s="162"/>
      <c r="N20" s="31"/>
    </row>
    <row r="21" spans="1:21" s="141" customFormat="1" ht="15" customHeight="1" x14ac:dyDescent="0.45">
      <c r="A21" s="168">
        <v>21</v>
      </c>
      <c r="B21" s="171"/>
      <c r="C21" s="165"/>
      <c r="D21" s="165"/>
      <c r="E21" s="170"/>
      <c r="F21" s="447"/>
      <c r="G21" s="234"/>
      <c r="H21" s="234"/>
      <c r="I21" s="170" t="s">
        <v>320</v>
      </c>
      <c r="J21" s="170"/>
      <c r="K21" s="454"/>
      <c r="L21" s="449"/>
      <c r="M21" s="162"/>
      <c r="N21" s="31"/>
    </row>
    <row r="22" spans="1:21" s="141" customFormat="1" ht="15" customHeight="1" x14ac:dyDescent="0.45">
      <c r="A22" s="168">
        <v>22</v>
      </c>
      <c r="B22" s="171"/>
      <c r="C22" s="165"/>
      <c r="D22" s="165"/>
      <c r="E22" s="170"/>
      <c r="F22" s="447"/>
      <c r="G22" s="234"/>
      <c r="H22" s="234"/>
      <c r="I22" s="170" t="s">
        <v>321</v>
      </c>
      <c r="J22" s="170"/>
      <c r="K22" s="454"/>
      <c r="L22" s="449"/>
      <c r="M22" s="162"/>
      <c r="N22" s="31"/>
    </row>
    <row r="23" spans="1:21" s="141" customFormat="1" ht="15" customHeight="1" thickBot="1" x14ac:dyDescent="0.5">
      <c r="A23" s="168">
        <v>23</v>
      </c>
      <c r="B23" s="171"/>
      <c r="C23" s="165"/>
      <c r="D23" s="165"/>
      <c r="E23" s="170"/>
      <c r="F23" s="234"/>
      <c r="G23" s="234"/>
      <c r="H23" s="234"/>
      <c r="I23" s="170" t="s">
        <v>322</v>
      </c>
      <c r="J23" s="170"/>
      <c r="K23" s="454"/>
      <c r="L23" s="449"/>
      <c r="M23" s="162"/>
      <c r="N23" s="31"/>
      <c r="R23" s="763"/>
      <c r="S23" s="20"/>
      <c r="T23" s="20"/>
    </row>
    <row r="24" spans="1:21" s="141" customFormat="1" ht="15" customHeight="1" thickBot="1" x14ac:dyDescent="0.5">
      <c r="A24" s="168">
        <v>24</v>
      </c>
      <c r="B24" s="171"/>
      <c r="C24" s="165"/>
      <c r="D24" s="165"/>
      <c r="E24" s="170"/>
      <c r="F24" s="234"/>
      <c r="G24" s="722"/>
      <c r="H24" s="234"/>
      <c r="I24" s="170"/>
      <c r="J24" s="170"/>
      <c r="K24" s="453"/>
      <c r="L24" s="397">
        <f>SUM(K20:K23)</f>
        <v>0</v>
      </c>
      <c r="M24" s="162"/>
      <c r="N24" s="31"/>
      <c r="R24" s="764"/>
      <c r="S24" s="20"/>
      <c r="T24" s="20"/>
    </row>
    <row r="25" spans="1:21" s="141" customFormat="1" ht="15" customHeight="1" x14ac:dyDescent="0.45">
      <c r="A25" s="168">
        <v>25</v>
      </c>
      <c r="B25" s="171"/>
      <c r="C25" s="165"/>
      <c r="D25" s="165"/>
      <c r="E25" s="170"/>
      <c r="F25" s="234"/>
      <c r="G25" s="234"/>
      <c r="H25" s="234"/>
      <c r="I25" s="170"/>
      <c r="J25" s="170"/>
      <c r="K25" s="453"/>
      <c r="L25" s="170"/>
      <c r="M25" s="162"/>
      <c r="N25" s="31"/>
      <c r="R25" s="764"/>
      <c r="S25" s="20"/>
      <c r="T25" s="20"/>
    </row>
    <row r="26" spans="1:21" s="5" customFormat="1" ht="15" customHeight="1" x14ac:dyDescent="0.45">
      <c r="A26" s="168">
        <v>26</v>
      </c>
      <c r="B26" s="171"/>
      <c r="C26" s="165"/>
      <c r="D26" s="165"/>
      <c r="E26" s="170"/>
      <c r="F26" s="166" t="s">
        <v>805</v>
      </c>
      <c r="G26" s="234"/>
      <c r="H26" s="234"/>
      <c r="I26" s="399" t="s">
        <v>315</v>
      </c>
      <c r="J26" s="170"/>
      <c r="K26" s="454"/>
      <c r="L26" s="170"/>
      <c r="M26" s="162"/>
      <c r="N26" s="31"/>
      <c r="R26" s="22"/>
      <c r="S26" s="20"/>
      <c r="T26" s="20"/>
      <c r="U26" s="141"/>
    </row>
    <row r="27" spans="1:21" s="141" customFormat="1" ht="15" customHeight="1" x14ac:dyDescent="0.45">
      <c r="A27" s="168">
        <v>27</v>
      </c>
      <c r="B27" s="171"/>
      <c r="C27" s="165"/>
      <c r="D27" s="165"/>
      <c r="E27" s="170"/>
      <c r="F27" s="166"/>
      <c r="G27" s="722"/>
      <c r="H27" s="234"/>
      <c r="I27" s="399"/>
      <c r="J27" s="399"/>
      <c r="K27" s="399"/>
      <c r="L27" s="170"/>
      <c r="M27" s="162"/>
      <c r="N27" s="31"/>
      <c r="R27" s="22"/>
      <c r="S27" s="20"/>
      <c r="T27" s="20"/>
    </row>
    <row r="28" spans="1:21" s="141" customFormat="1" ht="15" customHeight="1" thickBot="1" x14ac:dyDescent="0.5">
      <c r="A28" s="168">
        <v>28</v>
      </c>
      <c r="B28" s="171"/>
      <c r="C28" s="165"/>
      <c r="D28" s="165"/>
      <c r="E28" s="170"/>
      <c r="F28" s="166"/>
      <c r="G28" s="234"/>
      <c r="H28" s="234"/>
      <c r="I28" s="399"/>
      <c r="J28" s="170"/>
      <c r="K28" s="399"/>
      <c r="L28" s="170"/>
      <c r="M28" s="162"/>
      <c r="N28" s="31"/>
      <c r="R28" s="22"/>
      <c r="S28" s="20"/>
      <c r="T28" s="20"/>
    </row>
    <row r="29" spans="1:21" s="12" customFormat="1" ht="15" customHeight="1" thickBot="1" x14ac:dyDescent="0.5">
      <c r="A29" s="168">
        <v>29</v>
      </c>
      <c r="B29" s="171"/>
      <c r="C29" s="165"/>
      <c r="D29" s="165"/>
      <c r="E29" s="180"/>
      <c r="F29" s="180" t="s">
        <v>124</v>
      </c>
      <c r="G29" s="234"/>
      <c r="H29" s="234"/>
      <c r="I29" s="190"/>
      <c r="J29" s="170"/>
      <c r="K29" s="453"/>
      <c r="L29" s="397">
        <f>IF(G12+G15+G19+G24+G27=0,L12+L15+L19+L24+K26,G12+G15+G19+G24+G27)</f>
        <v>0</v>
      </c>
      <c r="M29" s="162"/>
      <c r="N29" s="31"/>
      <c r="R29" s="763"/>
      <c r="S29" s="20"/>
      <c r="T29" s="20"/>
      <c r="U29" s="141"/>
    </row>
    <row r="30" spans="1:21" s="141" customFormat="1" ht="15" customHeight="1" x14ac:dyDescent="0.45">
      <c r="A30" s="168">
        <v>30</v>
      </c>
      <c r="B30" s="171"/>
      <c r="C30" s="165"/>
      <c r="D30" s="165"/>
      <c r="E30" s="180"/>
      <c r="F30" s="234"/>
      <c r="G30" s="234"/>
      <c r="H30" s="234"/>
      <c r="I30" s="190"/>
      <c r="J30" s="170"/>
      <c r="K30" s="371"/>
      <c r="L30" s="164"/>
      <c r="M30" s="162"/>
      <c r="N30" s="31"/>
      <c r="R30" s="764"/>
      <c r="S30" s="20"/>
      <c r="T30" s="20"/>
    </row>
    <row r="31" spans="1:21" s="141" customFormat="1" ht="15" customHeight="1" x14ac:dyDescent="0.45">
      <c r="A31" s="168">
        <v>31</v>
      </c>
      <c r="B31" s="171"/>
      <c r="C31" s="165"/>
      <c r="D31" s="165"/>
      <c r="E31" s="180"/>
      <c r="F31" s="166" t="s">
        <v>806</v>
      </c>
      <c r="G31" s="234"/>
      <c r="H31" s="234"/>
      <c r="I31" s="399" t="s">
        <v>314</v>
      </c>
      <c r="J31" s="170"/>
      <c r="K31" s="454"/>
      <c r="L31" s="164"/>
      <c r="M31" s="162"/>
      <c r="N31" s="31"/>
      <c r="R31" s="22"/>
      <c r="S31" s="20"/>
      <c r="T31" s="20"/>
    </row>
    <row r="32" spans="1:21" s="12" customFormat="1" ht="15" customHeight="1" thickBot="1" x14ac:dyDescent="0.5">
      <c r="A32" s="168">
        <v>32</v>
      </c>
      <c r="B32" s="171"/>
      <c r="C32" s="165"/>
      <c r="D32" s="165"/>
      <c r="E32" s="180"/>
      <c r="F32" s="234"/>
      <c r="G32" s="722"/>
      <c r="H32" s="234"/>
      <c r="I32" s="399" t="s">
        <v>801</v>
      </c>
      <c r="J32" s="170"/>
      <c r="K32" s="454"/>
      <c r="L32" s="164"/>
      <c r="M32" s="162"/>
      <c r="N32" s="31"/>
      <c r="R32" s="763"/>
      <c r="S32" s="22"/>
      <c r="T32" s="765"/>
    </row>
    <row r="33" spans="1:20" s="12" customFormat="1" ht="15" customHeight="1" thickBot="1" x14ac:dyDescent="0.5">
      <c r="A33" s="168">
        <v>33</v>
      </c>
      <c r="B33" s="171"/>
      <c r="C33" s="165"/>
      <c r="D33" s="165"/>
      <c r="E33" s="170"/>
      <c r="F33" s="316" t="s">
        <v>167</v>
      </c>
      <c r="G33" s="234"/>
      <c r="H33" s="234"/>
      <c r="I33" s="190"/>
      <c r="J33" s="170"/>
      <c r="K33" s="164"/>
      <c r="L33" s="397">
        <f>IF(G32=0,SUM(K31:K32),G32)</f>
        <v>0</v>
      </c>
      <c r="M33" s="162"/>
      <c r="N33" s="31"/>
      <c r="R33" s="764"/>
      <c r="S33" s="22"/>
      <c r="T33" s="765"/>
    </row>
    <row r="34" spans="1:20" s="5" customFormat="1" ht="15" customHeight="1" thickBot="1" x14ac:dyDescent="0.5">
      <c r="A34" s="168">
        <v>34</v>
      </c>
      <c r="B34" s="171"/>
      <c r="C34" s="165"/>
      <c r="D34" s="165"/>
      <c r="E34" s="183"/>
      <c r="F34" s="316" t="s">
        <v>121</v>
      </c>
      <c r="G34" s="234"/>
      <c r="H34" s="234"/>
      <c r="I34" s="190"/>
      <c r="J34" s="170"/>
      <c r="K34" s="164"/>
      <c r="L34" s="397">
        <f>L29+L33</f>
        <v>0</v>
      </c>
      <c r="M34" s="162"/>
      <c r="N34" s="31"/>
      <c r="R34" s="764"/>
      <c r="S34" s="22"/>
      <c r="T34" s="765"/>
    </row>
    <row r="35" spans="1:20" s="12" customFormat="1" ht="15" customHeight="1" x14ac:dyDescent="0.45">
      <c r="A35" s="168">
        <v>35</v>
      </c>
      <c r="B35" s="171"/>
      <c r="C35" s="165"/>
      <c r="D35" s="185" t="s">
        <v>6</v>
      </c>
      <c r="E35" s="183"/>
      <c r="F35" s="236" t="s">
        <v>122</v>
      </c>
      <c r="G35" s="170"/>
      <c r="H35" s="170"/>
      <c r="I35" s="170"/>
      <c r="J35" s="170"/>
      <c r="K35" s="164"/>
      <c r="L35" s="97"/>
      <c r="M35" s="162"/>
      <c r="N35" s="31"/>
      <c r="R35" s="22"/>
      <c r="S35" s="22"/>
      <c r="T35" s="766"/>
    </row>
    <row r="36" spans="1:20" s="5" customFormat="1" ht="15" customHeight="1" thickBot="1" x14ac:dyDescent="0.5">
      <c r="A36" s="168">
        <v>36</v>
      </c>
      <c r="B36" s="171"/>
      <c r="C36" s="165"/>
      <c r="D36" s="185" t="s">
        <v>5</v>
      </c>
      <c r="E36" s="185"/>
      <c r="F36" s="170" t="s">
        <v>125</v>
      </c>
      <c r="G36" s="170"/>
      <c r="H36" s="170"/>
      <c r="I36" s="170"/>
      <c r="J36" s="170"/>
      <c r="K36" s="164"/>
      <c r="L36" s="244">
        <f>K46</f>
        <v>0</v>
      </c>
      <c r="M36" s="162"/>
      <c r="N36" s="31"/>
      <c r="R36" s="763"/>
      <c r="S36" s="22"/>
      <c r="T36" s="765"/>
    </row>
    <row r="37" spans="1:20" s="18" customFormat="1" ht="15" customHeight="1" thickBot="1" x14ac:dyDescent="0.5">
      <c r="A37" s="168">
        <v>37</v>
      </c>
      <c r="B37" s="171"/>
      <c r="C37" s="165"/>
      <c r="D37" s="165"/>
      <c r="E37" s="183"/>
      <c r="F37" s="183" t="s">
        <v>75</v>
      </c>
      <c r="G37" s="170"/>
      <c r="H37" s="170"/>
      <c r="I37" s="170"/>
      <c r="J37" s="170"/>
      <c r="K37" s="164"/>
      <c r="L37" s="397">
        <f>L34+L35-L36</f>
        <v>0</v>
      </c>
      <c r="M37" s="162"/>
      <c r="N37" s="31" t="s">
        <v>130</v>
      </c>
      <c r="R37" s="767"/>
      <c r="S37" s="22"/>
      <c r="T37" s="765"/>
    </row>
    <row r="38" spans="1:20" s="11" customFormat="1" ht="15" customHeight="1" x14ac:dyDescent="0.55000000000000004">
      <c r="A38" s="168">
        <v>38</v>
      </c>
      <c r="B38" s="176"/>
      <c r="C38" s="173"/>
      <c r="D38" s="635"/>
      <c r="E38" s="176"/>
      <c r="F38" s="173"/>
      <c r="G38" s="638"/>
      <c r="H38" s="638"/>
      <c r="I38" s="638"/>
      <c r="J38" s="165"/>
      <c r="K38" s="169"/>
      <c r="L38" s="169"/>
      <c r="M38" s="162"/>
      <c r="N38" s="31"/>
    </row>
    <row r="39" spans="1:20" s="11" customFormat="1" ht="15" customHeight="1" x14ac:dyDescent="0.55000000000000004">
      <c r="A39" s="168">
        <v>39</v>
      </c>
      <c r="B39" s="176"/>
      <c r="C39" s="173" t="s">
        <v>327</v>
      </c>
      <c r="D39" s="680"/>
      <c r="E39" s="450" t="s">
        <v>873</v>
      </c>
      <c r="F39" s="165"/>
      <c r="G39" s="449"/>
      <c r="H39" s="449"/>
      <c r="I39" s="165"/>
      <c r="J39" s="165"/>
      <c r="K39" s="169" t="s">
        <v>17</v>
      </c>
      <c r="L39" s="169"/>
      <c r="M39" s="162"/>
      <c r="N39" s="31"/>
    </row>
    <row r="40" spans="1:20" s="15" customFormat="1" ht="15" customHeight="1" x14ac:dyDescent="0.45">
      <c r="A40" s="168">
        <v>40</v>
      </c>
      <c r="B40" s="176"/>
      <c r="C40" s="165"/>
      <c r="D40" s="165"/>
      <c r="E40" s="699"/>
      <c r="F40" s="451"/>
      <c r="G40" s="394"/>
      <c r="H40" s="394"/>
      <c r="I40" s="170"/>
      <c r="J40" s="170"/>
      <c r="K40" s="169"/>
      <c r="L40" s="164"/>
      <c r="M40" s="162"/>
      <c r="N40" s="31"/>
    </row>
    <row r="41" spans="1:20" ht="15" customHeight="1" x14ac:dyDescent="0.45">
      <c r="A41" s="168">
        <v>41</v>
      </c>
      <c r="B41" s="176"/>
      <c r="C41" s="165"/>
      <c r="D41" s="165"/>
      <c r="E41" s="446"/>
      <c r="F41" s="234"/>
      <c r="G41" s="699" t="s">
        <v>323</v>
      </c>
      <c r="H41" s="699"/>
      <c r="I41" s="699"/>
      <c r="J41" s="170"/>
      <c r="K41" s="701"/>
      <c r="L41" s="164"/>
      <c r="M41" s="162"/>
    </row>
    <row r="42" spans="1:20" ht="15" customHeight="1" x14ac:dyDescent="0.45">
      <c r="A42" s="168">
        <v>42</v>
      </c>
      <c r="B42" s="176"/>
      <c r="C42" s="176"/>
      <c r="D42" s="176"/>
      <c r="E42" s="446"/>
      <c r="F42" s="234"/>
      <c r="G42" s="699" t="s">
        <v>324</v>
      </c>
      <c r="H42" s="699"/>
      <c r="I42" s="699"/>
      <c r="J42" s="395"/>
      <c r="K42" s="701"/>
      <c r="L42" s="398"/>
      <c r="M42" s="162"/>
    </row>
    <row r="43" spans="1:20" ht="15" customHeight="1" x14ac:dyDescent="0.45">
      <c r="A43" s="168">
        <v>43</v>
      </c>
      <c r="B43" s="176"/>
      <c r="C43" s="176"/>
      <c r="D43" s="176"/>
      <c r="E43" s="446"/>
      <c r="F43" s="234"/>
      <c r="G43" s="699" t="s">
        <v>325</v>
      </c>
      <c r="H43" s="699"/>
      <c r="I43" s="699"/>
      <c r="J43" s="170"/>
      <c r="K43" s="701"/>
      <c r="L43" s="164"/>
      <c r="M43" s="162"/>
    </row>
    <row r="44" spans="1:20" ht="15" customHeight="1" x14ac:dyDescent="0.45">
      <c r="A44" s="168">
        <v>44</v>
      </c>
      <c r="B44" s="176"/>
      <c r="C44" s="679"/>
      <c r="D44" s="679"/>
      <c r="E44" s="447"/>
      <c r="F44" s="234"/>
      <c r="G44" s="699" t="s">
        <v>326</v>
      </c>
      <c r="H44" s="699"/>
      <c r="I44" s="699"/>
      <c r="J44" s="165"/>
      <c r="K44" s="701"/>
      <c r="L44" s="164"/>
      <c r="M44" s="162"/>
    </row>
    <row r="45" spans="1:20" ht="14.65" thickBot="1" x14ac:dyDescent="0.5">
      <c r="A45" s="168">
        <v>45</v>
      </c>
      <c r="B45" s="176"/>
      <c r="C45" s="176"/>
      <c r="D45" s="176"/>
      <c r="E45" s="679"/>
      <c r="F45" s="165"/>
      <c r="G45" s="699" t="s">
        <v>805</v>
      </c>
      <c r="H45" s="699"/>
      <c r="I45" s="699"/>
      <c r="J45" s="165"/>
      <c r="K45" s="702"/>
      <c r="L45" s="164"/>
      <c r="M45" s="162"/>
    </row>
    <row r="46" spans="1:20" ht="14.65" thickBot="1" x14ac:dyDescent="0.5">
      <c r="A46" s="168">
        <v>46</v>
      </c>
      <c r="B46" s="176"/>
      <c r="C46" s="176"/>
      <c r="D46" s="176"/>
      <c r="E46" s="830"/>
      <c r="F46" s="830"/>
      <c r="G46" s="700" t="s">
        <v>3</v>
      </c>
      <c r="H46" s="700"/>
      <c r="I46" s="180"/>
      <c r="J46" s="165"/>
      <c r="K46" s="306">
        <f>SUM(K41:K45)</f>
        <v>0</v>
      </c>
      <c r="L46" s="164"/>
      <c r="M46" s="162"/>
    </row>
    <row r="47" spans="1:20" x14ac:dyDescent="0.45">
      <c r="A47" s="168">
        <v>47</v>
      </c>
      <c r="B47" s="176"/>
      <c r="C47" s="176"/>
      <c r="D47" s="176"/>
      <c r="E47" s="636"/>
      <c r="F47" s="180"/>
      <c r="G47" s="386"/>
      <c r="H47" s="386"/>
      <c r="I47" s="386"/>
      <c r="J47" s="165"/>
      <c r="K47" s="637"/>
      <c r="L47" s="164"/>
      <c r="M47" s="162"/>
    </row>
    <row r="48" spans="1:20" x14ac:dyDescent="0.45">
      <c r="A48" s="168">
        <v>48</v>
      </c>
      <c r="B48" s="176"/>
      <c r="C48" s="176"/>
      <c r="D48" s="176"/>
      <c r="E48" s="636"/>
      <c r="F48" s="180"/>
      <c r="G48" s="165"/>
      <c r="H48" s="165"/>
      <c r="I48" s="165"/>
      <c r="J48" s="165"/>
      <c r="K48" s="637"/>
      <c r="L48" s="637"/>
      <c r="M48" s="162"/>
    </row>
    <row r="49" spans="1:13" ht="18" x14ac:dyDescent="0.55000000000000004">
      <c r="A49" s="168">
        <v>49</v>
      </c>
      <c r="B49" s="176"/>
      <c r="C49" s="226" t="s">
        <v>874</v>
      </c>
      <c r="D49" s="176"/>
      <c r="E49" s="636"/>
      <c r="F49" s="636"/>
      <c r="G49" s="636"/>
      <c r="H49" s="708"/>
      <c r="I49" s="636"/>
      <c r="J49" s="165"/>
      <c r="K49" s="165"/>
      <c r="L49" s="165"/>
      <c r="M49" s="165"/>
    </row>
    <row r="50" spans="1:13" ht="18" x14ac:dyDescent="0.55000000000000004">
      <c r="A50" s="168">
        <v>50</v>
      </c>
      <c r="B50" s="176"/>
      <c r="C50" s="226"/>
      <c r="D50" s="176"/>
      <c r="E50" s="636"/>
      <c r="F50" s="636"/>
      <c r="G50" s="636"/>
      <c r="H50" s="708"/>
      <c r="I50" s="636"/>
      <c r="J50" s="165"/>
      <c r="K50" s="169"/>
      <c r="L50" s="169"/>
      <c r="M50" s="169"/>
    </row>
    <row r="51" spans="1:13" x14ac:dyDescent="0.45">
      <c r="A51" s="168">
        <v>51</v>
      </c>
      <c r="B51" s="176"/>
      <c r="C51" s="176"/>
      <c r="D51" s="176"/>
      <c r="E51" s="636"/>
      <c r="F51" s="636"/>
      <c r="G51" s="636"/>
      <c r="H51" s="708"/>
      <c r="I51" s="636"/>
      <c r="J51" s="165"/>
      <c r="K51" s="169" t="s">
        <v>17</v>
      </c>
      <c r="L51" s="169"/>
      <c r="M51" s="169"/>
    </row>
    <row r="52" spans="1:13" x14ac:dyDescent="0.45">
      <c r="A52" s="168">
        <v>52</v>
      </c>
      <c r="B52" s="176"/>
      <c r="C52" s="176"/>
      <c r="D52" s="176"/>
      <c r="E52" s="636"/>
      <c r="F52" s="236" t="s">
        <v>352</v>
      </c>
      <c r="G52" s="636"/>
      <c r="H52" s="708"/>
      <c r="I52" s="636"/>
      <c r="J52" s="165"/>
      <c r="K52" s="589"/>
      <c r="L52" s="169"/>
      <c r="M52" s="169"/>
    </row>
    <row r="53" spans="1:13" x14ac:dyDescent="0.45">
      <c r="A53" s="168">
        <v>53</v>
      </c>
      <c r="B53" s="176"/>
      <c r="C53" s="165"/>
      <c r="D53" s="165"/>
      <c r="E53" s="636"/>
      <c r="F53" s="234"/>
      <c r="G53" s="234"/>
      <c r="H53" s="234"/>
      <c r="I53" s="234"/>
      <c r="J53" s="234"/>
      <c r="K53" s="234"/>
      <c r="L53" s="169"/>
      <c r="M53" s="169"/>
    </row>
  </sheetData>
  <sheetProtection formatRows="0" insertRows="0"/>
  <customSheetViews>
    <customSheetView guid="{21F2E024-704F-4E93-AC63-213755ECFFE0}" scale="40" showPageBreaks="1" showGridLines="0" printArea="1" view="pageBreakPreview" topLeftCell="B1">
      <pane ySplit="7" topLeftCell="A29" activePane="bottomLeft" state="frozen"/>
      <selection pane="bottomLeft" activeCell="R46" sqref="R46:R47"/>
      <rowBreaks count="1" manualBreakCount="1">
        <brk id="70" max="19" man="1"/>
      </rowBreaks>
      <pageMargins left="0.70866141732283472" right="0.70866141732283472" top="0.74803149606299213" bottom="0.74803149606299213" header="0.31496062992125989" footer="0.31496062992125989"/>
      <pageSetup paperSize="9" scale="55"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4">
    <mergeCell ref="E46:F46"/>
    <mergeCell ref="J2:L2"/>
    <mergeCell ref="J3:L3"/>
    <mergeCell ref="A5:L5"/>
  </mergeCells>
  <dataValidations count="1">
    <dataValidation type="custom" allowBlank="1" showInputMessage="1" showErrorMessage="1" error="Decimal values larger than or equal to 0 and text &quot;N/A&quot; are accepted" prompt="Please enter a number larger than or equal to 0. _x000a_Enter &quot;N/A&quot; if this does not apply" sqref="K52" xr:uid="{00000000-0002-0000-0C00-000000000000}">
      <formula1>OR(AND(ISNUMBER(K52),K52&gt;=0),AND(ISTEXT(K52),K52="N/A"))</formula1>
    </dataValidation>
  </dataValidations>
  <pageMargins left="0.70866141732283472" right="0.70866141732283472" top="0.74803149606299213" bottom="0.74803149606299213" header="0.31496062992125984" footer="0.31496062992125984"/>
  <pageSetup paperSize="9" scale="60" fitToHeight="0" orientation="portrait" r:id="rId2"/>
  <headerFooter alignWithMargins="0">
    <oddHeader>&amp;CCommerce Commission Information Disclosure Template</oddHeader>
    <oddFooter>&amp;L&amp;F&amp;C&amp;P&amp;R&amp;A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51AD9-9113-43A2-8054-6DF30CFA9F80}">
  <sheetPr codeName="Sheet6">
    <tabColor rgb="FF003870"/>
    <pageSetUpPr fitToPage="1"/>
  </sheetPr>
  <dimension ref="A1:R62"/>
  <sheetViews>
    <sheetView showGridLines="0" zoomScaleNormal="100" zoomScaleSheetLayoutView="100" workbookViewId="0">
      <selection activeCell="A5" sqref="A5:J5"/>
    </sheetView>
  </sheetViews>
  <sheetFormatPr defaultColWidth="9.1328125" defaultRowHeight="14.25" customHeight="1" x14ac:dyDescent="0.45"/>
  <cols>
    <col min="1" max="3" width="3.73046875" style="54" customWidth="1"/>
    <col min="4" max="4" width="2.3984375" style="54" customWidth="1"/>
    <col min="5" max="5" width="5.59765625" style="54" customWidth="1"/>
    <col min="6" max="6" width="25.86328125" style="54" customWidth="1"/>
    <col min="7" max="7" width="29.1328125" style="54" customWidth="1"/>
    <col min="8" max="10" width="15.73046875" style="54" customWidth="1"/>
    <col min="11" max="11" width="2.73046875" style="54" customWidth="1"/>
    <col min="12" max="12" width="11.86328125" style="31" customWidth="1"/>
    <col min="13" max="16384" width="9.1328125" style="22"/>
  </cols>
  <sheetData>
    <row r="1" spans="1:12" s="20" customFormat="1" ht="14.25" customHeight="1" x14ac:dyDescent="0.45">
      <c r="A1" s="205"/>
      <c r="B1" s="203"/>
      <c r="C1" s="203"/>
      <c r="D1" s="203"/>
      <c r="E1" s="203"/>
      <c r="F1" s="203"/>
      <c r="G1" s="203"/>
      <c r="H1" s="203"/>
      <c r="I1" s="203"/>
      <c r="J1" s="203"/>
      <c r="K1" s="307"/>
      <c r="L1" s="31"/>
    </row>
    <row r="2" spans="1:12" s="20" customFormat="1" ht="18" customHeight="1" x14ac:dyDescent="0.5">
      <c r="A2" s="201"/>
      <c r="B2" s="192"/>
      <c r="C2" s="192"/>
      <c r="D2" s="192"/>
      <c r="E2" s="192"/>
      <c r="F2" s="192"/>
      <c r="G2" s="200" t="s">
        <v>832</v>
      </c>
      <c r="H2" s="831" t="str">
        <f>IF(NOT(ISBLANK(CoverSheet!$C$8)),CoverSheet!$C$8,"")</f>
        <v/>
      </c>
      <c r="I2" s="832"/>
      <c r="J2" s="833"/>
      <c r="K2" s="308"/>
      <c r="L2" s="31"/>
    </row>
    <row r="3" spans="1:12" s="20" customFormat="1" ht="18" customHeight="1" x14ac:dyDescent="0.5">
      <c r="A3" s="201"/>
      <c r="B3" s="192"/>
      <c r="C3" s="192"/>
      <c r="D3" s="192"/>
      <c r="E3" s="192"/>
      <c r="F3" s="192"/>
      <c r="G3" s="200" t="s">
        <v>834</v>
      </c>
      <c r="H3" s="773" t="str">
        <f>IF(ISNUMBER(CoverSheet!$C$12),CoverSheet!$C$12,"")</f>
        <v/>
      </c>
      <c r="I3" s="774"/>
      <c r="J3" s="775"/>
      <c r="K3" s="308"/>
      <c r="L3" s="31"/>
    </row>
    <row r="4" spans="1:12" s="20" customFormat="1" ht="30" customHeight="1" x14ac:dyDescent="0.65">
      <c r="A4" s="199" t="s">
        <v>119</v>
      </c>
      <c r="B4" s="192"/>
      <c r="C4" s="192"/>
      <c r="D4" s="192"/>
      <c r="E4" s="192"/>
      <c r="F4" s="192"/>
      <c r="G4" s="195"/>
      <c r="H4" s="192"/>
      <c r="I4" s="192"/>
      <c r="J4" s="192"/>
      <c r="K4" s="308"/>
      <c r="L4" s="31"/>
    </row>
    <row r="5" spans="1:12" ht="120.95" customHeight="1" x14ac:dyDescent="0.45">
      <c r="A5" s="768" t="s">
        <v>968</v>
      </c>
      <c r="B5" s="834"/>
      <c r="C5" s="834"/>
      <c r="D5" s="834"/>
      <c r="E5" s="834"/>
      <c r="F5" s="834"/>
      <c r="G5" s="834"/>
      <c r="H5" s="834"/>
      <c r="I5" s="834"/>
      <c r="J5" s="834"/>
      <c r="K5" s="224"/>
    </row>
    <row r="6" spans="1:12" s="20" customFormat="1" ht="25.5" customHeight="1" x14ac:dyDescent="0.45">
      <c r="A6" s="196" t="s">
        <v>131</v>
      </c>
      <c r="B6" s="195"/>
      <c r="C6" s="194"/>
      <c r="D6" s="192"/>
      <c r="E6" s="192"/>
      <c r="F6" s="192"/>
      <c r="G6" s="192"/>
      <c r="H6" s="192"/>
      <c r="I6" s="192"/>
      <c r="J6" s="192"/>
      <c r="K6" s="308"/>
      <c r="L6" s="31"/>
    </row>
    <row r="7" spans="1:12" ht="46.5" customHeight="1" x14ac:dyDescent="0.55000000000000004">
      <c r="A7" s="168">
        <v>7</v>
      </c>
      <c r="B7" s="233"/>
      <c r="C7" s="226" t="s">
        <v>120</v>
      </c>
      <c r="D7" s="227"/>
      <c r="E7" s="400"/>
      <c r="F7" s="400"/>
      <c r="G7" s="190"/>
      <c r="H7" s="250" t="s">
        <v>792</v>
      </c>
      <c r="I7" s="250" t="s">
        <v>113</v>
      </c>
      <c r="J7" s="250" t="s">
        <v>79</v>
      </c>
      <c r="K7" s="239"/>
    </row>
    <row r="8" spans="1:12" ht="15" customHeight="1" x14ac:dyDescent="0.55000000000000004">
      <c r="A8" s="168">
        <v>8</v>
      </c>
      <c r="B8" s="233"/>
      <c r="C8" s="226"/>
      <c r="D8" s="400"/>
      <c r="E8" s="237" t="s">
        <v>214</v>
      </c>
      <c r="F8" s="401"/>
      <c r="G8" s="190"/>
      <c r="H8" s="190"/>
      <c r="I8" s="190"/>
      <c r="J8" s="190"/>
      <c r="K8" s="239"/>
    </row>
    <row r="9" spans="1:12" ht="15" customHeight="1" x14ac:dyDescent="0.55000000000000004">
      <c r="A9" s="168">
        <v>9</v>
      </c>
      <c r="B9" s="233"/>
      <c r="C9" s="226"/>
      <c r="D9" s="400"/>
      <c r="E9" s="237"/>
      <c r="F9" s="528" t="s">
        <v>357</v>
      </c>
      <c r="G9" s="190"/>
      <c r="H9" s="154"/>
      <c r="I9" s="529"/>
      <c r="J9" s="530"/>
      <c r="K9" s="239"/>
      <c r="L9" s="31" t="s">
        <v>358</v>
      </c>
    </row>
    <row r="10" spans="1:12" ht="15" customHeight="1" x14ac:dyDescent="0.55000000000000004">
      <c r="A10" s="168">
        <v>10</v>
      </c>
      <c r="B10" s="233"/>
      <c r="C10" s="226"/>
      <c r="D10" s="400"/>
      <c r="E10" s="237"/>
      <c r="F10" s="528" t="s">
        <v>359</v>
      </c>
      <c r="G10" s="190"/>
      <c r="H10" s="154"/>
      <c r="I10" s="529"/>
      <c r="J10" s="530"/>
      <c r="K10" s="239"/>
      <c r="L10" s="31" t="s">
        <v>358</v>
      </c>
    </row>
    <row r="11" spans="1:12" ht="15" customHeight="1" thickBot="1" x14ac:dyDescent="0.6">
      <c r="A11" s="168">
        <v>11</v>
      </c>
      <c r="B11" s="233"/>
      <c r="C11" s="226"/>
      <c r="D11" s="400"/>
      <c r="E11" s="237"/>
      <c r="F11" s="528" t="s">
        <v>360</v>
      </c>
      <c r="G11" s="190"/>
      <c r="H11" s="531"/>
      <c r="I11" s="532"/>
      <c r="J11" s="533"/>
      <c r="K11" s="239"/>
      <c r="L11" s="31" t="s">
        <v>358</v>
      </c>
    </row>
    <row r="12" spans="1:12" ht="15" customHeight="1" thickBot="1" x14ac:dyDescent="0.6">
      <c r="A12" s="168">
        <v>12</v>
      </c>
      <c r="B12" s="233"/>
      <c r="C12" s="226"/>
      <c r="D12" s="400"/>
      <c r="E12" s="237"/>
      <c r="F12" s="534" t="s">
        <v>361</v>
      </c>
      <c r="G12" s="190"/>
      <c r="H12" s="535">
        <f>SUM(H9:H11)</f>
        <v>0</v>
      </c>
      <c r="I12" s="535">
        <f>SUM(I9:I11)</f>
        <v>0</v>
      </c>
      <c r="J12" s="536">
        <f>IF(H12=0,0,(I12-H12)/H12)</f>
        <v>0</v>
      </c>
      <c r="K12" s="239"/>
      <c r="L12" s="31" t="s">
        <v>362</v>
      </c>
    </row>
    <row r="13" spans="1:12" ht="15" customHeight="1" x14ac:dyDescent="0.55000000000000004">
      <c r="A13" s="168">
        <v>13</v>
      </c>
      <c r="B13" s="233"/>
      <c r="C13" s="226"/>
      <c r="D13" s="400"/>
      <c r="E13" s="237"/>
      <c r="F13" s="534"/>
      <c r="G13" s="190"/>
      <c r="H13" s="374"/>
      <c r="I13" s="343"/>
      <c r="J13" s="537"/>
      <c r="K13" s="239"/>
    </row>
    <row r="14" spans="1:12" ht="15" customHeight="1" x14ac:dyDescent="0.55000000000000004">
      <c r="A14" s="168">
        <v>14</v>
      </c>
      <c r="B14" s="233"/>
      <c r="C14" s="226"/>
      <c r="D14" s="400"/>
      <c r="E14" s="237"/>
      <c r="F14" s="538" t="s">
        <v>363</v>
      </c>
      <c r="G14" s="190"/>
      <c r="H14" s="190"/>
      <c r="I14" s="190"/>
      <c r="J14" s="537"/>
      <c r="K14" s="239"/>
    </row>
    <row r="15" spans="1:12" ht="15" customHeight="1" x14ac:dyDescent="0.55000000000000004">
      <c r="A15" s="168">
        <v>15</v>
      </c>
      <c r="B15" s="233"/>
      <c r="C15" s="226"/>
      <c r="D15" s="400"/>
      <c r="E15" s="237"/>
      <c r="F15" s="539" t="s">
        <v>364</v>
      </c>
      <c r="G15" s="190"/>
      <c r="H15" s="540"/>
      <c r="I15" s="540"/>
      <c r="J15" s="540"/>
      <c r="K15" s="239"/>
      <c r="L15" s="31" t="s">
        <v>365</v>
      </c>
    </row>
    <row r="16" spans="1:12" ht="15" customHeight="1" x14ac:dyDescent="0.55000000000000004">
      <c r="A16" s="168">
        <v>16</v>
      </c>
      <c r="B16" s="233"/>
      <c r="C16" s="226"/>
      <c r="D16" s="400"/>
      <c r="E16" s="237"/>
      <c r="F16" s="539" t="s">
        <v>366</v>
      </c>
      <c r="G16" s="190"/>
      <c r="H16" s="540"/>
      <c r="I16" s="540"/>
      <c r="J16" s="540"/>
      <c r="K16" s="239"/>
      <c r="L16" s="31" t="s">
        <v>367</v>
      </c>
    </row>
    <row r="17" spans="1:18" ht="41.25" customHeight="1" x14ac:dyDescent="0.55000000000000004">
      <c r="A17" s="168">
        <v>17</v>
      </c>
      <c r="B17" s="164"/>
      <c r="C17" s="226" t="s">
        <v>123</v>
      </c>
      <c r="D17" s="227"/>
      <c r="E17" s="402"/>
      <c r="F17" s="234"/>
      <c r="G17" s="324"/>
      <c r="H17" s="469" t="s">
        <v>114</v>
      </c>
      <c r="I17" s="250" t="s">
        <v>113</v>
      </c>
      <c r="J17" s="250" t="s">
        <v>79</v>
      </c>
      <c r="K17" s="239"/>
    </row>
    <row r="18" spans="1:18" ht="12.75" customHeight="1" x14ac:dyDescent="0.55000000000000004">
      <c r="A18" s="168">
        <v>18</v>
      </c>
      <c r="B18" s="164"/>
      <c r="C18" s="226"/>
      <c r="D18" s="227"/>
      <c r="E18" s="699" t="s">
        <v>856</v>
      </c>
      <c r="F18" s="165"/>
      <c r="G18" s="386" t="s">
        <v>857</v>
      </c>
      <c r="H18" s="469"/>
      <c r="I18" s="250"/>
      <c r="J18" s="250"/>
      <c r="K18" s="239"/>
    </row>
    <row r="19" spans="1:18" ht="15" customHeight="1" x14ac:dyDescent="0.45">
      <c r="A19" s="168">
        <v>19</v>
      </c>
      <c r="B19" s="164"/>
      <c r="C19" s="234"/>
      <c r="D19" s="444"/>
      <c r="E19" s="166" t="s">
        <v>323</v>
      </c>
      <c r="F19" s="451"/>
      <c r="G19" s="443" t="s">
        <v>310</v>
      </c>
      <c r="H19" s="179"/>
      <c r="I19" s="188">
        <f>'S6.Actual Expenditure Capex'!K9</f>
        <v>0</v>
      </c>
      <c r="J19" s="541">
        <f>IF(H19=0,0,(I19-H19)/H19)</f>
        <v>0</v>
      </c>
      <c r="K19" s="162"/>
    </row>
    <row r="20" spans="1:18" ht="15" customHeight="1" x14ac:dyDescent="0.45">
      <c r="A20" s="168">
        <v>20</v>
      </c>
      <c r="B20" s="164"/>
      <c r="C20" s="190"/>
      <c r="D20" s="228"/>
      <c r="E20" s="446"/>
      <c r="F20" s="234"/>
      <c r="G20" s="349" t="s">
        <v>311</v>
      </c>
      <c r="H20" s="179"/>
      <c r="I20" s="188">
        <f>'S6.Actual Expenditure Capex'!K10</f>
        <v>0</v>
      </c>
      <c r="J20" s="541">
        <f t="shared" ref="J20:J39" si="0">IF(H20=0,0,(I20-H20)/H20)</f>
        <v>0</v>
      </c>
      <c r="K20" s="162"/>
    </row>
    <row r="21" spans="1:18" ht="15" customHeight="1" thickBot="1" x14ac:dyDescent="0.5">
      <c r="A21" s="168">
        <v>21</v>
      </c>
      <c r="B21" s="164"/>
      <c r="C21" s="190"/>
      <c r="D21" s="228"/>
      <c r="E21" s="446"/>
      <c r="F21" s="234"/>
      <c r="G21" s="349" t="s">
        <v>288</v>
      </c>
      <c r="H21" s="179"/>
      <c r="I21" s="188">
        <f>'S6.Actual Expenditure Capex'!K11</f>
        <v>0</v>
      </c>
      <c r="J21" s="541">
        <f t="shared" si="0"/>
        <v>0</v>
      </c>
      <c r="K21" s="162"/>
    </row>
    <row r="22" spans="1:18" ht="15" customHeight="1" thickBot="1" x14ac:dyDescent="0.5">
      <c r="A22" s="168">
        <v>22</v>
      </c>
      <c r="B22" s="164"/>
      <c r="C22" s="190"/>
      <c r="D22" s="228"/>
      <c r="E22" s="234"/>
      <c r="F22" s="234"/>
      <c r="G22" s="399"/>
      <c r="H22" s="178">
        <f>SUM(H19:H21)</f>
        <v>0</v>
      </c>
      <c r="I22" s="178">
        <f>MAX('S6.Actual Expenditure Capex'!G12, SUM(I19:I21))</f>
        <v>0</v>
      </c>
      <c r="J22" s="178">
        <f>IF(H22=0,0,(I22-H22)/H22)</f>
        <v>0</v>
      </c>
      <c r="K22" s="162"/>
    </row>
    <row r="23" spans="1:18" ht="15" customHeight="1" x14ac:dyDescent="0.45">
      <c r="A23" s="168">
        <v>23</v>
      </c>
      <c r="B23" s="164"/>
      <c r="C23" s="234"/>
      <c r="D23" s="228"/>
      <c r="E23" s="166" t="s">
        <v>324</v>
      </c>
      <c r="F23" s="234"/>
      <c r="G23" s="399" t="s">
        <v>312</v>
      </c>
      <c r="H23" s="179"/>
      <c r="I23" s="188">
        <f>'S6.Actual Expenditure Capex'!K13</f>
        <v>0</v>
      </c>
      <c r="J23" s="541">
        <f t="shared" si="0"/>
        <v>0</v>
      </c>
      <c r="K23" s="162"/>
    </row>
    <row r="24" spans="1:18" ht="15" customHeight="1" thickBot="1" x14ac:dyDescent="0.5">
      <c r="A24" s="168">
        <v>24</v>
      </c>
      <c r="B24" s="164"/>
      <c r="C24" s="190"/>
      <c r="D24" s="228"/>
      <c r="E24" s="446"/>
      <c r="F24" s="234"/>
      <c r="G24" s="399" t="s">
        <v>313</v>
      </c>
      <c r="H24" s="179"/>
      <c r="I24" s="188">
        <f>'S6.Actual Expenditure Capex'!K14</f>
        <v>0</v>
      </c>
      <c r="J24" s="541">
        <f t="shared" si="0"/>
        <v>0</v>
      </c>
      <c r="K24" s="162"/>
    </row>
    <row r="25" spans="1:18" ht="15" customHeight="1" thickBot="1" x14ac:dyDescent="0.5">
      <c r="A25" s="168">
        <v>25</v>
      </c>
      <c r="B25" s="164"/>
      <c r="C25" s="190"/>
      <c r="D25" s="228"/>
      <c r="E25" s="234"/>
      <c r="F25" s="234"/>
      <c r="G25" s="444"/>
      <c r="H25" s="178">
        <f>SUM(H23:H24)</f>
        <v>0</v>
      </c>
      <c r="I25" s="178">
        <f>MAX('S6.Actual Expenditure Capex'!G15, SUM(I23:I24))</f>
        <v>0</v>
      </c>
      <c r="J25" s="178">
        <f>IF(H25=0,0,(I25-H25)/H25)</f>
        <v>0</v>
      </c>
      <c r="K25" s="190"/>
    </row>
    <row r="26" spans="1:18" ht="15" customHeight="1" x14ac:dyDescent="0.45">
      <c r="A26" s="168">
        <v>26</v>
      </c>
      <c r="B26" s="164"/>
      <c r="C26" s="234"/>
      <c r="D26" s="234"/>
      <c r="E26" s="166" t="s">
        <v>325</v>
      </c>
      <c r="F26" s="234"/>
      <c r="G26" s="170" t="s">
        <v>316</v>
      </c>
      <c r="H26" s="179"/>
      <c r="I26" s="448">
        <f>'S6.Actual Expenditure Capex'!K16</f>
        <v>0</v>
      </c>
      <c r="J26" s="541">
        <f t="shared" ref="J26" si="1">IF(H26=0,0,(I26-H26)/H26)</f>
        <v>0</v>
      </c>
      <c r="K26" s="170"/>
      <c r="R26" s="170"/>
    </row>
    <row r="27" spans="1:18" ht="15" customHeight="1" x14ac:dyDescent="0.45">
      <c r="A27" s="168">
        <v>27</v>
      </c>
      <c r="B27" s="164"/>
      <c r="C27" s="190"/>
      <c r="D27" s="228"/>
      <c r="E27" s="446"/>
      <c r="F27" s="234"/>
      <c r="G27" s="170" t="s">
        <v>317</v>
      </c>
      <c r="H27" s="179"/>
      <c r="I27" s="448">
        <f>'S6.Actual Expenditure Capex'!K17</f>
        <v>0</v>
      </c>
      <c r="J27" s="541">
        <f t="shared" si="0"/>
        <v>0</v>
      </c>
      <c r="K27" s="162"/>
      <c r="R27" s="170"/>
    </row>
    <row r="28" spans="1:18" ht="15" customHeight="1" thickBot="1" x14ac:dyDescent="0.5">
      <c r="A28" s="168">
        <v>28</v>
      </c>
      <c r="B28" s="164"/>
      <c r="C28" s="190"/>
      <c r="D28" s="228"/>
      <c r="E28" s="446"/>
      <c r="F28" s="234"/>
      <c r="G28" s="170" t="s">
        <v>318</v>
      </c>
      <c r="H28" s="179"/>
      <c r="I28" s="448">
        <f>'S6.Actual Expenditure Capex'!K18</f>
        <v>0</v>
      </c>
      <c r="J28" s="541">
        <f t="shared" si="0"/>
        <v>0</v>
      </c>
      <c r="K28" s="162"/>
      <c r="R28" s="170"/>
    </row>
    <row r="29" spans="1:18" ht="15" customHeight="1" thickBot="1" x14ac:dyDescent="0.5">
      <c r="A29" s="168">
        <v>29</v>
      </c>
      <c r="B29" s="164"/>
      <c r="C29" s="190"/>
      <c r="D29" s="228"/>
      <c r="E29" s="234"/>
      <c r="F29" s="234"/>
      <c r="G29" s="444"/>
      <c r="H29" s="178">
        <f>SUM(H26:H28)</f>
        <v>0</v>
      </c>
      <c r="I29" s="178">
        <f>MAX('S6.Actual Expenditure Capex'!G19, SUM(I26:I28))</f>
        <v>0</v>
      </c>
      <c r="J29" s="178">
        <f>IF(H29=0,0,(I29-H29)/H29)</f>
        <v>0</v>
      </c>
      <c r="K29" s="162"/>
      <c r="R29" s="170"/>
    </row>
    <row r="30" spans="1:18" ht="15" customHeight="1" x14ac:dyDescent="0.45">
      <c r="A30" s="168">
        <v>30</v>
      </c>
      <c r="B30" s="164"/>
      <c r="C30" s="234"/>
      <c r="D30" s="234"/>
      <c r="E30" s="166" t="s">
        <v>326</v>
      </c>
      <c r="F30" s="234"/>
      <c r="G30" s="170" t="s">
        <v>319</v>
      </c>
      <c r="H30" s="179"/>
      <c r="I30" s="448">
        <f>'S6.Actual Expenditure Capex'!K20</f>
        <v>0</v>
      </c>
      <c r="J30" s="542">
        <f t="shared" si="0"/>
        <v>0</v>
      </c>
      <c r="K30" s="162"/>
      <c r="R30" s="170"/>
    </row>
    <row r="31" spans="1:18" ht="15" customHeight="1" x14ac:dyDescent="0.45">
      <c r="A31" s="168">
        <v>31</v>
      </c>
      <c r="B31" s="164"/>
      <c r="C31" s="190"/>
      <c r="D31" s="228"/>
      <c r="E31" s="447"/>
      <c r="F31" s="234"/>
      <c r="G31" s="170" t="s">
        <v>320</v>
      </c>
      <c r="H31" s="179"/>
      <c r="I31" s="448">
        <f>'S6.Actual Expenditure Capex'!K21</f>
        <v>0</v>
      </c>
      <c r="J31" s="542">
        <f t="shared" si="0"/>
        <v>0</v>
      </c>
      <c r="K31" s="162"/>
      <c r="R31" s="170"/>
    </row>
    <row r="32" spans="1:18" ht="15" customHeight="1" x14ac:dyDescent="0.45">
      <c r="A32" s="168">
        <v>32</v>
      </c>
      <c r="B32" s="164"/>
      <c r="C32" s="190"/>
      <c r="D32" s="180"/>
      <c r="E32" s="447"/>
      <c r="F32" s="234"/>
      <c r="G32" s="170" t="s">
        <v>321</v>
      </c>
      <c r="H32" s="179"/>
      <c r="I32" s="448">
        <f>'S6.Actual Expenditure Capex'!K22</f>
        <v>0</v>
      </c>
      <c r="J32" s="542">
        <f t="shared" si="0"/>
        <v>0</v>
      </c>
      <c r="K32" s="162"/>
      <c r="R32" s="170"/>
    </row>
    <row r="33" spans="1:18" ht="15" customHeight="1" thickBot="1" x14ac:dyDescent="0.5">
      <c r="A33" s="168">
        <v>33</v>
      </c>
      <c r="B33" s="164"/>
      <c r="C33" s="190"/>
      <c r="D33" s="180"/>
      <c r="E33" s="234"/>
      <c r="F33" s="234"/>
      <c r="G33" s="170" t="s">
        <v>322</v>
      </c>
      <c r="H33" s="179"/>
      <c r="I33" s="448">
        <f>'S6.Actual Expenditure Capex'!K23</f>
        <v>0</v>
      </c>
      <c r="J33" s="542">
        <f t="shared" si="0"/>
        <v>0</v>
      </c>
      <c r="K33" s="162"/>
      <c r="R33" s="170"/>
    </row>
    <row r="34" spans="1:18" ht="15" customHeight="1" thickBot="1" x14ac:dyDescent="0.5">
      <c r="A34" s="168">
        <v>34</v>
      </c>
      <c r="B34" s="164"/>
      <c r="C34" s="190"/>
      <c r="D34" s="180"/>
      <c r="E34" s="234"/>
      <c r="F34" s="234"/>
      <c r="G34" s="170"/>
      <c r="H34" s="178">
        <f>SUM(H30:H33)</f>
        <v>0</v>
      </c>
      <c r="I34" s="178">
        <f>MAX('S6.Actual Expenditure Capex'!G24, SUM(I30:I33))</f>
        <v>0</v>
      </c>
      <c r="J34" s="178">
        <f>IF(H34=0,0,(I34-H34)/H34)</f>
        <v>0</v>
      </c>
      <c r="K34" s="162"/>
      <c r="R34" s="170"/>
    </row>
    <row r="35" spans="1:18" ht="15" customHeight="1" thickBot="1" x14ac:dyDescent="0.5">
      <c r="A35" s="168">
        <v>35</v>
      </c>
      <c r="B35" s="164"/>
      <c r="C35" s="190"/>
      <c r="D35" s="180"/>
      <c r="E35" s="166" t="s">
        <v>805</v>
      </c>
      <c r="F35" s="234"/>
      <c r="G35" s="399" t="s">
        <v>315</v>
      </c>
      <c r="H35" s="179"/>
      <c r="I35" s="448">
        <f>MAX('S6.Actual Expenditure Capex'!G27, 'S6.Actual Expenditure Capex'!K26)</f>
        <v>0</v>
      </c>
      <c r="J35" s="542">
        <f t="shared" si="0"/>
        <v>0</v>
      </c>
      <c r="K35" s="162"/>
      <c r="R35" s="170"/>
    </row>
    <row r="36" spans="1:18" ht="15" customHeight="1" thickBot="1" x14ac:dyDescent="0.5">
      <c r="A36" s="168">
        <v>36</v>
      </c>
      <c r="B36" s="164"/>
      <c r="C36" s="190"/>
      <c r="D36" s="234"/>
      <c r="E36" s="180" t="s">
        <v>124</v>
      </c>
      <c r="F36" s="234"/>
      <c r="G36" s="234"/>
      <c r="H36" s="178">
        <f>H22+H25+H29+H34+H35</f>
        <v>0</v>
      </c>
      <c r="I36" s="178">
        <f>I22+I25+I29+I34+I35</f>
        <v>0</v>
      </c>
      <c r="J36" s="178">
        <f>IF(H36=0,0,(I36-H36)/H36)</f>
        <v>0</v>
      </c>
      <c r="K36" s="162"/>
      <c r="Q36" s="399"/>
      <c r="R36" s="170"/>
    </row>
    <row r="37" spans="1:18" ht="15" customHeight="1" x14ac:dyDescent="0.45">
      <c r="A37" s="168">
        <v>37</v>
      </c>
      <c r="B37" s="164"/>
      <c r="C37" s="190"/>
      <c r="D37" s="180"/>
      <c r="E37" s="180"/>
      <c r="F37" s="234"/>
      <c r="G37" s="190"/>
      <c r="H37" s="343"/>
      <c r="I37" s="343"/>
      <c r="J37" s="543"/>
      <c r="K37" s="162"/>
      <c r="Q37" s="399"/>
      <c r="R37" s="170"/>
    </row>
    <row r="38" spans="1:18" ht="15" customHeight="1" x14ac:dyDescent="0.45">
      <c r="A38" s="168">
        <v>38</v>
      </c>
      <c r="B38" s="164"/>
      <c r="C38" s="234"/>
      <c r="D38" s="180"/>
      <c r="E38" s="166" t="s">
        <v>806</v>
      </c>
      <c r="F38" s="234"/>
      <c r="G38" s="399" t="s">
        <v>314</v>
      </c>
      <c r="H38" s="179"/>
      <c r="I38" s="448">
        <f>'S6.Actual Expenditure Capex'!K31</f>
        <v>0</v>
      </c>
      <c r="J38" s="542">
        <f t="shared" si="0"/>
        <v>0</v>
      </c>
      <c r="K38" s="162"/>
      <c r="Q38" s="399"/>
      <c r="R38" s="170"/>
    </row>
    <row r="39" spans="1:18" ht="15" customHeight="1" thickBot="1" x14ac:dyDescent="0.5">
      <c r="A39" s="168">
        <v>39</v>
      </c>
      <c r="B39" s="164"/>
      <c r="C39" s="190"/>
      <c r="D39" s="180"/>
      <c r="E39" s="234"/>
      <c r="F39" s="234"/>
      <c r="G39" s="399" t="s">
        <v>801</v>
      </c>
      <c r="H39" s="179"/>
      <c r="I39" s="448">
        <f>'S6.Actual Expenditure Capex'!K32</f>
        <v>0</v>
      </c>
      <c r="J39" s="542">
        <f t="shared" si="0"/>
        <v>0</v>
      </c>
      <c r="K39" s="162"/>
      <c r="Q39" s="399"/>
      <c r="R39" s="170"/>
    </row>
    <row r="40" spans="1:18" ht="15" customHeight="1" thickBot="1" x14ac:dyDescent="0.5">
      <c r="A40" s="168">
        <v>40</v>
      </c>
      <c r="B40" s="164"/>
      <c r="C40" s="190"/>
      <c r="D40" s="234"/>
      <c r="E40" s="316" t="s">
        <v>167</v>
      </c>
      <c r="F40" s="234"/>
      <c r="G40" s="190"/>
      <c r="H40" s="178">
        <f>SUM(H38:H39)</f>
        <v>0</v>
      </c>
      <c r="I40" s="178">
        <f>MAX('S6.Actual Expenditure Capex'!G32, SUM(I38:I39))</f>
        <v>0</v>
      </c>
      <c r="J40" s="178">
        <f>IF(H40=0,0,(I40-H40)/H40)</f>
        <v>0</v>
      </c>
      <c r="K40" s="162"/>
      <c r="Q40" s="170"/>
      <c r="R40" s="170"/>
    </row>
    <row r="41" spans="1:18" ht="15" customHeight="1" thickBot="1" x14ac:dyDescent="0.5">
      <c r="A41" s="168">
        <v>41</v>
      </c>
      <c r="B41" s="164"/>
      <c r="C41" s="190"/>
      <c r="D41" s="234"/>
      <c r="E41" s="234"/>
      <c r="F41" s="234"/>
      <c r="G41" s="234"/>
      <c r="H41" s="178">
        <f>H36+H40</f>
        <v>0</v>
      </c>
      <c r="I41" s="178">
        <f>I36+I40</f>
        <v>0</v>
      </c>
      <c r="J41" s="178">
        <f>IF(H41=0,0,(I41-H41)/H41)</f>
        <v>0</v>
      </c>
      <c r="K41" s="162"/>
      <c r="Q41" s="170"/>
      <c r="R41" s="170"/>
    </row>
    <row r="42" spans="1:18" ht="29.25" customHeight="1" x14ac:dyDescent="0.55000000000000004">
      <c r="A42" s="168">
        <v>42</v>
      </c>
      <c r="B42" s="164"/>
      <c r="C42" s="226" t="s">
        <v>784</v>
      </c>
      <c r="D42" s="227"/>
      <c r="E42" s="316"/>
      <c r="F42" s="234"/>
      <c r="G42" s="190"/>
      <c r="H42" s="469" t="s">
        <v>114</v>
      </c>
      <c r="I42" s="250" t="s">
        <v>113</v>
      </c>
      <c r="J42" s="250" t="s">
        <v>79</v>
      </c>
      <c r="K42" s="162"/>
      <c r="Q42" s="170"/>
      <c r="R42" s="170"/>
    </row>
    <row r="43" spans="1:18" ht="16.5" customHeight="1" x14ac:dyDescent="0.55000000000000004">
      <c r="A43" s="168">
        <v>43</v>
      </c>
      <c r="B43" s="164"/>
      <c r="C43" s="173"/>
      <c r="D43" s="441"/>
      <c r="E43" s="442"/>
      <c r="F43" s="386" t="s">
        <v>856</v>
      </c>
      <c r="G43" s="386" t="s">
        <v>857</v>
      </c>
      <c r="H43" s="165"/>
      <c r="I43" s="190"/>
      <c r="J43" s="190"/>
      <c r="K43" s="162"/>
      <c r="Q43" s="170"/>
      <c r="R43" s="170"/>
    </row>
    <row r="44" spans="1:18" ht="15" customHeight="1" x14ac:dyDescent="0.45">
      <c r="A44" s="168">
        <v>44</v>
      </c>
      <c r="B44" s="164"/>
      <c r="C44" s="234"/>
      <c r="D44" s="228"/>
      <c r="E44" s="166"/>
      <c r="F44" s="386" t="s">
        <v>858</v>
      </c>
      <c r="G44" s="190" t="s">
        <v>305</v>
      </c>
      <c r="H44" s="179"/>
      <c r="I44" s="188">
        <f>'S5.Actual Expenditure Opex'!Q10</f>
        <v>0</v>
      </c>
      <c r="J44" s="544">
        <f t="shared" ref="J44:J53" si="2">IF(H44=0,0,(I44-H44)/H44)</f>
        <v>0</v>
      </c>
      <c r="K44" s="162"/>
      <c r="Q44" s="170"/>
      <c r="R44" s="170"/>
    </row>
    <row r="45" spans="1:18" ht="15" customHeight="1" thickBot="1" x14ac:dyDescent="0.5">
      <c r="A45" s="168">
        <v>45</v>
      </c>
      <c r="B45" s="164"/>
      <c r="C45" s="190"/>
      <c r="D45" s="228"/>
      <c r="E45" s="446"/>
      <c r="F45" s="190"/>
      <c r="G45" s="190" t="s">
        <v>306</v>
      </c>
      <c r="H45" s="179"/>
      <c r="I45" s="188">
        <f>'S5.Actual Expenditure Opex'!Q11</f>
        <v>0</v>
      </c>
      <c r="J45" s="544">
        <f t="shared" si="2"/>
        <v>0</v>
      </c>
      <c r="K45" s="162"/>
      <c r="Q45" s="170"/>
      <c r="R45" s="170"/>
    </row>
    <row r="46" spans="1:18" ht="15" customHeight="1" thickBot="1" x14ac:dyDescent="0.5">
      <c r="A46" s="168">
        <v>46</v>
      </c>
      <c r="B46" s="164"/>
      <c r="C46" s="234"/>
      <c r="D46" s="228"/>
      <c r="E46" s="166"/>
      <c r="F46" s="234"/>
      <c r="G46" s="386" t="s">
        <v>859</v>
      </c>
      <c r="H46" s="362">
        <f>H44+H45</f>
        <v>0</v>
      </c>
      <c r="I46" s="362">
        <f>MAX('S5.Actual Expenditure Opex'!F12, I44+I45)</f>
        <v>0</v>
      </c>
      <c r="J46" s="178">
        <f>IF(H46=0,0,(I46-H46)/H46)</f>
        <v>0</v>
      </c>
      <c r="K46" s="162"/>
      <c r="Q46" s="170"/>
      <c r="R46" s="170"/>
    </row>
    <row r="47" spans="1:18" ht="15" customHeight="1" x14ac:dyDescent="0.45">
      <c r="A47" s="168">
        <v>47</v>
      </c>
      <c r="B47" s="164"/>
      <c r="C47" s="190"/>
      <c r="D47" s="228"/>
      <c r="E47" s="445"/>
      <c r="F47" s="386" t="s">
        <v>112</v>
      </c>
      <c r="G47" s="190" t="s">
        <v>307</v>
      </c>
      <c r="H47" s="179"/>
      <c r="I47" s="188">
        <f>'S5.Actual Expenditure Opex'!Q13</f>
        <v>0</v>
      </c>
      <c r="J47" s="544">
        <f t="shared" si="2"/>
        <v>0</v>
      </c>
      <c r="K47" s="162"/>
      <c r="Q47" s="170"/>
      <c r="R47" s="170"/>
    </row>
    <row r="48" spans="1:18" ht="15" customHeight="1" x14ac:dyDescent="0.45">
      <c r="A48" s="168">
        <v>48</v>
      </c>
      <c r="B48" s="164"/>
      <c r="C48" s="190"/>
      <c r="D48" s="228"/>
      <c r="E48" s="445"/>
      <c r="F48" s="386"/>
      <c r="G48" s="190" t="s">
        <v>308</v>
      </c>
      <c r="H48" s="60"/>
      <c r="I48" s="188">
        <f>'S5.Actual Expenditure Opex'!Q14</f>
        <v>0</v>
      </c>
      <c r="J48" s="544">
        <f t="shared" si="2"/>
        <v>0</v>
      </c>
      <c r="K48" s="162"/>
      <c r="Q48" s="180"/>
      <c r="R48" s="170"/>
    </row>
    <row r="49" spans="1:18" ht="15" customHeight="1" thickBot="1" x14ac:dyDescent="0.5">
      <c r="A49" s="168">
        <v>49</v>
      </c>
      <c r="B49" s="164"/>
      <c r="C49" s="190"/>
      <c r="D49" s="228"/>
      <c r="E49" s="234"/>
      <c r="F49" s="190"/>
      <c r="G49" s="190" t="s">
        <v>772</v>
      </c>
      <c r="H49" s="60"/>
      <c r="I49" s="188">
        <f>'S5.Actual Expenditure Opex'!Q15</f>
        <v>0</v>
      </c>
      <c r="J49" s="544">
        <f t="shared" si="2"/>
        <v>0</v>
      </c>
      <c r="K49" s="162"/>
    </row>
    <row r="50" spans="1:18" ht="15" customHeight="1" thickBot="1" x14ac:dyDescent="0.5">
      <c r="A50" s="168">
        <v>50</v>
      </c>
      <c r="B50" s="164"/>
      <c r="C50" s="234"/>
      <c r="D50" s="386"/>
      <c r="E50" s="386"/>
      <c r="F50" s="190"/>
      <c r="G50" s="386" t="s">
        <v>309</v>
      </c>
      <c r="H50" s="362">
        <f>H47+H48+H49</f>
        <v>0</v>
      </c>
      <c r="I50" s="362">
        <f>MAX('S5.Actual Expenditure Opex'!F16, I47+I48+I49)</f>
        <v>0</v>
      </c>
      <c r="J50" s="178">
        <f>IF(H50=0,0,(I50-H50)/H50)</f>
        <v>0</v>
      </c>
      <c r="K50" s="162"/>
    </row>
    <row r="51" spans="1:18" ht="15" customHeight="1" x14ac:dyDescent="0.45">
      <c r="A51" s="168">
        <v>51</v>
      </c>
      <c r="B51" s="164"/>
      <c r="C51" s="234"/>
      <c r="D51" s="228"/>
      <c r="E51" s="166"/>
      <c r="F51" s="386" t="s">
        <v>860</v>
      </c>
      <c r="G51" s="190" t="s">
        <v>273</v>
      </c>
      <c r="H51" s="60"/>
      <c r="I51" s="188">
        <f>'S5.Actual Expenditure Opex'!Q17</f>
        <v>0</v>
      </c>
      <c r="J51" s="544">
        <f t="shared" si="2"/>
        <v>0</v>
      </c>
      <c r="K51" s="162"/>
    </row>
    <row r="52" spans="1:18" ht="15" customHeight="1" x14ac:dyDescent="0.45">
      <c r="A52" s="168">
        <v>52</v>
      </c>
      <c r="B52" s="164"/>
      <c r="C52" s="190"/>
      <c r="D52" s="228"/>
      <c r="E52" s="234"/>
      <c r="F52" s="190"/>
      <c r="G52" s="190" t="s">
        <v>800</v>
      </c>
      <c r="H52" s="60"/>
      <c r="I52" s="188">
        <f>'S5.Actual Expenditure Opex'!Q18</f>
        <v>0</v>
      </c>
      <c r="J52" s="544">
        <f t="shared" si="2"/>
        <v>0</v>
      </c>
      <c r="K52" s="162"/>
    </row>
    <row r="53" spans="1:18" ht="15" customHeight="1" thickBot="1" x14ac:dyDescent="0.5">
      <c r="A53" s="168">
        <v>53</v>
      </c>
      <c r="B53" s="164"/>
      <c r="C53" s="190"/>
      <c r="D53" s="228"/>
      <c r="E53" s="234"/>
      <c r="F53" s="190"/>
      <c r="G53" s="190" t="s">
        <v>274</v>
      </c>
      <c r="H53" s="60"/>
      <c r="I53" s="188">
        <f>'S5.Actual Expenditure Opex'!Q19</f>
        <v>0</v>
      </c>
      <c r="J53" s="544">
        <f t="shared" si="2"/>
        <v>0</v>
      </c>
      <c r="K53" s="162"/>
    </row>
    <row r="54" spans="1:18" ht="15" customHeight="1" thickBot="1" x14ac:dyDescent="0.5">
      <c r="A54" s="168">
        <v>54</v>
      </c>
      <c r="B54" s="164"/>
      <c r="C54" s="234"/>
      <c r="D54" s="386"/>
      <c r="E54" s="386"/>
      <c r="F54" s="190"/>
      <c r="G54" s="386" t="s">
        <v>861</v>
      </c>
      <c r="H54" s="362">
        <f>H51+H52+H53</f>
        <v>0</v>
      </c>
      <c r="I54" s="362">
        <f>MAX('S5.Actual Expenditure Opex'!F20, I51+I52+I53)</f>
        <v>0</v>
      </c>
      <c r="J54" s="178">
        <f>IF(H54=0,0,(I54-H54)/H54)</f>
        <v>0</v>
      </c>
      <c r="K54" s="162"/>
    </row>
    <row r="55" spans="1:18" ht="15" customHeight="1" thickBot="1" x14ac:dyDescent="0.5">
      <c r="A55" s="168">
        <v>55</v>
      </c>
      <c r="B55" s="164"/>
      <c r="C55" s="234"/>
      <c r="D55" s="228"/>
      <c r="E55" s="228"/>
      <c r="F55" s="228" t="s">
        <v>778</v>
      </c>
      <c r="G55" s="325"/>
      <c r="H55" s="362">
        <f>H46+H50+H54</f>
        <v>0</v>
      </c>
      <c r="I55" s="362">
        <f t="shared" ref="I55" si="3">I46+I50+I54</f>
        <v>0</v>
      </c>
      <c r="J55" s="178">
        <f>IF(H55=0,0,(I55-H55)/H55)</f>
        <v>0</v>
      </c>
      <c r="K55" s="162"/>
    </row>
    <row r="56" spans="1:18" ht="25.5" customHeight="1" x14ac:dyDescent="0.55000000000000004">
      <c r="A56" s="168">
        <v>56</v>
      </c>
      <c r="B56" s="233"/>
      <c r="C56" s="226" t="s">
        <v>785</v>
      </c>
      <c r="D56" s="227"/>
      <c r="E56" s="402"/>
      <c r="F56" s="402"/>
      <c r="G56" s="190"/>
      <c r="H56" s="165"/>
      <c r="I56" s="190"/>
      <c r="J56" s="190"/>
      <c r="K56" s="239"/>
    </row>
    <row r="57" spans="1:18" ht="15" customHeight="1" x14ac:dyDescent="0.45">
      <c r="A57" s="168">
        <v>57</v>
      </c>
      <c r="B57" s="233"/>
      <c r="C57" s="233"/>
      <c r="D57" s="228"/>
      <c r="E57" s="234"/>
      <c r="F57" s="237" t="s">
        <v>352</v>
      </c>
      <c r="G57" s="190"/>
      <c r="H57" s="179"/>
      <c r="I57" s="188">
        <f>'S5.Actual Expenditure Opex'!Q23</f>
        <v>0</v>
      </c>
      <c r="J57" s="544">
        <f t="shared" ref="J57:J58" si="4">IF(H57=0,0,IF(H57=0,0,(I57-H57)/H57))</f>
        <v>0</v>
      </c>
      <c r="K57" s="239"/>
    </row>
    <row r="58" spans="1:18" ht="15" customHeight="1" x14ac:dyDescent="0.45">
      <c r="A58" s="168">
        <v>58</v>
      </c>
      <c r="B58" s="233"/>
      <c r="C58" s="233"/>
      <c r="D58" s="228"/>
      <c r="E58" s="234"/>
      <c r="F58" s="237" t="s">
        <v>105</v>
      </c>
      <c r="G58" s="190"/>
      <c r="H58" s="179"/>
      <c r="I58" s="188">
        <f>'S5.Actual Expenditure Opex'!Q24</f>
        <v>0</v>
      </c>
      <c r="J58" s="544">
        <f t="shared" si="4"/>
        <v>0</v>
      </c>
      <c r="K58" s="239"/>
    </row>
    <row r="59" spans="1:18" s="31" customFormat="1" ht="15" customHeight="1" x14ac:dyDescent="0.45">
      <c r="A59" s="168">
        <v>59</v>
      </c>
      <c r="B59" s="233"/>
      <c r="C59" s="233"/>
      <c r="D59" s="228"/>
      <c r="E59" s="233"/>
      <c r="F59" s="233"/>
      <c r="G59" s="190"/>
      <c r="H59" s="164"/>
      <c r="I59" s="164"/>
      <c r="J59" s="325"/>
      <c r="K59" s="239"/>
      <c r="M59" s="22"/>
      <c r="N59" s="22"/>
      <c r="O59" s="22"/>
      <c r="P59" s="22"/>
      <c r="Q59" s="22"/>
      <c r="R59" s="22"/>
    </row>
    <row r="60" spans="1:18" s="31" customFormat="1" ht="15" customHeight="1" x14ac:dyDescent="0.45">
      <c r="A60" s="168">
        <v>60</v>
      </c>
      <c r="B60" s="396"/>
      <c r="C60" s="396" t="s">
        <v>901</v>
      </c>
      <c r="D60" s="325"/>
      <c r="E60" s="325"/>
      <c r="F60" s="325"/>
      <c r="G60" s="325"/>
      <c r="H60" s="325"/>
      <c r="I60" s="325"/>
      <c r="J60" s="325"/>
      <c r="K60" s="239"/>
      <c r="M60" s="22"/>
      <c r="N60" s="22"/>
      <c r="O60" s="22"/>
      <c r="P60" s="22"/>
      <c r="Q60" s="22"/>
      <c r="R60" s="22"/>
    </row>
    <row r="61" spans="1:18" s="31" customFormat="1" ht="30" customHeight="1" x14ac:dyDescent="0.45">
      <c r="A61" s="168">
        <v>61</v>
      </c>
      <c r="B61" s="396"/>
      <c r="C61" s="835" t="s">
        <v>902</v>
      </c>
      <c r="D61" s="835"/>
      <c r="E61" s="835"/>
      <c r="F61" s="835"/>
      <c r="G61" s="835"/>
      <c r="H61" s="835"/>
      <c r="I61" s="835"/>
      <c r="J61" s="835"/>
      <c r="K61" s="239"/>
      <c r="M61" s="22"/>
      <c r="N61" s="22"/>
      <c r="O61" s="22"/>
      <c r="P61" s="22"/>
      <c r="Q61" s="22"/>
      <c r="R61" s="22"/>
    </row>
    <row r="62" spans="1:18" s="31" customFormat="1" ht="15" customHeight="1" x14ac:dyDescent="0.45">
      <c r="A62" s="168">
        <v>62</v>
      </c>
      <c r="B62" s="404"/>
      <c r="C62" s="342"/>
      <c r="D62" s="342"/>
      <c r="E62" s="342"/>
      <c r="F62" s="342"/>
      <c r="G62" s="342"/>
      <c r="H62" s="342"/>
      <c r="I62" s="342"/>
      <c r="J62" s="342"/>
      <c r="K62" s="403"/>
      <c r="M62" s="22"/>
      <c r="N62" s="22"/>
      <c r="O62" s="22"/>
      <c r="P62" s="22"/>
      <c r="Q62" s="22"/>
      <c r="R62" s="22"/>
    </row>
  </sheetData>
  <sheetProtection formatRows="0" insertRows="0"/>
  <mergeCells count="4">
    <mergeCell ref="H2:J2"/>
    <mergeCell ref="H3:J3"/>
    <mergeCell ref="A5:J5"/>
    <mergeCell ref="C61:J61"/>
  </mergeCells>
  <dataValidations count="2">
    <dataValidation type="decimal" operator="greaterThanOrEqual" allowBlank="1" showInputMessage="1" showErrorMessage="1" error="Decimal values larger than or equal to 0 are accepted" prompt="Please enter a number larger than or equal to 0" sqref="H23:H24 H9:H13 H19:H21 H51:H53 H47:H49 I12" xr:uid="{34D143D6-172C-4407-B7EA-284E75196ABA}">
      <formula1>0</formula1>
    </dataValidation>
    <dataValidation type="custom" allowBlank="1" showInputMessage="1" showErrorMessage="1" error="Decimal values larger than or equal to 0 and text &quot;N/A&quot; are accepted" prompt="Please enter a number larger than or equal to 0. _x000a_Enter &quot;N/A&quot; if this does not apply" sqref="H57:H58 H30:I33 H35:I35 H26:I28 H38:I39 H44:H45" xr:uid="{471A0384-0261-4B87-8181-1FCBD2A4721A}">
      <formula1>OR(AND(ISNUMBER(H26),H26&gt;=0),AND(ISTEXT(H26),H26="N/A"))</formula1>
    </dataValidation>
  </dataValidations>
  <pageMargins left="0.70866141732283472" right="0.70866141732283472" top="0.74803149606299213" bottom="0.74803149606299213" header="0.31496062992125984" footer="0.31496062992125984"/>
  <pageSetup paperSize="9" scale="70" fitToHeight="0" orientation="portrait" r:id="rId1"/>
  <headerFooter alignWithMargins="0">
    <oddHeader>&amp;CCommerce Commission Information Disclosure Template</oddHeader>
    <oddFooter>&amp;L&amp;F&amp;C&amp;P&amp;R&amp;A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9">
    <tabColor rgb="FF99CCFF"/>
    <pageSetUpPr fitToPage="1"/>
  </sheetPr>
  <dimension ref="A1:P50"/>
  <sheetViews>
    <sheetView showGridLines="0" zoomScaleNormal="100" zoomScaleSheetLayoutView="100" workbookViewId="0">
      <selection activeCell="D2" sqref="D2"/>
    </sheetView>
  </sheetViews>
  <sheetFormatPr defaultColWidth="9.1328125" defaultRowHeight="14.25" x14ac:dyDescent="0.45"/>
  <cols>
    <col min="1" max="1" width="4.265625" style="13" customWidth="1"/>
    <col min="2" max="2" width="3.1328125" style="13" customWidth="1"/>
    <col min="3" max="3" width="4" style="13" customWidth="1"/>
    <col min="4" max="5" width="2.265625" style="13" customWidth="1"/>
    <col min="6" max="6" width="62.3984375" style="13" customWidth="1"/>
    <col min="7" max="9" width="16.1328125" style="13" customWidth="1"/>
    <col min="10" max="10" width="18.73046875" style="13" customWidth="1"/>
    <col min="11" max="14" width="16.1328125" style="13" customWidth="1"/>
    <col min="15" max="15" width="2.73046875" style="13" customWidth="1"/>
    <col min="16" max="16" width="14.73046875" style="34" customWidth="1"/>
    <col min="17" max="16384" width="9.1328125" style="13"/>
  </cols>
  <sheetData>
    <row r="1" spans="1:16" s="18" customFormat="1" ht="15" customHeight="1" x14ac:dyDescent="0.45">
      <c r="A1" s="291"/>
      <c r="B1" s="219"/>
      <c r="C1" s="219"/>
      <c r="D1" s="219"/>
      <c r="E1" s="219"/>
      <c r="F1" s="219"/>
      <c r="G1" s="219"/>
      <c r="H1" s="219"/>
      <c r="I1" s="219"/>
      <c r="J1" s="219"/>
      <c r="K1" s="219"/>
      <c r="L1" s="219"/>
      <c r="M1" s="219"/>
      <c r="N1" s="219"/>
      <c r="O1" s="220"/>
      <c r="P1" s="34"/>
    </row>
    <row r="2" spans="1:16" s="18" customFormat="1" ht="18" customHeight="1" x14ac:dyDescent="0.5">
      <c r="A2" s="292"/>
      <c r="B2" s="221"/>
      <c r="C2" s="221"/>
      <c r="D2" s="221"/>
      <c r="E2" s="221"/>
      <c r="F2" s="221"/>
      <c r="G2" s="221"/>
      <c r="H2" s="221"/>
      <c r="I2" s="221"/>
      <c r="J2" s="221"/>
      <c r="K2" s="221"/>
      <c r="L2" s="200" t="s">
        <v>832</v>
      </c>
      <c r="M2" s="795" t="str">
        <f>IF(NOT(ISBLANK(CoverSheet!$C$8)),CoverSheet!$C$8,"")</f>
        <v/>
      </c>
      <c r="N2" s="797"/>
      <c r="O2" s="222"/>
      <c r="P2" s="34"/>
    </row>
    <row r="3" spans="1:16" s="18" customFormat="1" ht="18" customHeight="1" x14ac:dyDescent="0.5">
      <c r="A3" s="292"/>
      <c r="B3" s="221"/>
      <c r="C3" s="221"/>
      <c r="D3" s="221"/>
      <c r="E3" s="221"/>
      <c r="F3" s="221"/>
      <c r="G3" s="221"/>
      <c r="H3" s="221"/>
      <c r="I3" s="221"/>
      <c r="J3" s="221"/>
      <c r="K3" s="221"/>
      <c r="L3" s="200" t="s">
        <v>834</v>
      </c>
      <c r="M3" s="777" t="str">
        <f>IF(ISNUMBER(CoverSheet!$C$12),CoverSheet!$C$12,"")</f>
        <v/>
      </c>
      <c r="N3" s="779"/>
      <c r="O3" s="222"/>
      <c r="P3" s="34"/>
    </row>
    <row r="4" spans="1:16" s="18" customFormat="1" ht="24" customHeight="1" x14ac:dyDescent="0.65">
      <c r="A4" s="199" t="s">
        <v>842</v>
      </c>
      <c r="B4" s="293"/>
      <c r="C4" s="221"/>
      <c r="D4" s="221"/>
      <c r="E4" s="221"/>
      <c r="F4" s="221"/>
      <c r="G4" s="221"/>
      <c r="H4" s="221"/>
      <c r="I4" s="221"/>
      <c r="J4" s="221"/>
      <c r="K4" s="221"/>
      <c r="L4" s="294"/>
      <c r="M4" s="221"/>
      <c r="N4" s="221"/>
      <c r="O4" s="222"/>
      <c r="P4" s="34"/>
    </row>
    <row r="5" spans="1:16" ht="48.4" customHeight="1" x14ac:dyDescent="0.45">
      <c r="A5" s="768" t="s">
        <v>943</v>
      </c>
      <c r="B5" s="776"/>
      <c r="C5" s="776"/>
      <c r="D5" s="776"/>
      <c r="E5" s="776"/>
      <c r="F5" s="776"/>
      <c r="G5" s="776"/>
      <c r="H5" s="776"/>
      <c r="I5" s="776"/>
      <c r="J5" s="776"/>
      <c r="K5" s="776"/>
      <c r="L5" s="776"/>
      <c r="M5" s="776"/>
      <c r="N5" s="776"/>
      <c r="O5" s="837"/>
      <c r="P5" s="35"/>
    </row>
    <row r="6" spans="1:16" s="18" customFormat="1" ht="15" customHeight="1" x14ac:dyDescent="0.45">
      <c r="A6" s="196" t="s">
        <v>131</v>
      </c>
      <c r="B6" s="294"/>
      <c r="C6" s="225"/>
      <c r="D6" s="221"/>
      <c r="E6" s="221"/>
      <c r="F6" s="221"/>
      <c r="G6" s="221"/>
      <c r="H6" s="221"/>
      <c r="I6" s="221"/>
      <c r="J6" s="221"/>
      <c r="K6" s="221"/>
      <c r="L6" s="221"/>
      <c r="M6" s="221"/>
      <c r="N6" s="221"/>
      <c r="O6" s="222"/>
      <c r="P6" s="34"/>
    </row>
    <row r="7" spans="1:16" s="18" customFormat="1" ht="15" customHeight="1" x14ac:dyDescent="0.45">
      <c r="A7" s="168">
        <v>7</v>
      </c>
      <c r="B7" s="164"/>
      <c r="C7" s="190"/>
      <c r="D7" s="190"/>
      <c r="E7" s="190"/>
      <c r="F7" s="190"/>
      <c r="G7" s="190"/>
      <c r="H7" s="190"/>
      <c r="I7" s="190"/>
      <c r="J7" s="190"/>
      <c r="K7" s="190"/>
      <c r="L7" s="190"/>
      <c r="M7" s="190"/>
      <c r="N7" s="190"/>
      <c r="O7" s="162"/>
      <c r="P7" s="34"/>
    </row>
    <row r="8" spans="1:16" s="18" customFormat="1" ht="18" x14ac:dyDescent="0.55000000000000004">
      <c r="A8" s="168">
        <v>8</v>
      </c>
      <c r="B8" s="164"/>
      <c r="C8" s="173" t="s">
        <v>928</v>
      </c>
      <c r="D8" s="295"/>
      <c r="E8" s="296"/>
      <c r="F8" s="296"/>
      <c r="G8" s="296"/>
      <c r="H8" s="296"/>
      <c r="I8" s="296"/>
      <c r="J8" s="296"/>
      <c r="K8" s="296"/>
      <c r="L8" s="296"/>
      <c r="M8" s="296"/>
      <c r="N8" s="643"/>
      <c r="O8" s="162"/>
      <c r="P8" s="34"/>
    </row>
    <row r="9" spans="1:16" s="18" customFormat="1" ht="15" customHeight="1" x14ac:dyDescent="0.45">
      <c r="A9" s="168">
        <v>9</v>
      </c>
      <c r="B9" s="164"/>
      <c r="C9" s="229"/>
      <c r="D9" s="229"/>
      <c r="E9" s="165"/>
      <c r="F9" s="165"/>
      <c r="G9" s="165"/>
      <c r="H9" s="165"/>
      <c r="I9" s="165"/>
      <c r="J9" s="165"/>
      <c r="K9" s="165"/>
      <c r="L9" s="165"/>
      <c r="M9" s="165"/>
      <c r="N9" s="165"/>
      <c r="O9" s="162"/>
      <c r="P9" s="34"/>
    </row>
    <row r="10" spans="1:16" s="18" customFormat="1" ht="44.25" customHeight="1" x14ac:dyDescent="0.45">
      <c r="A10" s="168">
        <v>10</v>
      </c>
      <c r="B10" s="164"/>
      <c r="C10" s="836"/>
      <c r="D10" s="836"/>
      <c r="E10" s="165"/>
      <c r="F10" s="297" t="s">
        <v>115</v>
      </c>
      <c r="G10" s="298" t="s">
        <v>48</v>
      </c>
      <c r="H10" s="298" t="s">
        <v>49</v>
      </c>
      <c r="I10" s="298" t="s">
        <v>50</v>
      </c>
      <c r="J10" s="298" t="s">
        <v>116</v>
      </c>
      <c r="K10" s="298" t="s">
        <v>51</v>
      </c>
      <c r="L10" s="298" t="s">
        <v>52</v>
      </c>
      <c r="M10" s="298" t="s">
        <v>53</v>
      </c>
      <c r="N10" s="298" t="s">
        <v>54</v>
      </c>
      <c r="O10" s="299"/>
      <c r="P10" s="34"/>
    </row>
    <row r="11" spans="1:16" s="18" customFormat="1" ht="15" customHeight="1" x14ac:dyDescent="0.45">
      <c r="A11" s="168">
        <v>11</v>
      </c>
      <c r="B11" s="164"/>
      <c r="C11" s="836"/>
      <c r="D11" s="836"/>
      <c r="E11" s="165"/>
      <c r="F11" s="91"/>
      <c r="G11" s="65"/>
      <c r="H11" s="65"/>
      <c r="I11" s="64"/>
      <c r="J11" s="63"/>
      <c r="K11" s="1"/>
      <c r="L11" s="1"/>
      <c r="M11" s="1"/>
      <c r="N11" s="1"/>
      <c r="O11" s="162"/>
      <c r="P11" s="34"/>
    </row>
    <row r="12" spans="1:16" s="18" customFormat="1" ht="15" customHeight="1" x14ac:dyDescent="0.45">
      <c r="A12" s="168">
        <v>12</v>
      </c>
      <c r="B12" s="164"/>
      <c r="C12" s="836"/>
      <c r="D12" s="836"/>
      <c r="E12" s="165"/>
      <c r="F12" s="91"/>
      <c r="G12" s="65"/>
      <c r="H12" s="65"/>
      <c r="I12" s="64"/>
      <c r="J12" s="63"/>
      <c r="K12" s="1"/>
      <c r="L12" s="1"/>
      <c r="M12" s="1"/>
      <c r="N12" s="1"/>
      <c r="O12" s="162"/>
      <c r="P12" s="34"/>
    </row>
    <row r="13" spans="1:16" s="18" customFormat="1" ht="15" customHeight="1" x14ac:dyDescent="0.45">
      <c r="A13" s="168">
        <v>13</v>
      </c>
      <c r="B13" s="164"/>
      <c r="C13" s="836"/>
      <c r="D13" s="836"/>
      <c r="E13" s="165"/>
      <c r="F13" s="91"/>
      <c r="G13" s="65"/>
      <c r="H13" s="65"/>
      <c r="I13" s="64"/>
      <c r="J13" s="63"/>
      <c r="K13" s="1"/>
      <c r="L13" s="1"/>
      <c r="M13" s="1"/>
      <c r="N13" s="1"/>
      <c r="O13" s="162"/>
      <c r="P13" s="34"/>
    </row>
    <row r="14" spans="1:16" s="18" customFormat="1" ht="15" customHeight="1" x14ac:dyDescent="0.45">
      <c r="A14" s="168">
        <v>14</v>
      </c>
      <c r="B14" s="164"/>
      <c r="C14" s="836"/>
      <c r="D14" s="836"/>
      <c r="E14" s="165"/>
      <c r="F14" s="91"/>
      <c r="G14" s="65"/>
      <c r="H14" s="65"/>
      <c r="I14" s="64"/>
      <c r="J14" s="63"/>
      <c r="K14" s="1"/>
      <c r="L14" s="1"/>
      <c r="M14" s="1"/>
      <c r="N14" s="1"/>
      <c r="O14" s="162"/>
      <c r="P14" s="34"/>
    </row>
    <row r="15" spans="1:16" s="18" customFormat="1" ht="15" customHeight="1" x14ac:dyDescent="0.45">
      <c r="A15" s="168">
        <v>15</v>
      </c>
      <c r="B15" s="164"/>
      <c r="C15" s="836"/>
      <c r="D15" s="836"/>
      <c r="E15" s="165"/>
      <c r="F15" s="91"/>
      <c r="G15" s="65"/>
      <c r="H15" s="65"/>
      <c r="I15" s="64"/>
      <c r="J15" s="63"/>
      <c r="K15" s="1"/>
      <c r="L15" s="1"/>
      <c r="M15" s="1"/>
      <c r="N15" s="1"/>
      <c r="O15" s="162"/>
      <c r="P15" s="34"/>
    </row>
    <row r="16" spans="1:16" s="18" customFormat="1" ht="15" customHeight="1" x14ac:dyDescent="0.45">
      <c r="A16" s="168">
        <v>16</v>
      </c>
      <c r="B16" s="164"/>
      <c r="C16" s="229"/>
      <c r="D16" s="229"/>
      <c r="E16" s="165"/>
      <c r="F16" s="301" t="s">
        <v>147</v>
      </c>
      <c r="G16" s="165"/>
      <c r="H16" s="165"/>
      <c r="I16" s="165"/>
      <c r="J16" s="165"/>
      <c r="K16" s="165"/>
      <c r="L16" s="302">
        <f>SUM(L11:L15)</f>
        <v>0</v>
      </c>
      <c r="M16" s="302">
        <f>SUM(M11:M15)</f>
        <v>0</v>
      </c>
      <c r="N16" s="302">
        <f>SUM(N11:N15)</f>
        <v>0</v>
      </c>
      <c r="O16" s="162"/>
      <c r="P16" s="34" t="s">
        <v>134</v>
      </c>
    </row>
    <row r="17" spans="1:16" s="18" customFormat="1" ht="12.75" customHeight="1" x14ac:dyDescent="0.45">
      <c r="A17" s="168">
        <v>17</v>
      </c>
      <c r="B17" s="164"/>
      <c r="C17" s="229"/>
      <c r="D17" s="229"/>
      <c r="E17" s="165"/>
      <c r="F17" s="165"/>
      <c r="G17" s="165"/>
      <c r="H17" s="165"/>
      <c r="I17" s="165"/>
      <c r="J17" s="165"/>
      <c r="K17" s="165"/>
      <c r="L17" s="165"/>
      <c r="M17" s="165"/>
      <c r="N17" s="165"/>
      <c r="O17" s="162"/>
      <c r="P17" s="34"/>
    </row>
    <row r="18" spans="1:16" s="18" customFormat="1" ht="17.25" customHeight="1" x14ac:dyDescent="0.55000000000000004">
      <c r="A18" s="168">
        <v>18</v>
      </c>
      <c r="B18" s="164"/>
      <c r="C18" s="173" t="s">
        <v>929</v>
      </c>
      <c r="D18" s="229"/>
      <c r="E18" s="165"/>
      <c r="F18" s="165"/>
      <c r="G18" s="165"/>
      <c r="H18" s="165"/>
      <c r="I18" s="165"/>
      <c r="J18" s="165"/>
      <c r="K18" s="165"/>
      <c r="L18" s="165"/>
      <c r="M18" s="165"/>
      <c r="N18" s="165"/>
      <c r="O18" s="162"/>
      <c r="P18" s="34"/>
    </row>
    <row r="19" spans="1:16" s="18" customFormat="1" ht="15" customHeight="1" thickBot="1" x14ac:dyDescent="0.5">
      <c r="A19" s="168">
        <v>19</v>
      </c>
      <c r="B19" s="164"/>
      <c r="C19" s="167"/>
      <c r="D19" s="165"/>
      <c r="E19" s="165"/>
      <c r="F19" s="165"/>
      <c r="G19" s="165"/>
      <c r="H19" s="165"/>
      <c r="I19" s="165"/>
      <c r="J19" s="165"/>
      <c r="K19" s="165"/>
      <c r="L19" s="165"/>
      <c r="M19" s="165"/>
      <c r="N19" s="165"/>
      <c r="O19" s="162"/>
      <c r="P19" s="34"/>
    </row>
    <row r="20" spans="1:16" s="18" customFormat="1" ht="15" customHeight="1" thickBot="1" x14ac:dyDescent="0.5">
      <c r="A20" s="168">
        <v>20</v>
      </c>
      <c r="B20" s="164"/>
      <c r="C20" s="167"/>
      <c r="D20" s="165"/>
      <c r="E20" s="183" t="s">
        <v>55</v>
      </c>
      <c r="F20" s="165"/>
      <c r="G20" s="165"/>
      <c r="H20" s="165"/>
      <c r="I20" s="303">
        <f>M16+N16</f>
        <v>0</v>
      </c>
      <c r="J20" s="165"/>
      <c r="K20" s="165"/>
      <c r="L20" s="165"/>
      <c r="M20" s="165"/>
      <c r="N20" s="165"/>
      <c r="O20" s="162"/>
      <c r="P20" s="34" t="s">
        <v>135</v>
      </c>
    </row>
    <row r="21" spans="1:16" s="18" customFormat="1" ht="15" customHeight="1" x14ac:dyDescent="0.45">
      <c r="A21" s="168">
        <v>21</v>
      </c>
      <c r="B21" s="164"/>
      <c r="C21" s="167"/>
      <c r="D21" s="165"/>
      <c r="E21" s="183"/>
      <c r="F21" s="165"/>
      <c r="G21" s="165"/>
      <c r="H21" s="165"/>
      <c r="I21" s="165"/>
      <c r="J21" s="165"/>
      <c r="K21" s="165"/>
      <c r="L21" s="165"/>
      <c r="M21" s="165"/>
      <c r="N21" s="165"/>
      <c r="O21" s="162"/>
      <c r="P21" s="34"/>
    </row>
    <row r="22" spans="1:16" s="18" customFormat="1" ht="15" customHeight="1" x14ac:dyDescent="0.45">
      <c r="A22" s="168">
        <v>22</v>
      </c>
      <c r="B22" s="164"/>
      <c r="C22" s="167"/>
      <c r="D22" s="166"/>
      <c r="E22" s="183"/>
      <c r="F22" s="170" t="s">
        <v>136</v>
      </c>
      <c r="G22" s="165"/>
      <c r="H22" s="1"/>
      <c r="I22" s="165"/>
      <c r="J22" s="165"/>
      <c r="K22" s="165"/>
      <c r="L22" s="165"/>
      <c r="M22" s="165"/>
      <c r="N22" s="165"/>
      <c r="O22" s="162"/>
      <c r="P22" s="34"/>
    </row>
    <row r="23" spans="1:16" s="18" customFormat="1" ht="15" customHeight="1" x14ac:dyDescent="0.45">
      <c r="A23" s="168">
        <v>23</v>
      </c>
      <c r="B23" s="164"/>
      <c r="C23" s="167"/>
      <c r="D23" s="166"/>
      <c r="E23" s="183"/>
      <c r="F23" s="170" t="s">
        <v>56</v>
      </c>
      <c r="G23" s="165"/>
      <c r="H23" s="304">
        <v>0.28999999999999998</v>
      </c>
      <c r="I23" s="165"/>
      <c r="J23" s="165"/>
      <c r="K23" s="165"/>
      <c r="L23" s="165"/>
      <c r="M23" s="165"/>
      <c r="N23" s="165"/>
      <c r="O23" s="162"/>
      <c r="P23" s="34"/>
    </row>
    <row r="24" spans="1:16" s="18" customFormat="1" ht="15" customHeight="1" x14ac:dyDescent="0.45">
      <c r="A24" s="168">
        <v>24</v>
      </c>
      <c r="B24" s="164"/>
      <c r="C24" s="167"/>
      <c r="D24" s="166"/>
      <c r="E24" s="183"/>
      <c r="F24" s="170" t="s">
        <v>57</v>
      </c>
      <c r="G24" s="165"/>
      <c r="H24" s="1"/>
      <c r="I24" s="165"/>
      <c r="J24" s="165"/>
      <c r="K24" s="165"/>
      <c r="L24" s="165"/>
      <c r="M24" s="165"/>
      <c r="N24" s="165"/>
      <c r="O24" s="162"/>
      <c r="P24" s="34"/>
    </row>
    <row r="25" spans="1:16" s="18" customFormat="1" ht="15" customHeight="1" x14ac:dyDescent="0.45">
      <c r="A25" s="168">
        <v>25</v>
      </c>
      <c r="B25" s="164"/>
      <c r="C25" s="167"/>
      <c r="D25" s="167"/>
      <c r="E25" s="183" t="s">
        <v>58</v>
      </c>
      <c r="F25" s="167"/>
      <c r="G25" s="165"/>
      <c r="H25" s="165"/>
      <c r="I25" s="305" t="str">
        <f>IF(H22&lt;&gt;0,H24*H23/H22, "not defined")</f>
        <v>not defined</v>
      </c>
      <c r="J25" s="165"/>
      <c r="K25" s="165"/>
      <c r="L25" s="165"/>
      <c r="M25" s="165"/>
      <c r="N25" s="165"/>
      <c r="O25" s="162"/>
      <c r="P25" s="34"/>
    </row>
    <row r="26" spans="1:16" s="18" customFormat="1" ht="15" customHeight="1" thickBot="1" x14ac:dyDescent="0.5">
      <c r="A26" s="168">
        <v>26</v>
      </c>
      <c r="B26" s="164"/>
      <c r="C26" s="167"/>
      <c r="D26" s="165"/>
      <c r="E26" s="183"/>
      <c r="F26" s="165"/>
      <c r="G26" s="165"/>
      <c r="H26" s="165"/>
      <c r="I26" s="165"/>
      <c r="J26" s="165"/>
      <c r="K26" s="165"/>
      <c r="L26" s="165"/>
      <c r="M26" s="165"/>
      <c r="N26" s="165"/>
      <c r="O26" s="162"/>
      <c r="P26" s="34"/>
    </row>
    <row r="27" spans="1:16" s="18" customFormat="1" ht="15" customHeight="1" thickBot="1" x14ac:dyDescent="0.5">
      <c r="A27" s="168">
        <v>27</v>
      </c>
      <c r="B27" s="164"/>
      <c r="C27" s="167"/>
      <c r="D27" s="167"/>
      <c r="E27" s="183" t="s">
        <v>31</v>
      </c>
      <c r="F27" s="167"/>
      <c r="G27" s="165"/>
      <c r="H27" s="165"/>
      <c r="I27" s="306">
        <f>IF(I25="not defined",0,MAX(I20*I25,0))</f>
        <v>0</v>
      </c>
      <c r="J27" s="165"/>
      <c r="K27" s="165"/>
      <c r="L27" s="165"/>
      <c r="M27" s="165"/>
      <c r="N27" s="165"/>
      <c r="O27" s="162"/>
      <c r="P27" s="31" t="s">
        <v>880</v>
      </c>
    </row>
    <row r="28" spans="1:16" s="141" customFormat="1" ht="15" customHeight="1" x14ac:dyDescent="0.45">
      <c r="A28" s="168">
        <v>28</v>
      </c>
      <c r="B28" s="164"/>
      <c r="C28" s="664"/>
      <c r="D28" s="664"/>
      <c r="E28" s="183"/>
      <c r="F28" s="664"/>
      <c r="G28" s="165"/>
      <c r="H28" s="165"/>
      <c r="I28" s="665"/>
      <c r="J28" s="165"/>
      <c r="K28" s="165"/>
      <c r="L28" s="165"/>
      <c r="M28" s="165"/>
      <c r="N28" s="165"/>
      <c r="O28" s="162"/>
      <c r="P28" s="31"/>
    </row>
    <row r="29" spans="1:16" s="141" customFormat="1" ht="18" x14ac:dyDescent="0.55000000000000004">
      <c r="A29" s="168">
        <v>29</v>
      </c>
      <c r="B29" s="164"/>
      <c r="C29" s="173" t="s">
        <v>930</v>
      </c>
      <c r="D29" s="664"/>
      <c r="E29" s="183"/>
      <c r="F29" s="664"/>
      <c r="G29" s="165"/>
      <c r="H29" s="165"/>
      <c r="I29" s="665"/>
      <c r="J29" s="165"/>
      <c r="K29" s="165"/>
      <c r="L29" s="165"/>
      <c r="M29" s="165"/>
      <c r="N29" s="165"/>
      <c r="O29" s="162"/>
      <c r="P29" s="31"/>
    </row>
    <row r="30" spans="1:16" s="141" customFormat="1" ht="15" customHeight="1" thickBot="1" x14ac:dyDescent="0.5">
      <c r="A30" s="168">
        <v>30</v>
      </c>
      <c r="B30" s="164"/>
      <c r="C30" s="664"/>
      <c r="D30" s="664"/>
      <c r="E30" s="183"/>
      <c r="F30" s="664"/>
      <c r="G30" s="165"/>
      <c r="H30" s="165"/>
      <c r="I30" s="665"/>
      <c r="J30" s="165"/>
      <c r="K30" s="165"/>
      <c r="L30" s="165"/>
      <c r="M30" s="165"/>
      <c r="N30" s="165"/>
      <c r="O30" s="162"/>
      <c r="P30" s="31"/>
    </row>
    <row r="31" spans="1:16" s="141" customFormat="1" ht="15" customHeight="1" thickBot="1" x14ac:dyDescent="0.5">
      <c r="A31" s="168">
        <v>31</v>
      </c>
      <c r="B31" s="164"/>
      <c r="C31" s="664"/>
      <c r="D31" s="666" t="s">
        <v>230</v>
      </c>
      <c r="E31" s="183"/>
      <c r="F31" s="664"/>
      <c r="G31" s="165"/>
      <c r="H31" s="165"/>
      <c r="I31" s="303">
        <f>'S4.RAB Value Rolled Forward'!P10</f>
        <v>0</v>
      </c>
      <c r="J31" s="165"/>
      <c r="K31" s="165"/>
      <c r="L31" s="165"/>
      <c r="M31" s="165"/>
      <c r="N31" s="165"/>
      <c r="O31" s="162"/>
      <c r="P31" s="31"/>
    </row>
    <row r="32" spans="1:16" s="141" customFormat="1" ht="15" customHeight="1" x14ac:dyDescent="0.45">
      <c r="A32" s="168">
        <v>32</v>
      </c>
      <c r="B32" s="164"/>
      <c r="C32" s="664"/>
      <c r="D32" s="664"/>
      <c r="E32" s="183"/>
      <c r="F32" s="664" t="s">
        <v>26</v>
      </c>
      <c r="G32" s="165"/>
      <c r="H32" s="675">
        <f>'S1.ID Return on Investment'!M41</f>
        <v>0.28999999999999998</v>
      </c>
      <c r="I32" s="665"/>
      <c r="J32" s="165"/>
      <c r="K32" s="165"/>
      <c r="L32" s="165"/>
      <c r="M32" s="165"/>
      <c r="N32" s="165"/>
      <c r="O32" s="162"/>
      <c r="P32" s="31"/>
    </row>
    <row r="33" spans="1:16" s="141" customFormat="1" ht="15" customHeight="1" x14ac:dyDescent="0.45">
      <c r="A33" s="168">
        <v>33</v>
      </c>
      <c r="B33" s="164"/>
      <c r="C33" s="664"/>
      <c r="D33" s="664"/>
      <c r="E33" s="183"/>
      <c r="F33" s="664" t="s">
        <v>841</v>
      </c>
      <c r="G33" s="165"/>
      <c r="H33" s="675">
        <f>'S1.ID Return on Investment'!M42</f>
        <v>0</v>
      </c>
      <c r="I33" s="665"/>
      <c r="J33" s="165"/>
      <c r="K33" s="165"/>
      <c r="L33" s="165"/>
      <c r="M33" s="165"/>
      <c r="N33" s="165"/>
      <c r="O33" s="162"/>
      <c r="P33" s="31"/>
    </row>
    <row r="34" spans="1:16" s="141" customFormat="1" ht="15" customHeight="1" thickBot="1" x14ac:dyDescent="0.5">
      <c r="A34" s="168">
        <v>34</v>
      </c>
      <c r="B34" s="164"/>
      <c r="C34" s="669"/>
      <c r="D34" s="669"/>
      <c r="E34" s="183"/>
      <c r="F34" s="669" t="s">
        <v>802</v>
      </c>
      <c r="G34" s="165"/>
      <c r="H34" s="676">
        <v>12</v>
      </c>
      <c r="I34" s="665"/>
      <c r="J34" s="165"/>
      <c r="K34" s="165"/>
      <c r="L34" s="165"/>
      <c r="M34" s="165"/>
      <c r="N34" s="165"/>
      <c r="O34" s="162"/>
      <c r="P34" s="31"/>
    </row>
    <row r="35" spans="1:16" s="141" customFormat="1" ht="15" customHeight="1" thickBot="1" x14ac:dyDescent="0.5">
      <c r="A35" s="168">
        <v>35</v>
      </c>
      <c r="B35" s="164"/>
      <c r="C35" s="664"/>
      <c r="D35" s="666" t="s">
        <v>39</v>
      </c>
      <c r="E35" s="183"/>
      <c r="F35" s="664"/>
      <c r="G35" s="165"/>
      <c r="H35" s="165"/>
      <c r="I35" s="303">
        <f>I31*H32*H33*H34/12</f>
        <v>0</v>
      </c>
      <c r="J35" s="165"/>
      <c r="K35" s="165"/>
      <c r="L35" s="165"/>
      <c r="M35" s="165"/>
      <c r="N35" s="165"/>
      <c r="O35" s="162"/>
      <c r="P35" s="31"/>
    </row>
    <row r="36" spans="1:16" s="141" customFormat="1" ht="15" customHeight="1" x14ac:dyDescent="0.45">
      <c r="A36" s="168">
        <v>36</v>
      </c>
      <c r="B36" s="164"/>
      <c r="C36" s="664"/>
      <c r="D36" s="666"/>
      <c r="E36" s="183"/>
      <c r="F36" s="664"/>
      <c r="G36" s="165"/>
      <c r="H36" s="165"/>
      <c r="I36" s="665"/>
      <c r="J36" s="165"/>
      <c r="K36" s="165"/>
      <c r="L36" s="165"/>
      <c r="M36" s="165"/>
      <c r="N36" s="165"/>
      <c r="O36" s="162"/>
      <c r="P36" s="31"/>
    </row>
    <row r="37" spans="1:16" s="141" customFormat="1" ht="18" x14ac:dyDescent="0.55000000000000004">
      <c r="A37" s="168">
        <v>37</v>
      </c>
      <c r="B37" s="164"/>
      <c r="C37" s="173" t="s">
        <v>931</v>
      </c>
      <c r="D37" s="664"/>
      <c r="E37" s="183"/>
      <c r="F37" s="664"/>
      <c r="G37" s="165"/>
      <c r="H37" s="165"/>
      <c r="I37" s="665"/>
      <c r="J37" s="165"/>
      <c r="K37" s="165"/>
      <c r="L37" s="165"/>
      <c r="M37" s="165"/>
      <c r="N37" s="165"/>
      <c r="O37" s="162"/>
      <c r="P37" s="31"/>
    </row>
    <row r="38" spans="1:16" s="141" customFormat="1" ht="15" customHeight="1" x14ac:dyDescent="0.45">
      <c r="A38" s="168">
        <v>38</v>
      </c>
      <c r="B38" s="164"/>
      <c r="C38" s="664"/>
      <c r="D38" s="183" t="s">
        <v>845</v>
      </c>
      <c r="E38" s="183"/>
      <c r="F38" s="664"/>
      <c r="G38" s="165"/>
      <c r="H38" s="165"/>
      <c r="I38" s="671">
        <v>1E-3</v>
      </c>
      <c r="J38" s="165"/>
      <c r="K38" s="165"/>
      <c r="L38" s="165"/>
      <c r="M38" s="165"/>
      <c r="N38" s="165"/>
      <c r="O38" s="162"/>
      <c r="P38" s="31"/>
    </row>
    <row r="39" spans="1:16" s="141" customFormat="1" ht="15" customHeight="1" x14ac:dyDescent="0.45">
      <c r="A39" s="168">
        <v>39</v>
      </c>
      <c r="B39" s="164"/>
      <c r="C39" s="669"/>
      <c r="D39" s="183" t="s">
        <v>846</v>
      </c>
      <c r="E39" s="669" t="s">
        <v>850</v>
      </c>
      <c r="F39" s="668"/>
      <c r="G39" s="165"/>
      <c r="H39" s="670"/>
      <c r="I39" s="672">
        <f>AVERAGE(H46, H42)</f>
        <v>0</v>
      </c>
      <c r="J39" s="165"/>
      <c r="K39" s="165"/>
      <c r="L39" s="165"/>
      <c r="M39" s="165"/>
      <c r="N39" s="165"/>
      <c r="O39" s="162"/>
      <c r="P39" s="31"/>
    </row>
    <row r="40" spans="1:16" s="141" customFormat="1" ht="15" customHeight="1" x14ac:dyDescent="0.45">
      <c r="A40" s="168">
        <v>40</v>
      </c>
      <c r="B40" s="164"/>
      <c r="C40" s="664"/>
      <c r="D40" s="664"/>
      <c r="E40" s="669" t="s">
        <v>847</v>
      </c>
      <c r="F40" s="673" t="s">
        <v>853</v>
      </c>
      <c r="G40" s="669"/>
      <c r="H40" s="667">
        <f>'S4.RAB Value Rolled Forward'!P10</f>
        <v>0</v>
      </c>
      <c r="I40" s="664"/>
      <c r="J40" s="165"/>
      <c r="K40" s="165"/>
      <c r="L40" s="165"/>
      <c r="M40" s="165"/>
      <c r="N40" s="165"/>
      <c r="O40" s="162"/>
      <c r="P40" s="31"/>
    </row>
    <row r="41" spans="1:16" s="141" customFormat="1" ht="15" customHeight="1" x14ac:dyDescent="0.45">
      <c r="A41" s="168">
        <v>41</v>
      </c>
      <c r="B41" s="164"/>
      <c r="C41" s="664"/>
      <c r="D41" s="664"/>
      <c r="E41" s="669"/>
      <c r="F41" s="674" t="s">
        <v>848</v>
      </c>
      <c r="G41" s="669"/>
      <c r="H41" s="304">
        <f>'S4.RAB Value Rolled Forward'!G125</f>
        <v>0</v>
      </c>
      <c r="I41" s="664"/>
      <c r="J41" s="165"/>
      <c r="K41" s="165"/>
      <c r="L41" s="165"/>
      <c r="M41" s="165"/>
      <c r="N41" s="165"/>
      <c r="O41" s="162"/>
      <c r="P41" s="31"/>
    </row>
    <row r="42" spans="1:16" s="141" customFormat="1" ht="15" customHeight="1" x14ac:dyDescent="0.45">
      <c r="A42" s="168">
        <v>42</v>
      </c>
      <c r="B42" s="164"/>
      <c r="C42" s="664"/>
      <c r="D42" s="666"/>
      <c r="E42" s="666"/>
      <c r="F42" s="183"/>
      <c r="G42" s="673" t="s">
        <v>3</v>
      </c>
      <c r="H42" s="667">
        <f>H40+H41</f>
        <v>0</v>
      </c>
      <c r="I42" s="668"/>
      <c r="J42" s="165"/>
      <c r="K42" s="165"/>
      <c r="L42" s="165"/>
      <c r="M42" s="165"/>
      <c r="N42" s="165"/>
      <c r="O42" s="162"/>
      <c r="P42" s="31"/>
    </row>
    <row r="43" spans="1:16" s="141" customFormat="1" ht="15" customHeight="1" x14ac:dyDescent="0.45">
      <c r="A43" s="168">
        <v>43</v>
      </c>
      <c r="B43" s="164"/>
      <c r="C43" s="664"/>
      <c r="D43" s="664"/>
      <c r="E43" s="664"/>
      <c r="F43" s="664" t="s">
        <v>854</v>
      </c>
      <c r="G43" s="165"/>
      <c r="H43" s="165"/>
      <c r="I43" s="668"/>
      <c r="J43" s="165"/>
      <c r="K43" s="165"/>
      <c r="L43" s="165"/>
      <c r="M43" s="165"/>
      <c r="N43" s="165"/>
      <c r="O43" s="162"/>
      <c r="P43" s="31"/>
    </row>
    <row r="44" spans="1:16" s="141" customFormat="1" ht="15" customHeight="1" x14ac:dyDescent="0.45">
      <c r="A44" s="168">
        <v>44</v>
      </c>
      <c r="B44" s="164"/>
      <c r="C44" s="664"/>
      <c r="D44" s="664"/>
      <c r="E44" s="669" t="s">
        <v>852</v>
      </c>
      <c r="F44" s="673" t="s">
        <v>851</v>
      </c>
      <c r="G44" s="669"/>
      <c r="H44" s="667">
        <f>'S4.RAB Value Rolled Forward'!P24</f>
        <v>0</v>
      </c>
      <c r="I44" s="668"/>
      <c r="J44" s="165"/>
      <c r="K44" s="165"/>
      <c r="L44" s="165"/>
      <c r="M44" s="165"/>
      <c r="N44" s="165"/>
      <c r="O44" s="162"/>
      <c r="P44" s="31"/>
    </row>
    <row r="45" spans="1:16" s="141" customFormat="1" ht="15" customHeight="1" x14ac:dyDescent="0.45">
      <c r="A45" s="168">
        <v>45</v>
      </c>
      <c r="B45" s="164"/>
      <c r="C45" s="664"/>
      <c r="D45" s="664"/>
      <c r="E45" s="669"/>
      <c r="F45" s="674" t="s">
        <v>849</v>
      </c>
      <c r="G45" s="669"/>
      <c r="H45" s="304">
        <f>'S4.RAB Value Rolled Forward'!N125</f>
        <v>0</v>
      </c>
      <c r="I45" s="668"/>
      <c r="J45" s="165"/>
      <c r="K45" s="165"/>
      <c r="L45" s="165"/>
      <c r="M45" s="165"/>
      <c r="N45" s="165"/>
      <c r="O45" s="162"/>
      <c r="P45" s="31"/>
    </row>
    <row r="46" spans="1:16" s="141" customFormat="1" ht="15" customHeight="1" x14ac:dyDescent="0.45">
      <c r="A46" s="168">
        <v>46</v>
      </c>
      <c r="B46" s="164"/>
      <c r="C46" s="664"/>
      <c r="D46" s="666"/>
      <c r="E46" s="666"/>
      <c r="F46" s="183"/>
      <c r="G46" s="673" t="s">
        <v>3</v>
      </c>
      <c r="H46" s="667">
        <f>H44+H45</f>
        <v>0</v>
      </c>
      <c r="I46" s="668"/>
      <c r="J46" s="165"/>
      <c r="K46" s="165"/>
      <c r="L46" s="165"/>
      <c r="M46" s="165"/>
      <c r="N46" s="165"/>
      <c r="O46" s="162"/>
      <c r="P46" s="31"/>
    </row>
    <row r="47" spans="1:16" s="141" customFormat="1" ht="15" customHeight="1" thickBot="1" x14ac:dyDescent="0.5">
      <c r="A47" s="168">
        <v>47</v>
      </c>
      <c r="B47" s="164"/>
      <c r="C47" s="668"/>
      <c r="D47" s="669"/>
      <c r="E47" s="669"/>
      <c r="F47" s="669"/>
      <c r="G47" s="669"/>
      <c r="H47" s="669"/>
      <c r="I47" s="669"/>
      <c r="J47" s="165"/>
      <c r="K47" s="165"/>
      <c r="L47" s="165"/>
      <c r="M47" s="165"/>
      <c r="N47" s="165"/>
      <c r="O47" s="162"/>
      <c r="P47" s="31"/>
    </row>
    <row r="48" spans="1:16" s="141" customFormat="1" ht="15" customHeight="1" thickBot="1" x14ac:dyDescent="0.5">
      <c r="A48" s="168">
        <v>48</v>
      </c>
      <c r="B48" s="164"/>
      <c r="C48" s="664"/>
      <c r="D48" s="666" t="s">
        <v>855</v>
      </c>
      <c r="E48" s="183"/>
      <c r="F48" s="664"/>
      <c r="G48" s="165"/>
      <c r="H48" s="165"/>
      <c r="I48" s="303">
        <f>I39*I38</f>
        <v>0</v>
      </c>
      <c r="J48" s="165"/>
      <c r="K48" s="165"/>
      <c r="L48" s="165"/>
      <c r="M48" s="165"/>
      <c r="N48" s="165"/>
      <c r="O48" s="162"/>
      <c r="P48" s="31"/>
    </row>
    <row r="49" spans="1:16" s="141" customFormat="1" ht="15" customHeight="1" x14ac:dyDescent="0.45">
      <c r="A49" s="168">
        <v>49</v>
      </c>
      <c r="B49" s="164"/>
      <c r="C49" s="664"/>
      <c r="D49" s="666"/>
      <c r="E49" s="183"/>
      <c r="F49" s="664"/>
      <c r="G49" s="165"/>
      <c r="H49" s="165"/>
      <c r="I49" s="665"/>
      <c r="J49" s="165"/>
      <c r="K49" s="165"/>
      <c r="L49" s="165"/>
      <c r="M49" s="165"/>
      <c r="N49" s="165"/>
      <c r="O49" s="162"/>
      <c r="P49" s="31"/>
    </row>
    <row r="50" spans="1:16" s="18" customFormat="1" x14ac:dyDescent="0.45">
      <c r="A50" s="168">
        <v>50</v>
      </c>
      <c r="B50" s="160"/>
      <c r="C50" s="300"/>
      <c r="D50" s="300"/>
      <c r="E50" s="300"/>
      <c r="F50" s="300"/>
      <c r="G50" s="300"/>
      <c r="H50" s="300"/>
      <c r="I50" s="300"/>
      <c r="J50" s="300"/>
      <c r="K50" s="300"/>
      <c r="L50" s="300"/>
      <c r="M50" s="300"/>
      <c r="N50" s="300"/>
      <c r="O50" s="158"/>
      <c r="P50" s="34"/>
    </row>
  </sheetData>
  <sheetProtection formatRows="0" insertRows="0"/>
  <customSheetViews>
    <customSheetView guid="{21F2E024-704F-4E93-AC63-213755ECFFE0}" scale="55" showPageBreaks="1" showGridLines="0" fitToPage="1" printArea="1" view="pageBreakPreview">
      <selection activeCell="O60" sqref="O60"/>
      <pageMargins left="0.70866141732283472" right="0.70866141732283472" top="0.74803149606299213" bottom="0.74803149606299213" header="0.31496062992125984" footer="0.31496062992125984"/>
      <pageSetup paperSize="9" scale="59" orientation="landscape" r:id="rId1"/>
      <headerFooter alignWithMargins="0">
        <oddHeader>&amp;C&amp;"Arial"&amp;10 Commerce Commission Information Disclosure Template</oddHeader>
        <oddFooter>&amp;L&amp;"Arial"&amp;10 &amp;F&amp;C&amp;"Arial"&amp;10 &amp;A&amp;R&amp;"Arial"&amp;10 &amp;P</oddFooter>
      </headerFooter>
    </customSheetView>
  </customSheetViews>
  <mergeCells count="9">
    <mergeCell ref="M2:N2"/>
    <mergeCell ref="C15:D15"/>
    <mergeCell ref="C13:D13"/>
    <mergeCell ref="C14:D14"/>
    <mergeCell ref="M3:N3"/>
    <mergeCell ref="A5:O5"/>
    <mergeCell ref="C10:D10"/>
    <mergeCell ref="C11:D11"/>
    <mergeCell ref="C12:D12"/>
  </mergeCells>
  <dataValidations disablePrompts="1" count="2">
    <dataValidation allowBlank="1" showInputMessage="1" showErrorMessage="1" prompt="Please enter a date that can be expressed in the d/m/yyyy format" sqref="G11:H15" xr:uid="{00000000-0002-0000-0900-000000000000}"/>
    <dataValidation allowBlank="1" showInputMessage="1" showErrorMessage="1" prompt="Please enter text" sqref="F11:F15" xr:uid="{00000000-0002-0000-0900-000001000000}"/>
  </dataValidations>
  <pageMargins left="0.70866141732283472" right="0.70866141732283472" top="0.74803149606299213" bottom="0.74803149606299213" header="0.31496062992125989" footer="0.31496062992125989"/>
  <pageSetup paperSize="9" scale="49" orientation="landscape" r:id="rId2"/>
  <headerFooter alignWithMargins="0">
    <oddHeader>&amp;CCommerce Commission Information Disclosure Template</oddHeader>
    <oddFooter>&amp;L&amp;F&amp;C&amp;P&amp;R&amp;A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99CCFF"/>
  </sheetPr>
  <dimension ref="A1:M94"/>
  <sheetViews>
    <sheetView showGridLines="0" zoomScaleNormal="100" zoomScaleSheetLayoutView="100" workbookViewId="0">
      <selection activeCell="B4" sqref="B4"/>
    </sheetView>
  </sheetViews>
  <sheetFormatPr defaultColWidth="9.1328125" defaultRowHeight="14.25" x14ac:dyDescent="0.45"/>
  <cols>
    <col min="1" max="1" width="3.73046875" style="54" customWidth="1"/>
    <col min="2" max="2" width="2.86328125" style="54" customWidth="1"/>
    <col min="3" max="3" width="6.1328125" style="54" customWidth="1"/>
    <col min="4" max="4" width="2.265625" style="54" customWidth="1"/>
    <col min="5" max="5" width="31.73046875" style="54" customWidth="1"/>
    <col min="6" max="6" width="39.3984375" style="54" customWidth="1"/>
    <col min="7" max="7" width="26.86328125" style="54" customWidth="1"/>
    <col min="8" max="9" width="16.1328125" style="54" customWidth="1"/>
    <col min="10" max="10" width="2.73046875" style="54" customWidth="1"/>
    <col min="11" max="11" width="11.265625" style="54" customWidth="1"/>
    <col min="12" max="12" width="41.265625" style="54" customWidth="1"/>
    <col min="13" max="16384" width="9.1328125" style="54"/>
  </cols>
  <sheetData>
    <row r="1" spans="1:12" s="141" customFormat="1" ht="15" customHeight="1" x14ac:dyDescent="0.45">
      <c r="A1" s="410"/>
      <c r="B1" s="204"/>
      <c r="C1" s="204"/>
      <c r="D1" s="204"/>
      <c r="E1" s="204"/>
      <c r="F1" s="204"/>
      <c r="G1" s="204"/>
      <c r="H1" s="204"/>
      <c r="I1" s="193"/>
      <c r="J1" s="202"/>
      <c r="K1" s="54"/>
      <c r="L1" s="54"/>
    </row>
    <row r="2" spans="1:12" s="141" customFormat="1" ht="18" customHeight="1" x14ac:dyDescent="0.5">
      <c r="A2" s="411"/>
      <c r="B2" s="193"/>
      <c r="C2" s="193"/>
      <c r="D2" s="193"/>
      <c r="E2" s="193"/>
      <c r="F2" s="200" t="s">
        <v>832</v>
      </c>
      <c r="G2" s="838" t="str">
        <f>IF(NOT(ISBLANK(CoverSheet!$C$8)),CoverSheet!$C$8,"")</f>
        <v/>
      </c>
      <c r="H2" s="838"/>
      <c r="I2" s="193"/>
      <c r="J2" s="412"/>
      <c r="K2" s="54"/>
      <c r="L2" s="54"/>
    </row>
    <row r="3" spans="1:12" s="141" customFormat="1" ht="18" customHeight="1" x14ac:dyDescent="0.5">
      <c r="A3" s="411"/>
      <c r="B3" s="193"/>
      <c r="C3" s="193"/>
      <c r="D3" s="193"/>
      <c r="E3" s="193"/>
      <c r="F3" s="200" t="s">
        <v>834</v>
      </c>
      <c r="G3" s="839" t="str">
        <f>IF(ISNUMBER(CoverSheet!$C$12),CoverSheet!$C$12,"")</f>
        <v/>
      </c>
      <c r="H3" s="839"/>
      <c r="I3" s="193"/>
      <c r="J3" s="413"/>
      <c r="K3" s="54"/>
      <c r="L3" s="54"/>
    </row>
    <row r="4" spans="1:12" s="141" customFormat="1" ht="20.25" customHeight="1" x14ac:dyDescent="0.65">
      <c r="A4" s="199" t="s">
        <v>328</v>
      </c>
      <c r="B4" s="193"/>
      <c r="C4" s="193"/>
      <c r="D4" s="193"/>
      <c r="E4" s="193"/>
      <c r="F4" s="193"/>
      <c r="G4" s="193"/>
      <c r="H4" s="193"/>
      <c r="I4" s="193"/>
      <c r="J4" s="191"/>
      <c r="K4" s="54"/>
      <c r="L4" s="54"/>
    </row>
    <row r="5" spans="1:12" ht="54.75" customHeight="1" x14ac:dyDescent="0.45">
      <c r="A5" s="768" t="s">
        <v>944</v>
      </c>
      <c r="B5" s="776"/>
      <c r="C5" s="776"/>
      <c r="D5" s="776"/>
      <c r="E5" s="776"/>
      <c r="F5" s="776"/>
      <c r="G5" s="776"/>
      <c r="H5" s="776"/>
      <c r="I5" s="776"/>
      <c r="J5" s="224"/>
      <c r="K5" s="17"/>
    </row>
    <row r="6" spans="1:12" s="141" customFormat="1" ht="15" customHeight="1" x14ac:dyDescent="0.45">
      <c r="A6" s="196" t="s">
        <v>131</v>
      </c>
      <c r="B6" s="195"/>
      <c r="C6" s="194"/>
      <c r="D6" s="194"/>
      <c r="E6" s="194"/>
      <c r="F6" s="194"/>
      <c r="G6" s="194"/>
      <c r="H6" s="193"/>
      <c r="I6" s="193"/>
      <c r="J6" s="191"/>
      <c r="K6" s="54"/>
      <c r="L6" s="54"/>
    </row>
    <row r="7" spans="1:12" ht="30" customHeight="1" x14ac:dyDescent="0.55000000000000004">
      <c r="A7" s="168">
        <v>7</v>
      </c>
      <c r="B7" s="414"/>
      <c r="C7" s="226" t="s">
        <v>329</v>
      </c>
      <c r="D7" s="190"/>
      <c r="E7" s="190"/>
      <c r="F7" s="190"/>
      <c r="G7" s="190"/>
      <c r="H7" s="388" t="s">
        <v>17</v>
      </c>
      <c r="I7" s="426" t="s">
        <v>17</v>
      </c>
      <c r="J7" s="162"/>
    </row>
    <row r="8" spans="1:12" ht="15" customHeight="1" x14ac:dyDescent="0.45">
      <c r="A8" s="168">
        <v>8</v>
      </c>
      <c r="B8" s="190"/>
      <c r="C8" s="190"/>
      <c r="D8" s="190"/>
      <c r="E8" s="717" t="s">
        <v>32</v>
      </c>
      <c r="F8" s="415"/>
      <c r="G8" s="190"/>
      <c r="H8" s="374"/>
      <c r="I8" s="729">
        <f>I49</f>
        <v>0</v>
      </c>
      <c r="J8" s="162"/>
      <c r="K8" s="54" t="s">
        <v>888</v>
      </c>
    </row>
    <row r="9" spans="1:12" ht="29.25" customHeight="1" x14ac:dyDescent="0.45">
      <c r="A9" s="416">
        <v>9</v>
      </c>
      <c r="B9" s="190"/>
      <c r="C9" s="190"/>
      <c r="D9" s="190"/>
      <c r="E9" s="845" t="s">
        <v>886</v>
      </c>
      <c r="F9" s="845"/>
      <c r="G9" s="845"/>
      <c r="H9" s="374"/>
      <c r="I9" s="730"/>
      <c r="J9" s="162"/>
    </row>
    <row r="10" spans="1:12" ht="15" customHeight="1" x14ac:dyDescent="0.45">
      <c r="A10" s="168">
        <v>10</v>
      </c>
      <c r="B10" s="190"/>
      <c r="C10" s="190"/>
      <c r="D10" s="190"/>
      <c r="E10" s="386"/>
      <c r="F10" s="417"/>
      <c r="G10" s="190"/>
      <c r="H10" s="374"/>
      <c r="I10" s="190"/>
      <c r="J10" s="162"/>
    </row>
    <row r="11" spans="1:12" s="11" customFormat="1" ht="15" customHeight="1" x14ac:dyDescent="0.45">
      <c r="A11" s="168">
        <v>11</v>
      </c>
      <c r="B11" s="190"/>
      <c r="C11" s="190"/>
      <c r="D11" s="190"/>
      <c r="E11" s="717" t="s">
        <v>80</v>
      </c>
      <c r="F11" s="415"/>
      <c r="G11" s="190"/>
      <c r="H11" s="374"/>
      <c r="I11" s="718"/>
      <c r="J11" s="162"/>
      <c r="K11" s="54"/>
      <c r="L11" s="54"/>
    </row>
    <row r="12" spans="1:12" s="11" customFormat="1" ht="15" customHeight="1" x14ac:dyDescent="0.45">
      <c r="A12" s="416">
        <v>12</v>
      </c>
      <c r="B12" s="190"/>
      <c r="C12" s="190"/>
      <c r="D12" s="190"/>
      <c r="E12" s="415"/>
      <c r="F12" s="415"/>
      <c r="G12" s="190"/>
      <c r="H12" s="374"/>
      <c r="I12" s="374"/>
      <c r="J12" s="162"/>
      <c r="K12" s="54"/>
      <c r="L12" s="54"/>
    </row>
    <row r="13" spans="1:12" ht="15" customHeight="1" x14ac:dyDescent="0.45">
      <c r="A13" s="168">
        <v>13</v>
      </c>
      <c r="B13" s="190"/>
      <c r="C13" s="190"/>
      <c r="D13" s="190"/>
      <c r="E13" s="712" t="s">
        <v>778</v>
      </c>
      <c r="F13" s="417"/>
      <c r="G13" s="190"/>
      <c r="H13" s="374"/>
      <c r="I13" s="374"/>
      <c r="J13" s="162"/>
    </row>
    <row r="14" spans="1:12" ht="15" customHeight="1" x14ac:dyDescent="0.45">
      <c r="A14" s="168">
        <v>14</v>
      </c>
      <c r="B14" s="190"/>
      <c r="C14" s="190"/>
      <c r="D14" s="190"/>
      <c r="E14" s="386" t="s">
        <v>856</v>
      </c>
      <c r="F14" s="386" t="s">
        <v>881</v>
      </c>
      <c r="G14" s="190"/>
      <c r="H14" s="190"/>
      <c r="I14" s="190"/>
      <c r="J14" s="162"/>
    </row>
    <row r="15" spans="1:12" ht="15" customHeight="1" x14ac:dyDescent="0.45">
      <c r="A15" s="416">
        <v>15</v>
      </c>
      <c r="B15" s="190"/>
      <c r="C15" s="190"/>
      <c r="D15" s="190"/>
      <c r="E15" s="386" t="s">
        <v>858</v>
      </c>
      <c r="F15" s="190" t="s">
        <v>305</v>
      </c>
      <c r="G15" s="190"/>
      <c r="H15" s="419">
        <f>SUMIF($G$52:$G$66,F15,$I$52:$I$66)</f>
        <v>0</v>
      </c>
      <c r="I15" s="190"/>
      <c r="J15" s="162"/>
      <c r="K15" s="54" t="s">
        <v>966</v>
      </c>
    </row>
    <row r="16" spans="1:12" ht="15" customHeight="1" x14ac:dyDescent="0.45">
      <c r="A16" s="168">
        <v>16</v>
      </c>
      <c r="B16" s="190"/>
      <c r="C16" s="190"/>
      <c r="D16" s="190"/>
      <c r="E16" s="190"/>
      <c r="F16" s="190" t="s">
        <v>306</v>
      </c>
      <c r="G16" s="190"/>
      <c r="H16" s="419">
        <f t="shared" ref="H16:H24" si="0">SUMIF($G$52:$G$66,F16,$I$52:$I$66)</f>
        <v>0</v>
      </c>
      <c r="I16" s="190"/>
      <c r="J16" s="162"/>
      <c r="K16" s="54" t="s">
        <v>966</v>
      </c>
    </row>
    <row r="17" spans="1:11" ht="15" customHeight="1" x14ac:dyDescent="0.45">
      <c r="A17" s="168">
        <v>17</v>
      </c>
      <c r="B17" s="190"/>
      <c r="C17" s="190"/>
      <c r="D17" s="190"/>
      <c r="E17" s="234"/>
      <c r="F17" s="386" t="s">
        <v>858</v>
      </c>
      <c r="G17" s="190"/>
      <c r="H17" s="419">
        <f>IF(H15+H16=0, SUMIF($G$52:$G$66,F17,$I$52:$I$66), H15+H16)</f>
        <v>0</v>
      </c>
      <c r="I17" s="190"/>
      <c r="J17" s="162"/>
      <c r="K17" s="54" t="s">
        <v>966</v>
      </c>
    </row>
    <row r="18" spans="1:11" ht="15" customHeight="1" x14ac:dyDescent="0.45">
      <c r="A18" s="416">
        <v>18</v>
      </c>
      <c r="B18" s="190"/>
      <c r="C18" s="190"/>
      <c r="D18" s="190"/>
      <c r="E18" s="386" t="s">
        <v>112</v>
      </c>
      <c r="F18" s="190" t="s">
        <v>307</v>
      </c>
      <c r="G18" s="190"/>
      <c r="H18" s="419">
        <f t="shared" si="0"/>
        <v>0</v>
      </c>
      <c r="I18" s="190"/>
      <c r="J18" s="162"/>
      <c r="K18" s="54" t="s">
        <v>966</v>
      </c>
    </row>
    <row r="19" spans="1:11" ht="15" customHeight="1" x14ac:dyDescent="0.45">
      <c r="A19" s="168">
        <v>19</v>
      </c>
      <c r="B19" s="190"/>
      <c r="C19" s="190"/>
      <c r="D19" s="190"/>
      <c r="E19" s="386"/>
      <c r="F19" s="190" t="s">
        <v>308</v>
      </c>
      <c r="G19" s="190"/>
      <c r="H19" s="419">
        <f t="shared" si="0"/>
        <v>0</v>
      </c>
      <c r="I19" s="190"/>
      <c r="J19" s="162"/>
      <c r="K19" s="54" t="s">
        <v>966</v>
      </c>
    </row>
    <row r="20" spans="1:11" ht="15" customHeight="1" x14ac:dyDescent="0.45">
      <c r="A20" s="168">
        <v>20</v>
      </c>
      <c r="B20" s="190"/>
      <c r="C20" s="190"/>
      <c r="D20" s="190"/>
      <c r="E20" s="190"/>
      <c r="F20" s="190" t="s">
        <v>772</v>
      </c>
      <c r="G20" s="190"/>
      <c r="H20" s="419">
        <f t="shared" si="0"/>
        <v>0</v>
      </c>
      <c r="I20" s="190"/>
      <c r="J20" s="162"/>
      <c r="K20" s="54" t="s">
        <v>966</v>
      </c>
    </row>
    <row r="21" spans="1:11" ht="15" customHeight="1" x14ac:dyDescent="0.45">
      <c r="A21" s="416">
        <v>21</v>
      </c>
      <c r="B21" s="190"/>
      <c r="C21" s="190"/>
      <c r="D21" s="190"/>
      <c r="E21" s="190"/>
      <c r="F21" s="386" t="s">
        <v>112</v>
      </c>
      <c r="G21" s="190"/>
      <c r="H21" s="419">
        <f>IF(H18+H19+H20=0, SUMIF($G$52:$G$66,F21,$I$52:$I$66), H18+H19+H20)</f>
        <v>0</v>
      </c>
      <c r="I21" s="190"/>
      <c r="J21" s="162"/>
      <c r="K21" s="54" t="s">
        <v>966</v>
      </c>
    </row>
    <row r="22" spans="1:11" ht="15" customHeight="1" x14ac:dyDescent="0.45">
      <c r="A22" s="168">
        <v>22</v>
      </c>
      <c r="B22" s="190"/>
      <c r="C22" s="190"/>
      <c r="D22" s="190"/>
      <c r="E22" s="386" t="s">
        <v>860</v>
      </c>
      <c r="F22" s="190" t="s">
        <v>273</v>
      </c>
      <c r="G22" s="190"/>
      <c r="H22" s="419">
        <f t="shared" si="0"/>
        <v>0</v>
      </c>
      <c r="I22" s="190"/>
      <c r="J22" s="162"/>
      <c r="K22" s="54" t="s">
        <v>966</v>
      </c>
    </row>
    <row r="23" spans="1:11" ht="15" customHeight="1" x14ac:dyDescent="0.45">
      <c r="A23" s="168">
        <v>23</v>
      </c>
      <c r="B23" s="190"/>
      <c r="C23" s="190"/>
      <c r="D23" s="190"/>
      <c r="E23" s="190"/>
      <c r="F23" s="190" t="s">
        <v>800</v>
      </c>
      <c r="G23" s="190"/>
      <c r="H23" s="419">
        <f t="shared" si="0"/>
        <v>0</v>
      </c>
      <c r="I23" s="190"/>
      <c r="J23" s="162"/>
      <c r="K23" s="54" t="s">
        <v>966</v>
      </c>
    </row>
    <row r="24" spans="1:11" ht="15" customHeight="1" x14ac:dyDescent="0.45">
      <c r="A24" s="416">
        <v>24</v>
      </c>
      <c r="B24" s="190"/>
      <c r="C24" s="190"/>
      <c r="D24" s="190"/>
      <c r="E24" s="190"/>
      <c r="F24" s="190" t="s">
        <v>274</v>
      </c>
      <c r="G24" s="190"/>
      <c r="H24" s="419">
        <f t="shared" si="0"/>
        <v>0</v>
      </c>
      <c r="I24" s="190"/>
      <c r="J24" s="162"/>
      <c r="K24" s="54" t="s">
        <v>966</v>
      </c>
    </row>
    <row r="25" spans="1:11" ht="15" customHeight="1" thickBot="1" x14ac:dyDescent="0.5">
      <c r="A25" s="168">
        <v>25</v>
      </c>
      <c r="B25" s="190"/>
      <c r="C25" s="190"/>
      <c r="D25" s="190"/>
      <c r="E25" s="190"/>
      <c r="F25" s="386" t="s">
        <v>860</v>
      </c>
      <c r="G25" s="190"/>
      <c r="H25" s="419">
        <f>IF(H22+H23+H24=0, SUMIF($G$52:$G$66,F25,$I$52:$I$66), H22+H23+H24)</f>
        <v>0</v>
      </c>
      <c r="I25" s="190"/>
      <c r="J25" s="162"/>
      <c r="K25" s="54" t="s">
        <v>966</v>
      </c>
    </row>
    <row r="26" spans="1:11" ht="15" customHeight="1" thickBot="1" x14ac:dyDescent="0.5">
      <c r="A26" s="168">
        <v>26</v>
      </c>
      <c r="B26" s="190"/>
      <c r="C26" s="190"/>
      <c r="D26" s="190"/>
      <c r="E26" s="228"/>
      <c r="F26" s="228" t="s">
        <v>879</v>
      </c>
      <c r="G26" s="170"/>
      <c r="H26" s="170"/>
      <c r="I26" s="362">
        <f>H17+H21+H25</f>
        <v>0</v>
      </c>
      <c r="J26" s="162"/>
      <c r="K26" s="54" t="s">
        <v>966</v>
      </c>
    </row>
    <row r="27" spans="1:11" ht="15" customHeight="1" x14ac:dyDescent="0.45">
      <c r="A27" s="416">
        <v>27</v>
      </c>
      <c r="B27" s="190"/>
      <c r="C27" s="190"/>
      <c r="D27" s="190"/>
      <c r="E27" s="716" t="s">
        <v>75</v>
      </c>
      <c r="F27" s="325"/>
      <c r="G27" s="170"/>
      <c r="H27" s="170"/>
      <c r="I27" s="713"/>
      <c r="J27" s="162"/>
      <c r="K27" s="54" t="s">
        <v>966</v>
      </c>
    </row>
    <row r="28" spans="1:11" ht="15" customHeight="1" x14ac:dyDescent="0.45">
      <c r="A28" s="168">
        <v>28</v>
      </c>
      <c r="B28" s="190"/>
      <c r="C28" s="190"/>
      <c r="D28" s="190"/>
      <c r="E28" s="386" t="s">
        <v>856</v>
      </c>
      <c r="F28" s="325"/>
      <c r="G28" s="170"/>
      <c r="H28" s="170"/>
      <c r="I28" s="713"/>
      <c r="J28" s="162"/>
      <c r="K28" s="54" t="s">
        <v>966</v>
      </c>
    </row>
    <row r="29" spans="1:11" ht="15" customHeight="1" x14ac:dyDescent="0.45">
      <c r="A29" s="168">
        <v>29</v>
      </c>
      <c r="B29" s="190"/>
      <c r="C29" s="190"/>
      <c r="D29" s="190"/>
      <c r="E29" s="436" t="s">
        <v>324</v>
      </c>
      <c r="F29" s="325"/>
      <c r="G29" s="170"/>
      <c r="H29" s="419">
        <f>SUMIF($G$52:$G$66,E29,$I$52:$I$66)</f>
        <v>0</v>
      </c>
      <c r="I29" s="190"/>
      <c r="J29" s="162"/>
      <c r="K29" s="54" t="s">
        <v>966</v>
      </c>
    </row>
    <row r="30" spans="1:11" ht="15" customHeight="1" x14ac:dyDescent="0.45">
      <c r="A30" s="416">
        <v>30</v>
      </c>
      <c r="B30" s="190"/>
      <c r="C30" s="190"/>
      <c r="D30" s="190"/>
      <c r="E30" s="166" t="s">
        <v>325</v>
      </c>
      <c r="F30" s="325"/>
      <c r="G30" s="170"/>
      <c r="H30" s="419">
        <f>SUMIF($G$52:$G$66,E30,$I$52:$I$66)</f>
        <v>0</v>
      </c>
      <c r="I30" s="190"/>
      <c r="J30" s="162"/>
      <c r="K30" s="54" t="s">
        <v>966</v>
      </c>
    </row>
    <row r="31" spans="1:11" ht="15" customHeight="1" x14ac:dyDescent="0.45">
      <c r="A31" s="168">
        <v>31</v>
      </c>
      <c r="B31" s="190"/>
      <c r="C31" s="190"/>
      <c r="D31" s="190"/>
      <c r="E31" s="437" t="s">
        <v>326</v>
      </c>
      <c r="F31" s="325"/>
      <c r="G31" s="170"/>
      <c r="H31" s="419">
        <f>SUMIF($G$52:$G$66,E31,$I$52:$I$66)</f>
        <v>0</v>
      </c>
      <c r="I31" s="190"/>
      <c r="J31" s="162"/>
      <c r="K31" s="54" t="s">
        <v>966</v>
      </c>
    </row>
    <row r="32" spans="1:11" ht="15" customHeight="1" thickBot="1" x14ac:dyDescent="0.5">
      <c r="A32" s="168">
        <v>32</v>
      </c>
      <c r="B32" s="190"/>
      <c r="C32" s="190"/>
      <c r="D32" s="190"/>
      <c r="E32" s="437" t="s">
        <v>805</v>
      </c>
      <c r="F32" s="325"/>
      <c r="G32" s="170"/>
      <c r="H32" s="419">
        <f>SUMIF($G$52:$G$66,E32,$I$52:$I$66)</f>
        <v>0</v>
      </c>
      <c r="I32" s="190"/>
      <c r="J32" s="162"/>
      <c r="K32" s="54" t="s">
        <v>966</v>
      </c>
    </row>
    <row r="33" spans="1:12" ht="15" customHeight="1" thickBot="1" x14ac:dyDescent="0.5">
      <c r="A33" s="416">
        <v>33</v>
      </c>
      <c r="B33" s="190"/>
      <c r="C33" s="190"/>
      <c r="D33" s="190"/>
      <c r="E33" s="180" t="s">
        <v>124</v>
      </c>
      <c r="F33" s="325"/>
      <c r="G33" s="170"/>
      <c r="H33" s="190"/>
      <c r="I33" s="428">
        <f>SUM(H26:H32)</f>
        <v>0</v>
      </c>
      <c r="J33" s="162"/>
      <c r="K33" s="54" t="s">
        <v>966</v>
      </c>
    </row>
    <row r="34" spans="1:12" ht="15" customHeight="1" thickBot="1" x14ac:dyDescent="0.5">
      <c r="A34" s="168">
        <v>34</v>
      </c>
      <c r="B34" s="190"/>
      <c r="C34" s="190"/>
      <c r="D34" s="190"/>
      <c r="E34" s="180" t="s">
        <v>167</v>
      </c>
      <c r="F34" s="325"/>
      <c r="G34" s="190"/>
      <c r="H34" s="374"/>
      <c r="I34" s="419">
        <f>SUMIF($G$52:$G$66,E34,$I$52:$I$66)</f>
        <v>0</v>
      </c>
      <c r="J34" s="162"/>
      <c r="K34" s="54" t="s">
        <v>966</v>
      </c>
    </row>
    <row r="35" spans="1:12" ht="15" customHeight="1" thickBot="1" x14ac:dyDescent="0.5">
      <c r="A35" s="168">
        <v>35</v>
      </c>
      <c r="B35" s="190"/>
      <c r="C35" s="190"/>
      <c r="D35" s="190"/>
      <c r="E35" s="180" t="s">
        <v>121</v>
      </c>
      <c r="F35" s="325"/>
      <c r="G35" s="190"/>
      <c r="H35" s="374"/>
      <c r="I35" s="428">
        <f>I33+I34</f>
        <v>0</v>
      </c>
      <c r="J35" s="162"/>
    </row>
    <row r="36" spans="1:12" ht="15" customHeight="1" x14ac:dyDescent="0.45">
      <c r="A36" s="416">
        <v>36</v>
      </c>
      <c r="B36" s="190"/>
      <c r="C36" s="190"/>
      <c r="D36" s="190"/>
      <c r="E36" s="418" t="s">
        <v>122</v>
      </c>
      <c r="F36" s="325"/>
      <c r="G36" s="190"/>
      <c r="H36" s="374"/>
      <c r="I36" s="157"/>
      <c r="J36" s="162"/>
    </row>
    <row r="37" spans="1:12" ht="15" customHeight="1" thickBot="1" x14ac:dyDescent="0.5">
      <c r="A37" s="168">
        <v>37</v>
      </c>
      <c r="B37" s="190"/>
      <c r="C37" s="190"/>
      <c r="D37" s="190"/>
      <c r="E37" s="418" t="s">
        <v>125</v>
      </c>
      <c r="F37" s="325"/>
      <c r="G37" s="190"/>
      <c r="H37" s="374"/>
      <c r="I37" s="154"/>
      <c r="J37" s="162"/>
    </row>
    <row r="38" spans="1:12" ht="15" customHeight="1" thickBot="1" x14ac:dyDescent="0.5">
      <c r="A38" s="168">
        <v>38</v>
      </c>
      <c r="B38" s="190"/>
      <c r="C38" s="190"/>
      <c r="D38" s="190"/>
      <c r="E38" s="415" t="s">
        <v>206</v>
      </c>
      <c r="F38" s="325"/>
      <c r="G38" s="190"/>
      <c r="H38" s="374"/>
      <c r="I38" s="428">
        <f>I35+I36-I37</f>
        <v>0</v>
      </c>
      <c r="J38" s="162"/>
    </row>
    <row r="39" spans="1:12" s="155" customFormat="1" ht="15" customHeight="1" thickBot="1" x14ac:dyDescent="0.45">
      <c r="A39" s="416">
        <v>39</v>
      </c>
      <c r="B39" s="420"/>
      <c r="C39" s="420"/>
      <c r="D39" s="420"/>
      <c r="E39" s="415" t="s">
        <v>205</v>
      </c>
      <c r="F39" s="325"/>
      <c r="G39" s="420"/>
      <c r="H39" s="421"/>
      <c r="I39" s="428">
        <f>I26+I38</f>
        <v>0</v>
      </c>
      <c r="J39" s="427"/>
      <c r="K39" s="156"/>
      <c r="L39" s="156"/>
    </row>
    <row r="40" spans="1:12" s="155" customFormat="1" ht="15" customHeight="1" x14ac:dyDescent="0.4">
      <c r="A40" s="168">
        <v>40</v>
      </c>
      <c r="B40" s="420"/>
      <c r="C40" s="420"/>
      <c r="D40" s="420"/>
      <c r="E40" s="420"/>
      <c r="F40" s="325"/>
      <c r="G40" s="420"/>
      <c r="H40" s="421"/>
      <c r="I40" s="421"/>
      <c r="J40" s="427"/>
      <c r="K40" s="156"/>
      <c r="L40" s="156"/>
    </row>
    <row r="41" spans="1:12" ht="15" customHeight="1" x14ac:dyDescent="0.45">
      <c r="A41" s="168">
        <v>41</v>
      </c>
      <c r="B41" s="190"/>
      <c r="C41" s="190"/>
      <c r="D41" s="190"/>
      <c r="E41" s="190"/>
      <c r="F41" s="415" t="s">
        <v>81</v>
      </c>
      <c r="G41" s="190"/>
      <c r="H41" s="374"/>
      <c r="I41" s="154"/>
      <c r="J41" s="162"/>
    </row>
    <row r="42" spans="1:12" ht="15" customHeight="1" x14ac:dyDescent="0.45">
      <c r="A42" s="416">
        <v>42</v>
      </c>
      <c r="B42" s="190"/>
      <c r="C42" s="190"/>
      <c r="D42" s="190"/>
      <c r="E42" s="190"/>
      <c r="F42" s="415"/>
      <c r="G42" s="190"/>
      <c r="H42" s="374"/>
      <c r="I42" s="374"/>
      <c r="J42" s="162"/>
    </row>
    <row r="43" spans="1:12" ht="15" customHeight="1" x14ac:dyDescent="0.55000000000000004">
      <c r="A43" s="168">
        <v>43</v>
      </c>
      <c r="B43" s="190"/>
      <c r="C43" s="423" t="s">
        <v>885</v>
      </c>
      <c r="D43" s="190"/>
      <c r="E43" s="190"/>
      <c r="F43" s="415"/>
      <c r="G43" s="190"/>
      <c r="H43" s="374"/>
      <c r="I43" s="374"/>
      <c r="J43" s="162"/>
    </row>
    <row r="44" spans="1:12" ht="53.25" customHeight="1" x14ac:dyDescent="0.45">
      <c r="A44" s="168">
        <v>44</v>
      </c>
      <c r="B44" s="190"/>
      <c r="C44" s="190"/>
      <c r="D44" s="190"/>
      <c r="E44" s="715" t="s">
        <v>148</v>
      </c>
      <c r="F44" s="715"/>
      <c r="G44" s="714" t="s">
        <v>887</v>
      </c>
      <c r="H44" s="639"/>
      <c r="I44" s="429" t="s">
        <v>786</v>
      </c>
      <c r="J44" s="162"/>
    </row>
    <row r="45" spans="1:12" ht="15" customHeight="1" x14ac:dyDescent="0.45">
      <c r="A45" s="416">
        <v>45</v>
      </c>
      <c r="B45" s="190"/>
      <c r="C45" s="190"/>
      <c r="D45" s="190"/>
      <c r="E45" s="842"/>
      <c r="F45" s="843"/>
      <c r="G45" s="840"/>
      <c r="H45" s="841"/>
      <c r="I45" s="153"/>
      <c r="J45" s="162"/>
    </row>
    <row r="46" spans="1:12" ht="15" customHeight="1" x14ac:dyDescent="0.45">
      <c r="A46" s="168">
        <v>46</v>
      </c>
      <c r="B46" s="190"/>
      <c r="C46" s="190"/>
      <c r="D46" s="190"/>
      <c r="E46" s="842"/>
      <c r="F46" s="843"/>
      <c r="G46" s="840"/>
      <c r="H46" s="841"/>
      <c r="I46" s="153"/>
      <c r="J46" s="162"/>
    </row>
    <row r="47" spans="1:12" ht="15" customHeight="1" x14ac:dyDescent="0.45">
      <c r="A47" s="168">
        <v>47</v>
      </c>
      <c r="B47" s="190"/>
      <c r="C47" s="190"/>
      <c r="D47" s="190"/>
      <c r="E47" s="842"/>
      <c r="F47" s="843"/>
      <c r="G47" s="840"/>
      <c r="H47" s="841"/>
      <c r="I47" s="153"/>
      <c r="J47" s="162"/>
    </row>
    <row r="48" spans="1:12" ht="15" customHeight="1" thickBot="1" x14ac:dyDescent="0.5">
      <c r="A48" s="416">
        <v>48</v>
      </c>
      <c r="B48" s="190"/>
      <c r="C48" s="190"/>
      <c r="D48" s="190"/>
      <c r="E48" s="842"/>
      <c r="F48" s="843"/>
      <c r="G48" s="840"/>
      <c r="H48" s="841"/>
      <c r="I48" s="153"/>
      <c r="J48" s="162"/>
    </row>
    <row r="49" spans="1:10" ht="15" customHeight="1" thickBot="1" x14ac:dyDescent="0.5">
      <c r="A49" s="168">
        <v>49</v>
      </c>
      <c r="B49" s="190"/>
      <c r="C49" s="190"/>
      <c r="D49" s="190"/>
      <c r="E49" s="190"/>
      <c r="F49" s="430" t="s">
        <v>204</v>
      </c>
      <c r="G49" s="431"/>
      <c r="H49" s="432"/>
      <c r="I49" s="433">
        <f>SUM(I45:I48)</f>
        <v>0</v>
      </c>
      <c r="J49" s="162"/>
    </row>
    <row r="50" spans="1:10" s="147" customFormat="1" ht="30" customHeight="1" x14ac:dyDescent="0.55000000000000004">
      <c r="A50" s="168">
        <v>50</v>
      </c>
      <c r="B50" s="422"/>
      <c r="C50" s="423" t="s">
        <v>884</v>
      </c>
      <c r="D50" s="424"/>
      <c r="E50" s="424"/>
      <c r="F50" s="424"/>
      <c r="G50" s="420"/>
      <c r="H50" s="425"/>
      <c r="I50" s="425"/>
      <c r="J50" s="427"/>
    </row>
    <row r="51" spans="1:10" s="147" customFormat="1" ht="49.5" customHeight="1" x14ac:dyDescent="0.4">
      <c r="A51" s="416">
        <v>51</v>
      </c>
      <c r="B51" s="420"/>
      <c r="C51" s="420"/>
      <c r="D51" s="420"/>
      <c r="E51" s="715" t="s">
        <v>148</v>
      </c>
      <c r="F51" s="715"/>
      <c r="G51" s="714" t="s">
        <v>878</v>
      </c>
      <c r="H51" s="639"/>
      <c r="I51" s="429" t="s">
        <v>786</v>
      </c>
      <c r="J51" s="427"/>
    </row>
    <row r="52" spans="1:10" s="147" customFormat="1" ht="15" customHeight="1" x14ac:dyDescent="0.4">
      <c r="A52" s="168">
        <v>52</v>
      </c>
      <c r="B52" s="420"/>
      <c r="C52" s="420"/>
      <c r="D52" s="420"/>
      <c r="E52" s="842"/>
      <c r="F52" s="843"/>
      <c r="G52" s="840" t="s">
        <v>107</v>
      </c>
      <c r="H52" s="841"/>
      <c r="I52" s="153"/>
      <c r="J52" s="427"/>
    </row>
    <row r="53" spans="1:10" s="147" customFormat="1" ht="15" customHeight="1" x14ac:dyDescent="0.4">
      <c r="A53" s="168">
        <v>53</v>
      </c>
      <c r="B53" s="420"/>
      <c r="C53" s="420"/>
      <c r="D53" s="420"/>
      <c r="E53" s="842"/>
      <c r="F53" s="843"/>
      <c r="G53" s="840" t="s">
        <v>107</v>
      </c>
      <c r="H53" s="841"/>
      <c r="I53" s="153"/>
      <c r="J53" s="427"/>
    </row>
    <row r="54" spans="1:10" s="147" customFormat="1" ht="15" customHeight="1" x14ac:dyDescent="0.4">
      <c r="A54" s="416">
        <v>54</v>
      </c>
      <c r="B54" s="420"/>
      <c r="C54" s="420"/>
      <c r="D54" s="420"/>
      <c r="E54" s="842"/>
      <c r="F54" s="843"/>
      <c r="G54" s="840" t="s">
        <v>107</v>
      </c>
      <c r="H54" s="841"/>
      <c r="I54" s="153"/>
      <c r="J54" s="427"/>
    </row>
    <row r="55" spans="1:10" s="147" customFormat="1" ht="15" customHeight="1" x14ac:dyDescent="0.4">
      <c r="A55" s="168">
        <v>55</v>
      </c>
      <c r="B55" s="420"/>
      <c r="C55" s="420"/>
      <c r="D55" s="420"/>
      <c r="E55" s="842"/>
      <c r="F55" s="843"/>
      <c r="G55" s="840" t="s">
        <v>107</v>
      </c>
      <c r="H55" s="841"/>
      <c r="I55" s="153"/>
      <c r="J55" s="427"/>
    </row>
    <row r="56" spans="1:10" s="147" customFormat="1" ht="15" customHeight="1" x14ac:dyDescent="0.4">
      <c r="A56" s="168">
        <v>56</v>
      </c>
      <c r="B56" s="420"/>
      <c r="C56" s="420"/>
      <c r="D56" s="420"/>
      <c r="E56" s="842"/>
      <c r="F56" s="843"/>
      <c r="G56" s="840" t="s">
        <v>107</v>
      </c>
      <c r="H56" s="841"/>
      <c r="I56" s="153"/>
      <c r="J56" s="427"/>
    </row>
    <row r="57" spans="1:10" s="147" customFormat="1" ht="15" customHeight="1" x14ac:dyDescent="0.4">
      <c r="A57" s="416">
        <v>57</v>
      </c>
      <c r="B57" s="420"/>
      <c r="C57" s="420"/>
      <c r="D57" s="420"/>
      <c r="E57" s="842"/>
      <c r="F57" s="843"/>
      <c r="G57" s="840" t="s">
        <v>107</v>
      </c>
      <c r="H57" s="841"/>
      <c r="I57" s="153"/>
      <c r="J57" s="427"/>
    </row>
    <row r="58" spans="1:10" s="147" customFormat="1" ht="15" customHeight="1" x14ac:dyDescent="0.4">
      <c r="A58" s="168">
        <v>58</v>
      </c>
      <c r="B58" s="420"/>
      <c r="C58" s="420"/>
      <c r="D58" s="420"/>
      <c r="E58" s="842"/>
      <c r="F58" s="843"/>
      <c r="G58" s="840" t="s">
        <v>107</v>
      </c>
      <c r="H58" s="841"/>
      <c r="I58" s="153"/>
      <c r="J58" s="427"/>
    </row>
    <row r="59" spans="1:10" s="147" customFormat="1" ht="15" customHeight="1" x14ac:dyDescent="0.4">
      <c r="A59" s="168">
        <v>59</v>
      </c>
      <c r="B59" s="420"/>
      <c r="C59" s="420"/>
      <c r="D59" s="420"/>
      <c r="E59" s="842"/>
      <c r="F59" s="843"/>
      <c r="G59" s="840" t="s">
        <v>107</v>
      </c>
      <c r="H59" s="841"/>
      <c r="I59" s="153"/>
      <c r="J59" s="427"/>
    </row>
    <row r="60" spans="1:10" s="147" customFormat="1" ht="15" customHeight="1" x14ac:dyDescent="0.4">
      <c r="A60" s="416">
        <v>60</v>
      </c>
      <c r="B60" s="420"/>
      <c r="C60" s="420"/>
      <c r="D60" s="420"/>
      <c r="E60" s="842"/>
      <c r="F60" s="843"/>
      <c r="G60" s="840" t="s">
        <v>107</v>
      </c>
      <c r="H60" s="841"/>
      <c r="I60" s="153"/>
      <c r="J60" s="427"/>
    </row>
    <row r="61" spans="1:10" s="147" customFormat="1" ht="15" customHeight="1" x14ac:dyDescent="0.4">
      <c r="A61" s="168">
        <v>61</v>
      </c>
      <c r="B61" s="420"/>
      <c r="C61" s="420"/>
      <c r="D61" s="420"/>
      <c r="E61" s="842"/>
      <c r="F61" s="843"/>
      <c r="G61" s="840" t="s">
        <v>107</v>
      </c>
      <c r="H61" s="841"/>
      <c r="I61" s="153"/>
      <c r="J61" s="427"/>
    </row>
    <row r="62" spans="1:10" s="147" customFormat="1" ht="15" customHeight="1" x14ac:dyDescent="0.4">
      <c r="A62" s="168">
        <v>62</v>
      </c>
      <c r="B62" s="420"/>
      <c r="C62" s="420"/>
      <c r="D62" s="420"/>
      <c r="E62" s="842"/>
      <c r="F62" s="843"/>
      <c r="G62" s="840" t="s">
        <v>107</v>
      </c>
      <c r="H62" s="841"/>
      <c r="I62" s="153"/>
      <c r="J62" s="427"/>
    </row>
    <row r="63" spans="1:10" s="147" customFormat="1" ht="15" customHeight="1" x14ac:dyDescent="0.4">
      <c r="A63" s="416">
        <v>63</v>
      </c>
      <c r="B63" s="420"/>
      <c r="C63" s="420"/>
      <c r="D63" s="420"/>
      <c r="E63" s="842"/>
      <c r="F63" s="843"/>
      <c r="G63" s="840" t="s">
        <v>107</v>
      </c>
      <c r="H63" s="841"/>
      <c r="I63" s="153"/>
      <c r="J63" s="427"/>
    </row>
    <row r="64" spans="1:10" s="147" customFormat="1" ht="15" customHeight="1" x14ac:dyDescent="0.4">
      <c r="A64" s="168">
        <v>64</v>
      </c>
      <c r="B64" s="420"/>
      <c r="C64" s="420"/>
      <c r="D64" s="420"/>
      <c r="E64" s="842"/>
      <c r="F64" s="843"/>
      <c r="G64" s="840" t="s">
        <v>107</v>
      </c>
      <c r="H64" s="841"/>
      <c r="I64" s="153"/>
      <c r="J64" s="427"/>
    </row>
    <row r="65" spans="1:13" s="147" customFormat="1" ht="15" customHeight="1" x14ac:dyDescent="0.4">
      <c r="A65" s="168">
        <v>65</v>
      </c>
      <c r="B65" s="420"/>
      <c r="C65" s="420"/>
      <c r="D65" s="420"/>
      <c r="E65" s="842"/>
      <c r="F65" s="843"/>
      <c r="G65" s="840" t="s">
        <v>107</v>
      </c>
      <c r="H65" s="841"/>
      <c r="I65" s="153"/>
      <c r="J65" s="427"/>
    </row>
    <row r="66" spans="1:13" s="147" customFormat="1" ht="15" customHeight="1" thickBot="1" x14ac:dyDescent="0.45">
      <c r="A66" s="416">
        <v>66</v>
      </c>
      <c r="B66" s="420"/>
      <c r="C66" s="420"/>
      <c r="D66" s="420"/>
      <c r="E66" s="842"/>
      <c r="F66" s="843"/>
      <c r="G66" s="840" t="s">
        <v>107</v>
      </c>
      <c r="H66" s="841"/>
      <c r="I66" s="152"/>
      <c r="J66" s="427"/>
    </row>
    <row r="67" spans="1:13" s="147" customFormat="1" ht="15" hidden="1" customHeight="1" thickBot="1" x14ac:dyDescent="0.45">
      <c r="A67" s="168">
        <v>67</v>
      </c>
      <c r="B67" s="420"/>
      <c r="C67" s="420"/>
      <c r="D67" s="420"/>
      <c r="E67" s="420"/>
      <c r="F67" s="151"/>
      <c r="G67" s="844"/>
      <c r="H67" s="844"/>
      <c r="I67" s="150"/>
      <c r="J67" s="427"/>
    </row>
    <row r="68" spans="1:13" s="147" customFormat="1" ht="15" customHeight="1" thickBot="1" x14ac:dyDescent="0.45">
      <c r="A68" s="168">
        <v>68</v>
      </c>
      <c r="B68" s="420"/>
      <c r="C68" s="420"/>
      <c r="D68" s="420"/>
      <c r="E68" s="420"/>
      <c r="F68" s="430" t="s">
        <v>204</v>
      </c>
      <c r="G68" s="431"/>
      <c r="H68" s="432"/>
      <c r="I68" s="433">
        <f>SUM(I52:I67)</f>
        <v>0</v>
      </c>
      <c r="J68" s="427"/>
      <c r="K68" s="149" t="b">
        <f>I68+I36-I37+I41=I39</f>
        <v>1</v>
      </c>
    </row>
    <row r="69" spans="1:13" s="147" customFormat="1" ht="15" customHeight="1" x14ac:dyDescent="0.4">
      <c r="A69" s="416">
        <v>69</v>
      </c>
      <c r="B69" s="420"/>
      <c r="C69" s="420"/>
      <c r="D69" s="420"/>
      <c r="E69" s="420"/>
      <c r="F69" s="434" t="s">
        <v>147</v>
      </c>
      <c r="G69" s="420"/>
      <c r="H69" s="420"/>
      <c r="I69" s="420"/>
      <c r="J69" s="427"/>
      <c r="L69" s="148"/>
      <c r="M69" s="144"/>
    </row>
    <row r="70" spans="1:13" x14ac:dyDescent="0.45">
      <c r="A70" s="168">
        <v>70</v>
      </c>
      <c r="B70" s="159"/>
      <c r="C70" s="159"/>
      <c r="D70" s="159"/>
      <c r="E70" s="159"/>
      <c r="F70" s="159"/>
      <c r="G70" s="159"/>
      <c r="H70" s="159"/>
      <c r="I70" s="159"/>
      <c r="J70" s="158"/>
      <c r="L70" s="143"/>
      <c r="M70" s="144"/>
    </row>
    <row r="71" spans="1:13" s="22" customFormat="1" x14ac:dyDescent="0.45">
      <c r="A71" s="19"/>
      <c r="B71" s="19"/>
      <c r="C71" s="19"/>
      <c r="D71" s="19"/>
      <c r="E71" s="19"/>
      <c r="F71" s="19"/>
      <c r="G71" s="19"/>
      <c r="H71" s="19"/>
      <c r="I71" s="19"/>
      <c r="J71" s="19"/>
      <c r="L71" s="143"/>
      <c r="M71" s="144"/>
    </row>
    <row r="72" spans="1:13" s="22" customFormat="1" x14ac:dyDescent="0.45">
      <c r="A72" s="19"/>
      <c r="B72" s="19"/>
      <c r="C72" s="19"/>
      <c r="D72" s="19"/>
      <c r="E72" s="19"/>
      <c r="F72" s="19"/>
      <c r="G72" s="19"/>
      <c r="H72" s="19"/>
      <c r="I72" s="19"/>
      <c r="J72" s="19"/>
      <c r="L72" s="143"/>
      <c r="M72" s="144"/>
    </row>
    <row r="73" spans="1:13" s="22" customFormat="1" ht="13.5" hidden="1" customHeight="1" x14ac:dyDescent="0.45">
      <c r="A73" s="19"/>
      <c r="B73" s="19"/>
      <c r="C73" s="19"/>
      <c r="D73" s="19"/>
      <c r="E73" s="19"/>
      <c r="F73" s="19"/>
      <c r="G73" s="146" t="s">
        <v>203</v>
      </c>
      <c r="H73" s="19"/>
      <c r="I73" s="19"/>
      <c r="J73" s="19"/>
      <c r="L73" s="143"/>
      <c r="M73" s="145"/>
    </row>
    <row r="74" spans="1:13" hidden="1" x14ac:dyDescent="0.45">
      <c r="G74" s="233"/>
      <c r="L74" s="143"/>
      <c r="M74" s="144"/>
    </row>
    <row r="75" spans="1:13" hidden="1" x14ac:dyDescent="0.45">
      <c r="G75" s="233" t="str">
        <f>F15</f>
        <v>Customer operations</v>
      </c>
      <c r="L75" s="143"/>
      <c r="M75" s="145"/>
    </row>
    <row r="76" spans="1:13" hidden="1" x14ac:dyDescent="0.45">
      <c r="G76" s="233" t="str">
        <f>F16</f>
        <v>Product, sales &amp; marketing</v>
      </c>
      <c r="L76" s="143"/>
      <c r="M76" s="144"/>
    </row>
    <row r="77" spans="1:13" hidden="1" x14ac:dyDescent="0.45">
      <c r="G77" s="233" t="str">
        <f>F17</f>
        <v>Customer opex</v>
      </c>
      <c r="L77" s="143"/>
      <c r="M77" s="144"/>
    </row>
    <row r="78" spans="1:13" hidden="1" x14ac:dyDescent="0.45">
      <c r="G78" s="233" t="str">
        <f>F18</f>
        <v>Maintenance</v>
      </c>
      <c r="L78" s="143"/>
      <c r="M78" s="144"/>
    </row>
    <row r="79" spans="1:13" hidden="1" x14ac:dyDescent="0.45">
      <c r="G79" s="233" t="str">
        <f>F19</f>
        <v>Network operations</v>
      </c>
      <c r="L79" s="143"/>
      <c r="M79" s="144"/>
    </row>
    <row r="80" spans="1:13" hidden="1" x14ac:dyDescent="0.45">
      <c r="G80" s="233" t="s">
        <v>772</v>
      </c>
      <c r="L80" s="143"/>
      <c r="M80" s="144"/>
    </row>
    <row r="81" spans="7:13" hidden="1" x14ac:dyDescent="0.45">
      <c r="G81" s="233" t="str">
        <f>F21</f>
        <v>Network opex</v>
      </c>
      <c r="L81" s="143"/>
      <c r="M81" s="145"/>
    </row>
    <row r="82" spans="7:13" hidden="1" x14ac:dyDescent="0.45">
      <c r="G82" s="233" t="str">
        <f>F22</f>
        <v>Asset management</v>
      </c>
      <c r="L82" s="143"/>
      <c r="M82" s="144"/>
    </row>
    <row r="83" spans="7:13" hidden="1" x14ac:dyDescent="0.45">
      <c r="G83" s="233" t="str">
        <f>F23</f>
        <v>Corporate opex</v>
      </c>
      <c r="L83" s="143"/>
      <c r="M83" s="144"/>
    </row>
    <row r="84" spans="7:13" hidden="1" x14ac:dyDescent="0.45">
      <c r="G84" s="233" t="str">
        <f>F24</f>
        <v>Technology</v>
      </c>
      <c r="L84" s="143"/>
    </row>
    <row r="85" spans="7:13" hidden="1" x14ac:dyDescent="0.45">
      <c r="G85" s="233" t="str">
        <f>F25</f>
        <v>Support opex</v>
      </c>
      <c r="L85" s="143"/>
    </row>
    <row r="86" spans="7:13" hidden="1" x14ac:dyDescent="0.45">
      <c r="G86" s="435" t="str">
        <f>E29</f>
        <v>Installations</v>
      </c>
      <c r="L86" s="143"/>
    </row>
    <row r="87" spans="7:13" hidden="1" x14ac:dyDescent="0.45">
      <c r="G87" s="435" t="str">
        <f>E30</f>
        <v>Network capacity</v>
      </c>
      <c r="L87" s="143"/>
    </row>
    <row r="88" spans="7:13" hidden="1" x14ac:dyDescent="0.45">
      <c r="G88" s="435" t="str">
        <f>E31</f>
        <v>Network sustain &amp; enhance</v>
      </c>
      <c r="L88" s="143"/>
    </row>
    <row r="89" spans="7:13" hidden="1" x14ac:dyDescent="0.45">
      <c r="G89" s="435" t="str">
        <f>E32</f>
        <v>Network &amp; customer IT</v>
      </c>
      <c r="L89" s="143"/>
    </row>
    <row r="90" spans="7:13" hidden="1" x14ac:dyDescent="0.45">
      <c r="G90" s="438" t="str">
        <f>E34</f>
        <v>Expenditure on non-network assets</v>
      </c>
      <c r="L90" s="143"/>
    </row>
    <row r="91" spans="7:13" x14ac:dyDescent="0.45">
      <c r="G91" s="438"/>
      <c r="L91" s="143"/>
    </row>
    <row r="92" spans="7:13" x14ac:dyDescent="0.45">
      <c r="G92" s="438"/>
    </row>
    <row r="93" spans="7:13" x14ac:dyDescent="0.45">
      <c r="G93" s="438"/>
    </row>
    <row r="94" spans="7:13" x14ac:dyDescent="0.45">
      <c r="G94" s="438"/>
    </row>
  </sheetData>
  <sheetProtection formatRows="0" insertRows="0"/>
  <mergeCells count="43">
    <mergeCell ref="G48:H48"/>
    <mergeCell ref="E9:G9"/>
    <mergeCell ref="E45:F45"/>
    <mergeCell ref="G45:H45"/>
    <mergeCell ref="E46:F46"/>
    <mergeCell ref="G46:H46"/>
    <mergeCell ref="E47:F47"/>
    <mergeCell ref="G47:H47"/>
    <mergeCell ref="E64:F64"/>
    <mergeCell ref="E65:F65"/>
    <mergeCell ref="E63:F63"/>
    <mergeCell ref="E66:F66"/>
    <mergeCell ref="E58:F58"/>
    <mergeCell ref="E59:F59"/>
    <mergeCell ref="E60:F60"/>
    <mergeCell ref="E61:F61"/>
    <mergeCell ref="E62:F62"/>
    <mergeCell ref="G58:H58"/>
    <mergeCell ref="G59:H59"/>
    <mergeCell ref="G60:H60"/>
    <mergeCell ref="G66:H66"/>
    <mergeCell ref="G67:H67"/>
    <mergeCell ref="G61:H61"/>
    <mergeCell ref="G62:H62"/>
    <mergeCell ref="G63:H63"/>
    <mergeCell ref="G64:H64"/>
    <mergeCell ref="G65:H65"/>
    <mergeCell ref="G2:H2"/>
    <mergeCell ref="G3:H3"/>
    <mergeCell ref="G57:H57"/>
    <mergeCell ref="A5:I5"/>
    <mergeCell ref="G52:H52"/>
    <mergeCell ref="G53:H53"/>
    <mergeCell ref="G54:H54"/>
    <mergeCell ref="G55:H55"/>
    <mergeCell ref="G56:H56"/>
    <mergeCell ref="E52:F52"/>
    <mergeCell ref="E53:F53"/>
    <mergeCell ref="E54:F54"/>
    <mergeCell ref="E55:F55"/>
    <mergeCell ref="E56:F56"/>
    <mergeCell ref="E57:F57"/>
    <mergeCell ref="E48:F48"/>
  </mergeCells>
  <dataValidations count="6">
    <dataValidation allowBlank="1" showErrorMessage="1" prompt="Please enter text" sqref="F68 F49" xr:uid="{00000000-0002-0000-0800-000002000000}"/>
    <dataValidation allowBlank="1" showInputMessage="1" sqref="F69:G69" xr:uid="{00000000-0002-0000-0800-000003000000}"/>
    <dataValidation type="list" allowBlank="1" showErrorMessage="1" prompt="Please select from available drop-down options" sqref="G68 G49" xr:uid="{00000000-0002-0000-0800-000004000000}">
      <formula1>"Opex,Sales,Capex,[Select one]"</formula1>
    </dataValidation>
    <dataValidation allowBlank="1" showInputMessage="1" showErrorMessage="1" prompt="Please enter text" sqref="E52:E66 F67 E45:E48" xr:uid="{00000000-0002-0000-0800-000005000000}"/>
    <dataValidation type="list" allowBlank="1" showInputMessage="1" showErrorMessage="1" prompt="Please select from available drop-down options" sqref="G67:H67" xr:uid="{00000000-0002-0000-0800-000001000000}">
      <formula1>#REF!</formula1>
    </dataValidation>
    <dataValidation type="list" allowBlank="1" showInputMessage="1" showErrorMessage="1" prompt="Please select from available drop-down options" sqref="G52:H66" xr:uid="{2FD6DCD0-4FA3-4369-900B-F8040ED7E0E7}">
      <formula1>$G$74:$G$90</formula1>
    </dataValidation>
  </dataValidations>
  <pageMargins left="0.70866141732283472" right="0.70866141732283472" top="0.74803149606299213" bottom="0.74803149606299213" header="0.31496062992125984" footer="0.31496062992125984"/>
  <pageSetup paperSize="9" scale="65" fitToWidth="0" fitToHeight="0" orientation="portrait" r:id="rId1"/>
  <headerFooter alignWithMargins="0">
    <oddHeader>&amp;CCommerce Commission Information Disclosure Template</oddHeader>
    <oddFooter>&amp;L&amp;F&amp;C&amp;P&amp;R&amp;A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C00E2-2DBD-45D0-AB06-8598D18FDECB}">
  <sheetPr codeName="Sheet9">
    <tabColor theme="9" tint="-0.499984740745262"/>
    <pageSetUpPr fitToPage="1"/>
  </sheetPr>
  <dimension ref="A1:AP53"/>
  <sheetViews>
    <sheetView showGridLines="0" zoomScaleNormal="100" zoomScaleSheetLayoutView="102" workbookViewId="0">
      <selection activeCell="C5" sqref="C5"/>
    </sheetView>
  </sheetViews>
  <sheetFormatPr defaultColWidth="9.1328125" defaultRowHeight="14.25" x14ac:dyDescent="0.45"/>
  <cols>
    <col min="1" max="1" width="5" style="54" customWidth="1"/>
    <col min="2" max="3" width="3.73046875" style="54" customWidth="1"/>
    <col min="4" max="4" width="33.59765625" style="54" customWidth="1"/>
    <col min="5" max="5" width="12.265625" style="54" customWidth="1"/>
    <col min="6" max="6" width="7.86328125" style="54" customWidth="1"/>
    <col min="7" max="9" width="15.73046875" style="54" customWidth="1"/>
    <col min="10" max="10" width="11.265625" style="54" customWidth="1"/>
    <col min="11" max="15" width="10.73046875" style="54" customWidth="1"/>
    <col min="16" max="16" width="11.59765625" style="54" customWidth="1"/>
    <col min="17" max="17" width="15.3984375" style="54" customWidth="1"/>
    <col min="18" max="18" width="15.1328125" style="54" customWidth="1"/>
    <col min="19" max="19" width="2.73046875" style="54" customWidth="1"/>
    <col min="20" max="41" width="9.1328125" style="54"/>
    <col min="42" max="42" width="11.86328125" style="54" customWidth="1"/>
    <col min="43" max="16384" width="9.1328125" style="54"/>
  </cols>
  <sheetData>
    <row r="1" spans="1:42" ht="15" customHeight="1" x14ac:dyDescent="0.45">
      <c r="A1" s="410"/>
      <c r="B1" s="204"/>
      <c r="C1" s="204"/>
      <c r="D1" s="204"/>
      <c r="E1" s="204"/>
      <c r="F1" s="204"/>
      <c r="G1" s="204"/>
      <c r="H1" s="204"/>
      <c r="I1" s="204"/>
      <c r="J1" s="193"/>
      <c r="K1" s="193"/>
      <c r="L1" s="193"/>
      <c r="M1" s="204"/>
      <c r="N1" s="204"/>
      <c r="O1" s="204"/>
      <c r="P1" s="204"/>
      <c r="Q1" s="204"/>
      <c r="R1" s="204"/>
      <c r="S1" s="202"/>
      <c r="T1" s="573"/>
      <c r="U1" s="573"/>
      <c r="V1" s="573"/>
      <c r="W1" s="573"/>
      <c r="X1" s="573"/>
      <c r="Y1" s="573"/>
      <c r="Z1" s="573"/>
      <c r="AA1" s="573"/>
      <c r="AB1" s="573"/>
      <c r="AC1" s="573"/>
      <c r="AD1" s="573"/>
      <c r="AE1" s="573"/>
      <c r="AF1" s="573"/>
      <c r="AG1" s="573"/>
      <c r="AH1" s="573"/>
      <c r="AI1" s="573"/>
      <c r="AJ1" s="573"/>
      <c r="AK1" s="573"/>
      <c r="AL1" s="573"/>
      <c r="AM1" s="573"/>
      <c r="AN1" s="573"/>
      <c r="AO1" s="573"/>
      <c r="AP1" s="573"/>
    </row>
    <row r="2" spans="1:42" ht="18" customHeight="1" x14ac:dyDescent="0.5">
      <c r="A2" s="411"/>
      <c r="B2" s="193"/>
      <c r="C2" s="193"/>
      <c r="D2" s="193"/>
      <c r="E2" s="193"/>
      <c r="F2" s="193"/>
      <c r="G2" s="200" t="s">
        <v>832</v>
      </c>
      <c r="H2" s="848" t="str">
        <f>IF(NOT(ISBLANK(CoverSheet!$C$8)),CoverSheet!$C$8,"")</f>
        <v/>
      </c>
      <c r="I2" s="848"/>
      <c r="J2" s="193"/>
      <c r="K2" s="193"/>
      <c r="L2" s="193"/>
      <c r="M2" s="574"/>
      <c r="N2" s="574"/>
      <c r="O2" s="574"/>
      <c r="P2" s="574"/>
      <c r="Q2" s="574"/>
      <c r="R2" s="574"/>
      <c r="S2" s="191"/>
      <c r="T2" s="573"/>
      <c r="U2" s="573"/>
      <c r="V2" s="573"/>
      <c r="W2" s="573"/>
      <c r="X2" s="573"/>
      <c r="Y2" s="573"/>
      <c r="Z2" s="573"/>
      <c r="AA2" s="573"/>
      <c r="AB2" s="573"/>
      <c r="AC2" s="573"/>
      <c r="AD2" s="573"/>
      <c r="AE2" s="573"/>
      <c r="AF2" s="573"/>
      <c r="AG2" s="573"/>
      <c r="AH2" s="573"/>
      <c r="AI2" s="573"/>
      <c r="AJ2" s="573"/>
      <c r="AK2" s="573"/>
      <c r="AL2" s="573"/>
      <c r="AM2" s="573"/>
      <c r="AN2" s="573"/>
      <c r="AO2" s="573"/>
      <c r="AP2" s="573"/>
    </row>
    <row r="3" spans="1:42" ht="18" customHeight="1" x14ac:dyDescent="0.5">
      <c r="A3" s="411"/>
      <c r="B3" s="193"/>
      <c r="C3" s="193"/>
      <c r="D3" s="193"/>
      <c r="E3" s="193"/>
      <c r="F3" s="193"/>
      <c r="G3" s="200" t="s">
        <v>834</v>
      </c>
      <c r="H3" s="849" t="str">
        <f>IF(ISNUMBER(CoverSheet!$C$12),CoverSheet!$C$12,"")</f>
        <v/>
      </c>
      <c r="I3" s="849"/>
      <c r="J3" s="193"/>
      <c r="K3" s="193"/>
      <c r="L3" s="193"/>
      <c r="M3" s="575"/>
      <c r="N3" s="575"/>
      <c r="O3" s="575"/>
      <c r="P3" s="575"/>
      <c r="Q3" s="575"/>
      <c r="R3" s="575"/>
      <c r="S3" s="191"/>
      <c r="T3" s="573"/>
      <c r="U3" s="573"/>
      <c r="V3" s="573"/>
      <c r="W3" s="573"/>
      <c r="X3" s="573"/>
      <c r="Y3" s="573"/>
      <c r="Z3" s="573"/>
      <c r="AA3" s="573"/>
      <c r="AB3" s="573"/>
      <c r="AC3" s="573"/>
      <c r="AD3" s="573"/>
      <c r="AE3" s="573"/>
      <c r="AF3" s="573"/>
      <c r="AG3" s="573"/>
      <c r="AH3" s="573"/>
      <c r="AI3" s="573"/>
      <c r="AJ3" s="573"/>
      <c r="AK3" s="573"/>
      <c r="AL3" s="573"/>
      <c r="AM3" s="573"/>
      <c r="AN3" s="573"/>
      <c r="AO3" s="573"/>
      <c r="AP3" s="573"/>
    </row>
    <row r="4" spans="1:42" ht="18" customHeight="1" x14ac:dyDescent="0.5">
      <c r="A4" s="411"/>
      <c r="B4" s="193"/>
      <c r="C4" s="193"/>
      <c r="D4" s="193"/>
      <c r="E4" s="193"/>
      <c r="F4" s="193"/>
      <c r="G4" s="200"/>
      <c r="H4" s="200"/>
      <c r="I4" s="200"/>
      <c r="J4" s="193"/>
      <c r="K4" s="193"/>
      <c r="L4" s="193"/>
      <c r="M4" s="200"/>
      <c r="N4" s="200"/>
      <c r="O4" s="200"/>
      <c r="P4" s="200"/>
      <c r="Q4" s="200"/>
      <c r="R4" s="200"/>
      <c r="S4" s="191"/>
      <c r="T4" s="573"/>
      <c r="U4" s="573"/>
      <c r="V4" s="573"/>
      <c r="W4" s="573"/>
      <c r="X4" s="573"/>
      <c r="Y4" s="573"/>
      <c r="Z4" s="573"/>
      <c r="AA4" s="573"/>
      <c r="AB4" s="573"/>
      <c r="AC4" s="573"/>
      <c r="AD4" s="573"/>
      <c r="AE4" s="573"/>
      <c r="AF4" s="573"/>
      <c r="AG4" s="573"/>
      <c r="AH4" s="573"/>
      <c r="AI4" s="573"/>
      <c r="AJ4" s="573"/>
      <c r="AK4" s="573"/>
      <c r="AL4" s="573"/>
      <c r="AM4" s="573"/>
      <c r="AN4" s="573"/>
      <c r="AO4" s="573"/>
      <c r="AP4" s="573"/>
    </row>
    <row r="5" spans="1:42" ht="30" customHeight="1" x14ac:dyDescent="0.65">
      <c r="A5" s="199" t="s">
        <v>797</v>
      </c>
      <c r="B5" s="576"/>
      <c r="C5" s="193"/>
      <c r="D5" s="193"/>
      <c r="E5" s="193"/>
      <c r="F5" s="193"/>
      <c r="G5" s="195"/>
      <c r="H5" s="193"/>
      <c r="I5" s="193"/>
      <c r="J5" s="193"/>
      <c r="K5" s="193"/>
      <c r="L5" s="193"/>
      <c r="M5" s="193"/>
      <c r="N5" s="193"/>
      <c r="O5" s="193"/>
      <c r="P5" s="193"/>
      <c r="Q5" s="193"/>
      <c r="R5" s="193"/>
      <c r="S5" s="191"/>
      <c r="T5" s="573"/>
      <c r="U5" s="573"/>
      <c r="V5" s="573"/>
      <c r="W5" s="573"/>
      <c r="X5" s="573"/>
      <c r="Y5" s="573"/>
      <c r="Z5" s="573"/>
      <c r="AA5" s="573"/>
      <c r="AB5" s="573"/>
      <c r="AC5" s="573"/>
      <c r="AD5" s="573"/>
      <c r="AE5" s="573"/>
      <c r="AF5" s="573"/>
      <c r="AG5" s="573"/>
      <c r="AH5" s="573"/>
      <c r="AI5" s="573"/>
      <c r="AJ5" s="573"/>
      <c r="AK5" s="573"/>
      <c r="AL5" s="573"/>
      <c r="AM5" s="573"/>
      <c r="AN5" s="573"/>
      <c r="AO5" s="573"/>
      <c r="AP5" s="573"/>
    </row>
    <row r="6" spans="1:42" s="28" customFormat="1" ht="24.75" customHeight="1" x14ac:dyDescent="0.45">
      <c r="A6" s="768" t="s">
        <v>829</v>
      </c>
      <c r="B6" s="776"/>
      <c r="C6" s="776"/>
      <c r="D6" s="776"/>
      <c r="E6" s="776"/>
      <c r="F6" s="776"/>
      <c r="G6" s="776"/>
      <c r="H6" s="776"/>
      <c r="I6" s="776"/>
      <c r="J6" s="776"/>
      <c r="K6" s="776"/>
      <c r="L6" s="776"/>
      <c r="M6" s="776"/>
      <c r="N6" s="776"/>
      <c r="O6" s="776"/>
      <c r="P6" s="776"/>
      <c r="Q6" s="776"/>
      <c r="R6" s="776"/>
      <c r="S6" s="837"/>
      <c r="T6" s="577"/>
      <c r="U6" s="577"/>
      <c r="V6" s="577"/>
      <c r="W6" s="577"/>
      <c r="X6" s="577"/>
      <c r="Y6" s="577"/>
      <c r="Z6" s="577"/>
      <c r="AA6" s="577"/>
      <c r="AB6" s="577"/>
      <c r="AC6" s="577"/>
      <c r="AD6" s="577"/>
      <c r="AE6" s="577"/>
      <c r="AF6" s="577"/>
      <c r="AG6" s="577"/>
      <c r="AH6" s="577"/>
      <c r="AI6" s="577"/>
      <c r="AJ6" s="577"/>
      <c r="AK6" s="577"/>
      <c r="AL6" s="577"/>
      <c r="AM6" s="577"/>
      <c r="AN6" s="577"/>
      <c r="AO6" s="577"/>
      <c r="AP6" s="577"/>
    </row>
    <row r="7" spans="1:42" ht="17.25" customHeight="1" x14ac:dyDescent="0.45">
      <c r="A7" s="196" t="s">
        <v>131</v>
      </c>
      <c r="B7" s="195"/>
      <c r="C7" s="193"/>
      <c r="D7" s="193"/>
      <c r="E7" s="193"/>
      <c r="F7" s="193"/>
      <c r="G7" s="193"/>
      <c r="H7" s="193"/>
      <c r="I7" s="193"/>
      <c r="J7" s="193"/>
      <c r="K7" s="193"/>
      <c r="L7" s="193"/>
      <c r="M7" s="193"/>
      <c r="N7" s="193"/>
      <c r="O7" s="193"/>
      <c r="P7" s="193"/>
      <c r="Q7" s="193"/>
      <c r="R7" s="193"/>
      <c r="S7" s="191"/>
      <c r="T7" s="573"/>
      <c r="U7" s="573"/>
      <c r="V7" s="573"/>
      <c r="W7" s="573"/>
      <c r="X7" s="573"/>
      <c r="Y7" s="573"/>
      <c r="Z7" s="573"/>
      <c r="AA7" s="573"/>
      <c r="AB7" s="573"/>
      <c r="AC7" s="573"/>
      <c r="AD7" s="573"/>
      <c r="AE7" s="573"/>
      <c r="AF7" s="573"/>
      <c r="AG7" s="573"/>
      <c r="AH7" s="573"/>
      <c r="AI7" s="573"/>
      <c r="AJ7" s="573"/>
      <c r="AK7" s="573"/>
      <c r="AL7" s="573"/>
      <c r="AM7" s="573"/>
      <c r="AN7" s="573"/>
      <c r="AO7" s="573"/>
      <c r="AP7" s="573"/>
    </row>
    <row r="8" spans="1:42" ht="30.75" customHeight="1" thickBot="1" x14ac:dyDescent="0.5">
      <c r="A8" s="168">
        <v>8</v>
      </c>
      <c r="B8" s="470"/>
      <c r="C8" s="471"/>
      <c r="D8" s="471"/>
      <c r="E8" s="471"/>
      <c r="F8" s="471"/>
      <c r="G8" s="847" t="s">
        <v>417</v>
      </c>
      <c r="H8" s="847"/>
      <c r="I8" s="847"/>
      <c r="J8" s="578"/>
      <c r="K8" s="847" t="s">
        <v>418</v>
      </c>
      <c r="L8" s="847"/>
      <c r="M8" s="847"/>
      <c r="N8" s="847"/>
      <c r="O8" s="847"/>
      <c r="P8" s="578"/>
      <c r="Q8" s="578"/>
      <c r="R8" s="749" t="s">
        <v>840</v>
      </c>
      <c r="S8" s="579"/>
      <c r="T8" s="234"/>
      <c r="U8" s="234"/>
      <c r="V8" s="234"/>
      <c r="W8" s="234"/>
      <c r="X8" s="234"/>
      <c r="Y8" s="234"/>
      <c r="Z8" s="234"/>
      <c r="AA8" s="846"/>
      <c r="AB8" s="846"/>
      <c r="AC8" s="846"/>
      <c r="AD8" s="846"/>
      <c r="AE8" s="846"/>
      <c r="AF8" s="846"/>
      <c r="AG8" s="846"/>
      <c r="AH8" s="846"/>
      <c r="AI8" s="846"/>
      <c r="AJ8" s="846"/>
      <c r="AK8" s="846"/>
      <c r="AL8" s="846"/>
      <c r="AM8" s="846"/>
      <c r="AN8" s="846"/>
      <c r="AO8" s="234"/>
      <c r="AP8" s="234"/>
    </row>
    <row r="9" spans="1:42" ht="63" customHeight="1" thickBot="1" x14ac:dyDescent="0.55000000000000004">
      <c r="A9" s="168">
        <v>9</v>
      </c>
      <c r="B9" s="580"/>
      <c r="C9" s="352" t="s">
        <v>1</v>
      </c>
      <c r="D9" s="183"/>
      <c r="E9" s="352" t="s">
        <v>419</v>
      </c>
      <c r="F9" s="581" t="s">
        <v>420</v>
      </c>
      <c r="G9" s="582" t="s">
        <v>773</v>
      </c>
      <c r="H9" s="583" t="s">
        <v>421</v>
      </c>
      <c r="I9" s="584" t="s">
        <v>774</v>
      </c>
      <c r="J9" s="586" t="s">
        <v>839</v>
      </c>
      <c r="K9" s="582" t="s">
        <v>422</v>
      </c>
      <c r="L9" s="583" t="s">
        <v>423</v>
      </c>
      <c r="M9" s="583" t="s">
        <v>424</v>
      </c>
      <c r="N9" s="583" t="s">
        <v>425</v>
      </c>
      <c r="O9" s="584" t="s">
        <v>426</v>
      </c>
      <c r="P9" s="585" t="s">
        <v>839</v>
      </c>
      <c r="Q9" s="586" t="s">
        <v>427</v>
      </c>
      <c r="R9" s="586" t="s">
        <v>428</v>
      </c>
      <c r="S9" s="162"/>
      <c r="T9" s="587" t="s">
        <v>429</v>
      </c>
      <c r="U9" s="587" t="s">
        <v>430</v>
      </c>
      <c r="V9" s="587" t="s">
        <v>431</v>
      </c>
      <c r="W9" s="587" t="s">
        <v>432</v>
      </c>
      <c r="X9" s="587" t="s">
        <v>433</v>
      </c>
      <c r="Y9" s="587" t="s">
        <v>434</v>
      </c>
      <c r="Z9" s="587" t="s">
        <v>435</v>
      </c>
      <c r="AA9" s="587" t="s">
        <v>436</v>
      </c>
      <c r="AB9" s="587" t="s">
        <v>437</v>
      </c>
      <c r="AC9" s="587" t="s">
        <v>438</v>
      </c>
      <c r="AD9" s="587" t="s">
        <v>439</v>
      </c>
      <c r="AE9" s="587" t="s">
        <v>440</v>
      </c>
      <c r="AF9" s="587" t="s">
        <v>441</v>
      </c>
      <c r="AG9" s="587" t="s">
        <v>442</v>
      </c>
      <c r="AH9" s="587" t="s">
        <v>443</v>
      </c>
      <c r="AI9" s="587" t="s">
        <v>332</v>
      </c>
      <c r="AJ9" s="587" t="s">
        <v>333</v>
      </c>
      <c r="AK9" s="587" t="s">
        <v>13</v>
      </c>
      <c r="AL9" s="587" t="s">
        <v>14</v>
      </c>
      <c r="AM9" s="587" t="s">
        <v>334</v>
      </c>
      <c r="AN9" s="581" t="s">
        <v>444</v>
      </c>
      <c r="AO9" s="581" t="s">
        <v>445</v>
      </c>
      <c r="AP9" s="581" t="s">
        <v>446</v>
      </c>
    </row>
    <row r="10" spans="1:42" ht="15" customHeight="1" x14ac:dyDescent="0.5">
      <c r="A10" s="168">
        <v>10</v>
      </c>
      <c r="B10" s="580"/>
      <c r="C10" s="588" t="s">
        <v>246</v>
      </c>
      <c r="D10" s="351"/>
      <c r="E10" s="176"/>
      <c r="F10" s="166"/>
      <c r="G10" s="590"/>
      <c r="H10" s="591">
        <f>I10-G10</f>
        <v>0</v>
      </c>
      <c r="I10" s="590"/>
      <c r="J10" s="590" t="s">
        <v>107</v>
      </c>
      <c r="K10" s="591"/>
      <c r="L10" s="591"/>
      <c r="M10" s="591"/>
      <c r="N10" s="591"/>
      <c r="O10" s="591"/>
      <c r="P10" s="590" t="s">
        <v>107</v>
      </c>
      <c r="Q10" s="590"/>
      <c r="R10" s="590"/>
      <c r="S10" s="162"/>
      <c r="T10" s="593"/>
      <c r="U10" s="593"/>
      <c r="V10" s="593"/>
      <c r="W10" s="593"/>
      <c r="X10" s="593"/>
      <c r="Y10" s="593"/>
      <c r="Z10" s="593"/>
      <c r="AA10" s="593"/>
      <c r="AB10" s="593"/>
      <c r="AC10" s="593"/>
      <c r="AD10" s="593"/>
      <c r="AE10" s="593"/>
      <c r="AF10" s="593"/>
      <c r="AG10" s="593"/>
      <c r="AH10" s="593"/>
      <c r="AI10" s="593"/>
      <c r="AJ10" s="593"/>
      <c r="AK10" s="593"/>
      <c r="AL10" s="593"/>
      <c r="AM10" s="593"/>
      <c r="AN10" s="593"/>
      <c r="AO10" s="593"/>
      <c r="AP10" s="593" t="s">
        <v>107</v>
      </c>
    </row>
    <row r="11" spans="1:42" ht="15" customHeight="1" x14ac:dyDescent="0.45">
      <c r="A11" s="168">
        <v>11</v>
      </c>
      <c r="B11" s="580"/>
      <c r="C11" s="348" t="s">
        <v>447</v>
      </c>
      <c r="D11" s="399"/>
      <c r="E11" s="176"/>
      <c r="F11" s="166" t="s">
        <v>448</v>
      </c>
      <c r="G11" s="589"/>
      <c r="H11" s="591">
        <f t="shared" ref="H11:H21" si="0">I11-G11</f>
        <v>0</v>
      </c>
      <c r="I11" s="589"/>
      <c r="J11" s="590" t="s">
        <v>107</v>
      </c>
      <c r="K11" s="592"/>
      <c r="L11" s="592"/>
      <c r="M11" s="592"/>
      <c r="N11" s="592"/>
      <c r="O11" s="592"/>
      <c r="P11" s="590" t="s">
        <v>107</v>
      </c>
      <c r="Q11" s="590"/>
      <c r="R11" s="589"/>
      <c r="S11" s="162"/>
      <c r="T11" s="593"/>
      <c r="U11" s="593"/>
      <c r="V11" s="593"/>
      <c r="W11" s="593"/>
      <c r="X11" s="593"/>
      <c r="Y11" s="593"/>
      <c r="Z11" s="593"/>
      <c r="AA11" s="593"/>
      <c r="AB11" s="593"/>
      <c r="AC11" s="593"/>
      <c r="AD11" s="593"/>
      <c r="AE11" s="593"/>
      <c r="AF11" s="593"/>
      <c r="AG11" s="593"/>
      <c r="AH11" s="593"/>
      <c r="AI11" s="593"/>
      <c r="AJ11" s="593"/>
      <c r="AK11" s="593"/>
      <c r="AL11" s="593"/>
      <c r="AM11" s="593"/>
      <c r="AN11" s="593"/>
      <c r="AO11" s="593"/>
      <c r="AP11" s="593" t="s">
        <v>107</v>
      </c>
    </row>
    <row r="12" spans="1:42" ht="15" customHeight="1" x14ac:dyDescent="0.45">
      <c r="A12" s="168">
        <v>12</v>
      </c>
      <c r="B12" s="580"/>
      <c r="C12" s="349" t="s">
        <v>449</v>
      </c>
      <c r="D12" s="399"/>
      <c r="E12" s="176"/>
      <c r="F12" s="166" t="s">
        <v>450</v>
      </c>
      <c r="G12" s="589"/>
      <c r="H12" s="591">
        <f t="shared" si="0"/>
        <v>0</v>
      </c>
      <c r="I12" s="589"/>
      <c r="J12" s="590" t="s">
        <v>107</v>
      </c>
      <c r="K12" s="592"/>
      <c r="L12" s="592"/>
      <c r="M12" s="592"/>
      <c r="N12" s="592"/>
      <c r="O12" s="592"/>
      <c r="P12" s="590" t="s">
        <v>107</v>
      </c>
      <c r="Q12" s="590"/>
      <c r="R12" s="589"/>
      <c r="S12" s="162"/>
      <c r="T12" s="593"/>
      <c r="U12" s="593"/>
      <c r="V12" s="593"/>
      <c r="W12" s="593"/>
      <c r="X12" s="593"/>
      <c r="Y12" s="593"/>
      <c r="Z12" s="593"/>
      <c r="AA12" s="593"/>
      <c r="AB12" s="593"/>
      <c r="AC12" s="593"/>
      <c r="AD12" s="593"/>
      <c r="AE12" s="593"/>
      <c r="AF12" s="593"/>
      <c r="AG12" s="593"/>
      <c r="AH12" s="593"/>
      <c r="AI12" s="593"/>
      <c r="AJ12" s="593"/>
      <c r="AK12" s="593"/>
      <c r="AL12" s="593"/>
      <c r="AM12" s="593"/>
      <c r="AN12" s="593"/>
      <c r="AO12" s="593"/>
      <c r="AP12" s="593" t="s">
        <v>107</v>
      </c>
    </row>
    <row r="13" spans="1:42" ht="15" customHeight="1" x14ac:dyDescent="0.45">
      <c r="A13" s="168">
        <v>13</v>
      </c>
      <c r="B13" s="580"/>
      <c r="C13" s="349" t="s">
        <v>451</v>
      </c>
      <c r="D13" s="399"/>
      <c r="E13" s="594"/>
      <c r="F13" s="166" t="s">
        <v>450</v>
      </c>
      <c r="G13" s="589"/>
      <c r="H13" s="591">
        <f t="shared" si="0"/>
        <v>0</v>
      </c>
      <c r="I13" s="589"/>
      <c r="J13" s="590" t="s">
        <v>107</v>
      </c>
      <c r="K13" s="592"/>
      <c r="L13" s="592"/>
      <c r="M13" s="592"/>
      <c r="N13" s="592"/>
      <c r="O13" s="592"/>
      <c r="P13" s="590" t="s">
        <v>107</v>
      </c>
      <c r="Q13" s="590"/>
      <c r="R13" s="589"/>
      <c r="S13" s="162"/>
      <c r="T13" s="593"/>
      <c r="U13" s="593"/>
      <c r="V13" s="593"/>
      <c r="W13" s="593"/>
      <c r="X13" s="593"/>
      <c r="Y13" s="593"/>
      <c r="Z13" s="593"/>
      <c r="AA13" s="593"/>
      <c r="AB13" s="593"/>
      <c r="AC13" s="593"/>
      <c r="AD13" s="593"/>
      <c r="AE13" s="593"/>
      <c r="AF13" s="593"/>
      <c r="AG13" s="593"/>
      <c r="AH13" s="593"/>
      <c r="AI13" s="593"/>
      <c r="AJ13" s="593"/>
      <c r="AK13" s="593"/>
      <c r="AL13" s="593"/>
      <c r="AM13" s="593"/>
      <c r="AN13" s="593"/>
      <c r="AO13" s="593"/>
      <c r="AP13" s="593" t="s">
        <v>107</v>
      </c>
    </row>
    <row r="14" spans="1:42" ht="15" customHeight="1" x14ac:dyDescent="0.45">
      <c r="A14" s="168">
        <v>14</v>
      </c>
      <c r="B14" s="580"/>
      <c r="C14" s="349" t="s">
        <v>896</v>
      </c>
      <c r="D14" s="599"/>
      <c r="E14" s="596" t="s">
        <v>452</v>
      </c>
      <c r="F14" s="166" t="s">
        <v>448</v>
      </c>
      <c r="G14" s="589"/>
      <c r="H14" s="591">
        <f t="shared" si="0"/>
        <v>0</v>
      </c>
      <c r="I14" s="589"/>
      <c r="J14" s="590" t="s">
        <v>107</v>
      </c>
      <c r="K14" s="592"/>
      <c r="L14" s="592"/>
      <c r="M14" s="592"/>
      <c r="N14" s="592"/>
      <c r="O14" s="592"/>
      <c r="P14" s="590" t="s">
        <v>107</v>
      </c>
      <c r="Q14" s="590"/>
      <c r="R14" s="589"/>
      <c r="S14" s="162"/>
      <c r="T14" s="593"/>
      <c r="U14" s="593"/>
      <c r="V14" s="593"/>
      <c r="W14" s="593"/>
      <c r="X14" s="593"/>
      <c r="Y14" s="593"/>
      <c r="Z14" s="593"/>
      <c r="AA14" s="593"/>
      <c r="AB14" s="593"/>
      <c r="AC14" s="593"/>
      <c r="AD14" s="593"/>
      <c r="AE14" s="593"/>
      <c r="AF14" s="593"/>
      <c r="AG14" s="593"/>
      <c r="AH14" s="593"/>
      <c r="AI14" s="593"/>
      <c r="AJ14" s="593"/>
      <c r="AK14" s="593"/>
      <c r="AL14" s="593"/>
      <c r="AM14" s="593"/>
      <c r="AN14" s="593"/>
      <c r="AO14" s="593"/>
      <c r="AP14" s="593" t="s">
        <v>107</v>
      </c>
    </row>
    <row r="15" spans="1:42" ht="15" customHeight="1" x14ac:dyDescent="0.45">
      <c r="A15" s="168">
        <v>15</v>
      </c>
      <c r="B15" s="580"/>
      <c r="C15" s="597"/>
      <c r="D15" s="596"/>
      <c r="E15" s="596" t="s">
        <v>453</v>
      </c>
      <c r="F15" s="166" t="s">
        <v>448</v>
      </c>
      <c r="G15" s="589"/>
      <c r="H15" s="591">
        <f t="shared" si="0"/>
        <v>0</v>
      </c>
      <c r="I15" s="589"/>
      <c r="J15" s="590" t="s">
        <v>107</v>
      </c>
      <c r="K15" s="592"/>
      <c r="L15" s="592"/>
      <c r="M15" s="592"/>
      <c r="N15" s="592"/>
      <c r="O15" s="592"/>
      <c r="P15" s="590" t="s">
        <v>107</v>
      </c>
      <c r="Q15" s="590"/>
      <c r="R15" s="589"/>
      <c r="S15" s="162"/>
      <c r="T15" s="593"/>
      <c r="U15" s="593"/>
      <c r="V15" s="593"/>
      <c r="W15" s="593"/>
      <c r="X15" s="593"/>
      <c r="Y15" s="593"/>
      <c r="Z15" s="593"/>
      <c r="AA15" s="593"/>
      <c r="AB15" s="593"/>
      <c r="AC15" s="593"/>
      <c r="AD15" s="593"/>
      <c r="AE15" s="593"/>
      <c r="AF15" s="593"/>
      <c r="AG15" s="593"/>
      <c r="AH15" s="593"/>
      <c r="AI15" s="593"/>
      <c r="AJ15" s="593"/>
      <c r="AK15" s="593"/>
      <c r="AL15" s="593"/>
      <c r="AM15" s="593"/>
      <c r="AN15" s="593"/>
      <c r="AO15" s="593"/>
      <c r="AP15" s="593" t="s">
        <v>107</v>
      </c>
    </row>
    <row r="16" spans="1:42" ht="15" customHeight="1" x14ac:dyDescent="0.45">
      <c r="A16" s="168">
        <v>16</v>
      </c>
      <c r="B16" s="580"/>
      <c r="C16" s="349" t="s">
        <v>897</v>
      </c>
      <c r="D16" s="599"/>
      <c r="E16" s="596" t="s">
        <v>452</v>
      </c>
      <c r="F16" s="166" t="s">
        <v>448</v>
      </c>
      <c r="G16" s="589"/>
      <c r="H16" s="591">
        <f t="shared" si="0"/>
        <v>0</v>
      </c>
      <c r="I16" s="589"/>
      <c r="J16" s="590" t="s">
        <v>107</v>
      </c>
      <c r="K16" s="592"/>
      <c r="L16" s="592"/>
      <c r="M16" s="592"/>
      <c r="N16" s="592"/>
      <c r="O16" s="592"/>
      <c r="P16" s="590" t="s">
        <v>107</v>
      </c>
      <c r="Q16" s="590"/>
      <c r="R16" s="589"/>
      <c r="S16" s="162"/>
      <c r="T16" s="593"/>
      <c r="U16" s="593"/>
      <c r="V16" s="593"/>
      <c r="W16" s="593"/>
      <c r="X16" s="593"/>
      <c r="Y16" s="593"/>
      <c r="Z16" s="593"/>
      <c r="AA16" s="593"/>
      <c r="AB16" s="593"/>
      <c r="AC16" s="593"/>
      <c r="AD16" s="593"/>
      <c r="AE16" s="593"/>
      <c r="AF16" s="593"/>
      <c r="AG16" s="593"/>
      <c r="AH16" s="593"/>
      <c r="AI16" s="593"/>
      <c r="AJ16" s="593"/>
      <c r="AK16" s="593"/>
      <c r="AL16" s="593"/>
      <c r="AM16" s="593"/>
      <c r="AN16" s="593"/>
      <c r="AO16" s="593"/>
      <c r="AP16" s="593" t="s">
        <v>107</v>
      </c>
    </row>
    <row r="17" spans="1:42" ht="15" customHeight="1" x14ac:dyDescent="0.45">
      <c r="A17" s="168">
        <v>17</v>
      </c>
      <c r="B17" s="580"/>
      <c r="C17" s="597"/>
      <c r="D17" s="597"/>
      <c r="E17" s="596" t="s">
        <v>453</v>
      </c>
      <c r="F17" s="166" t="s">
        <v>448</v>
      </c>
      <c r="G17" s="589"/>
      <c r="H17" s="591">
        <f t="shared" si="0"/>
        <v>0</v>
      </c>
      <c r="I17" s="589"/>
      <c r="J17" s="590" t="s">
        <v>107</v>
      </c>
      <c r="K17" s="592"/>
      <c r="L17" s="592"/>
      <c r="M17" s="592"/>
      <c r="N17" s="592"/>
      <c r="O17" s="592"/>
      <c r="P17" s="590" t="s">
        <v>107</v>
      </c>
      <c r="Q17" s="590"/>
      <c r="R17" s="589"/>
      <c r="S17" s="162"/>
      <c r="T17" s="593"/>
      <c r="U17" s="593"/>
      <c r="V17" s="593"/>
      <c r="W17" s="593"/>
      <c r="X17" s="593"/>
      <c r="Y17" s="593"/>
      <c r="Z17" s="593"/>
      <c r="AA17" s="593"/>
      <c r="AB17" s="593"/>
      <c r="AC17" s="593"/>
      <c r="AD17" s="593"/>
      <c r="AE17" s="593"/>
      <c r="AF17" s="593"/>
      <c r="AG17" s="593"/>
      <c r="AH17" s="593"/>
      <c r="AI17" s="593"/>
      <c r="AJ17" s="593"/>
      <c r="AK17" s="593"/>
      <c r="AL17" s="593"/>
      <c r="AM17" s="593"/>
      <c r="AN17" s="593"/>
      <c r="AO17" s="593"/>
      <c r="AP17" s="593" t="s">
        <v>107</v>
      </c>
    </row>
    <row r="18" spans="1:42" ht="15" customHeight="1" x14ac:dyDescent="0.45">
      <c r="A18" s="168">
        <v>18</v>
      </c>
      <c r="B18" s="580"/>
      <c r="C18" s="349" t="s">
        <v>454</v>
      </c>
      <c r="D18" s="349"/>
      <c r="E18" s="596" t="s">
        <v>452</v>
      </c>
      <c r="F18" s="166" t="s">
        <v>448</v>
      </c>
      <c r="G18" s="589"/>
      <c r="H18" s="591">
        <f t="shared" si="0"/>
        <v>0</v>
      </c>
      <c r="I18" s="589"/>
      <c r="J18" s="590" t="s">
        <v>107</v>
      </c>
      <c r="K18" s="592"/>
      <c r="L18" s="592"/>
      <c r="M18" s="592"/>
      <c r="N18" s="592"/>
      <c r="O18" s="592"/>
      <c r="P18" s="590" t="s">
        <v>107</v>
      </c>
      <c r="Q18" s="590"/>
      <c r="R18" s="589"/>
      <c r="S18" s="162"/>
      <c r="T18" s="593"/>
      <c r="U18" s="593"/>
      <c r="V18" s="593"/>
      <c r="W18" s="593"/>
      <c r="X18" s="593"/>
      <c r="Y18" s="593"/>
      <c r="Z18" s="593"/>
      <c r="AA18" s="593"/>
      <c r="AB18" s="593"/>
      <c r="AC18" s="593"/>
      <c r="AD18" s="593"/>
      <c r="AE18" s="593"/>
      <c r="AF18" s="593"/>
      <c r="AG18" s="593"/>
      <c r="AH18" s="593"/>
      <c r="AI18" s="593"/>
      <c r="AJ18" s="593"/>
      <c r="AK18" s="593"/>
      <c r="AL18" s="593"/>
      <c r="AM18" s="593"/>
      <c r="AN18" s="593"/>
      <c r="AO18" s="593"/>
      <c r="AP18" s="593" t="s">
        <v>107</v>
      </c>
    </row>
    <row r="19" spans="1:42" ht="15" customHeight="1" x14ac:dyDescent="0.45">
      <c r="A19" s="168">
        <v>19</v>
      </c>
      <c r="B19" s="580"/>
      <c r="C19" s="597"/>
      <c r="D19" s="597"/>
      <c r="E19" s="596" t="s">
        <v>453</v>
      </c>
      <c r="F19" s="166" t="s">
        <v>448</v>
      </c>
      <c r="G19" s="589"/>
      <c r="H19" s="591">
        <f t="shared" si="0"/>
        <v>0</v>
      </c>
      <c r="I19" s="589"/>
      <c r="J19" s="590" t="s">
        <v>107</v>
      </c>
      <c r="K19" s="592"/>
      <c r="L19" s="592"/>
      <c r="M19" s="592"/>
      <c r="N19" s="592"/>
      <c r="O19" s="592"/>
      <c r="P19" s="590" t="s">
        <v>107</v>
      </c>
      <c r="Q19" s="590"/>
      <c r="R19" s="589"/>
      <c r="S19" s="162"/>
      <c r="T19" s="593"/>
      <c r="U19" s="593"/>
      <c r="V19" s="593"/>
      <c r="W19" s="593"/>
      <c r="X19" s="593"/>
      <c r="Y19" s="593"/>
      <c r="Z19" s="593"/>
      <c r="AA19" s="593"/>
      <c r="AB19" s="593"/>
      <c r="AC19" s="593"/>
      <c r="AD19" s="593"/>
      <c r="AE19" s="593"/>
      <c r="AF19" s="593"/>
      <c r="AG19" s="593"/>
      <c r="AH19" s="593"/>
      <c r="AI19" s="593"/>
      <c r="AJ19" s="593"/>
      <c r="AK19" s="593"/>
      <c r="AL19" s="593"/>
      <c r="AM19" s="593"/>
      <c r="AN19" s="593"/>
      <c r="AO19" s="593"/>
      <c r="AP19" s="593" t="s">
        <v>107</v>
      </c>
    </row>
    <row r="20" spans="1:42" ht="15" customHeight="1" x14ac:dyDescent="0.45">
      <c r="A20" s="168">
        <v>20</v>
      </c>
      <c r="B20" s="580"/>
      <c r="C20" s="349" t="s">
        <v>455</v>
      </c>
      <c r="D20" s="349"/>
      <c r="E20" s="598"/>
      <c r="F20" s="166" t="s">
        <v>450</v>
      </c>
      <c r="G20" s="589"/>
      <c r="H20" s="591">
        <f t="shared" si="0"/>
        <v>0</v>
      </c>
      <c r="I20" s="589"/>
      <c r="J20" s="590" t="s">
        <v>107</v>
      </c>
      <c r="K20" s="592"/>
      <c r="L20" s="592"/>
      <c r="M20" s="592"/>
      <c r="N20" s="592"/>
      <c r="O20" s="592"/>
      <c r="P20" s="590" t="s">
        <v>107</v>
      </c>
      <c r="Q20" s="590"/>
      <c r="R20" s="589"/>
      <c r="S20" s="162"/>
      <c r="T20" s="593"/>
      <c r="U20" s="593"/>
      <c r="V20" s="593"/>
      <c r="W20" s="593"/>
      <c r="X20" s="593"/>
      <c r="Y20" s="593"/>
      <c r="Z20" s="593"/>
      <c r="AA20" s="593"/>
      <c r="AB20" s="593"/>
      <c r="AC20" s="593"/>
      <c r="AD20" s="593"/>
      <c r="AE20" s="593"/>
      <c r="AF20" s="593"/>
      <c r="AG20" s="593"/>
      <c r="AH20" s="593"/>
      <c r="AI20" s="593"/>
      <c r="AJ20" s="593"/>
      <c r="AK20" s="593"/>
      <c r="AL20" s="593"/>
      <c r="AM20" s="593"/>
      <c r="AN20" s="593"/>
      <c r="AO20" s="593"/>
      <c r="AP20" s="593" t="s">
        <v>107</v>
      </c>
    </row>
    <row r="21" spans="1:42" ht="15" customHeight="1" x14ac:dyDescent="0.45">
      <c r="A21" s="168">
        <v>21</v>
      </c>
      <c r="B21" s="580"/>
      <c r="C21" s="349" t="s">
        <v>250</v>
      </c>
      <c r="D21" s="349"/>
      <c r="E21" s="598"/>
      <c r="F21" s="166" t="s">
        <v>450</v>
      </c>
      <c r="G21" s="589"/>
      <c r="H21" s="591">
        <f t="shared" si="0"/>
        <v>0</v>
      </c>
      <c r="I21" s="589"/>
      <c r="J21" s="590" t="s">
        <v>107</v>
      </c>
      <c r="K21" s="592"/>
      <c r="L21" s="592"/>
      <c r="M21" s="592"/>
      <c r="N21" s="592"/>
      <c r="O21" s="592"/>
      <c r="P21" s="590" t="s">
        <v>107</v>
      </c>
      <c r="Q21" s="590"/>
      <c r="R21" s="589"/>
      <c r="S21" s="162"/>
      <c r="T21" s="593"/>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t="s">
        <v>107</v>
      </c>
    </row>
    <row r="22" spans="1:42" ht="15" customHeight="1" x14ac:dyDescent="0.5">
      <c r="A22" s="168">
        <v>22</v>
      </c>
      <c r="B22" s="580"/>
      <c r="C22" s="588" t="s">
        <v>280</v>
      </c>
      <c r="D22" s="351"/>
      <c r="E22" s="176"/>
      <c r="F22" s="166"/>
      <c r="G22" s="589"/>
      <c r="H22" s="591">
        <f>I22-G22</f>
        <v>0</v>
      </c>
      <c r="I22" s="589"/>
      <c r="J22" s="590" t="s">
        <v>107</v>
      </c>
      <c r="K22" s="592"/>
      <c r="L22" s="592"/>
      <c r="M22" s="592"/>
      <c r="N22" s="592"/>
      <c r="O22" s="592"/>
      <c r="P22" s="590" t="s">
        <v>107</v>
      </c>
      <c r="Q22" s="590"/>
      <c r="R22" s="589"/>
      <c r="S22" s="162"/>
      <c r="T22" s="593"/>
      <c r="U22" s="593"/>
      <c r="V22" s="593"/>
      <c r="W22" s="593"/>
      <c r="X22" s="593"/>
      <c r="Y22" s="593"/>
      <c r="Z22" s="593"/>
      <c r="AA22" s="593"/>
      <c r="AB22" s="593"/>
      <c r="AC22" s="593"/>
      <c r="AD22" s="593"/>
      <c r="AE22" s="593"/>
      <c r="AF22" s="593"/>
      <c r="AG22" s="593"/>
      <c r="AH22" s="593"/>
      <c r="AI22" s="593"/>
      <c r="AJ22" s="593"/>
      <c r="AK22" s="593"/>
      <c r="AL22" s="593"/>
      <c r="AM22" s="593"/>
      <c r="AN22" s="593"/>
      <c r="AO22" s="593"/>
      <c r="AP22" s="593" t="s">
        <v>107</v>
      </c>
    </row>
    <row r="23" spans="1:42" ht="15" customHeight="1" x14ac:dyDescent="0.45">
      <c r="A23" s="168">
        <v>23</v>
      </c>
      <c r="B23" s="580"/>
      <c r="C23" s="236" t="s">
        <v>254</v>
      </c>
      <c r="D23" s="236"/>
      <c r="E23" s="176"/>
      <c r="F23" s="166"/>
      <c r="G23" s="589"/>
      <c r="H23" s="591">
        <f>I23-G23</f>
        <v>0</v>
      </c>
      <c r="I23" s="589"/>
      <c r="J23" s="590" t="s">
        <v>107</v>
      </c>
      <c r="K23" s="592"/>
      <c r="L23" s="592"/>
      <c r="M23" s="592"/>
      <c r="N23" s="592"/>
      <c r="O23" s="592"/>
      <c r="P23" s="590" t="s">
        <v>107</v>
      </c>
      <c r="Q23" s="590"/>
      <c r="R23" s="589"/>
      <c r="S23" s="162"/>
      <c r="T23" s="593"/>
      <c r="U23" s="593"/>
      <c r="V23" s="593"/>
      <c r="W23" s="593"/>
      <c r="X23" s="593"/>
      <c r="Y23" s="593"/>
      <c r="Z23" s="593"/>
      <c r="AA23" s="593"/>
      <c r="AB23" s="593"/>
      <c r="AC23" s="593"/>
      <c r="AD23" s="593"/>
      <c r="AE23" s="593"/>
      <c r="AF23" s="593"/>
      <c r="AG23" s="593"/>
      <c r="AH23" s="593"/>
      <c r="AI23" s="593"/>
      <c r="AJ23" s="593"/>
      <c r="AK23" s="593"/>
      <c r="AL23" s="593"/>
      <c r="AM23" s="593"/>
      <c r="AN23" s="593"/>
      <c r="AO23" s="593"/>
      <c r="AP23" s="593" t="s">
        <v>107</v>
      </c>
    </row>
    <row r="24" spans="1:42" ht="15" customHeight="1" x14ac:dyDescent="0.45">
      <c r="A24" s="168">
        <v>24</v>
      </c>
      <c r="B24" s="580"/>
      <c r="C24" s="236"/>
      <c r="D24" s="600" t="s">
        <v>456</v>
      </c>
      <c r="E24" s="176"/>
      <c r="F24" s="166" t="s">
        <v>450</v>
      </c>
      <c r="G24" s="589"/>
      <c r="H24" s="591">
        <f>I24-G24</f>
        <v>0</v>
      </c>
      <c r="I24" s="589"/>
      <c r="J24" s="590" t="s">
        <v>107</v>
      </c>
      <c r="K24" s="592"/>
      <c r="L24" s="592"/>
      <c r="M24" s="592"/>
      <c r="N24" s="592"/>
      <c r="O24" s="592"/>
      <c r="P24" s="590" t="s">
        <v>107</v>
      </c>
      <c r="Q24" s="590"/>
      <c r="R24" s="589"/>
      <c r="S24" s="162"/>
      <c r="T24" s="593"/>
      <c r="U24" s="593"/>
      <c r="V24" s="593"/>
      <c r="W24" s="593"/>
      <c r="X24" s="593"/>
      <c r="Y24" s="593"/>
      <c r="Z24" s="593"/>
      <c r="AA24" s="593"/>
      <c r="AB24" s="593"/>
      <c r="AC24" s="593"/>
      <c r="AD24" s="593"/>
      <c r="AE24" s="593"/>
      <c r="AF24" s="593"/>
      <c r="AG24" s="593"/>
      <c r="AH24" s="593"/>
      <c r="AI24" s="593"/>
      <c r="AJ24" s="593"/>
      <c r="AK24" s="593"/>
      <c r="AL24" s="593"/>
      <c r="AM24" s="593"/>
      <c r="AN24" s="593"/>
      <c r="AO24" s="593"/>
      <c r="AP24" s="593" t="s">
        <v>107</v>
      </c>
    </row>
    <row r="25" spans="1:42" ht="15" customHeight="1" x14ac:dyDescent="0.5">
      <c r="A25" s="168">
        <v>25</v>
      </c>
      <c r="B25" s="580"/>
      <c r="C25" s="588" t="s">
        <v>253</v>
      </c>
      <c r="D25" s="351"/>
      <c r="E25" s="598"/>
      <c r="F25" s="166"/>
      <c r="G25" s="589"/>
      <c r="H25" s="591">
        <f>I25-G25</f>
        <v>0</v>
      </c>
      <c r="I25" s="589"/>
      <c r="J25" s="590" t="s">
        <v>107</v>
      </c>
      <c r="K25" s="592"/>
      <c r="L25" s="592"/>
      <c r="M25" s="592"/>
      <c r="N25" s="592"/>
      <c r="O25" s="592"/>
      <c r="P25" s="590" t="s">
        <v>107</v>
      </c>
      <c r="Q25" s="590"/>
      <c r="R25" s="589"/>
      <c r="S25" s="162"/>
      <c r="T25" s="234"/>
      <c r="U25" s="234"/>
      <c r="V25" s="234"/>
      <c r="W25" s="234"/>
      <c r="X25" s="234"/>
      <c r="Y25" s="234"/>
      <c r="Z25" s="234"/>
      <c r="AA25" s="234"/>
      <c r="AB25" s="234"/>
      <c r="AC25" s="234"/>
      <c r="AD25" s="234"/>
      <c r="AE25" s="234"/>
      <c r="AF25" s="234"/>
      <c r="AG25" s="234"/>
      <c r="AH25" s="234"/>
      <c r="AI25" s="234"/>
      <c r="AJ25" s="234"/>
      <c r="AK25" s="234"/>
      <c r="AL25" s="234"/>
      <c r="AM25" s="234"/>
      <c r="AN25" s="234"/>
      <c r="AO25" s="234"/>
      <c r="AP25" s="234"/>
    </row>
    <row r="26" spans="1:42" ht="15" customHeight="1" x14ac:dyDescent="0.45">
      <c r="A26" s="168">
        <v>26</v>
      </c>
      <c r="B26" s="580"/>
      <c r="C26" s="349" t="s">
        <v>250</v>
      </c>
      <c r="D26" s="349"/>
      <c r="E26" s="598"/>
      <c r="F26" s="166" t="s">
        <v>450</v>
      </c>
      <c r="G26" s="589"/>
      <c r="H26" s="591">
        <f>I26-G26</f>
        <v>0</v>
      </c>
      <c r="I26" s="589"/>
      <c r="J26" s="590" t="s">
        <v>107</v>
      </c>
      <c r="K26" s="592"/>
      <c r="L26" s="592"/>
      <c r="M26" s="592"/>
      <c r="N26" s="592"/>
      <c r="O26" s="592"/>
      <c r="P26" s="590" t="s">
        <v>107</v>
      </c>
      <c r="Q26" s="590"/>
      <c r="R26" s="589"/>
      <c r="S26" s="162"/>
      <c r="T26" s="234"/>
      <c r="U26" s="234"/>
      <c r="V26" s="234"/>
      <c r="W26" s="234"/>
      <c r="X26" s="234"/>
      <c r="Y26" s="234"/>
      <c r="Z26" s="234"/>
      <c r="AA26" s="234"/>
      <c r="AB26" s="234"/>
      <c r="AC26" s="234"/>
      <c r="AD26" s="234"/>
      <c r="AE26" s="234"/>
      <c r="AF26" s="234"/>
      <c r="AG26" s="234"/>
      <c r="AH26" s="234"/>
      <c r="AI26" s="234"/>
      <c r="AJ26" s="234"/>
      <c r="AK26" s="234"/>
      <c r="AL26" s="234"/>
      <c r="AM26" s="234"/>
      <c r="AN26" s="234"/>
      <c r="AO26" s="234"/>
      <c r="AP26" s="234"/>
    </row>
    <row r="27" spans="1:42" ht="15" customHeight="1" x14ac:dyDescent="0.45">
      <c r="A27" s="168">
        <v>27</v>
      </c>
      <c r="B27" s="580"/>
      <c r="C27" s="349" t="s">
        <v>457</v>
      </c>
      <c r="D27" s="349"/>
      <c r="E27" s="595"/>
      <c r="F27" s="166" t="s">
        <v>450</v>
      </c>
      <c r="G27" s="589"/>
      <c r="H27" s="591">
        <f t="shared" ref="H27:H31" si="1">I27-G27</f>
        <v>0</v>
      </c>
      <c r="I27" s="589"/>
      <c r="J27" s="590" t="s">
        <v>107</v>
      </c>
      <c r="K27" s="592"/>
      <c r="L27" s="592"/>
      <c r="M27" s="592"/>
      <c r="N27" s="592"/>
      <c r="O27" s="592"/>
      <c r="P27" s="590" t="s">
        <v>107</v>
      </c>
      <c r="Q27" s="590"/>
      <c r="R27" s="589"/>
      <c r="S27" s="162"/>
      <c r="T27" s="234"/>
      <c r="U27" s="234"/>
      <c r="V27" s="234"/>
      <c r="W27" s="234"/>
      <c r="X27" s="234"/>
      <c r="Y27" s="234"/>
      <c r="Z27" s="234"/>
      <c r="AA27" s="234"/>
      <c r="AB27" s="234"/>
      <c r="AC27" s="234"/>
      <c r="AD27" s="234"/>
      <c r="AE27" s="234"/>
      <c r="AF27" s="234"/>
      <c r="AG27" s="234"/>
      <c r="AH27" s="234"/>
      <c r="AI27" s="234"/>
      <c r="AJ27" s="234"/>
      <c r="AK27" s="234"/>
      <c r="AL27" s="234"/>
      <c r="AM27" s="234"/>
      <c r="AN27" s="234"/>
      <c r="AO27" s="234"/>
      <c r="AP27" s="234"/>
    </row>
    <row r="28" spans="1:42" ht="15" customHeight="1" x14ac:dyDescent="0.45">
      <c r="A28" s="168">
        <v>28</v>
      </c>
      <c r="B28" s="580"/>
      <c r="C28" s="349" t="s">
        <v>251</v>
      </c>
      <c r="D28" s="349"/>
      <c r="E28" s="598"/>
      <c r="F28" s="166"/>
      <c r="G28" s="589"/>
      <c r="H28" s="591">
        <f t="shared" si="1"/>
        <v>0</v>
      </c>
      <c r="I28" s="589"/>
      <c r="J28" s="590" t="s">
        <v>107</v>
      </c>
      <c r="K28" s="592"/>
      <c r="L28" s="592"/>
      <c r="M28" s="592"/>
      <c r="N28" s="592"/>
      <c r="O28" s="592"/>
      <c r="P28" s="590" t="s">
        <v>107</v>
      </c>
      <c r="Q28" s="590"/>
      <c r="R28" s="589"/>
      <c r="S28" s="162"/>
      <c r="T28" s="234"/>
      <c r="U28" s="234"/>
      <c r="V28" s="234"/>
      <c r="W28" s="234"/>
      <c r="X28" s="234"/>
      <c r="Y28" s="234"/>
      <c r="Z28" s="234"/>
      <c r="AA28" s="234"/>
      <c r="AB28" s="234"/>
      <c r="AC28" s="234"/>
      <c r="AD28" s="234"/>
      <c r="AE28" s="234"/>
      <c r="AF28" s="234"/>
      <c r="AG28" s="234"/>
      <c r="AH28" s="234"/>
      <c r="AI28" s="234"/>
      <c r="AJ28" s="234"/>
      <c r="AK28" s="234"/>
      <c r="AL28" s="234"/>
      <c r="AM28" s="234"/>
      <c r="AN28" s="234"/>
      <c r="AO28" s="234"/>
      <c r="AP28" s="234"/>
    </row>
    <row r="29" spans="1:42" ht="15" customHeight="1" x14ac:dyDescent="0.45">
      <c r="A29" s="168">
        <v>29</v>
      </c>
      <c r="B29" s="580"/>
      <c r="C29" s="349"/>
      <c r="D29" s="349" t="s">
        <v>458</v>
      </c>
      <c r="E29" s="598"/>
      <c r="F29" s="166" t="s">
        <v>450</v>
      </c>
      <c r="G29" s="589"/>
      <c r="H29" s="591">
        <f t="shared" si="1"/>
        <v>0</v>
      </c>
      <c r="I29" s="589"/>
      <c r="J29" s="590" t="s">
        <v>107</v>
      </c>
      <c r="K29" s="592"/>
      <c r="L29" s="592"/>
      <c r="M29" s="592"/>
      <c r="N29" s="592"/>
      <c r="O29" s="592"/>
      <c r="P29" s="590" t="s">
        <v>107</v>
      </c>
      <c r="Q29" s="590"/>
      <c r="R29" s="589"/>
      <c r="S29" s="162"/>
      <c r="T29" s="234"/>
      <c r="U29" s="234"/>
      <c r="V29" s="234"/>
      <c r="W29" s="234"/>
      <c r="X29" s="234"/>
      <c r="Y29" s="234"/>
      <c r="Z29" s="234"/>
      <c r="AA29" s="234"/>
      <c r="AB29" s="234"/>
      <c r="AC29" s="234"/>
      <c r="AD29" s="234"/>
      <c r="AE29" s="234"/>
      <c r="AF29" s="234"/>
      <c r="AG29" s="234"/>
      <c r="AH29" s="234"/>
      <c r="AI29" s="234"/>
      <c r="AJ29" s="234"/>
      <c r="AK29" s="234"/>
      <c r="AL29" s="234"/>
      <c r="AM29" s="234"/>
      <c r="AN29" s="234"/>
      <c r="AO29" s="234"/>
      <c r="AP29" s="234"/>
    </row>
    <row r="30" spans="1:42" ht="15" customHeight="1" x14ac:dyDescent="0.45">
      <c r="A30" s="168">
        <v>30</v>
      </c>
      <c r="B30" s="580"/>
      <c r="C30" s="349"/>
      <c r="D30" s="349" t="s">
        <v>459</v>
      </c>
      <c r="E30" s="598"/>
      <c r="F30" s="166" t="s">
        <v>450</v>
      </c>
      <c r="G30" s="589"/>
      <c r="H30" s="591">
        <f t="shared" si="1"/>
        <v>0</v>
      </c>
      <c r="I30" s="589"/>
      <c r="J30" s="590" t="s">
        <v>107</v>
      </c>
      <c r="K30" s="592"/>
      <c r="L30" s="592"/>
      <c r="M30" s="592"/>
      <c r="N30" s="592"/>
      <c r="O30" s="592"/>
      <c r="P30" s="590" t="s">
        <v>107</v>
      </c>
      <c r="Q30" s="590"/>
      <c r="R30" s="589"/>
      <c r="S30" s="162"/>
      <c r="T30" s="234"/>
      <c r="U30" s="234"/>
      <c r="V30" s="234"/>
      <c r="W30" s="234"/>
      <c r="X30" s="234"/>
      <c r="Y30" s="234"/>
      <c r="Z30" s="234"/>
      <c r="AA30" s="234"/>
      <c r="AB30" s="234"/>
      <c r="AC30" s="234"/>
      <c r="AD30" s="234"/>
      <c r="AE30" s="234"/>
      <c r="AF30" s="234"/>
      <c r="AG30" s="234"/>
      <c r="AH30" s="234"/>
      <c r="AI30" s="234"/>
      <c r="AJ30" s="234"/>
      <c r="AK30" s="234"/>
      <c r="AL30" s="234"/>
      <c r="AM30" s="234"/>
      <c r="AN30" s="234"/>
      <c r="AO30" s="234"/>
      <c r="AP30" s="234"/>
    </row>
    <row r="31" spans="1:42" ht="15" customHeight="1" x14ac:dyDescent="0.45">
      <c r="A31" s="168">
        <v>31</v>
      </c>
      <c r="B31" s="580"/>
      <c r="C31" s="349"/>
      <c r="D31" s="349" t="s">
        <v>460</v>
      </c>
      <c r="E31" s="598"/>
      <c r="F31" s="166" t="s">
        <v>450</v>
      </c>
      <c r="G31" s="589"/>
      <c r="H31" s="591">
        <f t="shared" si="1"/>
        <v>0</v>
      </c>
      <c r="I31" s="589"/>
      <c r="J31" s="590" t="s">
        <v>107</v>
      </c>
      <c r="K31" s="592"/>
      <c r="L31" s="592"/>
      <c r="M31" s="592"/>
      <c r="N31" s="592"/>
      <c r="O31" s="592"/>
      <c r="P31" s="590" t="s">
        <v>107</v>
      </c>
      <c r="Q31" s="590"/>
      <c r="R31" s="589"/>
      <c r="S31" s="162"/>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row>
    <row r="32" spans="1:42" ht="15" customHeight="1" x14ac:dyDescent="0.45">
      <c r="A32" s="168">
        <v>32</v>
      </c>
      <c r="B32" s="580"/>
      <c r="C32" s="580"/>
      <c r="D32" s="580"/>
      <c r="E32" s="580"/>
      <c r="F32" s="580"/>
      <c r="G32" s="580"/>
      <c r="H32" s="580"/>
      <c r="I32" s="580"/>
      <c r="J32" s="580"/>
      <c r="K32" s="580"/>
      <c r="L32" s="580"/>
      <c r="M32" s="580"/>
      <c r="N32" s="580"/>
      <c r="O32" s="580"/>
      <c r="P32" s="580"/>
      <c r="Q32" s="580"/>
      <c r="R32" s="580"/>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row>
    <row r="33" spans="1:42" ht="15" customHeight="1" x14ac:dyDescent="0.5">
      <c r="A33" s="168">
        <v>33</v>
      </c>
      <c r="B33" s="580"/>
      <c r="C33" s="588" t="s">
        <v>461</v>
      </c>
      <c r="D33" s="236"/>
      <c r="E33" s="176"/>
      <c r="F33" s="166"/>
      <c r="G33" s="166"/>
      <c r="H33" s="166"/>
      <c r="I33" s="166"/>
      <c r="J33" s="166"/>
      <c r="K33" s="166"/>
      <c r="L33" s="166"/>
      <c r="M33" s="166"/>
      <c r="N33" s="166"/>
      <c r="O33" s="166"/>
      <c r="P33" s="166"/>
      <c r="Q33" s="166"/>
      <c r="R33" s="166"/>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row>
    <row r="34" spans="1:42" ht="15" customHeight="1" x14ac:dyDescent="0.5">
      <c r="A34" s="168">
        <v>34</v>
      </c>
      <c r="B34" s="580"/>
      <c r="C34" s="588" t="s">
        <v>462</v>
      </c>
      <c r="D34" s="236"/>
      <c r="E34" s="176"/>
      <c r="F34" s="166"/>
      <c r="G34" s="166"/>
      <c r="H34" s="166"/>
      <c r="I34" s="166"/>
      <c r="J34" s="166"/>
      <c r="K34" s="166"/>
      <c r="L34" s="166"/>
      <c r="M34" s="166"/>
      <c r="N34" s="166"/>
      <c r="O34" s="166"/>
      <c r="P34" s="166"/>
      <c r="Q34" s="166"/>
      <c r="R34" s="166"/>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row>
    <row r="35" spans="1:42" ht="15" customHeight="1" x14ac:dyDescent="0.45">
      <c r="A35" s="168">
        <v>35</v>
      </c>
      <c r="B35" s="580"/>
      <c r="C35" s="236"/>
      <c r="D35" s="601" t="s">
        <v>463</v>
      </c>
      <c r="E35" s="176"/>
      <c r="F35" s="166" t="s">
        <v>450</v>
      </c>
      <c r="G35" s="589"/>
      <c r="H35" s="592">
        <f t="shared" ref="H35:H41" si="2">I35-G35</f>
        <v>0</v>
      </c>
      <c r="I35" s="589"/>
      <c r="J35" s="589" t="s">
        <v>107</v>
      </c>
      <c r="K35" s="592"/>
      <c r="L35" s="592"/>
      <c r="M35" s="592"/>
      <c r="N35" s="592"/>
      <c r="O35" s="592"/>
      <c r="P35" s="589" t="s">
        <v>107</v>
      </c>
      <c r="Q35" s="589"/>
      <c r="R35" s="589"/>
      <c r="S35" s="234"/>
      <c r="T35" s="234"/>
      <c r="U35" s="234"/>
      <c r="V35" s="234"/>
      <c r="W35" s="234"/>
      <c r="X35" s="234"/>
      <c r="Y35" s="234"/>
      <c r="Z35" s="234"/>
      <c r="AA35" s="234"/>
      <c r="AB35" s="234"/>
      <c r="AC35" s="234"/>
      <c r="AD35" s="234"/>
      <c r="AE35" s="234"/>
      <c r="AF35" s="234"/>
      <c r="AG35" s="234"/>
      <c r="AH35" s="234"/>
      <c r="AI35" s="234"/>
      <c r="AJ35" s="234"/>
      <c r="AK35" s="234"/>
      <c r="AL35" s="234"/>
      <c r="AM35" s="234"/>
      <c r="AN35" s="234"/>
      <c r="AO35" s="234"/>
      <c r="AP35" s="234"/>
    </row>
    <row r="36" spans="1:42" ht="15" customHeight="1" x14ac:dyDescent="0.45">
      <c r="A36" s="168">
        <v>36</v>
      </c>
      <c r="B36" s="580"/>
      <c r="C36" s="236"/>
      <c r="D36" s="601" t="s">
        <v>463</v>
      </c>
      <c r="E36" s="176"/>
      <c r="F36" s="166" t="s">
        <v>450</v>
      </c>
      <c r="G36" s="589"/>
      <c r="H36" s="591">
        <f t="shared" si="2"/>
        <v>0</v>
      </c>
      <c r="I36" s="589"/>
      <c r="J36" s="590" t="s">
        <v>107</v>
      </c>
      <c r="K36" s="592"/>
      <c r="L36" s="592"/>
      <c r="M36" s="592"/>
      <c r="N36" s="592"/>
      <c r="O36" s="592"/>
      <c r="P36" s="590" t="s">
        <v>107</v>
      </c>
      <c r="Q36" s="590"/>
      <c r="R36" s="589"/>
      <c r="S36" s="234"/>
      <c r="T36" s="234"/>
      <c r="U36" s="234"/>
      <c r="V36" s="234"/>
      <c r="W36" s="234"/>
      <c r="X36" s="234"/>
      <c r="Y36" s="234"/>
      <c r="Z36" s="234"/>
      <c r="AA36" s="234"/>
      <c r="AB36" s="234"/>
      <c r="AC36" s="234"/>
      <c r="AD36" s="234"/>
      <c r="AE36" s="234"/>
      <c r="AF36" s="234"/>
      <c r="AG36" s="234"/>
      <c r="AH36" s="234"/>
      <c r="AI36" s="234"/>
      <c r="AJ36" s="234"/>
      <c r="AK36" s="234"/>
      <c r="AL36" s="234"/>
      <c r="AM36" s="234"/>
      <c r="AN36" s="234"/>
      <c r="AO36" s="234"/>
      <c r="AP36" s="234"/>
    </row>
    <row r="37" spans="1:42" ht="15" customHeight="1" x14ac:dyDescent="0.45">
      <c r="A37" s="168">
        <v>37</v>
      </c>
      <c r="B37" s="580"/>
      <c r="C37" s="236"/>
      <c r="D37" s="601" t="s">
        <v>463</v>
      </c>
      <c r="E37" s="176"/>
      <c r="F37" s="166" t="s">
        <v>450</v>
      </c>
      <c r="G37" s="589"/>
      <c r="H37" s="591">
        <f t="shared" si="2"/>
        <v>0</v>
      </c>
      <c r="I37" s="589"/>
      <c r="J37" s="590" t="s">
        <v>107</v>
      </c>
      <c r="K37" s="592"/>
      <c r="L37" s="592"/>
      <c r="M37" s="592"/>
      <c r="N37" s="592"/>
      <c r="O37" s="592"/>
      <c r="P37" s="590" t="s">
        <v>107</v>
      </c>
      <c r="Q37" s="590"/>
      <c r="R37" s="589"/>
      <c r="S37" s="234"/>
      <c r="T37" s="234"/>
      <c r="U37" s="234"/>
      <c r="V37" s="234"/>
      <c r="W37" s="234"/>
      <c r="X37" s="234"/>
      <c r="Y37" s="234"/>
      <c r="Z37" s="234"/>
      <c r="AA37" s="234"/>
      <c r="AB37" s="234"/>
      <c r="AC37" s="234"/>
      <c r="AD37" s="234"/>
      <c r="AE37" s="234"/>
      <c r="AF37" s="234"/>
      <c r="AG37" s="234"/>
      <c r="AH37" s="234"/>
      <c r="AI37" s="234"/>
      <c r="AJ37" s="234"/>
      <c r="AK37" s="234"/>
      <c r="AL37" s="234"/>
      <c r="AM37" s="234"/>
      <c r="AN37" s="234"/>
      <c r="AO37" s="234"/>
      <c r="AP37" s="234"/>
    </row>
    <row r="38" spans="1:42" ht="15" customHeight="1" x14ac:dyDescent="0.5">
      <c r="A38" s="168">
        <v>38</v>
      </c>
      <c r="B38" s="580"/>
      <c r="C38" s="588" t="s">
        <v>464</v>
      </c>
      <c r="D38" s="600"/>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6"/>
      <c r="AK38" s="176"/>
      <c r="AL38" s="176"/>
      <c r="AM38" s="234"/>
      <c r="AN38" s="234"/>
      <c r="AO38" s="234"/>
      <c r="AP38" s="234"/>
    </row>
    <row r="39" spans="1:42" ht="15" customHeight="1" x14ac:dyDescent="0.45">
      <c r="A39" s="168">
        <v>39</v>
      </c>
      <c r="B39" s="580"/>
      <c r="C39" s="236"/>
      <c r="D39" s="601" t="s">
        <v>463</v>
      </c>
      <c r="E39" s="176"/>
      <c r="F39" s="166" t="s">
        <v>450</v>
      </c>
      <c r="G39" s="589"/>
      <c r="H39" s="592">
        <f t="shared" si="2"/>
        <v>0</v>
      </c>
      <c r="I39" s="589"/>
      <c r="J39" s="589" t="s">
        <v>107</v>
      </c>
      <c r="K39" s="592"/>
      <c r="L39" s="592"/>
      <c r="M39" s="592"/>
      <c r="N39" s="592"/>
      <c r="O39" s="592"/>
      <c r="P39" s="589" t="s">
        <v>107</v>
      </c>
      <c r="Q39" s="589"/>
      <c r="R39" s="589"/>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row>
    <row r="40" spans="1:42" ht="15" customHeight="1" x14ac:dyDescent="0.45">
      <c r="A40" s="168">
        <v>40</v>
      </c>
      <c r="B40" s="580"/>
      <c r="C40" s="236"/>
      <c r="D40" s="601" t="s">
        <v>463</v>
      </c>
      <c r="E40" s="176"/>
      <c r="F40" s="166" t="s">
        <v>450</v>
      </c>
      <c r="G40" s="589"/>
      <c r="H40" s="592">
        <f t="shared" si="2"/>
        <v>0</v>
      </c>
      <c r="I40" s="589"/>
      <c r="J40" s="589" t="s">
        <v>107</v>
      </c>
      <c r="K40" s="592"/>
      <c r="L40" s="592"/>
      <c r="M40" s="592"/>
      <c r="N40" s="592"/>
      <c r="O40" s="592"/>
      <c r="P40" s="589" t="s">
        <v>107</v>
      </c>
      <c r="Q40" s="589"/>
      <c r="R40" s="589"/>
      <c r="S40" s="234"/>
      <c r="T40" s="234"/>
      <c r="U40" s="234"/>
      <c r="V40" s="234"/>
      <c r="W40" s="234"/>
      <c r="X40" s="234"/>
      <c r="Y40" s="234"/>
      <c r="Z40" s="234"/>
      <c r="AA40" s="234"/>
      <c r="AB40" s="234"/>
      <c r="AC40" s="234"/>
      <c r="AD40" s="234"/>
      <c r="AE40" s="234"/>
      <c r="AF40" s="234"/>
      <c r="AG40" s="234"/>
      <c r="AH40" s="234"/>
      <c r="AI40" s="234"/>
      <c r="AJ40" s="234"/>
      <c r="AK40" s="234"/>
      <c r="AL40" s="234"/>
      <c r="AM40" s="234"/>
      <c r="AN40" s="234"/>
      <c r="AO40" s="234"/>
      <c r="AP40" s="234"/>
    </row>
    <row r="41" spans="1:42" ht="15" customHeight="1" x14ac:dyDescent="0.45">
      <c r="A41" s="168">
        <v>41</v>
      </c>
      <c r="B41" s="580"/>
      <c r="C41" s="236"/>
      <c r="D41" s="601" t="s">
        <v>463</v>
      </c>
      <c r="E41" s="176"/>
      <c r="F41" s="166" t="s">
        <v>450</v>
      </c>
      <c r="G41" s="589"/>
      <c r="H41" s="592">
        <f t="shared" si="2"/>
        <v>0</v>
      </c>
      <c r="I41" s="589"/>
      <c r="J41" s="589" t="s">
        <v>107</v>
      </c>
      <c r="K41" s="592"/>
      <c r="L41" s="592"/>
      <c r="M41" s="592"/>
      <c r="N41" s="592"/>
      <c r="O41" s="592"/>
      <c r="P41" s="589" t="s">
        <v>107</v>
      </c>
      <c r="Q41" s="589"/>
      <c r="R41" s="589"/>
      <c r="S41" s="190"/>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row>
    <row r="42" spans="1:42" s="603" customFormat="1" ht="15" customHeight="1" x14ac:dyDescent="0.45">
      <c r="A42" s="168">
        <v>42</v>
      </c>
      <c r="B42" s="580"/>
      <c r="C42" s="580"/>
      <c r="D42" s="580"/>
      <c r="E42" s="580"/>
      <c r="F42" s="580"/>
      <c r="G42" s="580"/>
      <c r="H42" s="580"/>
      <c r="I42" s="580"/>
      <c r="J42" s="580"/>
      <c r="K42" s="580"/>
      <c r="L42" s="580"/>
      <c r="M42" s="580"/>
      <c r="N42" s="580"/>
      <c r="O42" s="580"/>
      <c r="P42" s="580"/>
      <c r="Q42" s="580"/>
      <c r="R42" s="580"/>
      <c r="S42" s="602"/>
      <c r="T42" s="234"/>
      <c r="U42" s="234"/>
      <c r="V42" s="234"/>
      <c r="W42" s="234"/>
      <c r="X42" s="234"/>
      <c r="Y42" s="234"/>
      <c r="Z42" s="234"/>
      <c r="AA42" s="234"/>
      <c r="AB42" s="234"/>
      <c r="AC42" s="234"/>
      <c r="AD42" s="234"/>
      <c r="AE42" s="234"/>
      <c r="AF42" s="234"/>
      <c r="AG42" s="234"/>
      <c r="AH42" s="234"/>
      <c r="AI42" s="234"/>
      <c r="AJ42" s="234"/>
      <c r="AK42" s="234"/>
      <c r="AL42" s="234"/>
      <c r="AM42" s="234"/>
      <c r="AN42" s="234"/>
      <c r="AO42" s="234"/>
      <c r="AP42" s="234"/>
    </row>
    <row r="46" spans="1:42" hidden="1" x14ac:dyDescent="0.45"/>
    <row r="47" spans="1:42" hidden="1" x14ac:dyDescent="0.45">
      <c r="A47" s="54">
        <v>1</v>
      </c>
    </row>
    <row r="48" spans="1:42" hidden="1" x14ac:dyDescent="0.45">
      <c r="A48" s="54">
        <v>2</v>
      </c>
    </row>
    <row r="49" spans="1:1" hidden="1" x14ac:dyDescent="0.45">
      <c r="A49" s="54">
        <v>3</v>
      </c>
    </row>
    <row r="50" spans="1:1" hidden="1" x14ac:dyDescent="0.45">
      <c r="A50" s="54">
        <v>4</v>
      </c>
    </row>
    <row r="51" spans="1:1" hidden="1" x14ac:dyDescent="0.45">
      <c r="A51" s="54" t="s">
        <v>465</v>
      </c>
    </row>
    <row r="52" spans="1:1" hidden="1" x14ac:dyDescent="0.45">
      <c r="A52" s="54" t="s">
        <v>107</v>
      </c>
    </row>
    <row r="53" spans="1:1" hidden="1" x14ac:dyDescent="0.45"/>
  </sheetData>
  <sheetProtection formatRows="0" insertRows="0"/>
  <mergeCells count="6">
    <mergeCell ref="AA8:AN8"/>
    <mergeCell ref="A6:S6"/>
    <mergeCell ref="G8:I8"/>
    <mergeCell ref="K8:O8"/>
    <mergeCell ref="H2:I2"/>
    <mergeCell ref="H3:I3"/>
  </mergeCells>
  <dataValidations count="1">
    <dataValidation type="list" allowBlank="1" showInputMessage="1" showErrorMessage="1" sqref="J39:J41 AP10:AP24 J10:J31 J35:J37 P10:P31 P35:P37 P39:P41" xr:uid="{11D6E66E-BDC1-4163-A636-FDA2B0691F02}">
      <formula1>$A$47:$A$52</formula1>
    </dataValidation>
  </dataValidations>
  <pageMargins left="0.70866141732283472" right="0.70866141732283472" top="0.74803149606299213" bottom="0.74803149606299213" header="0.31496062992125989" footer="0.31496062992125989"/>
  <pageSetup paperSize="9" scale="20" orientation="portrait" r:id="rId1"/>
  <headerFooter alignWithMargins="0">
    <oddHeader>&amp;CCommerce Commission Information Disclosure Template</oddHeader>
    <oddFooter>&amp;L&amp;F&amp;C&amp;P&amp;R&amp;A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C0804-512B-4053-8B53-D669FC78CFA9}">
  <sheetPr codeName="Sheet11">
    <tabColor rgb="FF92D050"/>
  </sheetPr>
  <dimension ref="A1:O135"/>
  <sheetViews>
    <sheetView showGridLines="0" zoomScaleNormal="100" zoomScaleSheetLayoutView="80" workbookViewId="0">
      <selection activeCell="E4" sqref="E4"/>
    </sheetView>
  </sheetViews>
  <sheetFormatPr defaultColWidth="9.1328125" defaultRowHeight="13.15" x14ac:dyDescent="0.4"/>
  <cols>
    <col min="1" max="1" width="5" style="486" customWidth="1"/>
    <col min="2" max="2" width="2.1328125" style="486" customWidth="1"/>
    <col min="3" max="3" width="6.1328125" style="486" customWidth="1"/>
    <col min="4" max="4" width="2.265625" style="486" customWidth="1"/>
    <col min="5" max="5" width="28" style="486" customWidth="1"/>
    <col min="6" max="6" width="39.265625" style="486" customWidth="1"/>
    <col min="7" max="7" width="19" style="486" customWidth="1"/>
    <col min="8" max="8" width="16.86328125" style="486" customWidth="1"/>
    <col min="9" max="13" width="16.1328125" style="486" customWidth="1"/>
    <col min="14" max="14" width="2.1328125" style="486" customWidth="1"/>
    <col min="15" max="15" width="7.265625" style="486" bestFit="1" customWidth="1"/>
    <col min="16" max="16384" width="9.1328125" style="486"/>
  </cols>
  <sheetData>
    <row r="1" spans="1:15" s="476" customFormat="1" ht="15" customHeight="1" x14ac:dyDescent="0.4">
      <c r="A1" s="474"/>
      <c r="B1" s="204"/>
      <c r="C1" s="204"/>
      <c r="D1" s="204"/>
      <c r="E1" s="204"/>
      <c r="F1" s="204"/>
      <c r="G1" s="204"/>
      <c r="H1" s="204"/>
      <c r="I1" s="204"/>
      <c r="J1" s="204"/>
      <c r="K1" s="204"/>
      <c r="L1" s="204"/>
      <c r="M1" s="204"/>
      <c r="N1" s="202"/>
      <c r="O1" s="475"/>
    </row>
    <row r="2" spans="1:15" s="476" customFormat="1" ht="18" customHeight="1" x14ac:dyDescent="0.5">
      <c r="A2" s="411"/>
      <c r="B2" s="193"/>
      <c r="C2" s="193"/>
      <c r="D2" s="193"/>
      <c r="E2" s="193"/>
      <c r="F2" s="193"/>
      <c r="G2" s="193"/>
      <c r="H2" s="193"/>
      <c r="I2" s="193"/>
      <c r="J2" s="477" t="s">
        <v>862</v>
      </c>
      <c r="K2" s="851" t="str">
        <f>IF(NOT(ISBLANK(CoverSheet!$C$8)),CoverSheet!$C$8,"")</f>
        <v/>
      </c>
      <c r="L2" s="852"/>
      <c r="M2" s="853"/>
      <c r="N2" s="191"/>
      <c r="O2" s="475"/>
    </row>
    <row r="3" spans="1:15" s="476" customFormat="1" ht="18" customHeight="1" x14ac:dyDescent="0.5">
      <c r="A3" s="411"/>
      <c r="B3" s="193"/>
      <c r="C3" s="193"/>
      <c r="D3" s="193"/>
      <c r="E3" s="193"/>
      <c r="F3" s="193"/>
      <c r="G3" s="193"/>
      <c r="H3" s="193"/>
      <c r="I3" s="193"/>
      <c r="J3" s="477" t="s">
        <v>343</v>
      </c>
      <c r="K3" s="854"/>
      <c r="L3" s="855"/>
      <c r="M3" s="856"/>
      <c r="N3" s="191"/>
      <c r="O3" s="475"/>
    </row>
    <row r="4" spans="1:15" s="476" customFormat="1" ht="21" x14ac:dyDescent="0.65">
      <c r="A4" s="478" t="s">
        <v>816</v>
      </c>
      <c r="B4" s="479"/>
      <c r="C4" s="193"/>
      <c r="D4" s="193"/>
      <c r="E4" s="193"/>
      <c r="F4" s="193"/>
      <c r="G4" s="193"/>
      <c r="H4" s="193"/>
      <c r="I4" s="193"/>
      <c r="J4" s="480"/>
      <c r="K4" s="193"/>
      <c r="L4" s="193"/>
      <c r="M4" s="193"/>
      <c r="N4" s="191"/>
      <c r="O4" s="475"/>
    </row>
    <row r="5" spans="1:15" s="483" customFormat="1" ht="61.5" customHeight="1" x14ac:dyDescent="0.4">
      <c r="A5" s="857" t="s">
        <v>932</v>
      </c>
      <c r="B5" s="858"/>
      <c r="C5" s="858"/>
      <c r="D5" s="858"/>
      <c r="E5" s="858"/>
      <c r="F5" s="858"/>
      <c r="G5" s="858"/>
      <c r="H5" s="858"/>
      <c r="I5" s="858"/>
      <c r="J5" s="858"/>
      <c r="K5" s="858"/>
      <c r="L5" s="858"/>
      <c r="M5" s="858"/>
      <c r="N5" s="481"/>
      <c r="O5" s="482"/>
    </row>
    <row r="6" spans="1:15" ht="15" customHeight="1" x14ac:dyDescent="0.4">
      <c r="A6" s="484" t="s">
        <v>131</v>
      </c>
      <c r="B6" s="480"/>
      <c r="C6" s="480"/>
      <c r="D6" s="193"/>
      <c r="E6" s="193"/>
      <c r="F6" s="193"/>
      <c r="G6" s="193"/>
      <c r="H6" s="193"/>
      <c r="I6" s="193"/>
      <c r="J6" s="193"/>
      <c r="K6" s="193"/>
      <c r="L6" s="193"/>
      <c r="M6" s="193"/>
      <c r="N6" s="191"/>
      <c r="O6" s="485"/>
    </row>
    <row r="7" spans="1:15" ht="32.25" customHeight="1" x14ac:dyDescent="0.4">
      <c r="A7" s="487">
        <v>7</v>
      </c>
      <c r="B7" s="488"/>
      <c r="C7" s="489"/>
      <c r="D7" s="489"/>
      <c r="E7" s="489"/>
      <c r="F7" s="490"/>
      <c r="G7" s="490"/>
      <c r="H7" s="710" t="s">
        <v>776</v>
      </c>
      <c r="I7" s="491" t="s">
        <v>344</v>
      </c>
      <c r="J7" s="491" t="s">
        <v>345</v>
      </c>
      <c r="K7" s="491" t="s">
        <v>346</v>
      </c>
      <c r="L7" s="491" t="s">
        <v>347</v>
      </c>
      <c r="M7" s="491" t="s">
        <v>348</v>
      </c>
      <c r="N7" s="492"/>
      <c r="O7" s="485"/>
    </row>
    <row r="8" spans="1:15" ht="18.75" customHeight="1" x14ac:dyDescent="0.4">
      <c r="A8" s="487">
        <v>8</v>
      </c>
      <c r="B8" s="488"/>
      <c r="C8" s="493"/>
      <c r="D8" s="489"/>
      <c r="E8" s="489"/>
      <c r="F8" s="490"/>
      <c r="G8" s="490"/>
      <c r="H8" s="494" t="s">
        <v>331</v>
      </c>
      <c r="I8" s="494" t="s">
        <v>331</v>
      </c>
      <c r="J8" s="494" t="s">
        <v>331</v>
      </c>
      <c r="K8" s="494" t="s">
        <v>331</v>
      </c>
      <c r="L8" s="494" t="s">
        <v>331</v>
      </c>
      <c r="M8" s="494" t="s">
        <v>331</v>
      </c>
      <c r="N8" s="492"/>
      <c r="O8" s="485"/>
    </row>
    <row r="9" spans="1:15" ht="26.25" customHeight="1" x14ac:dyDescent="0.55000000000000004">
      <c r="A9" s="487">
        <v>9</v>
      </c>
      <c r="B9" s="488"/>
      <c r="C9" s="495" t="s">
        <v>817</v>
      </c>
      <c r="D9" s="489"/>
      <c r="E9" s="489"/>
      <c r="F9" s="489"/>
      <c r="G9" s="490"/>
      <c r="H9" s="496" t="s">
        <v>349</v>
      </c>
      <c r="I9" s="494"/>
      <c r="J9" s="494"/>
      <c r="K9" s="494"/>
      <c r="L9" s="494"/>
      <c r="M9" s="494"/>
      <c r="N9" s="492"/>
      <c r="O9" s="485"/>
    </row>
    <row r="10" spans="1:15" ht="26.25" customHeight="1" x14ac:dyDescent="0.55000000000000004">
      <c r="A10" s="487">
        <v>10</v>
      </c>
      <c r="B10" s="488"/>
      <c r="C10" s="495"/>
      <c r="D10" s="489"/>
      <c r="E10" s="712" t="s">
        <v>856</v>
      </c>
      <c r="F10" s="712" t="s">
        <v>857</v>
      </c>
      <c r="G10" s="490"/>
      <c r="H10" s="496"/>
      <c r="I10" s="494"/>
      <c r="J10" s="494"/>
      <c r="K10" s="494"/>
      <c r="L10" s="494"/>
      <c r="M10" s="494"/>
      <c r="N10" s="492"/>
      <c r="O10" s="485"/>
    </row>
    <row r="11" spans="1:15" ht="15" customHeight="1" x14ac:dyDescent="0.4">
      <c r="A11" s="487">
        <v>11</v>
      </c>
      <c r="B11" s="488"/>
      <c r="C11" s="682"/>
      <c r="D11" s="682"/>
      <c r="E11" s="446"/>
      <c r="F11" s="751" t="s">
        <v>310</v>
      </c>
      <c r="G11" s="754"/>
      <c r="H11" s="684"/>
      <c r="I11" s="684"/>
      <c r="J11" s="684"/>
      <c r="K11" s="684"/>
      <c r="L11" s="684"/>
      <c r="M11" s="684"/>
      <c r="N11" s="492"/>
      <c r="O11" s="485"/>
    </row>
    <row r="12" spans="1:15" s="498" customFormat="1" ht="15" customHeight="1" x14ac:dyDescent="0.4">
      <c r="A12" s="487">
        <v>12</v>
      </c>
      <c r="B12" s="488"/>
      <c r="C12" s="682"/>
      <c r="D12" s="682"/>
      <c r="E12" s="446"/>
      <c r="F12" s="399" t="s">
        <v>311</v>
      </c>
      <c r="G12" s="753"/>
      <c r="H12" s="684"/>
      <c r="I12" s="684"/>
      <c r="J12" s="684"/>
      <c r="K12" s="684"/>
      <c r="L12" s="684"/>
      <c r="M12" s="684"/>
      <c r="N12" s="492"/>
      <c r="O12" s="485"/>
    </row>
    <row r="13" spans="1:15" s="498" customFormat="1" ht="15" customHeight="1" thickBot="1" x14ac:dyDescent="0.45">
      <c r="A13" s="487">
        <v>13</v>
      </c>
      <c r="B13" s="488"/>
      <c r="C13" s="682"/>
      <c r="D13" s="682"/>
      <c r="E13" s="446"/>
      <c r="F13" s="399" t="s">
        <v>288</v>
      </c>
      <c r="G13" s="752"/>
      <c r="H13" s="726"/>
      <c r="I13" s="684"/>
      <c r="J13" s="684"/>
      <c r="K13" s="684"/>
      <c r="L13" s="684"/>
      <c r="M13" s="684"/>
      <c r="N13" s="492"/>
      <c r="O13" s="485"/>
    </row>
    <row r="14" spans="1:15" s="498" customFormat="1" ht="15" customHeight="1" thickBot="1" x14ac:dyDescent="0.45">
      <c r="A14" s="487">
        <v>14</v>
      </c>
      <c r="B14" s="488"/>
      <c r="C14" s="709"/>
      <c r="D14" s="709"/>
      <c r="E14" s="699" t="s">
        <v>908</v>
      </c>
      <c r="F14" s="399"/>
      <c r="G14" s="399"/>
      <c r="H14" s="727"/>
      <c r="I14" s="727"/>
      <c r="J14" s="727"/>
      <c r="K14" s="727"/>
      <c r="L14" s="727"/>
      <c r="M14" s="727"/>
      <c r="N14" s="492"/>
      <c r="O14" s="485"/>
    </row>
    <row r="15" spans="1:15" ht="15" customHeight="1" thickBot="1" x14ac:dyDescent="0.5">
      <c r="A15" s="487">
        <v>15</v>
      </c>
      <c r="B15" s="488"/>
      <c r="C15" s="682"/>
      <c r="D15" s="682"/>
      <c r="E15" s="234"/>
      <c r="F15" s="399"/>
      <c r="G15" s="752"/>
      <c r="H15" s="522">
        <f>IF(SUM(H11:H13)=0,H14,SUM(H11:H13))</f>
        <v>0</v>
      </c>
      <c r="I15" s="522">
        <f t="shared" ref="I15:M15" si="0">IF(SUM(I11:I13)=0,I14,SUM(I11:I13))</f>
        <v>0</v>
      </c>
      <c r="J15" s="522">
        <f t="shared" si="0"/>
        <v>0</v>
      </c>
      <c r="K15" s="522">
        <f t="shared" si="0"/>
        <v>0</v>
      </c>
      <c r="L15" s="522">
        <f t="shared" si="0"/>
        <v>0</v>
      </c>
      <c r="M15" s="522">
        <f t="shared" si="0"/>
        <v>0</v>
      </c>
      <c r="N15" s="492"/>
      <c r="O15" s="485"/>
    </row>
    <row r="16" spans="1:15" ht="15" customHeight="1" x14ac:dyDescent="0.4">
      <c r="A16" s="487">
        <v>16</v>
      </c>
      <c r="B16" s="488"/>
      <c r="C16" s="682"/>
      <c r="D16" s="682"/>
      <c r="E16" s="572"/>
      <c r="F16" s="399" t="s">
        <v>312</v>
      </c>
      <c r="G16" s="399"/>
      <c r="H16" s="684"/>
      <c r="I16" s="684"/>
      <c r="J16" s="684"/>
      <c r="K16" s="684"/>
      <c r="L16" s="684"/>
      <c r="M16" s="684"/>
      <c r="N16" s="492"/>
      <c r="O16" s="485"/>
    </row>
    <row r="17" spans="1:15" s="500" customFormat="1" ht="15" customHeight="1" thickBot="1" x14ac:dyDescent="0.45">
      <c r="A17" s="487">
        <v>17</v>
      </c>
      <c r="B17" s="488"/>
      <c r="C17" s="682"/>
      <c r="D17" s="682"/>
      <c r="E17" s="446"/>
      <c r="F17" s="399" t="s">
        <v>313</v>
      </c>
      <c r="G17" s="399"/>
      <c r="H17" s="684"/>
      <c r="I17" s="684"/>
      <c r="J17" s="684"/>
      <c r="K17" s="684"/>
      <c r="L17" s="684"/>
      <c r="M17" s="684"/>
      <c r="N17" s="492"/>
      <c r="O17" s="485"/>
    </row>
    <row r="18" spans="1:15" s="500" customFormat="1" ht="15" customHeight="1" thickBot="1" x14ac:dyDescent="0.45">
      <c r="A18" s="487">
        <v>18</v>
      </c>
      <c r="B18" s="488"/>
      <c r="C18" s="709"/>
      <c r="D18" s="709"/>
      <c r="E18" s="699" t="s">
        <v>909</v>
      </c>
      <c r="F18" s="399"/>
      <c r="G18" s="399"/>
      <c r="H18" s="727"/>
      <c r="I18" s="727"/>
      <c r="J18" s="727"/>
      <c r="K18" s="727"/>
      <c r="L18" s="727"/>
      <c r="M18" s="727"/>
      <c r="N18" s="492"/>
      <c r="O18" s="485"/>
    </row>
    <row r="19" spans="1:15" s="500" customFormat="1" ht="15" customHeight="1" thickBot="1" x14ac:dyDescent="0.5">
      <c r="A19" s="487">
        <v>19</v>
      </c>
      <c r="B19" s="488"/>
      <c r="C19" s="682"/>
      <c r="D19" s="682"/>
      <c r="E19" s="234"/>
      <c r="F19" s="444"/>
      <c r="G19" s="399"/>
      <c r="H19" s="522">
        <f t="shared" ref="H19:M19" si="1">IF(SUM(H16:H17)=0,H18,SUM(H16:H17))</f>
        <v>0</v>
      </c>
      <c r="I19" s="522">
        <f t="shared" si="1"/>
        <v>0</v>
      </c>
      <c r="J19" s="522">
        <f t="shared" si="1"/>
        <v>0</v>
      </c>
      <c r="K19" s="522">
        <f t="shared" si="1"/>
        <v>0</v>
      </c>
      <c r="L19" s="522">
        <f t="shared" si="1"/>
        <v>0</v>
      </c>
      <c r="M19" s="522">
        <f t="shared" si="1"/>
        <v>0</v>
      </c>
      <c r="N19" s="492"/>
      <c r="O19" s="485"/>
    </row>
    <row r="20" spans="1:15" ht="15" customHeight="1" x14ac:dyDescent="0.4">
      <c r="A20" s="487">
        <v>20</v>
      </c>
      <c r="B20" s="488"/>
      <c r="C20" s="682"/>
      <c r="D20" s="682"/>
      <c r="E20" s="572"/>
      <c r="F20" s="170" t="s">
        <v>316</v>
      </c>
      <c r="G20" s="444"/>
      <c r="H20" s="684"/>
      <c r="I20" s="684"/>
      <c r="J20" s="684"/>
      <c r="K20" s="684"/>
      <c r="L20" s="684"/>
      <c r="M20" s="684"/>
      <c r="N20" s="492"/>
      <c r="O20" s="485"/>
    </row>
    <row r="21" spans="1:15" ht="15" customHeight="1" x14ac:dyDescent="0.4">
      <c r="A21" s="487">
        <v>21</v>
      </c>
      <c r="B21" s="488"/>
      <c r="C21" s="682"/>
      <c r="D21" s="682"/>
      <c r="E21" s="446"/>
      <c r="F21" s="170" t="s">
        <v>317</v>
      </c>
      <c r="G21" s="170"/>
      <c r="H21" s="684"/>
      <c r="I21" s="684"/>
      <c r="J21" s="684"/>
      <c r="K21" s="684"/>
      <c r="L21" s="684"/>
      <c r="M21" s="684"/>
      <c r="N21" s="492"/>
      <c r="O21" s="485"/>
    </row>
    <row r="22" spans="1:15" ht="15" customHeight="1" thickBot="1" x14ac:dyDescent="0.45">
      <c r="A22" s="487">
        <v>22</v>
      </c>
      <c r="B22" s="488"/>
      <c r="C22" s="682"/>
      <c r="D22" s="682"/>
      <c r="E22" s="446"/>
      <c r="F22" s="170" t="s">
        <v>318</v>
      </c>
      <c r="G22" s="170"/>
      <c r="H22" s="684"/>
      <c r="I22" s="684"/>
      <c r="J22" s="684"/>
      <c r="K22" s="684"/>
      <c r="L22" s="684"/>
      <c r="M22" s="684"/>
      <c r="N22" s="492"/>
      <c r="O22" s="485"/>
    </row>
    <row r="23" spans="1:15" ht="15" customHeight="1" thickBot="1" x14ac:dyDescent="0.45">
      <c r="A23" s="487">
        <v>23</v>
      </c>
      <c r="B23" s="488"/>
      <c r="C23" s="709"/>
      <c r="D23" s="709"/>
      <c r="E23" s="699" t="s">
        <v>910</v>
      </c>
      <c r="F23" s="170"/>
      <c r="G23" s="170"/>
      <c r="H23" s="727"/>
      <c r="I23" s="727"/>
      <c r="J23" s="727"/>
      <c r="K23" s="727"/>
      <c r="L23" s="727"/>
      <c r="M23" s="727"/>
      <c r="N23" s="492"/>
      <c r="O23" s="485"/>
    </row>
    <row r="24" spans="1:15" ht="15" customHeight="1" thickBot="1" x14ac:dyDescent="0.5">
      <c r="A24" s="487">
        <v>24</v>
      </c>
      <c r="B24" s="488"/>
      <c r="C24" s="682"/>
      <c r="D24" s="682"/>
      <c r="E24" s="234"/>
      <c r="F24" s="444"/>
      <c r="G24" s="170"/>
      <c r="H24" s="522">
        <f>IF(SUM(H20:H22)=0,H23,SUM(H20:H22))</f>
        <v>0</v>
      </c>
      <c r="I24" s="522">
        <f t="shared" ref="I24" si="2">IF(SUM(I20:I22)=0,I23,SUM(I20:I22))</f>
        <v>0</v>
      </c>
      <c r="J24" s="522">
        <f t="shared" ref="J24" si="3">IF(SUM(J20:J22)=0,J23,SUM(J20:J22))</f>
        <v>0</v>
      </c>
      <c r="K24" s="522">
        <f t="shared" ref="K24" si="4">IF(SUM(K20:K22)=0,K23,SUM(K20:K22))</f>
        <v>0</v>
      </c>
      <c r="L24" s="522">
        <f t="shared" ref="L24" si="5">IF(SUM(L20:L22)=0,L23,SUM(L20:L22))</f>
        <v>0</v>
      </c>
      <c r="M24" s="522">
        <f t="shared" ref="M24" si="6">IF(SUM(M20:M22)=0,M23,SUM(M20:M22))</f>
        <v>0</v>
      </c>
      <c r="N24" s="492"/>
      <c r="O24" s="485"/>
    </row>
    <row r="25" spans="1:15" ht="15" customHeight="1" x14ac:dyDescent="0.4">
      <c r="A25" s="487">
        <v>25</v>
      </c>
      <c r="B25" s="488"/>
      <c r="C25" s="682"/>
      <c r="D25" s="682"/>
      <c r="E25" s="572"/>
      <c r="F25" s="170" t="s">
        <v>319</v>
      </c>
      <c r="G25" s="444"/>
      <c r="H25" s="684"/>
      <c r="I25" s="684"/>
      <c r="J25" s="684"/>
      <c r="K25" s="684"/>
      <c r="L25" s="684"/>
      <c r="M25" s="684"/>
      <c r="N25" s="492"/>
      <c r="O25" s="485"/>
    </row>
    <row r="26" spans="1:15" ht="15" customHeight="1" x14ac:dyDescent="0.4">
      <c r="A26" s="487">
        <v>26</v>
      </c>
      <c r="B26" s="488"/>
      <c r="C26" s="682"/>
      <c r="D26" s="682"/>
      <c r="E26" s="447"/>
      <c r="F26" s="170" t="s">
        <v>320</v>
      </c>
      <c r="G26" s="170"/>
      <c r="H26" s="684"/>
      <c r="I26" s="684"/>
      <c r="J26" s="684"/>
      <c r="K26" s="684"/>
      <c r="L26" s="684"/>
      <c r="M26" s="684"/>
      <c r="N26" s="492"/>
      <c r="O26" s="485"/>
    </row>
    <row r="27" spans="1:15" ht="15" customHeight="1" x14ac:dyDescent="0.4">
      <c r="A27" s="487">
        <v>27</v>
      </c>
      <c r="B27" s="488"/>
      <c r="C27" s="682"/>
      <c r="D27" s="682"/>
      <c r="E27" s="447"/>
      <c r="F27" s="170" t="s">
        <v>321</v>
      </c>
      <c r="G27" s="170"/>
      <c r="H27" s="684"/>
      <c r="I27" s="684"/>
      <c r="J27" s="684"/>
      <c r="K27" s="684"/>
      <c r="L27" s="684"/>
      <c r="M27" s="684"/>
      <c r="N27" s="492"/>
      <c r="O27" s="485"/>
    </row>
    <row r="28" spans="1:15" ht="15" customHeight="1" thickBot="1" x14ac:dyDescent="0.5">
      <c r="A28" s="487">
        <v>28</v>
      </c>
      <c r="B28" s="488"/>
      <c r="C28" s="682"/>
      <c r="D28" s="682"/>
      <c r="E28" s="234"/>
      <c r="F28" s="170" t="s">
        <v>322</v>
      </c>
      <c r="G28" s="170"/>
      <c r="H28" s="684"/>
      <c r="I28" s="684"/>
      <c r="J28" s="684"/>
      <c r="K28" s="684"/>
      <c r="L28" s="684"/>
      <c r="M28" s="684"/>
      <c r="N28" s="492"/>
      <c r="O28" s="485"/>
    </row>
    <row r="29" spans="1:15" ht="15" customHeight="1" thickBot="1" x14ac:dyDescent="0.45">
      <c r="A29" s="487">
        <v>29</v>
      </c>
      <c r="B29" s="488"/>
      <c r="C29" s="709"/>
      <c r="D29" s="709"/>
      <c r="E29" s="699" t="s">
        <v>911</v>
      </c>
      <c r="F29" s="170"/>
      <c r="G29" s="170"/>
      <c r="H29" s="727"/>
      <c r="I29" s="727"/>
      <c r="J29" s="727"/>
      <c r="K29" s="727"/>
      <c r="L29" s="727"/>
      <c r="M29" s="727"/>
      <c r="N29" s="492"/>
      <c r="O29" s="485"/>
    </row>
    <row r="30" spans="1:15" ht="15" customHeight="1" thickBot="1" x14ac:dyDescent="0.5">
      <c r="A30" s="487">
        <v>30</v>
      </c>
      <c r="B30" s="488"/>
      <c r="C30" s="682"/>
      <c r="D30" s="682"/>
      <c r="E30" s="234"/>
      <c r="F30" s="170"/>
      <c r="G30" s="170"/>
      <c r="H30" s="522">
        <f>IF(SUM(H25:H28)=0,H29,SUM(H25:H28))</f>
        <v>0</v>
      </c>
      <c r="I30" s="522">
        <f t="shared" ref="I30:M30" si="7">IF(SUM(I25:I28)=0,I29,SUM(I25:I28))</f>
        <v>0</v>
      </c>
      <c r="J30" s="522">
        <f t="shared" si="7"/>
        <v>0</v>
      </c>
      <c r="K30" s="522">
        <f t="shared" si="7"/>
        <v>0</v>
      </c>
      <c r="L30" s="522">
        <f t="shared" si="7"/>
        <v>0</v>
      </c>
      <c r="M30" s="522">
        <f t="shared" si="7"/>
        <v>0</v>
      </c>
      <c r="N30" s="492"/>
      <c r="O30" s="485"/>
    </row>
    <row r="31" spans="1:15" ht="15" customHeight="1" x14ac:dyDescent="0.45">
      <c r="A31" s="487">
        <v>31</v>
      </c>
      <c r="B31" s="488"/>
      <c r="C31" s="682"/>
      <c r="D31" s="682"/>
      <c r="E31" s="234"/>
      <c r="F31" s="170"/>
      <c r="G31" s="170"/>
      <c r="H31" s="170"/>
      <c r="I31" s="170"/>
      <c r="J31" s="170"/>
      <c r="K31" s="170"/>
      <c r="L31" s="170"/>
      <c r="M31" s="170"/>
      <c r="N31" s="492"/>
      <c r="O31" s="485"/>
    </row>
    <row r="32" spans="1:15" ht="15" customHeight="1" thickBot="1" x14ac:dyDescent="0.45">
      <c r="A32" s="487">
        <v>32</v>
      </c>
      <c r="B32" s="488"/>
      <c r="C32" s="682"/>
      <c r="D32" s="682"/>
      <c r="E32" s="699" t="s">
        <v>805</v>
      </c>
      <c r="F32" s="399" t="s">
        <v>315</v>
      </c>
      <c r="G32" s="170"/>
      <c r="H32" s="684"/>
      <c r="I32" s="684"/>
      <c r="J32" s="684"/>
      <c r="K32" s="684"/>
      <c r="L32" s="684"/>
      <c r="M32" s="684"/>
      <c r="N32" s="492"/>
      <c r="O32" s="485"/>
    </row>
    <row r="33" spans="1:15" ht="15" customHeight="1" thickBot="1" x14ac:dyDescent="0.5">
      <c r="A33" s="487">
        <v>33</v>
      </c>
      <c r="B33" s="488"/>
      <c r="C33" s="682"/>
      <c r="D33" s="682"/>
      <c r="E33" s="234"/>
      <c r="F33" s="180" t="s">
        <v>124</v>
      </c>
      <c r="G33" s="399"/>
      <c r="H33" s="499">
        <f>H15+H19+H24+H30+H32</f>
        <v>0</v>
      </c>
      <c r="I33" s="499">
        <f t="shared" ref="I33:M33" si="8">I15+I19+I24+I30+I32</f>
        <v>0</v>
      </c>
      <c r="J33" s="499">
        <f t="shared" si="8"/>
        <v>0</v>
      </c>
      <c r="K33" s="499">
        <f t="shared" si="8"/>
        <v>0</v>
      </c>
      <c r="L33" s="499">
        <f t="shared" si="8"/>
        <v>0</v>
      </c>
      <c r="M33" s="499">
        <f t="shared" si="8"/>
        <v>0</v>
      </c>
      <c r="N33" s="492"/>
      <c r="O33" s="485"/>
    </row>
    <row r="34" spans="1:15" ht="15" customHeight="1" x14ac:dyDescent="0.45">
      <c r="A34" s="487">
        <v>34</v>
      </c>
      <c r="B34" s="488"/>
      <c r="C34" s="709"/>
      <c r="D34" s="709"/>
      <c r="E34" s="234"/>
      <c r="F34" s="180"/>
      <c r="G34" s="399"/>
      <c r="H34" s="725"/>
      <c r="I34" s="725"/>
      <c r="J34" s="725"/>
      <c r="K34" s="725"/>
      <c r="L34" s="725"/>
      <c r="M34" s="725"/>
      <c r="N34" s="492"/>
      <c r="O34" s="485"/>
    </row>
    <row r="35" spans="1:15" ht="15" customHeight="1" x14ac:dyDescent="0.4">
      <c r="A35" s="487">
        <v>35</v>
      </c>
      <c r="B35" s="488"/>
      <c r="C35" s="682"/>
      <c r="D35" s="682"/>
      <c r="E35" s="572"/>
      <c r="F35" s="399" t="s">
        <v>314</v>
      </c>
      <c r="G35" s="190"/>
      <c r="H35" s="684"/>
      <c r="I35" s="684"/>
      <c r="J35" s="684"/>
      <c r="K35" s="684"/>
      <c r="L35" s="684"/>
      <c r="M35" s="684"/>
      <c r="N35" s="492"/>
      <c r="O35" s="485"/>
    </row>
    <row r="36" spans="1:15" ht="15" customHeight="1" thickBot="1" x14ac:dyDescent="0.5">
      <c r="A36" s="487">
        <v>36</v>
      </c>
      <c r="B36" s="488"/>
      <c r="C36" s="682"/>
      <c r="D36" s="682"/>
      <c r="E36" s="234"/>
      <c r="F36" s="399" t="s">
        <v>801</v>
      </c>
      <c r="G36" s="399"/>
      <c r="H36" s="684"/>
      <c r="I36" s="684"/>
      <c r="J36" s="684"/>
      <c r="K36" s="684"/>
      <c r="L36" s="684"/>
      <c r="M36" s="684"/>
      <c r="N36" s="492"/>
      <c r="O36" s="485"/>
    </row>
    <row r="37" spans="1:15" ht="15" customHeight="1" thickBot="1" x14ac:dyDescent="0.45">
      <c r="A37" s="487">
        <v>37</v>
      </c>
      <c r="B37" s="488"/>
      <c r="C37" s="709"/>
      <c r="D37" s="709"/>
      <c r="E37" s="699" t="s">
        <v>912</v>
      </c>
      <c r="F37" s="399"/>
      <c r="G37" s="399"/>
      <c r="H37" s="727"/>
      <c r="I37" s="727"/>
      <c r="J37" s="727"/>
      <c r="K37" s="727"/>
      <c r="L37" s="727"/>
      <c r="M37" s="727"/>
      <c r="N37" s="492"/>
      <c r="O37" s="485"/>
    </row>
    <row r="38" spans="1:15" ht="15" customHeight="1" thickBot="1" x14ac:dyDescent="0.45">
      <c r="A38" s="487">
        <v>38</v>
      </c>
      <c r="B38" s="488"/>
      <c r="C38" s="682"/>
      <c r="D38" s="682"/>
      <c r="E38" s="316"/>
      <c r="F38" s="180" t="s">
        <v>877</v>
      </c>
      <c r="G38" s="399"/>
      <c r="H38" s="522">
        <f>IF(SUM(H35:H36)=0,H37,SUM(H35:H36))</f>
        <v>0</v>
      </c>
      <c r="I38" s="522">
        <f t="shared" ref="I38:M38" si="9">IF(SUM(I35:I36)=0,I37,SUM(I35:I36))</f>
        <v>0</v>
      </c>
      <c r="J38" s="522">
        <f t="shared" si="9"/>
        <v>0</v>
      </c>
      <c r="K38" s="522">
        <f t="shared" si="9"/>
        <v>0</v>
      </c>
      <c r="L38" s="522">
        <f t="shared" si="9"/>
        <v>0</v>
      </c>
      <c r="M38" s="522">
        <f t="shared" si="9"/>
        <v>0</v>
      </c>
      <c r="N38" s="492"/>
      <c r="O38" s="485"/>
    </row>
    <row r="39" spans="1:15" s="500" customFormat="1" ht="15" customHeight="1" thickBot="1" x14ac:dyDescent="0.45">
      <c r="A39" s="487">
        <v>39</v>
      </c>
      <c r="B39" s="488"/>
      <c r="C39" s="682"/>
      <c r="D39" s="503"/>
      <c r="E39" s="502"/>
      <c r="F39" s="489"/>
      <c r="G39" s="489"/>
      <c r="H39" s="489"/>
      <c r="I39" s="489"/>
      <c r="J39" s="489"/>
      <c r="K39" s="489"/>
      <c r="L39" s="489"/>
      <c r="M39" s="489"/>
      <c r="N39" s="489"/>
      <c r="O39" s="485"/>
    </row>
    <row r="40" spans="1:15" s="500" customFormat="1" ht="15" customHeight="1" thickBot="1" x14ac:dyDescent="0.5">
      <c r="A40" s="487">
        <v>40</v>
      </c>
      <c r="B40" s="488"/>
      <c r="C40" s="165"/>
      <c r="D40" s="165"/>
      <c r="E40" s="183"/>
      <c r="F40" s="316" t="s">
        <v>121</v>
      </c>
      <c r="G40" s="234"/>
      <c r="H40" s="499">
        <f t="shared" ref="H40:M40" si="10">H33+H38</f>
        <v>0</v>
      </c>
      <c r="I40" s="499">
        <f t="shared" si="10"/>
        <v>0</v>
      </c>
      <c r="J40" s="499">
        <f t="shared" si="10"/>
        <v>0</v>
      </c>
      <c r="K40" s="499">
        <f t="shared" si="10"/>
        <v>0</v>
      </c>
      <c r="L40" s="499">
        <f t="shared" si="10"/>
        <v>0</v>
      </c>
      <c r="M40" s="499">
        <f t="shared" si="10"/>
        <v>0</v>
      </c>
      <c r="N40" s="492"/>
      <c r="O40" s="485"/>
    </row>
    <row r="41" spans="1:15" s="500" customFormat="1" ht="15" customHeight="1" x14ac:dyDescent="0.4">
      <c r="A41" s="487">
        <v>41</v>
      </c>
      <c r="B41" s="488"/>
      <c r="C41" s="165"/>
      <c r="D41" s="185"/>
      <c r="E41" s="185" t="s">
        <v>6</v>
      </c>
      <c r="F41" s="236" t="s">
        <v>122</v>
      </c>
      <c r="G41" s="170"/>
      <c r="H41" s="684"/>
      <c r="I41" s="684"/>
      <c r="J41" s="684"/>
      <c r="K41" s="684"/>
      <c r="L41" s="684"/>
      <c r="M41" s="684"/>
      <c r="N41" s="492"/>
      <c r="O41" s="485"/>
    </row>
    <row r="42" spans="1:15" s="500" customFormat="1" ht="15" customHeight="1" thickBot="1" x14ac:dyDescent="0.45">
      <c r="A42" s="487">
        <v>42</v>
      </c>
      <c r="B42" s="488"/>
      <c r="C42" s="165"/>
      <c r="D42" s="185"/>
      <c r="E42" s="185" t="s">
        <v>5</v>
      </c>
      <c r="F42" s="170" t="s">
        <v>125</v>
      </c>
      <c r="G42" s="170"/>
      <c r="H42" s="684"/>
      <c r="I42" s="684"/>
      <c r="J42" s="684"/>
      <c r="K42" s="684"/>
      <c r="L42" s="684"/>
      <c r="M42" s="684"/>
      <c r="N42" s="492"/>
      <c r="O42" s="485"/>
    </row>
    <row r="43" spans="1:15" ht="15" customHeight="1" thickBot="1" x14ac:dyDescent="0.45">
      <c r="A43" s="487">
        <v>43</v>
      </c>
      <c r="B43" s="488"/>
      <c r="C43" s="165"/>
      <c r="D43" s="165"/>
      <c r="E43" s="183"/>
      <c r="F43" s="183" t="s">
        <v>350</v>
      </c>
      <c r="G43" s="170"/>
      <c r="H43" s="499">
        <f>H40+H41-H42</f>
        <v>0</v>
      </c>
      <c r="I43" s="499">
        <f t="shared" ref="I43:M43" si="11">I40+I41-I42</f>
        <v>0</v>
      </c>
      <c r="J43" s="499">
        <f t="shared" si="11"/>
        <v>0</v>
      </c>
      <c r="K43" s="499">
        <f t="shared" si="11"/>
        <v>0</v>
      </c>
      <c r="L43" s="499">
        <f t="shared" si="11"/>
        <v>0</v>
      </c>
      <c r="M43" s="499">
        <f t="shared" si="11"/>
        <v>0</v>
      </c>
      <c r="N43" s="492"/>
      <c r="O43" s="485"/>
    </row>
    <row r="44" spans="1:15" ht="15" customHeight="1" x14ac:dyDescent="0.4">
      <c r="A44" s="487">
        <v>44</v>
      </c>
      <c r="B44" s="488"/>
      <c r="C44" s="165"/>
      <c r="D44" s="165"/>
      <c r="E44" s="183"/>
      <c r="F44" s="183"/>
      <c r="G44" s="170"/>
      <c r="H44" s="489"/>
      <c r="I44" s="489"/>
      <c r="J44" s="489"/>
      <c r="K44" s="489"/>
      <c r="L44" s="489"/>
      <c r="M44" s="489"/>
      <c r="N44" s="492"/>
      <c r="O44" s="485"/>
    </row>
    <row r="45" spans="1:15" ht="15" customHeight="1" x14ac:dyDescent="0.4">
      <c r="A45" s="487">
        <v>45</v>
      </c>
      <c r="B45" s="488"/>
      <c r="C45" s="682"/>
      <c r="D45" s="682"/>
      <c r="E45" s="502"/>
      <c r="F45" s="682" t="s">
        <v>21</v>
      </c>
      <c r="G45" s="489"/>
      <c r="H45" s="684"/>
      <c r="I45" s="684"/>
      <c r="J45" s="684"/>
      <c r="K45" s="684"/>
      <c r="L45" s="684"/>
      <c r="M45" s="684"/>
      <c r="N45" s="492"/>
      <c r="O45" s="485"/>
    </row>
    <row r="46" spans="1:15" ht="15" customHeight="1" x14ac:dyDescent="0.4">
      <c r="A46" s="487">
        <v>46</v>
      </c>
      <c r="B46" s="488"/>
      <c r="C46" s="682"/>
      <c r="D46" s="682"/>
      <c r="E46" s="502"/>
      <c r="F46" s="682"/>
      <c r="G46" s="489"/>
      <c r="H46" s="489"/>
      <c r="I46" s="489"/>
      <c r="J46" s="489"/>
      <c r="K46" s="489"/>
      <c r="L46" s="489"/>
      <c r="M46" s="489"/>
      <c r="N46" s="492"/>
      <c r="O46" s="485"/>
    </row>
    <row r="47" spans="1:15" ht="15" customHeight="1" x14ac:dyDescent="0.5">
      <c r="A47" s="487">
        <v>47</v>
      </c>
      <c r="B47" s="488"/>
      <c r="C47" s="682"/>
      <c r="D47" s="509" t="s">
        <v>351</v>
      </c>
      <c r="E47" s="502"/>
      <c r="F47" s="508"/>
      <c r="G47" s="489"/>
      <c r="H47" s="489"/>
      <c r="I47" s="489"/>
      <c r="J47" s="489"/>
      <c r="K47" s="489"/>
      <c r="L47" s="489"/>
      <c r="M47" s="489"/>
      <c r="N47" s="492"/>
      <c r="O47" s="485"/>
    </row>
    <row r="48" spans="1:15" ht="15" customHeight="1" x14ac:dyDescent="0.4">
      <c r="A48" s="487">
        <v>48</v>
      </c>
      <c r="B48" s="488"/>
      <c r="C48" s="682"/>
      <c r="D48" s="682"/>
      <c r="E48" s="502"/>
      <c r="F48" s="682" t="s">
        <v>352</v>
      </c>
      <c r="G48" s="489"/>
      <c r="H48" s="684"/>
      <c r="I48" s="684"/>
      <c r="J48" s="684"/>
      <c r="K48" s="684"/>
      <c r="L48" s="684"/>
      <c r="M48" s="684"/>
      <c r="N48" s="492"/>
      <c r="O48" s="485"/>
    </row>
    <row r="49" spans="1:15" s="500" customFormat="1" ht="32.25" customHeight="1" x14ac:dyDescent="0.4">
      <c r="A49" s="487">
        <v>49</v>
      </c>
      <c r="B49" s="488"/>
      <c r="C49" s="682"/>
      <c r="D49" s="682"/>
      <c r="E49" s="497"/>
      <c r="F49" s="497"/>
      <c r="G49" s="497"/>
      <c r="H49" s="711" t="s">
        <v>776</v>
      </c>
      <c r="I49" s="504" t="s">
        <v>344</v>
      </c>
      <c r="J49" s="504" t="s">
        <v>345</v>
      </c>
      <c r="K49" s="504" t="s">
        <v>346</v>
      </c>
      <c r="L49" s="504" t="s">
        <v>347</v>
      </c>
      <c r="M49" s="504" t="s">
        <v>348</v>
      </c>
      <c r="N49" s="492"/>
      <c r="O49" s="485"/>
    </row>
    <row r="50" spans="1:15" s="500" customFormat="1" ht="21" customHeight="1" x14ac:dyDescent="0.4">
      <c r="A50" s="487">
        <v>50</v>
      </c>
      <c r="B50" s="488"/>
      <c r="C50" s="682"/>
      <c r="D50" s="682"/>
      <c r="E50" s="497"/>
      <c r="F50" s="497"/>
      <c r="G50" s="497"/>
      <c r="H50" s="496" t="s">
        <v>355</v>
      </c>
      <c r="I50" s="504"/>
      <c r="J50" s="504"/>
      <c r="K50" s="504"/>
      <c r="L50" s="504"/>
      <c r="M50" s="504"/>
      <c r="N50" s="492"/>
      <c r="O50" s="485"/>
    </row>
    <row r="51" spans="1:15" ht="14.25" customHeight="1" x14ac:dyDescent="0.45">
      <c r="A51" s="487">
        <v>51</v>
      </c>
      <c r="B51" s="488"/>
      <c r="C51" s="682"/>
      <c r="D51" s="505"/>
      <c r="E51" s="712" t="s">
        <v>856</v>
      </c>
      <c r="F51" s="712" t="s">
        <v>857</v>
      </c>
      <c r="G51" s="490"/>
      <c r="H51" s="496"/>
      <c r="I51" s="494"/>
      <c r="J51" s="494"/>
      <c r="K51" s="494"/>
      <c r="L51" s="494"/>
      <c r="M51" s="494"/>
      <c r="N51" s="492"/>
      <c r="O51" s="485"/>
    </row>
    <row r="52" spans="1:15" ht="15" customHeight="1" x14ac:dyDescent="0.4">
      <c r="A52" s="487">
        <v>52</v>
      </c>
      <c r="B52" s="488"/>
      <c r="C52" s="682"/>
      <c r="D52" s="682"/>
      <c r="E52" s="446"/>
      <c r="F52" s="751" t="s">
        <v>310</v>
      </c>
      <c r="G52" s="754"/>
      <c r="H52" s="684"/>
      <c r="I52" s="684"/>
      <c r="J52" s="684"/>
      <c r="K52" s="684"/>
      <c r="L52" s="684"/>
      <c r="M52" s="684"/>
      <c r="N52" s="492"/>
      <c r="O52" s="485"/>
    </row>
    <row r="53" spans="1:15" s="498" customFormat="1" ht="15" customHeight="1" x14ac:dyDescent="0.4">
      <c r="A53" s="487">
        <v>53</v>
      </c>
      <c r="B53" s="488"/>
      <c r="C53" s="682"/>
      <c r="D53" s="682"/>
      <c r="E53" s="446"/>
      <c r="F53" s="399" t="s">
        <v>311</v>
      </c>
      <c r="G53" s="753"/>
      <c r="H53" s="684"/>
      <c r="I53" s="684"/>
      <c r="J53" s="684"/>
      <c r="K53" s="684"/>
      <c r="L53" s="684"/>
      <c r="M53" s="684"/>
      <c r="N53" s="492"/>
      <c r="O53" s="485"/>
    </row>
    <row r="54" spans="1:15" ht="15" customHeight="1" thickBot="1" x14ac:dyDescent="0.45">
      <c r="A54" s="487">
        <v>54</v>
      </c>
      <c r="B54" s="488"/>
      <c r="C54" s="682"/>
      <c r="D54" s="682"/>
      <c r="E54" s="446"/>
      <c r="F54" s="399" t="s">
        <v>288</v>
      </c>
      <c r="G54" s="752"/>
      <c r="H54" s="726"/>
      <c r="I54" s="684"/>
      <c r="J54" s="684"/>
      <c r="K54" s="684"/>
      <c r="L54" s="684"/>
      <c r="M54" s="684"/>
      <c r="N54" s="492"/>
      <c r="O54" s="485"/>
    </row>
    <row r="55" spans="1:15" ht="15" customHeight="1" thickBot="1" x14ac:dyDescent="0.45">
      <c r="A55" s="487">
        <v>55</v>
      </c>
      <c r="B55" s="488"/>
      <c r="C55" s="682"/>
      <c r="D55" s="682"/>
      <c r="E55" s="699" t="s">
        <v>908</v>
      </c>
      <c r="F55" s="399"/>
      <c r="G55" s="399"/>
      <c r="H55" s="727"/>
      <c r="I55" s="727"/>
      <c r="J55" s="727"/>
      <c r="K55" s="727"/>
      <c r="L55" s="727"/>
      <c r="M55" s="727"/>
      <c r="N55" s="492"/>
      <c r="O55" s="485"/>
    </row>
    <row r="56" spans="1:15" s="500" customFormat="1" ht="15" customHeight="1" thickBot="1" x14ac:dyDescent="0.5">
      <c r="A56" s="487">
        <v>56</v>
      </c>
      <c r="B56" s="488"/>
      <c r="C56" s="682"/>
      <c r="D56" s="682"/>
      <c r="E56" s="234"/>
      <c r="F56" s="399"/>
      <c r="G56" s="752"/>
      <c r="H56" s="522">
        <f>IF(SUM(H52:H54)=0,H55,SUM(H52:H54))</f>
        <v>0</v>
      </c>
      <c r="I56" s="522">
        <f t="shared" ref="I56" si="12">IF(SUM(I52:I54)=0,I55,SUM(I52:I54))</f>
        <v>0</v>
      </c>
      <c r="J56" s="522">
        <f t="shared" ref="J56" si="13">IF(SUM(J52:J54)=0,J55,SUM(J52:J54))</f>
        <v>0</v>
      </c>
      <c r="K56" s="522">
        <f t="shared" ref="K56" si="14">IF(SUM(K52:K54)=0,K55,SUM(K52:K54))</f>
        <v>0</v>
      </c>
      <c r="L56" s="522">
        <f t="shared" ref="L56" si="15">IF(SUM(L52:L54)=0,L55,SUM(L52:L54))</f>
        <v>0</v>
      </c>
      <c r="M56" s="522">
        <f t="shared" ref="M56" si="16">IF(SUM(M52:M54)=0,M55,SUM(M52:M54))</f>
        <v>0</v>
      </c>
      <c r="N56" s="492"/>
      <c r="O56" s="485"/>
    </row>
    <row r="57" spans="1:15" ht="15" customHeight="1" x14ac:dyDescent="0.4">
      <c r="A57" s="487">
        <v>57</v>
      </c>
      <c r="B57" s="488"/>
      <c r="C57" s="682"/>
      <c r="D57" s="682"/>
      <c r="E57" s="572"/>
      <c r="F57" s="399" t="s">
        <v>312</v>
      </c>
      <c r="G57" s="399"/>
      <c r="H57" s="684"/>
      <c r="I57" s="684"/>
      <c r="J57" s="684"/>
      <c r="K57" s="684"/>
      <c r="L57" s="684"/>
      <c r="M57" s="684"/>
      <c r="N57" s="492"/>
      <c r="O57" s="485"/>
    </row>
    <row r="58" spans="1:15" ht="15" customHeight="1" thickBot="1" x14ac:dyDescent="0.45">
      <c r="A58" s="487">
        <v>58</v>
      </c>
      <c r="B58" s="488"/>
      <c r="C58" s="682"/>
      <c r="D58" s="682"/>
      <c r="E58" s="446"/>
      <c r="F58" s="399" t="s">
        <v>313</v>
      </c>
      <c r="G58" s="399"/>
      <c r="H58" s="684"/>
      <c r="I58" s="684"/>
      <c r="J58" s="684"/>
      <c r="K58" s="684"/>
      <c r="L58" s="684"/>
      <c r="M58" s="684"/>
      <c r="N58" s="492"/>
      <c r="O58" s="485"/>
    </row>
    <row r="59" spans="1:15" ht="15" customHeight="1" thickBot="1" x14ac:dyDescent="0.45">
      <c r="A59" s="487">
        <v>59</v>
      </c>
      <c r="B59" s="488"/>
      <c r="C59" s="682"/>
      <c r="D59" s="682"/>
      <c r="E59" s="699" t="s">
        <v>909</v>
      </c>
      <c r="F59" s="399"/>
      <c r="G59" s="399"/>
      <c r="H59" s="727"/>
      <c r="I59" s="727"/>
      <c r="J59" s="727"/>
      <c r="K59" s="727"/>
      <c r="L59" s="727"/>
      <c r="M59" s="727"/>
      <c r="N59" s="492"/>
      <c r="O59" s="485"/>
    </row>
    <row r="60" spans="1:15" ht="15" customHeight="1" thickBot="1" x14ac:dyDescent="0.5">
      <c r="A60" s="487">
        <v>60</v>
      </c>
      <c r="B60" s="488"/>
      <c r="C60" s="682"/>
      <c r="D60" s="682"/>
      <c r="E60" s="234"/>
      <c r="F60" s="444"/>
      <c r="G60" s="399"/>
      <c r="H60" s="522">
        <f t="shared" ref="H60:M60" si="17">IF(SUM(H57:H58)=0,H59,SUM(H57:H58))</f>
        <v>0</v>
      </c>
      <c r="I60" s="522">
        <f t="shared" si="17"/>
        <v>0</v>
      </c>
      <c r="J60" s="522">
        <f t="shared" si="17"/>
        <v>0</v>
      </c>
      <c r="K60" s="522">
        <f t="shared" si="17"/>
        <v>0</v>
      </c>
      <c r="L60" s="522">
        <f t="shared" si="17"/>
        <v>0</v>
      </c>
      <c r="M60" s="522">
        <f t="shared" si="17"/>
        <v>0</v>
      </c>
      <c r="N60" s="492"/>
      <c r="O60" s="485"/>
    </row>
    <row r="61" spans="1:15" ht="15" customHeight="1" x14ac:dyDescent="0.4">
      <c r="A61" s="487">
        <v>61</v>
      </c>
      <c r="B61" s="488"/>
      <c r="C61" s="682"/>
      <c r="D61" s="682"/>
      <c r="E61" s="572"/>
      <c r="F61" s="170" t="s">
        <v>316</v>
      </c>
      <c r="G61" s="444"/>
      <c r="H61" s="684"/>
      <c r="I61" s="684"/>
      <c r="J61" s="684"/>
      <c r="K61" s="684"/>
      <c r="L61" s="684"/>
      <c r="M61" s="684"/>
      <c r="N61" s="492"/>
      <c r="O61" s="485"/>
    </row>
    <row r="62" spans="1:15" ht="15" customHeight="1" x14ac:dyDescent="0.4">
      <c r="A62" s="487">
        <v>62</v>
      </c>
      <c r="B62" s="488"/>
      <c r="C62" s="682"/>
      <c r="D62" s="682"/>
      <c r="E62" s="446"/>
      <c r="F62" s="170" t="s">
        <v>317</v>
      </c>
      <c r="G62" s="170"/>
      <c r="H62" s="684"/>
      <c r="I62" s="684"/>
      <c r="J62" s="684"/>
      <c r="K62" s="684"/>
      <c r="L62" s="684"/>
      <c r="M62" s="684"/>
      <c r="N62" s="492"/>
      <c r="O62" s="485"/>
    </row>
    <row r="63" spans="1:15" ht="15" customHeight="1" thickBot="1" x14ac:dyDescent="0.45">
      <c r="A63" s="487">
        <v>63</v>
      </c>
      <c r="B63" s="488"/>
      <c r="C63" s="682"/>
      <c r="D63" s="682"/>
      <c r="E63" s="446"/>
      <c r="F63" s="170" t="s">
        <v>318</v>
      </c>
      <c r="G63" s="170"/>
      <c r="H63" s="684"/>
      <c r="I63" s="684"/>
      <c r="J63" s="684"/>
      <c r="K63" s="684"/>
      <c r="L63" s="684"/>
      <c r="M63" s="684"/>
      <c r="N63" s="492"/>
      <c r="O63" s="485"/>
    </row>
    <row r="64" spans="1:15" ht="15" customHeight="1" thickBot="1" x14ac:dyDescent="0.45">
      <c r="A64" s="487">
        <v>64</v>
      </c>
      <c r="B64" s="488"/>
      <c r="C64" s="682"/>
      <c r="D64" s="682"/>
      <c r="E64" s="699" t="s">
        <v>910</v>
      </c>
      <c r="F64" s="170"/>
      <c r="G64" s="170"/>
      <c r="H64" s="727"/>
      <c r="I64" s="727"/>
      <c r="J64" s="727"/>
      <c r="K64" s="727"/>
      <c r="L64" s="727"/>
      <c r="M64" s="727"/>
      <c r="N64" s="492"/>
      <c r="O64" s="485"/>
    </row>
    <row r="65" spans="1:15" ht="15" customHeight="1" thickBot="1" x14ac:dyDescent="0.5">
      <c r="A65" s="487">
        <v>65</v>
      </c>
      <c r="B65" s="488"/>
      <c r="C65" s="682"/>
      <c r="D65" s="682"/>
      <c r="E65" s="234"/>
      <c r="F65" s="444"/>
      <c r="G65" s="170"/>
      <c r="H65" s="522">
        <f>IF(SUM(H61:H63)=0,H64,SUM(H61:H63))</f>
        <v>0</v>
      </c>
      <c r="I65" s="522">
        <f t="shared" ref="I65" si="18">IF(SUM(I61:I63)=0,I64,SUM(I61:I63))</f>
        <v>0</v>
      </c>
      <c r="J65" s="522">
        <f t="shared" ref="J65" si="19">IF(SUM(J61:J63)=0,J64,SUM(J61:J63))</f>
        <v>0</v>
      </c>
      <c r="K65" s="522">
        <f t="shared" ref="K65" si="20">IF(SUM(K61:K63)=0,K64,SUM(K61:K63))</f>
        <v>0</v>
      </c>
      <c r="L65" s="522">
        <f t="shared" ref="L65" si="21">IF(SUM(L61:L63)=0,L64,SUM(L61:L63))</f>
        <v>0</v>
      </c>
      <c r="M65" s="522">
        <f t="shared" ref="M65" si="22">IF(SUM(M61:M63)=0,M64,SUM(M61:M63))</f>
        <v>0</v>
      </c>
      <c r="N65" s="492"/>
      <c r="O65" s="485"/>
    </row>
    <row r="66" spans="1:15" ht="15" customHeight="1" x14ac:dyDescent="0.4">
      <c r="A66" s="487">
        <v>66</v>
      </c>
      <c r="B66" s="488"/>
      <c r="C66" s="682"/>
      <c r="D66" s="682"/>
      <c r="E66" s="572"/>
      <c r="F66" s="170" t="s">
        <v>319</v>
      </c>
      <c r="G66" s="444"/>
      <c r="H66" s="684"/>
      <c r="I66" s="684"/>
      <c r="J66" s="684"/>
      <c r="K66" s="684"/>
      <c r="L66" s="684"/>
      <c r="M66" s="684"/>
      <c r="N66" s="492"/>
      <c r="O66" s="485"/>
    </row>
    <row r="67" spans="1:15" ht="15" customHeight="1" x14ac:dyDescent="0.4">
      <c r="A67" s="487">
        <v>67</v>
      </c>
      <c r="B67" s="488"/>
      <c r="C67" s="682"/>
      <c r="D67" s="682"/>
      <c r="E67" s="447"/>
      <c r="F67" s="170" t="s">
        <v>320</v>
      </c>
      <c r="G67" s="170"/>
      <c r="H67" s="684"/>
      <c r="I67" s="684"/>
      <c r="J67" s="684"/>
      <c r="K67" s="684"/>
      <c r="L67" s="684"/>
      <c r="M67" s="684"/>
      <c r="N67" s="492"/>
      <c r="O67" s="485"/>
    </row>
    <row r="68" spans="1:15" ht="15" customHeight="1" x14ac:dyDescent="0.4">
      <c r="A68" s="487">
        <v>68</v>
      </c>
      <c r="B68" s="488"/>
      <c r="C68" s="682"/>
      <c r="D68" s="682"/>
      <c r="E68" s="447"/>
      <c r="F68" s="170" t="s">
        <v>321</v>
      </c>
      <c r="G68" s="170"/>
      <c r="H68" s="684"/>
      <c r="I68" s="684"/>
      <c r="J68" s="684"/>
      <c r="K68" s="684"/>
      <c r="L68" s="684"/>
      <c r="M68" s="684"/>
      <c r="N68" s="492"/>
      <c r="O68" s="485"/>
    </row>
    <row r="69" spans="1:15" ht="15" customHeight="1" thickBot="1" x14ac:dyDescent="0.5">
      <c r="A69" s="487">
        <v>69</v>
      </c>
      <c r="B69" s="488"/>
      <c r="C69" s="682"/>
      <c r="D69" s="682"/>
      <c r="E69" s="234"/>
      <c r="F69" s="170" t="s">
        <v>322</v>
      </c>
      <c r="G69" s="170"/>
      <c r="H69" s="684"/>
      <c r="I69" s="684"/>
      <c r="J69" s="684"/>
      <c r="K69" s="684"/>
      <c r="L69" s="684"/>
      <c r="M69" s="684"/>
      <c r="N69" s="492"/>
      <c r="O69" s="485"/>
    </row>
    <row r="70" spans="1:15" ht="15" customHeight="1" thickBot="1" x14ac:dyDescent="0.45">
      <c r="A70" s="487">
        <v>70</v>
      </c>
      <c r="B70" s="488"/>
      <c r="C70" s="682"/>
      <c r="D70" s="682"/>
      <c r="E70" s="699" t="s">
        <v>911</v>
      </c>
      <c r="F70" s="170"/>
      <c r="G70" s="170"/>
      <c r="H70" s="727"/>
      <c r="I70" s="727"/>
      <c r="J70" s="727"/>
      <c r="K70" s="727"/>
      <c r="L70" s="727"/>
      <c r="M70" s="727"/>
      <c r="N70" s="492"/>
      <c r="O70" s="485"/>
    </row>
    <row r="71" spans="1:15" ht="15" customHeight="1" thickBot="1" x14ac:dyDescent="0.5">
      <c r="A71" s="487">
        <v>71</v>
      </c>
      <c r="B71" s="488"/>
      <c r="C71" s="682"/>
      <c r="D71" s="682"/>
      <c r="E71" s="234"/>
      <c r="F71" s="170"/>
      <c r="G71" s="170"/>
      <c r="H71" s="522">
        <f>IF(SUM(H66:H69)=0,H70,SUM(H66:H69))</f>
        <v>0</v>
      </c>
      <c r="I71" s="522">
        <f t="shared" ref="I71" si="23">IF(SUM(I66:I69)=0,I70,SUM(I66:I69))</f>
        <v>0</v>
      </c>
      <c r="J71" s="522">
        <f t="shared" ref="J71" si="24">IF(SUM(J66:J69)=0,J70,SUM(J66:J69))</f>
        <v>0</v>
      </c>
      <c r="K71" s="522">
        <f t="shared" ref="K71" si="25">IF(SUM(K66:K69)=0,K70,SUM(K66:K69))</f>
        <v>0</v>
      </c>
      <c r="L71" s="522">
        <f t="shared" ref="L71" si="26">IF(SUM(L66:L69)=0,L70,SUM(L66:L69))</f>
        <v>0</v>
      </c>
      <c r="M71" s="522">
        <f t="shared" ref="M71" si="27">IF(SUM(M66:M69)=0,M70,SUM(M66:M69))</f>
        <v>0</v>
      </c>
      <c r="N71" s="492"/>
      <c r="O71" s="485"/>
    </row>
    <row r="72" spans="1:15" ht="15" customHeight="1" x14ac:dyDescent="0.45">
      <c r="A72" s="487">
        <v>72</v>
      </c>
      <c r="B72" s="488"/>
      <c r="C72" s="682"/>
      <c r="D72" s="682"/>
      <c r="E72" s="234"/>
      <c r="F72" s="170"/>
      <c r="G72" s="170"/>
      <c r="H72" s="170"/>
      <c r="I72" s="170"/>
      <c r="J72" s="170"/>
      <c r="K72" s="170"/>
      <c r="L72" s="170"/>
      <c r="M72" s="170"/>
      <c r="N72" s="492"/>
      <c r="O72" s="485"/>
    </row>
    <row r="73" spans="1:15" ht="15" customHeight="1" thickBot="1" x14ac:dyDescent="0.45">
      <c r="A73" s="487">
        <v>73</v>
      </c>
      <c r="B73" s="488"/>
      <c r="C73" s="682"/>
      <c r="D73" s="682"/>
      <c r="E73" s="699" t="s">
        <v>805</v>
      </c>
      <c r="F73" s="399" t="s">
        <v>315</v>
      </c>
      <c r="G73" s="170"/>
      <c r="H73" s="684"/>
      <c r="I73" s="684"/>
      <c r="J73" s="684"/>
      <c r="K73" s="684"/>
      <c r="L73" s="684"/>
      <c r="M73" s="684"/>
      <c r="N73" s="492"/>
      <c r="O73" s="485"/>
    </row>
    <row r="74" spans="1:15" ht="15" customHeight="1" thickBot="1" x14ac:dyDescent="0.5">
      <c r="A74" s="487">
        <v>74</v>
      </c>
      <c r="B74" s="488"/>
      <c r="C74" s="682"/>
      <c r="D74" s="682"/>
      <c r="E74" s="234"/>
      <c r="F74" s="180" t="s">
        <v>124</v>
      </c>
      <c r="G74" s="399"/>
      <c r="H74" s="499">
        <f>H56+H60+H65+H71+H73</f>
        <v>0</v>
      </c>
      <c r="I74" s="499">
        <f t="shared" ref="I74" si="28">I56+I60+I65+I71+I73</f>
        <v>0</v>
      </c>
      <c r="J74" s="499">
        <f t="shared" ref="J74" si="29">J56+J60+J65+J71+J73</f>
        <v>0</v>
      </c>
      <c r="K74" s="499">
        <f t="shared" ref="K74" si="30">K56+K60+K65+K71+K73</f>
        <v>0</v>
      </c>
      <c r="L74" s="499">
        <f t="shared" ref="L74" si="31">L56+L60+L65+L71+L73</f>
        <v>0</v>
      </c>
      <c r="M74" s="499">
        <f t="shared" ref="M74" si="32">M56+M60+M65+M71+M73</f>
        <v>0</v>
      </c>
      <c r="N74" s="492"/>
      <c r="O74" s="485"/>
    </row>
    <row r="75" spans="1:15" ht="15" customHeight="1" x14ac:dyDescent="0.45">
      <c r="A75" s="487">
        <v>75</v>
      </c>
      <c r="B75" s="488"/>
      <c r="C75" s="682"/>
      <c r="D75" s="503"/>
      <c r="E75" s="234"/>
      <c r="F75" s="180"/>
      <c r="G75" s="399"/>
      <c r="H75" s="725"/>
      <c r="I75" s="725"/>
      <c r="J75" s="725"/>
      <c r="K75" s="725"/>
      <c r="L75" s="725"/>
      <c r="M75" s="725"/>
      <c r="N75" s="492"/>
      <c r="O75" s="485"/>
    </row>
    <row r="76" spans="1:15" ht="15" customHeight="1" x14ac:dyDescent="0.4">
      <c r="A76" s="487">
        <v>76</v>
      </c>
      <c r="B76" s="488"/>
      <c r="C76" s="682"/>
      <c r="D76" s="503"/>
      <c r="E76" s="572"/>
      <c r="F76" s="399" t="s">
        <v>314</v>
      </c>
      <c r="G76" s="190"/>
      <c r="H76" s="684"/>
      <c r="I76" s="684"/>
      <c r="J76" s="684"/>
      <c r="K76" s="684"/>
      <c r="L76" s="684"/>
      <c r="M76" s="684"/>
      <c r="N76" s="492"/>
      <c r="O76" s="485"/>
    </row>
    <row r="77" spans="1:15" ht="15" customHeight="1" thickBot="1" x14ac:dyDescent="0.5">
      <c r="A77" s="487">
        <v>77</v>
      </c>
      <c r="B77" s="488"/>
      <c r="C77" s="682"/>
      <c r="D77" s="503"/>
      <c r="E77" s="234"/>
      <c r="F77" s="399" t="s">
        <v>801</v>
      </c>
      <c r="G77" s="399"/>
      <c r="H77" s="684"/>
      <c r="I77" s="684"/>
      <c r="J77" s="684"/>
      <c r="K77" s="684"/>
      <c r="L77" s="684"/>
      <c r="M77" s="684"/>
      <c r="N77" s="492"/>
      <c r="O77" s="485"/>
    </row>
    <row r="78" spans="1:15" ht="15" customHeight="1" thickBot="1" x14ac:dyDescent="0.45">
      <c r="A78" s="487">
        <v>78</v>
      </c>
      <c r="B78" s="488"/>
      <c r="C78" s="682"/>
      <c r="D78" s="682"/>
      <c r="E78" s="699" t="s">
        <v>912</v>
      </c>
      <c r="F78" s="399"/>
      <c r="G78" s="399"/>
      <c r="H78" s="727"/>
      <c r="I78" s="727"/>
      <c r="J78" s="727"/>
      <c r="K78" s="727"/>
      <c r="L78" s="727"/>
      <c r="M78" s="727"/>
      <c r="N78" s="492"/>
      <c r="O78" s="485"/>
    </row>
    <row r="79" spans="1:15" ht="15" customHeight="1" thickBot="1" x14ac:dyDescent="0.45">
      <c r="A79" s="487">
        <v>79</v>
      </c>
      <c r="B79" s="488"/>
      <c r="C79" s="682"/>
      <c r="D79" s="682"/>
      <c r="E79" s="316"/>
      <c r="F79" s="180" t="s">
        <v>877</v>
      </c>
      <c r="G79" s="399"/>
      <c r="H79" s="522">
        <f>IF(SUM(H76:H77)=0,H78,SUM(H76:H77))</f>
        <v>0</v>
      </c>
      <c r="I79" s="522">
        <f t="shared" ref="I79" si="33">IF(SUM(I76:I77)=0,I78,SUM(I76:I77))</f>
        <v>0</v>
      </c>
      <c r="J79" s="522">
        <f t="shared" ref="J79" si="34">IF(SUM(J76:J77)=0,J78,SUM(J76:J77))</f>
        <v>0</v>
      </c>
      <c r="K79" s="522">
        <f t="shared" ref="K79" si="35">IF(SUM(K76:K77)=0,K78,SUM(K76:K77))</f>
        <v>0</v>
      </c>
      <c r="L79" s="522">
        <f t="shared" ref="L79" si="36">IF(SUM(L76:L77)=0,L78,SUM(L76:L77))</f>
        <v>0</v>
      </c>
      <c r="M79" s="522">
        <f t="shared" ref="M79" si="37">IF(SUM(M76:M77)=0,M78,SUM(M76:M77))</f>
        <v>0</v>
      </c>
      <c r="N79" s="492"/>
      <c r="O79" s="485"/>
    </row>
    <row r="80" spans="1:15" ht="15" customHeight="1" thickBot="1" x14ac:dyDescent="0.45">
      <c r="A80" s="487">
        <v>80</v>
      </c>
      <c r="B80" s="488"/>
      <c r="C80" s="682"/>
      <c r="D80" s="682"/>
      <c r="E80" s="502"/>
      <c r="F80" s="489"/>
      <c r="G80" s="489"/>
      <c r="H80" s="489"/>
      <c r="I80" s="489"/>
      <c r="J80" s="489"/>
      <c r="K80" s="489"/>
      <c r="L80" s="489"/>
      <c r="M80" s="489"/>
      <c r="N80" s="492"/>
      <c r="O80" s="485"/>
    </row>
    <row r="81" spans="1:15" ht="15" customHeight="1" thickBot="1" x14ac:dyDescent="0.5">
      <c r="A81" s="487">
        <v>81</v>
      </c>
      <c r="B81" s="488"/>
      <c r="C81" s="682"/>
      <c r="D81" s="682"/>
      <c r="E81" s="183"/>
      <c r="F81" s="316" t="s">
        <v>121</v>
      </c>
      <c r="G81" s="234"/>
      <c r="H81" s="499">
        <f t="shared" ref="H81:M81" si="38">H74+H79</f>
        <v>0</v>
      </c>
      <c r="I81" s="499">
        <f t="shared" si="38"/>
        <v>0</v>
      </c>
      <c r="J81" s="499">
        <f t="shared" si="38"/>
        <v>0</v>
      </c>
      <c r="K81" s="499">
        <f t="shared" si="38"/>
        <v>0</v>
      </c>
      <c r="L81" s="499">
        <f t="shared" si="38"/>
        <v>0</v>
      </c>
      <c r="M81" s="499">
        <f t="shared" si="38"/>
        <v>0</v>
      </c>
      <c r="N81" s="492"/>
      <c r="O81" s="485"/>
    </row>
    <row r="82" spans="1:15" ht="15" customHeight="1" x14ac:dyDescent="0.4">
      <c r="A82" s="487">
        <v>82</v>
      </c>
      <c r="B82" s="488"/>
      <c r="C82" s="682"/>
      <c r="D82" s="682"/>
      <c r="E82" s="185" t="s">
        <v>6</v>
      </c>
      <c r="F82" s="236" t="s">
        <v>122</v>
      </c>
      <c r="G82" s="170"/>
      <c r="H82" s="684"/>
      <c r="I82" s="684"/>
      <c r="J82" s="684"/>
      <c r="K82" s="684"/>
      <c r="L82" s="684"/>
      <c r="M82" s="684"/>
      <c r="N82" s="492"/>
      <c r="O82" s="485"/>
    </row>
    <row r="83" spans="1:15" ht="15" customHeight="1" thickBot="1" x14ac:dyDescent="0.45">
      <c r="A83" s="487">
        <v>83</v>
      </c>
      <c r="B83" s="488"/>
      <c r="C83" s="709"/>
      <c r="D83" s="709"/>
      <c r="E83" s="185" t="s">
        <v>5</v>
      </c>
      <c r="F83" s="170" t="s">
        <v>125</v>
      </c>
      <c r="G83" s="170"/>
      <c r="H83" s="698">
        <f>H132</f>
        <v>0</v>
      </c>
      <c r="I83" s="698">
        <f t="shared" ref="I83:M83" si="39">I132</f>
        <v>0</v>
      </c>
      <c r="J83" s="698">
        <f t="shared" si="39"/>
        <v>0</v>
      </c>
      <c r="K83" s="698">
        <f t="shared" si="39"/>
        <v>0</v>
      </c>
      <c r="L83" s="698">
        <f t="shared" si="39"/>
        <v>0</v>
      </c>
      <c r="M83" s="698">
        <f t="shared" si="39"/>
        <v>0</v>
      </c>
      <c r="N83" s="492"/>
      <c r="O83" s="485" t="s">
        <v>883</v>
      </c>
    </row>
    <row r="84" spans="1:15" ht="15" customHeight="1" thickBot="1" x14ac:dyDescent="0.45">
      <c r="A84" s="487">
        <v>84</v>
      </c>
      <c r="B84" s="488"/>
      <c r="C84" s="709"/>
      <c r="D84" s="709"/>
      <c r="E84" s="183"/>
      <c r="F84" s="183" t="s">
        <v>350</v>
      </c>
      <c r="G84" s="170"/>
      <c r="H84" s="499">
        <f>H81+H82-H83</f>
        <v>0</v>
      </c>
      <c r="I84" s="499">
        <f t="shared" ref="I84:M84" si="40">I81+I82-I83</f>
        <v>0</v>
      </c>
      <c r="J84" s="499">
        <f t="shared" si="40"/>
        <v>0</v>
      </c>
      <c r="K84" s="499">
        <f t="shared" si="40"/>
        <v>0</v>
      </c>
      <c r="L84" s="499">
        <f t="shared" si="40"/>
        <v>0</v>
      </c>
      <c r="M84" s="499">
        <f t="shared" si="40"/>
        <v>0</v>
      </c>
      <c r="N84" s="492"/>
      <c r="O84" s="485"/>
    </row>
    <row r="85" spans="1:15" ht="15" customHeight="1" x14ac:dyDescent="0.4">
      <c r="A85" s="487">
        <v>85</v>
      </c>
      <c r="B85" s="488"/>
      <c r="C85" s="709"/>
      <c r="D85" s="709"/>
      <c r="E85" s="183"/>
      <c r="F85" s="183"/>
      <c r="G85" s="170"/>
      <c r="H85" s="489"/>
      <c r="I85" s="489"/>
      <c r="J85" s="489"/>
      <c r="K85" s="489"/>
      <c r="L85" s="489"/>
      <c r="M85" s="489"/>
      <c r="N85" s="492"/>
      <c r="O85" s="485"/>
    </row>
    <row r="86" spans="1:15" ht="15" customHeight="1" x14ac:dyDescent="0.4">
      <c r="A86" s="487">
        <v>86</v>
      </c>
      <c r="B86" s="488"/>
      <c r="C86" s="709"/>
      <c r="D86" s="709"/>
      <c r="E86" s="502"/>
      <c r="F86" s="709" t="s">
        <v>21</v>
      </c>
      <c r="G86" s="489"/>
      <c r="H86" s="684"/>
      <c r="I86" s="684"/>
      <c r="J86" s="684"/>
      <c r="K86" s="684"/>
      <c r="L86" s="684"/>
      <c r="M86" s="684"/>
      <c r="N86" s="492"/>
      <c r="O86" s="485"/>
    </row>
    <row r="87" spans="1:15" ht="15" customHeight="1" x14ac:dyDescent="0.4">
      <c r="A87" s="487">
        <v>87</v>
      </c>
      <c r="B87" s="488"/>
      <c r="C87" s="709"/>
      <c r="D87" s="709"/>
      <c r="E87" s="502"/>
      <c r="F87" s="709"/>
      <c r="G87" s="497"/>
      <c r="H87" s="507"/>
      <c r="I87" s="507"/>
      <c r="J87" s="507"/>
      <c r="K87" s="507"/>
      <c r="L87" s="507"/>
      <c r="M87" s="507"/>
      <c r="N87" s="492"/>
      <c r="O87" s="485"/>
    </row>
    <row r="88" spans="1:15" ht="15" customHeight="1" x14ac:dyDescent="0.4">
      <c r="A88" s="487">
        <v>88</v>
      </c>
      <c r="B88" s="488"/>
      <c r="C88" s="709"/>
      <c r="D88" s="709"/>
      <c r="E88" s="502"/>
      <c r="F88" s="709"/>
      <c r="G88" s="497"/>
      <c r="H88" s="507"/>
      <c r="I88" s="507"/>
      <c r="J88" s="507"/>
      <c r="K88" s="507"/>
      <c r="L88" s="507"/>
      <c r="M88" s="507"/>
      <c r="N88" s="492"/>
      <c r="O88" s="485"/>
    </row>
    <row r="89" spans="1:15" ht="21" customHeight="1" x14ac:dyDescent="0.4">
      <c r="A89" s="487">
        <v>89</v>
      </c>
      <c r="B89" s="488"/>
      <c r="C89" s="682"/>
      <c r="D89" s="682"/>
      <c r="E89" s="502"/>
      <c r="F89" s="682"/>
      <c r="G89" s="497"/>
      <c r="H89" s="710" t="s">
        <v>776</v>
      </c>
      <c r="I89" s="491" t="s">
        <v>344</v>
      </c>
      <c r="J89" s="491" t="s">
        <v>345</v>
      </c>
      <c r="K89" s="491" t="s">
        <v>346</v>
      </c>
      <c r="L89" s="491" t="s">
        <v>347</v>
      </c>
      <c r="M89" s="491" t="s">
        <v>348</v>
      </c>
      <c r="N89" s="492"/>
      <c r="O89" s="485"/>
    </row>
    <row r="90" spans="1:15" ht="32.25" customHeight="1" x14ac:dyDescent="0.5">
      <c r="A90" s="487">
        <v>90</v>
      </c>
      <c r="B90" s="488"/>
      <c r="C90" s="682"/>
      <c r="D90" s="509" t="s">
        <v>353</v>
      </c>
      <c r="E90" s="502"/>
      <c r="F90" s="682"/>
      <c r="G90" s="506" t="s">
        <v>331</v>
      </c>
      <c r="H90" s="510" t="s">
        <v>285</v>
      </c>
      <c r="I90" s="494" t="s">
        <v>331</v>
      </c>
      <c r="J90" s="494" t="s">
        <v>331</v>
      </c>
      <c r="K90" s="494" t="s">
        <v>331</v>
      </c>
      <c r="L90" s="494" t="s">
        <v>331</v>
      </c>
      <c r="M90" s="494" t="s">
        <v>331</v>
      </c>
      <c r="N90" s="492"/>
      <c r="O90" s="485"/>
    </row>
    <row r="91" spans="1:15" ht="15" customHeight="1" x14ac:dyDescent="0.5">
      <c r="A91" s="487">
        <v>91</v>
      </c>
      <c r="B91" s="488"/>
      <c r="C91" s="682"/>
      <c r="D91" s="509"/>
      <c r="E91" s="712"/>
      <c r="F91" s="712"/>
      <c r="G91" s="490"/>
      <c r="H91" s="496"/>
      <c r="I91" s="494"/>
      <c r="J91" s="494"/>
      <c r="K91" s="494"/>
      <c r="L91" s="494"/>
      <c r="M91" s="494"/>
      <c r="N91" s="492"/>
      <c r="O91" s="511"/>
    </row>
    <row r="92" spans="1:15" ht="15" customHeight="1" x14ac:dyDescent="0.4">
      <c r="A92" s="487">
        <v>92</v>
      </c>
      <c r="B92" s="488"/>
      <c r="C92" s="682"/>
      <c r="D92" s="682"/>
      <c r="E92" s="446"/>
      <c r="F92" s="751" t="s">
        <v>310</v>
      </c>
      <c r="G92" s="754"/>
      <c r="H92" s="698">
        <f t="shared" ref="H92:M94" si="41">H11-H52</f>
        <v>0</v>
      </c>
      <c r="I92" s="698">
        <f t="shared" si="41"/>
        <v>0</v>
      </c>
      <c r="J92" s="698">
        <f t="shared" si="41"/>
        <v>0</v>
      </c>
      <c r="K92" s="698">
        <f t="shared" si="41"/>
        <v>0</v>
      </c>
      <c r="L92" s="698">
        <f t="shared" si="41"/>
        <v>0</v>
      </c>
      <c r="M92" s="698">
        <f t="shared" si="41"/>
        <v>0</v>
      </c>
      <c r="N92" s="492"/>
      <c r="O92" s="485"/>
    </row>
    <row r="93" spans="1:15" ht="15" customHeight="1" x14ac:dyDescent="0.4">
      <c r="A93" s="487">
        <v>93</v>
      </c>
      <c r="B93" s="488"/>
      <c r="C93" s="682"/>
      <c r="D93" s="682"/>
      <c r="E93" s="446"/>
      <c r="F93" s="399" t="s">
        <v>311</v>
      </c>
      <c r="G93" s="753"/>
      <c r="H93" s="698">
        <f t="shared" si="41"/>
        <v>0</v>
      </c>
      <c r="I93" s="698">
        <f t="shared" si="41"/>
        <v>0</v>
      </c>
      <c r="J93" s="698">
        <f t="shared" si="41"/>
        <v>0</v>
      </c>
      <c r="K93" s="698">
        <f t="shared" si="41"/>
        <v>0</v>
      </c>
      <c r="L93" s="698">
        <f t="shared" si="41"/>
        <v>0</v>
      </c>
      <c r="M93" s="698">
        <f t="shared" si="41"/>
        <v>0</v>
      </c>
      <c r="N93" s="492"/>
      <c r="O93" s="485"/>
    </row>
    <row r="94" spans="1:15" ht="15" customHeight="1" thickBot="1" x14ac:dyDescent="0.45">
      <c r="A94" s="487">
        <v>94</v>
      </c>
      <c r="B94" s="488"/>
      <c r="C94" s="682"/>
      <c r="D94" s="682"/>
      <c r="E94" s="446"/>
      <c r="F94" s="399" t="s">
        <v>288</v>
      </c>
      <c r="G94" s="752"/>
      <c r="H94" s="698">
        <f t="shared" si="41"/>
        <v>0</v>
      </c>
      <c r="I94" s="698">
        <f t="shared" si="41"/>
        <v>0</v>
      </c>
      <c r="J94" s="698">
        <f t="shared" si="41"/>
        <v>0</v>
      </c>
      <c r="K94" s="698">
        <f t="shared" si="41"/>
        <v>0</v>
      </c>
      <c r="L94" s="698">
        <f t="shared" si="41"/>
        <v>0</v>
      </c>
      <c r="M94" s="698">
        <f t="shared" si="41"/>
        <v>0</v>
      </c>
      <c r="N94" s="492"/>
      <c r="O94" s="485"/>
    </row>
    <row r="95" spans="1:15" ht="15" customHeight="1" thickBot="1" x14ac:dyDescent="0.45">
      <c r="A95" s="487">
        <v>95</v>
      </c>
      <c r="B95" s="488"/>
      <c r="C95" s="682"/>
      <c r="D95" s="682"/>
      <c r="E95" s="446"/>
      <c r="F95" s="699" t="s">
        <v>323</v>
      </c>
      <c r="G95" s="752"/>
      <c r="H95" s="499">
        <f t="shared" ref="H95:M97" si="42">H15-H56</f>
        <v>0</v>
      </c>
      <c r="I95" s="499">
        <f t="shared" si="42"/>
        <v>0</v>
      </c>
      <c r="J95" s="499">
        <f t="shared" si="42"/>
        <v>0</v>
      </c>
      <c r="K95" s="499">
        <f t="shared" si="42"/>
        <v>0</v>
      </c>
      <c r="L95" s="499">
        <f t="shared" si="42"/>
        <v>0</v>
      </c>
      <c r="M95" s="499">
        <f t="shared" si="42"/>
        <v>0</v>
      </c>
      <c r="N95" s="492"/>
      <c r="O95" s="485"/>
    </row>
    <row r="96" spans="1:15" ht="15" customHeight="1" x14ac:dyDescent="0.4">
      <c r="A96" s="487">
        <v>96</v>
      </c>
      <c r="B96" s="488"/>
      <c r="C96" s="682"/>
      <c r="D96" s="682"/>
      <c r="E96" s="446"/>
      <c r="F96" s="399" t="s">
        <v>312</v>
      </c>
      <c r="G96" s="399"/>
      <c r="H96" s="698">
        <f t="shared" si="42"/>
        <v>0</v>
      </c>
      <c r="I96" s="698">
        <f t="shared" si="42"/>
        <v>0</v>
      </c>
      <c r="J96" s="698">
        <f t="shared" si="42"/>
        <v>0</v>
      </c>
      <c r="K96" s="698">
        <f t="shared" si="42"/>
        <v>0</v>
      </c>
      <c r="L96" s="698">
        <f t="shared" si="42"/>
        <v>0</v>
      </c>
      <c r="M96" s="698">
        <f t="shared" si="42"/>
        <v>0</v>
      </c>
      <c r="N96" s="492"/>
      <c r="O96" s="485"/>
    </row>
    <row r="97" spans="1:15" ht="15" customHeight="1" thickBot="1" x14ac:dyDescent="0.45">
      <c r="A97" s="487">
        <v>97</v>
      </c>
      <c r="B97" s="488"/>
      <c r="C97" s="682"/>
      <c r="D97" s="682"/>
      <c r="E97" s="446"/>
      <c r="F97" s="399" t="s">
        <v>313</v>
      </c>
      <c r="G97" s="399"/>
      <c r="H97" s="698">
        <f t="shared" si="42"/>
        <v>0</v>
      </c>
      <c r="I97" s="698">
        <f t="shared" si="42"/>
        <v>0</v>
      </c>
      <c r="J97" s="698">
        <f t="shared" si="42"/>
        <v>0</v>
      </c>
      <c r="K97" s="698">
        <f t="shared" si="42"/>
        <v>0</v>
      </c>
      <c r="L97" s="698">
        <f t="shared" si="42"/>
        <v>0</v>
      </c>
      <c r="M97" s="698">
        <f t="shared" si="42"/>
        <v>0</v>
      </c>
      <c r="N97" s="492"/>
      <c r="O97" s="485"/>
    </row>
    <row r="98" spans="1:15" ht="15" customHeight="1" thickBot="1" x14ac:dyDescent="0.45">
      <c r="A98" s="487">
        <v>98</v>
      </c>
      <c r="B98" s="488"/>
      <c r="C98" s="682"/>
      <c r="D98" s="682"/>
      <c r="E98" s="446"/>
      <c r="F98" s="699" t="s">
        <v>324</v>
      </c>
      <c r="G98" s="399"/>
      <c r="H98" s="499">
        <f>H19-H60</f>
        <v>0</v>
      </c>
      <c r="I98" s="499">
        <f t="shared" ref="I98:M98" si="43">I19-I60</f>
        <v>0</v>
      </c>
      <c r="J98" s="499">
        <f t="shared" si="43"/>
        <v>0</v>
      </c>
      <c r="K98" s="499">
        <f t="shared" si="43"/>
        <v>0</v>
      </c>
      <c r="L98" s="499">
        <f t="shared" si="43"/>
        <v>0</v>
      </c>
      <c r="M98" s="499">
        <f t="shared" si="43"/>
        <v>0</v>
      </c>
      <c r="N98" s="492"/>
      <c r="O98" s="485"/>
    </row>
    <row r="99" spans="1:15" ht="15" customHeight="1" x14ac:dyDescent="0.4">
      <c r="A99" s="487">
        <v>99</v>
      </c>
      <c r="B99" s="488"/>
      <c r="C99" s="682"/>
      <c r="D99" s="682"/>
      <c r="E99" s="446"/>
      <c r="F99" s="170" t="s">
        <v>316</v>
      </c>
      <c r="G99" s="444"/>
      <c r="H99" s="698">
        <f>H20-H61</f>
        <v>0</v>
      </c>
      <c r="I99" s="698">
        <f t="shared" ref="I99:M101" si="44">I20-I61</f>
        <v>0</v>
      </c>
      <c r="J99" s="698">
        <f t="shared" si="44"/>
        <v>0</v>
      </c>
      <c r="K99" s="698">
        <f t="shared" si="44"/>
        <v>0</v>
      </c>
      <c r="L99" s="698">
        <f t="shared" si="44"/>
        <v>0</v>
      </c>
      <c r="M99" s="698">
        <f t="shared" si="44"/>
        <v>0</v>
      </c>
      <c r="N99" s="492"/>
      <c r="O99" s="485"/>
    </row>
    <row r="100" spans="1:15" ht="15" customHeight="1" x14ac:dyDescent="0.4">
      <c r="A100" s="487">
        <v>100</v>
      </c>
      <c r="B100" s="488"/>
      <c r="C100" s="682"/>
      <c r="D100" s="682"/>
      <c r="E100" s="446"/>
      <c r="F100" s="170" t="s">
        <v>317</v>
      </c>
      <c r="G100" s="170"/>
      <c r="H100" s="698">
        <f>H21-H62</f>
        <v>0</v>
      </c>
      <c r="I100" s="698">
        <f t="shared" si="44"/>
        <v>0</v>
      </c>
      <c r="J100" s="698">
        <f t="shared" si="44"/>
        <v>0</v>
      </c>
      <c r="K100" s="698">
        <f t="shared" si="44"/>
        <v>0</v>
      </c>
      <c r="L100" s="698">
        <f t="shared" si="44"/>
        <v>0</v>
      </c>
      <c r="M100" s="698">
        <f t="shared" si="44"/>
        <v>0</v>
      </c>
      <c r="N100" s="492"/>
      <c r="O100" s="485"/>
    </row>
    <row r="101" spans="1:15" ht="15" customHeight="1" thickBot="1" x14ac:dyDescent="0.45">
      <c r="A101" s="487">
        <v>101</v>
      </c>
      <c r="B101" s="488"/>
      <c r="C101" s="682"/>
      <c r="D101" s="682"/>
      <c r="E101" s="446"/>
      <c r="F101" s="170" t="s">
        <v>318</v>
      </c>
      <c r="G101" s="170"/>
      <c r="H101" s="698">
        <f>H22-H63</f>
        <v>0</v>
      </c>
      <c r="I101" s="698">
        <f t="shared" si="44"/>
        <v>0</v>
      </c>
      <c r="J101" s="698">
        <f t="shared" si="44"/>
        <v>0</v>
      </c>
      <c r="K101" s="698">
        <f t="shared" si="44"/>
        <v>0</v>
      </c>
      <c r="L101" s="698">
        <f t="shared" si="44"/>
        <v>0</v>
      </c>
      <c r="M101" s="698">
        <f t="shared" si="44"/>
        <v>0</v>
      </c>
      <c r="N101" s="492"/>
      <c r="O101" s="485"/>
    </row>
    <row r="102" spans="1:15" ht="15" customHeight="1" thickBot="1" x14ac:dyDescent="0.45">
      <c r="A102" s="487">
        <v>102</v>
      </c>
      <c r="B102" s="488"/>
      <c r="C102" s="682"/>
      <c r="D102" s="682"/>
      <c r="E102" s="446"/>
      <c r="F102" s="699" t="s">
        <v>325</v>
      </c>
      <c r="G102" s="170"/>
      <c r="H102" s="499">
        <f t="shared" ref="H102:M106" si="45">H24-H65</f>
        <v>0</v>
      </c>
      <c r="I102" s="499">
        <f t="shared" si="45"/>
        <v>0</v>
      </c>
      <c r="J102" s="499">
        <f t="shared" si="45"/>
        <v>0</v>
      </c>
      <c r="K102" s="499">
        <f t="shared" si="45"/>
        <v>0</v>
      </c>
      <c r="L102" s="499">
        <f t="shared" si="45"/>
        <v>0</v>
      </c>
      <c r="M102" s="499">
        <f t="shared" si="45"/>
        <v>0</v>
      </c>
      <c r="N102" s="492"/>
      <c r="O102" s="485"/>
    </row>
    <row r="103" spans="1:15" ht="15" customHeight="1" x14ac:dyDescent="0.4">
      <c r="A103" s="487">
        <v>103</v>
      </c>
      <c r="B103" s="488"/>
      <c r="C103" s="682"/>
      <c r="D103" s="682"/>
      <c r="E103" s="446"/>
      <c r="F103" s="170" t="s">
        <v>319</v>
      </c>
      <c r="G103" s="444"/>
      <c r="H103" s="698">
        <f t="shared" si="45"/>
        <v>0</v>
      </c>
      <c r="I103" s="698">
        <f t="shared" si="45"/>
        <v>0</v>
      </c>
      <c r="J103" s="698">
        <f t="shared" si="45"/>
        <v>0</v>
      </c>
      <c r="K103" s="698">
        <f t="shared" si="45"/>
        <v>0</v>
      </c>
      <c r="L103" s="698">
        <f t="shared" si="45"/>
        <v>0</v>
      </c>
      <c r="M103" s="698">
        <f t="shared" si="45"/>
        <v>0</v>
      </c>
      <c r="N103" s="492"/>
      <c r="O103" s="485"/>
    </row>
    <row r="104" spans="1:15" ht="15" customHeight="1" x14ac:dyDescent="0.4">
      <c r="A104" s="487">
        <v>104</v>
      </c>
      <c r="B104" s="488"/>
      <c r="C104" s="682"/>
      <c r="D104" s="682"/>
      <c r="E104" s="446"/>
      <c r="F104" s="170" t="s">
        <v>320</v>
      </c>
      <c r="G104" s="170"/>
      <c r="H104" s="698">
        <f t="shared" si="45"/>
        <v>0</v>
      </c>
      <c r="I104" s="698">
        <f t="shared" si="45"/>
        <v>0</v>
      </c>
      <c r="J104" s="698">
        <f t="shared" si="45"/>
        <v>0</v>
      </c>
      <c r="K104" s="698">
        <f t="shared" si="45"/>
        <v>0</v>
      </c>
      <c r="L104" s="698">
        <f t="shared" si="45"/>
        <v>0</v>
      </c>
      <c r="M104" s="698">
        <f t="shared" si="45"/>
        <v>0</v>
      </c>
      <c r="N104" s="492"/>
      <c r="O104" s="485"/>
    </row>
    <row r="105" spans="1:15" ht="15" customHeight="1" x14ac:dyDescent="0.4">
      <c r="A105" s="487">
        <v>105</v>
      </c>
      <c r="B105" s="488"/>
      <c r="C105" s="682"/>
      <c r="D105" s="682"/>
      <c r="E105" s="446"/>
      <c r="F105" s="170" t="s">
        <v>321</v>
      </c>
      <c r="G105" s="170"/>
      <c r="H105" s="698">
        <f t="shared" si="45"/>
        <v>0</v>
      </c>
      <c r="I105" s="698">
        <f t="shared" si="45"/>
        <v>0</v>
      </c>
      <c r="J105" s="698">
        <f t="shared" si="45"/>
        <v>0</v>
      </c>
      <c r="K105" s="698">
        <f t="shared" si="45"/>
        <v>0</v>
      </c>
      <c r="L105" s="698">
        <f t="shared" si="45"/>
        <v>0</v>
      </c>
      <c r="M105" s="698">
        <f t="shared" si="45"/>
        <v>0</v>
      </c>
      <c r="N105" s="492"/>
      <c r="O105" s="485"/>
    </row>
    <row r="106" spans="1:15" s="498" customFormat="1" ht="15" customHeight="1" thickBot="1" x14ac:dyDescent="0.45">
      <c r="A106" s="487">
        <v>106</v>
      </c>
      <c r="B106" s="488"/>
      <c r="C106" s="682"/>
      <c r="D106" s="682"/>
      <c r="E106" s="446"/>
      <c r="F106" s="170" t="s">
        <v>322</v>
      </c>
      <c r="G106" s="170"/>
      <c r="H106" s="698">
        <f t="shared" si="45"/>
        <v>0</v>
      </c>
      <c r="I106" s="698">
        <f t="shared" si="45"/>
        <v>0</v>
      </c>
      <c r="J106" s="698">
        <f t="shared" si="45"/>
        <v>0</v>
      </c>
      <c r="K106" s="698">
        <f t="shared" si="45"/>
        <v>0</v>
      </c>
      <c r="L106" s="698">
        <f t="shared" si="45"/>
        <v>0</v>
      </c>
      <c r="M106" s="698">
        <f t="shared" si="45"/>
        <v>0</v>
      </c>
      <c r="N106" s="492"/>
      <c r="O106" s="485"/>
    </row>
    <row r="107" spans="1:15" ht="15" customHeight="1" thickBot="1" x14ac:dyDescent="0.45">
      <c r="A107" s="487">
        <v>107</v>
      </c>
      <c r="B107" s="488"/>
      <c r="C107" s="682"/>
      <c r="D107" s="682"/>
      <c r="E107" s="446"/>
      <c r="F107" s="699" t="s">
        <v>326</v>
      </c>
      <c r="G107" s="170"/>
      <c r="H107" s="499">
        <f t="shared" ref="H107:M107" si="46">H30-H71</f>
        <v>0</v>
      </c>
      <c r="I107" s="499">
        <f t="shared" si="46"/>
        <v>0</v>
      </c>
      <c r="J107" s="499">
        <f t="shared" si="46"/>
        <v>0</v>
      </c>
      <c r="K107" s="499">
        <f t="shared" si="46"/>
        <v>0</v>
      </c>
      <c r="L107" s="499">
        <f t="shared" si="46"/>
        <v>0</v>
      </c>
      <c r="M107" s="499">
        <f t="shared" si="46"/>
        <v>0</v>
      </c>
      <c r="N107" s="492"/>
      <c r="O107" s="485"/>
    </row>
    <row r="108" spans="1:15" ht="15" customHeight="1" x14ac:dyDescent="0.4">
      <c r="A108" s="487">
        <v>108</v>
      </c>
      <c r="B108" s="488"/>
      <c r="C108" s="682"/>
      <c r="D108" s="682"/>
      <c r="E108" s="446"/>
      <c r="F108" s="170"/>
      <c r="G108" s="170"/>
      <c r="H108" s="170"/>
      <c r="I108" s="170"/>
      <c r="J108" s="170"/>
      <c r="K108" s="170"/>
      <c r="L108" s="170"/>
      <c r="M108" s="170"/>
      <c r="N108" s="492"/>
      <c r="O108" s="485"/>
    </row>
    <row r="109" spans="1:15" s="500" customFormat="1" ht="15" customHeight="1" thickBot="1" x14ac:dyDescent="0.45">
      <c r="A109" s="487">
        <v>109</v>
      </c>
      <c r="B109" s="488"/>
      <c r="C109" s="682"/>
      <c r="D109" s="682"/>
      <c r="E109" s="446"/>
      <c r="F109" s="399" t="s">
        <v>315</v>
      </c>
      <c r="G109" s="170"/>
      <c r="H109" s="698">
        <f t="shared" ref="H109:M109" si="47">H32-H73</f>
        <v>0</v>
      </c>
      <c r="I109" s="698">
        <f t="shared" si="47"/>
        <v>0</v>
      </c>
      <c r="J109" s="698">
        <f t="shared" si="47"/>
        <v>0</v>
      </c>
      <c r="K109" s="698">
        <f t="shared" si="47"/>
        <v>0</v>
      </c>
      <c r="L109" s="698">
        <f t="shared" si="47"/>
        <v>0</v>
      </c>
      <c r="M109" s="698">
        <f t="shared" si="47"/>
        <v>0</v>
      </c>
      <c r="N109" s="492"/>
      <c r="O109" s="485"/>
    </row>
    <row r="110" spans="1:15" ht="15" customHeight="1" thickBot="1" x14ac:dyDescent="0.45">
      <c r="A110" s="487">
        <v>110</v>
      </c>
      <c r="B110" s="488"/>
      <c r="C110" s="682"/>
      <c r="D110" s="682"/>
      <c r="E110" s="446"/>
      <c r="F110" s="180" t="s">
        <v>124</v>
      </c>
      <c r="G110" s="399"/>
      <c r="H110" s="499">
        <f t="shared" ref="H110:L110" si="48">H33-H74</f>
        <v>0</v>
      </c>
      <c r="I110" s="499">
        <f t="shared" si="48"/>
        <v>0</v>
      </c>
      <c r="J110" s="499">
        <f t="shared" si="48"/>
        <v>0</v>
      </c>
      <c r="K110" s="499">
        <f t="shared" si="48"/>
        <v>0</v>
      </c>
      <c r="L110" s="499">
        <f t="shared" si="48"/>
        <v>0</v>
      </c>
      <c r="M110" s="499">
        <f>M33-M74</f>
        <v>0</v>
      </c>
      <c r="N110" s="492"/>
      <c r="O110" s="485"/>
    </row>
    <row r="111" spans="1:15" ht="15" customHeight="1" x14ac:dyDescent="0.4">
      <c r="A111" s="487">
        <v>111</v>
      </c>
      <c r="B111" s="488"/>
      <c r="C111" s="682"/>
      <c r="D111" s="682"/>
      <c r="E111" s="446"/>
      <c r="F111" s="190"/>
      <c r="G111" s="180"/>
      <c r="H111" s="180"/>
      <c r="I111" s="180"/>
      <c r="J111" s="180"/>
      <c r="K111" s="180"/>
      <c r="L111" s="180"/>
      <c r="M111" s="180"/>
      <c r="N111" s="492"/>
      <c r="O111" s="485"/>
    </row>
    <row r="112" spans="1:15" ht="15" customHeight="1" x14ac:dyDescent="0.4">
      <c r="A112" s="487">
        <v>112</v>
      </c>
      <c r="B112" s="488"/>
      <c r="C112" s="682"/>
      <c r="D112" s="682"/>
      <c r="E112" s="446"/>
      <c r="F112" s="399" t="s">
        <v>314</v>
      </c>
      <c r="G112" s="190"/>
      <c r="H112" s="698">
        <f t="shared" ref="H112:M113" si="49">H35-H76</f>
        <v>0</v>
      </c>
      <c r="I112" s="698">
        <f t="shared" si="49"/>
        <v>0</v>
      </c>
      <c r="J112" s="698">
        <f t="shared" si="49"/>
        <v>0</v>
      </c>
      <c r="K112" s="698">
        <f t="shared" si="49"/>
        <v>0</v>
      </c>
      <c r="L112" s="698">
        <f t="shared" si="49"/>
        <v>0</v>
      </c>
      <c r="M112" s="698">
        <f t="shared" si="49"/>
        <v>0</v>
      </c>
      <c r="N112" s="492"/>
      <c r="O112" s="485"/>
    </row>
    <row r="113" spans="1:15" ht="15" customHeight="1" thickBot="1" x14ac:dyDescent="0.45">
      <c r="A113" s="487">
        <v>113</v>
      </c>
      <c r="B113" s="488"/>
      <c r="C113" s="682"/>
      <c r="D113" s="682"/>
      <c r="E113" s="446"/>
      <c r="F113" s="399" t="s">
        <v>801</v>
      </c>
      <c r="G113" s="399"/>
      <c r="H113" s="698">
        <f t="shared" si="49"/>
        <v>0</v>
      </c>
      <c r="I113" s="698">
        <f t="shared" si="49"/>
        <v>0</v>
      </c>
      <c r="J113" s="698">
        <f t="shared" si="49"/>
        <v>0</v>
      </c>
      <c r="K113" s="698">
        <f t="shared" si="49"/>
        <v>0</v>
      </c>
      <c r="L113" s="698">
        <f t="shared" si="49"/>
        <v>0</v>
      </c>
      <c r="M113" s="698">
        <f t="shared" si="49"/>
        <v>0</v>
      </c>
      <c r="N113" s="492"/>
      <c r="O113" s="485"/>
    </row>
    <row r="114" spans="1:15" ht="15" customHeight="1" thickBot="1" x14ac:dyDescent="0.45">
      <c r="A114" s="487">
        <v>114</v>
      </c>
      <c r="B114" s="488"/>
      <c r="C114" s="709"/>
      <c r="D114" s="709"/>
      <c r="E114" s="446"/>
      <c r="F114" s="316" t="s">
        <v>877</v>
      </c>
      <c r="G114" s="399"/>
      <c r="H114" s="499">
        <f>H38-H79</f>
        <v>0</v>
      </c>
      <c r="I114" s="499">
        <f t="shared" ref="I114:M114" si="50">I38-I79</f>
        <v>0</v>
      </c>
      <c r="J114" s="499">
        <f t="shared" si="50"/>
        <v>0</v>
      </c>
      <c r="K114" s="499">
        <f t="shared" si="50"/>
        <v>0</v>
      </c>
      <c r="L114" s="499">
        <f t="shared" si="50"/>
        <v>0</v>
      </c>
      <c r="M114" s="499">
        <f t="shared" si="50"/>
        <v>0</v>
      </c>
      <c r="N114" s="492"/>
      <c r="O114" s="485"/>
    </row>
    <row r="115" spans="1:15" ht="21" customHeight="1" thickBot="1" x14ac:dyDescent="0.45">
      <c r="A115" s="487">
        <v>115</v>
      </c>
      <c r="B115" s="488"/>
      <c r="C115" s="489"/>
      <c r="D115" s="489"/>
      <c r="E115" s="502"/>
      <c r="F115" s="489"/>
      <c r="G115" s="489"/>
      <c r="H115" s="489"/>
      <c r="I115" s="489"/>
      <c r="J115" s="489"/>
      <c r="K115" s="489"/>
      <c r="L115" s="489"/>
      <c r="M115" s="489"/>
      <c r="N115" s="492"/>
      <c r="O115" s="485"/>
    </row>
    <row r="116" spans="1:15" ht="15" customHeight="1" thickBot="1" x14ac:dyDescent="0.6">
      <c r="A116" s="487">
        <v>116</v>
      </c>
      <c r="B116" s="488"/>
      <c r="C116" s="495"/>
      <c r="D116" s="489"/>
      <c r="E116" s="183"/>
      <c r="F116" s="316" t="s">
        <v>121</v>
      </c>
      <c r="G116" s="234"/>
      <c r="H116" s="499">
        <f>H110+H114</f>
        <v>0</v>
      </c>
      <c r="I116" s="499">
        <f t="shared" ref="I116:M116" si="51">I110+I114</f>
        <v>0</v>
      </c>
      <c r="J116" s="499">
        <f t="shared" si="51"/>
        <v>0</v>
      </c>
      <c r="K116" s="499">
        <f t="shared" si="51"/>
        <v>0</v>
      </c>
      <c r="L116" s="499">
        <f t="shared" si="51"/>
        <v>0</v>
      </c>
      <c r="M116" s="499">
        <f t="shared" si="51"/>
        <v>0</v>
      </c>
      <c r="N116" s="492"/>
      <c r="O116" s="485"/>
    </row>
    <row r="117" spans="1:15" ht="15" customHeight="1" x14ac:dyDescent="0.4">
      <c r="A117" s="487">
        <v>117</v>
      </c>
      <c r="B117" s="488"/>
      <c r="C117" s="682"/>
      <c r="D117" s="682"/>
      <c r="E117" s="185" t="s">
        <v>6</v>
      </c>
      <c r="F117" s="236" t="s">
        <v>122</v>
      </c>
      <c r="G117" s="170"/>
      <c r="H117" s="698">
        <f>H41-H82</f>
        <v>0</v>
      </c>
      <c r="I117" s="698">
        <f t="shared" ref="I117:M117" si="52">I41-I82</f>
        <v>0</v>
      </c>
      <c r="J117" s="698">
        <f t="shared" si="52"/>
        <v>0</v>
      </c>
      <c r="K117" s="698">
        <f t="shared" si="52"/>
        <v>0</v>
      </c>
      <c r="L117" s="698">
        <f t="shared" si="52"/>
        <v>0</v>
      </c>
      <c r="M117" s="698">
        <f t="shared" si="52"/>
        <v>0</v>
      </c>
      <c r="N117" s="492"/>
      <c r="O117" s="485"/>
    </row>
    <row r="118" spans="1:15" ht="15" customHeight="1" thickBot="1" x14ac:dyDescent="0.45">
      <c r="A118" s="487">
        <v>118</v>
      </c>
      <c r="B118" s="488"/>
      <c r="C118" s="850"/>
      <c r="D118" s="850"/>
      <c r="E118" s="185" t="s">
        <v>5</v>
      </c>
      <c r="F118" s="170" t="s">
        <v>125</v>
      </c>
      <c r="G118" s="170"/>
      <c r="H118" s="698">
        <f>H42-H83</f>
        <v>0</v>
      </c>
      <c r="I118" s="698">
        <f t="shared" ref="I118:M118" si="53">I42-I83</f>
        <v>0</v>
      </c>
      <c r="J118" s="698">
        <f t="shared" si="53"/>
        <v>0</v>
      </c>
      <c r="K118" s="698">
        <f t="shared" si="53"/>
        <v>0</v>
      </c>
      <c r="L118" s="698">
        <f t="shared" si="53"/>
        <v>0</v>
      </c>
      <c r="M118" s="698">
        <f t="shared" si="53"/>
        <v>0</v>
      </c>
      <c r="N118" s="492"/>
      <c r="O118" s="485"/>
    </row>
    <row r="119" spans="1:15" ht="15" customHeight="1" thickBot="1" x14ac:dyDescent="0.45">
      <c r="A119" s="487">
        <v>119</v>
      </c>
      <c r="B119" s="488"/>
      <c r="C119" s="850"/>
      <c r="D119" s="850"/>
      <c r="E119" s="183"/>
      <c r="F119" s="183" t="s">
        <v>350</v>
      </c>
      <c r="G119" s="170"/>
      <c r="H119" s="499">
        <f>H43-H84</f>
        <v>0</v>
      </c>
      <c r="I119" s="499">
        <f t="shared" ref="I119:M119" si="54">I43-I84</f>
        <v>0</v>
      </c>
      <c r="J119" s="499">
        <f t="shared" si="54"/>
        <v>0</v>
      </c>
      <c r="K119" s="499">
        <f t="shared" si="54"/>
        <v>0</v>
      </c>
      <c r="L119" s="499">
        <f t="shared" si="54"/>
        <v>0</v>
      </c>
      <c r="M119" s="499">
        <f t="shared" si="54"/>
        <v>0</v>
      </c>
      <c r="N119" s="492"/>
      <c r="O119" s="485"/>
    </row>
    <row r="120" spans="1:15" ht="15" customHeight="1" x14ac:dyDescent="0.4">
      <c r="A120" s="487">
        <v>120</v>
      </c>
      <c r="B120" s="488"/>
      <c r="C120" s="850"/>
      <c r="D120" s="850"/>
      <c r="E120" s="183"/>
      <c r="F120" s="183"/>
      <c r="G120" s="170"/>
      <c r="H120" s="489"/>
      <c r="I120" s="489"/>
      <c r="J120" s="489"/>
      <c r="K120" s="489"/>
      <c r="L120" s="489"/>
      <c r="M120" s="489"/>
      <c r="N120" s="492"/>
      <c r="O120" s="485"/>
    </row>
    <row r="121" spans="1:15" ht="15" customHeight="1" x14ac:dyDescent="0.4">
      <c r="A121" s="487">
        <v>121</v>
      </c>
      <c r="B121" s="488"/>
      <c r="C121" s="850"/>
      <c r="D121" s="850"/>
      <c r="E121" s="502"/>
      <c r="F121" s="682" t="s">
        <v>21</v>
      </c>
      <c r="G121" s="489"/>
      <c r="H121" s="698">
        <f>H45-H86</f>
        <v>0</v>
      </c>
      <c r="I121" s="698">
        <f t="shared" ref="I121:M121" si="55">I45-I86</f>
        <v>0</v>
      </c>
      <c r="J121" s="698">
        <f t="shared" si="55"/>
        <v>0</v>
      </c>
      <c r="K121" s="698">
        <f t="shared" si="55"/>
        <v>0</v>
      </c>
      <c r="L121" s="698">
        <f t="shared" si="55"/>
        <v>0</v>
      </c>
      <c r="M121" s="698">
        <f t="shared" si="55"/>
        <v>0</v>
      </c>
      <c r="N121" s="492"/>
      <c r="O121" s="485"/>
    </row>
    <row r="122" spans="1:15" ht="15" customHeight="1" x14ac:dyDescent="0.4">
      <c r="A122" s="487">
        <v>122</v>
      </c>
      <c r="B122" s="488"/>
      <c r="C122" s="682"/>
      <c r="D122" s="682"/>
      <c r="E122" s="502"/>
      <c r="F122" s="682"/>
      <c r="G122" s="489"/>
      <c r="H122" s="489"/>
      <c r="I122" s="489"/>
      <c r="J122" s="489"/>
      <c r="K122" s="489"/>
      <c r="L122" s="489"/>
      <c r="M122" s="489"/>
      <c r="N122" s="492"/>
      <c r="O122" s="485"/>
    </row>
    <row r="123" spans="1:15" ht="15" customHeight="1" x14ac:dyDescent="0.4">
      <c r="A123" s="487">
        <v>123</v>
      </c>
      <c r="B123" s="488"/>
      <c r="C123" s="682"/>
      <c r="D123" s="682"/>
      <c r="E123" s="502"/>
      <c r="F123" s="682"/>
      <c r="G123" s="489"/>
      <c r="H123" s="489"/>
      <c r="I123" s="489"/>
      <c r="J123" s="489"/>
      <c r="K123" s="489"/>
      <c r="L123" s="489"/>
      <c r="M123" s="489"/>
      <c r="N123" s="492"/>
      <c r="O123" s="485"/>
    </row>
    <row r="124" spans="1:15" ht="15" customHeight="1" x14ac:dyDescent="0.4">
      <c r="A124" s="487">
        <v>124</v>
      </c>
      <c r="B124" s="488"/>
      <c r="C124" s="682"/>
      <c r="D124" s="682"/>
      <c r="E124" s="502"/>
      <c r="F124" s="682"/>
      <c r="G124" s="489"/>
      <c r="H124" s="489"/>
      <c r="I124" s="489"/>
      <c r="J124" s="489"/>
      <c r="K124" s="489"/>
      <c r="L124" s="489"/>
      <c r="M124" s="489"/>
      <c r="N124" s="492"/>
      <c r="O124" s="485"/>
    </row>
    <row r="125" spans="1:15" ht="15" customHeight="1" x14ac:dyDescent="0.55000000000000004">
      <c r="A125" s="487">
        <v>125</v>
      </c>
      <c r="B125" s="488"/>
      <c r="C125" s="495" t="s">
        <v>882</v>
      </c>
      <c r="D125" s="682"/>
      <c r="E125" s="502"/>
      <c r="F125" s="450"/>
      <c r="G125" s="165"/>
      <c r="H125" s="496" t="s">
        <v>355</v>
      </c>
      <c r="I125" s="165"/>
      <c r="J125" s="165"/>
      <c r="K125" s="169"/>
      <c r="L125" s="169"/>
      <c r="M125" s="169"/>
      <c r="N125" s="492"/>
      <c r="O125" s="485"/>
    </row>
    <row r="126" spans="1:15" ht="15" customHeight="1" x14ac:dyDescent="0.4">
      <c r="A126" s="487">
        <v>126</v>
      </c>
      <c r="B126" s="488"/>
      <c r="C126" s="682"/>
      <c r="D126" s="682"/>
      <c r="E126" s="502"/>
      <c r="F126" s="699"/>
      <c r="G126" s="750"/>
      <c r="H126" s="710" t="s">
        <v>776</v>
      </c>
      <c r="I126" s="491" t="s">
        <v>344</v>
      </c>
      <c r="J126" s="491" t="s">
        <v>345</v>
      </c>
      <c r="K126" s="491" t="s">
        <v>346</v>
      </c>
      <c r="L126" s="491" t="s">
        <v>347</v>
      </c>
      <c r="M126" s="491" t="s">
        <v>348</v>
      </c>
      <c r="N126" s="492"/>
      <c r="O126" s="485"/>
    </row>
    <row r="127" spans="1:15" ht="15" customHeight="1" x14ac:dyDescent="0.4">
      <c r="A127" s="487">
        <v>127</v>
      </c>
      <c r="B127" s="488"/>
      <c r="C127" s="682"/>
      <c r="D127" s="682"/>
      <c r="E127" s="502"/>
      <c r="F127" s="699" t="s">
        <v>323</v>
      </c>
      <c r="G127" s="699"/>
      <c r="H127" s="684"/>
      <c r="I127" s="684"/>
      <c r="J127" s="684"/>
      <c r="K127" s="684"/>
      <c r="L127" s="684"/>
      <c r="M127" s="684"/>
      <c r="N127" s="492"/>
      <c r="O127" s="485"/>
    </row>
    <row r="128" spans="1:15" ht="15" customHeight="1" x14ac:dyDescent="0.4">
      <c r="A128" s="487">
        <v>128</v>
      </c>
      <c r="B128" s="488"/>
      <c r="C128" s="682"/>
      <c r="D128" s="682"/>
      <c r="E128" s="502"/>
      <c r="F128" s="699" t="s">
        <v>324</v>
      </c>
      <c r="G128" s="699"/>
      <c r="H128" s="684"/>
      <c r="I128" s="684"/>
      <c r="J128" s="684"/>
      <c r="K128" s="684"/>
      <c r="L128" s="684"/>
      <c r="M128" s="684"/>
      <c r="N128" s="492"/>
      <c r="O128" s="485"/>
    </row>
    <row r="129" spans="1:15" ht="15" customHeight="1" x14ac:dyDescent="0.4">
      <c r="A129" s="487">
        <v>129</v>
      </c>
      <c r="B129" s="488"/>
      <c r="C129" s="682"/>
      <c r="D129" s="682"/>
      <c r="E129" s="502"/>
      <c r="F129" s="699" t="s">
        <v>325</v>
      </c>
      <c r="G129" s="699"/>
      <c r="H129" s="684"/>
      <c r="I129" s="684"/>
      <c r="J129" s="684"/>
      <c r="K129" s="684"/>
      <c r="L129" s="684"/>
      <c r="M129" s="684"/>
      <c r="N129" s="492"/>
      <c r="O129" s="485"/>
    </row>
    <row r="130" spans="1:15" ht="15" customHeight="1" x14ac:dyDescent="0.4">
      <c r="A130" s="487">
        <v>130</v>
      </c>
      <c r="B130" s="488"/>
      <c r="C130" s="682"/>
      <c r="D130" s="682"/>
      <c r="E130" s="502"/>
      <c r="F130" s="699" t="s">
        <v>326</v>
      </c>
      <c r="G130" s="699"/>
      <c r="H130" s="684"/>
      <c r="I130" s="684"/>
      <c r="J130" s="684"/>
      <c r="K130" s="684"/>
      <c r="L130" s="684"/>
      <c r="M130" s="684"/>
      <c r="N130" s="492"/>
      <c r="O130" s="485"/>
    </row>
    <row r="131" spans="1:15" ht="15" customHeight="1" thickBot="1" x14ac:dyDescent="0.45">
      <c r="A131" s="487">
        <v>131</v>
      </c>
      <c r="B131" s="488"/>
      <c r="C131" s="682"/>
      <c r="D131" s="682"/>
      <c r="E131" s="502"/>
      <c r="F131" s="699" t="s">
        <v>805</v>
      </c>
      <c r="G131" s="699"/>
      <c r="H131" s="684"/>
      <c r="I131" s="684"/>
      <c r="J131" s="684"/>
      <c r="K131" s="684"/>
      <c r="L131" s="684"/>
      <c r="M131" s="684"/>
      <c r="N131" s="492"/>
      <c r="O131" s="485"/>
    </row>
    <row r="132" spans="1:15" ht="15" customHeight="1" thickBot="1" x14ac:dyDescent="0.45">
      <c r="A132" s="487">
        <v>132</v>
      </c>
      <c r="B132" s="488"/>
      <c r="C132" s="682"/>
      <c r="D132" s="682"/>
      <c r="E132" s="502"/>
      <c r="F132" s="700" t="s">
        <v>3</v>
      </c>
      <c r="G132" s="180"/>
      <c r="H132" s="499">
        <f>SUM(H127:H131)</f>
        <v>0</v>
      </c>
      <c r="I132" s="499">
        <f t="shared" ref="I132:M132" si="56">SUM(I127:I131)</f>
        <v>0</v>
      </c>
      <c r="J132" s="499">
        <f t="shared" si="56"/>
        <v>0</v>
      </c>
      <c r="K132" s="499">
        <f t="shared" si="56"/>
        <v>0</v>
      </c>
      <c r="L132" s="499">
        <f t="shared" si="56"/>
        <v>0</v>
      </c>
      <c r="M132" s="499">
        <f t="shared" si="56"/>
        <v>0</v>
      </c>
      <c r="N132" s="492"/>
      <c r="O132" s="485"/>
    </row>
    <row r="133" spans="1:15" ht="15" customHeight="1" x14ac:dyDescent="0.4">
      <c r="A133" s="487">
        <v>133</v>
      </c>
      <c r="B133" s="488"/>
      <c r="C133" s="682"/>
      <c r="D133" s="682"/>
      <c r="E133" s="502"/>
      <c r="F133" s="682"/>
      <c r="G133" s="489"/>
      <c r="H133" s="489"/>
      <c r="I133" s="489"/>
      <c r="J133" s="489"/>
      <c r="K133" s="489"/>
      <c r="L133" s="489"/>
      <c r="M133" s="489"/>
      <c r="N133" s="492"/>
      <c r="O133" s="485"/>
    </row>
    <row r="134" spans="1:15" ht="15" customHeight="1" x14ac:dyDescent="0.4">
      <c r="A134" s="487">
        <v>134</v>
      </c>
      <c r="B134" s="488"/>
      <c r="C134" s="682"/>
      <c r="D134" s="682"/>
      <c r="E134" s="502"/>
      <c r="F134" s="682"/>
      <c r="G134" s="489"/>
      <c r="H134" s="489"/>
      <c r="I134" s="489"/>
      <c r="J134" s="489"/>
      <c r="K134" s="489"/>
      <c r="L134" s="489"/>
      <c r="M134" s="489"/>
      <c r="N134" s="492"/>
      <c r="O134" s="485"/>
    </row>
    <row r="135" spans="1:15" ht="15" customHeight="1" x14ac:dyDescent="0.4">
      <c r="A135" s="487">
        <v>135</v>
      </c>
      <c r="B135" s="488"/>
      <c r="C135" s="850"/>
      <c r="D135" s="850"/>
      <c r="E135" s="489"/>
      <c r="F135" s="489"/>
      <c r="G135" s="489"/>
      <c r="H135" s="489"/>
      <c r="I135" s="489"/>
      <c r="J135" s="489"/>
      <c r="K135" s="489"/>
      <c r="L135" s="489"/>
      <c r="M135" s="489"/>
      <c r="N135" s="492"/>
      <c r="O135" s="485"/>
    </row>
  </sheetData>
  <sheetProtection formatRows="0" insertRows="0"/>
  <mergeCells count="8">
    <mergeCell ref="C121:D121"/>
    <mergeCell ref="C135:D135"/>
    <mergeCell ref="K2:M2"/>
    <mergeCell ref="K3:M3"/>
    <mergeCell ref="A5:M5"/>
    <mergeCell ref="C118:D118"/>
    <mergeCell ref="C119:D119"/>
    <mergeCell ref="C120:D120"/>
  </mergeCells>
  <dataValidations disablePrompts="1" count="1">
    <dataValidation type="custom" allowBlank="1" showInputMessage="1" showErrorMessage="1" error="Decimal values larger than or equal to 0 and the text &quot;N/A&quot; are accepted" prompt="Please enter a number larger than or equal to 0. _x000a_Enter &quot;N/A&quot; if this does not apply" sqref="H48:M48" xr:uid="{91757E42-1F12-4D5C-9456-4F5000265203}">
      <formula1>OR(AND(ISNUMBER(H48),H48&gt;=0),AND(ISTEXT(H48),H48="N/A"))</formula1>
    </dataValidation>
  </dataValidations>
  <pageMargins left="0.70866141732283472" right="0.70866141732283472" top="0.74803149606299213" bottom="0.74803149606299213" header="0.31496062992125984" footer="0.31496062992125984"/>
  <pageSetup paperSize="9" scale="45" fitToHeight="4" orientation="landscape" cellComments="asDisplayed" r:id="rId1"/>
  <headerFooter>
    <oddHeader>&amp;CCommerce Commission Information Disclosure Template</oddHeader>
    <oddFooter>&amp;L&amp;F&amp;C&amp;P&amp;R&amp;A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8F40D-0A59-4AEB-9E83-62681FAB976B}">
  <sheetPr codeName="Sheet12">
    <tabColor rgb="FF92D050"/>
    <pageSetUpPr fitToPage="1"/>
  </sheetPr>
  <dimension ref="A1:O65"/>
  <sheetViews>
    <sheetView showGridLines="0" zoomScaleNormal="100" zoomScaleSheetLayoutView="100" workbookViewId="0">
      <selection activeCell="E3" sqref="E3"/>
    </sheetView>
  </sheetViews>
  <sheetFormatPr defaultColWidth="9.1328125" defaultRowHeight="13.15" x14ac:dyDescent="0.4"/>
  <cols>
    <col min="1" max="1" width="4.1328125" style="486" customWidth="1"/>
    <col min="2" max="2" width="3.59765625" style="486" customWidth="1"/>
    <col min="3" max="3" width="6.1328125" style="486" customWidth="1"/>
    <col min="4" max="4" width="2.265625" style="486" customWidth="1"/>
    <col min="5" max="5" width="30.265625" style="486" customWidth="1"/>
    <col min="6" max="6" width="29.1328125" style="486" customWidth="1"/>
    <col min="7" max="8" width="3.265625" style="486" customWidth="1"/>
    <col min="9" max="14" width="16.1328125" style="486" customWidth="1"/>
    <col min="15" max="15" width="2.265625" style="486" customWidth="1"/>
    <col min="16" max="16384" width="9.1328125" style="486"/>
  </cols>
  <sheetData>
    <row r="1" spans="1:15" ht="15" customHeight="1" x14ac:dyDescent="0.4">
      <c r="A1" s="410"/>
      <c r="B1" s="204"/>
      <c r="C1" s="204"/>
      <c r="D1" s="204"/>
      <c r="E1" s="204"/>
      <c r="F1" s="204"/>
      <c r="G1" s="204"/>
      <c r="H1" s="204"/>
      <c r="I1" s="204"/>
      <c r="J1" s="204"/>
      <c r="K1" s="204"/>
      <c r="L1" s="204"/>
      <c r="M1" s="204"/>
      <c r="N1" s="204"/>
      <c r="O1" s="202"/>
    </row>
    <row r="2" spans="1:15" ht="18" customHeight="1" x14ac:dyDescent="0.5">
      <c r="A2" s="411"/>
      <c r="B2" s="193"/>
      <c r="C2" s="193"/>
      <c r="D2" s="193"/>
      <c r="E2" s="193"/>
      <c r="F2" s="193"/>
      <c r="G2" s="193"/>
      <c r="H2" s="193"/>
      <c r="I2" s="193"/>
      <c r="J2" s="193"/>
      <c r="K2" s="477" t="s">
        <v>832</v>
      </c>
      <c r="L2" s="848" t="str">
        <f>IF(NOT(ISBLANK(CoverSheet!$C$8)),CoverSheet!$C$8,"")</f>
        <v/>
      </c>
      <c r="M2" s="848"/>
      <c r="N2" s="193"/>
      <c r="O2" s="191"/>
    </row>
    <row r="3" spans="1:15" ht="18" customHeight="1" x14ac:dyDescent="0.5">
      <c r="A3" s="411"/>
      <c r="B3" s="193"/>
      <c r="C3" s="193"/>
      <c r="D3" s="193"/>
      <c r="E3" s="193"/>
      <c r="F3" s="193"/>
      <c r="G3" s="193"/>
      <c r="H3" s="193"/>
      <c r="I3" s="193"/>
      <c r="J3" s="193"/>
      <c r="K3" s="477" t="s">
        <v>837</v>
      </c>
      <c r="L3" s="854"/>
      <c r="M3" s="856"/>
      <c r="N3" s="193"/>
      <c r="O3" s="191"/>
    </row>
    <row r="4" spans="1:15" ht="21" x14ac:dyDescent="0.65">
      <c r="A4" s="478" t="s">
        <v>815</v>
      </c>
      <c r="B4" s="479"/>
      <c r="C4" s="193"/>
      <c r="D4" s="193"/>
      <c r="E4" s="193"/>
      <c r="F4" s="193"/>
      <c r="G4" s="193"/>
      <c r="H4" s="193"/>
      <c r="I4" s="193"/>
      <c r="J4" s="193"/>
      <c r="K4" s="193"/>
      <c r="L4" s="193"/>
      <c r="M4" s="193"/>
      <c r="N4" s="193"/>
      <c r="O4" s="191"/>
    </row>
    <row r="5" spans="1:15" s="516" customFormat="1" ht="59.25" customHeight="1" x14ac:dyDescent="0.4">
      <c r="A5" s="857" t="s">
        <v>933</v>
      </c>
      <c r="B5" s="858"/>
      <c r="C5" s="858"/>
      <c r="D5" s="858"/>
      <c r="E5" s="858"/>
      <c r="F5" s="858"/>
      <c r="G5" s="858"/>
      <c r="H5" s="858"/>
      <c r="I5" s="858"/>
      <c r="J5" s="858"/>
      <c r="K5" s="858"/>
      <c r="L5" s="858"/>
      <c r="M5" s="858"/>
      <c r="N5" s="858"/>
      <c r="O5" s="481"/>
    </row>
    <row r="6" spans="1:15" ht="15" customHeight="1" x14ac:dyDescent="0.4">
      <c r="A6" s="484" t="s">
        <v>131</v>
      </c>
      <c r="B6" s="480"/>
      <c r="C6" s="480"/>
      <c r="D6" s="193"/>
      <c r="E6" s="193"/>
      <c r="F6" s="193"/>
      <c r="G6" s="193"/>
      <c r="H6" s="193"/>
      <c r="I6" s="193"/>
      <c r="J6" s="193"/>
      <c r="K6" s="193"/>
      <c r="L6" s="193"/>
      <c r="M6" s="193"/>
      <c r="N6" s="193"/>
      <c r="O6" s="191"/>
    </row>
    <row r="7" spans="1:15" ht="15" customHeight="1" x14ac:dyDescent="0.4">
      <c r="A7" s="487">
        <v>7</v>
      </c>
      <c r="B7" s="517"/>
      <c r="C7" s="490"/>
      <c r="D7" s="489"/>
      <c r="E7" s="489"/>
      <c r="F7" s="489"/>
      <c r="G7" s="489"/>
      <c r="H7" s="491"/>
      <c r="I7" s="491" t="s">
        <v>15</v>
      </c>
      <c r="J7" s="491" t="s">
        <v>344</v>
      </c>
      <c r="K7" s="491" t="s">
        <v>345</v>
      </c>
      <c r="L7" s="491" t="s">
        <v>346</v>
      </c>
      <c r="M7" s="491" t="s">
        <v>347</v>
      </c>
      <c r="N7" s="491" t="s">
        <v>348</v>
      </c>
      <c r="O7" s="518"/>
    </row>
    <row r="8" spans="1:15" ht="21.75" customHeight="1" x14ac:dyDescent="0.5">
      <c r="A8" s="487">
        <v>8</v>
      </c>
      <c r="B8" s="517"/>
      <c r="C8" s="519" t="s">
        <v>782</v>
      </c>
      <c r="D8" s="493"/>
      <c r="E8" s="489"/>
      <c r="F8" s="489"/>
      <c r="G8" s="489"/>
      <c r="H8" s="520"/>
      <c r="I8" s="521" t="s">
        <v>349</v>
      </c>
      <c r="J8" s="494"/>
      <c r="K8" s="494"/>
      <c r="L8" s="494"/>
      <c r="M8" s="494"/>
      <c r="N8" s="494"/>
      <c r="O8" s="518"/>
    </row>
    <row r="9" spans="1:15" ht="21.4" customHeight="1" x14ac:dyDescent="0.5">
      <c r="A9" s="487">
        <v>9</v>
      </c>
      <c r="B9" s="517"/>
      <c r="C9" s="519"/>
      <c r="D9" s="493"/>
      <c r="E9" s="386" t="s">
        <v>856</v>
      </c>
      <c r="F9" s="386" t="s">
        <v>857</v>
      </c>
      <c r="G9" s="489"/>
      <c r="H9" s="520"/>
      <c r="I9" s="521"/>
      <c r="J9" s="494"/>
      <c r="K9" s="494"/>
      <c r="L9" s="494"/>
      <c r="M9" s="494"/>
      <c r="N9" s="494"/>
      <c r="O9" s="518"/>
    </row>
    <row r="10" spans="1:15" ht="15" customHeight="1" x14ac:dyDescent="0.4">
      <c r="A10" s="487">
        <v>10</v>
      </c>
      <c r="B10" s="517"/>
      <c r="C10" s="505"/>
      <c r="D10" s="505"/>
      <c r="E10" s="386"/>
      <c r="F10" s="190" t="s">
        <v>305</v>
      </c>
      <c r="G10" s="571"/>
      <c r="H10" s="489"/>
      <c r="I10" s="560"/>
      <c r="J10" s="560"/>
      <c r="K10" s="560"/>
      <c r="L10" s="560"/>
      <c r="M10" s="560"/>
      <c r="N10" s="560"/>
      <c r="O10" s="518"/>
    </row>
    <row r="11" spans="1:15" ht="15" customHeight="1" thickBot="1" x14ac:dyDescent="0.45">
      <c r="A11" s="487">
        <v>11</v>
      </c>
      <c r="B11" s="517"/>
      <c r="C11" s="505"/>
      <c r="D11" s="505"/>
      <c r="E11" s="190"/>
      <c r="F11" s="190" t="s">
        <v>306</v>
      </c>
      <c r="G11" s="571"/>
      <c r="H11" s="489"/>
      <c r="I11" s="723"/>
      <c r="J11" s="560"/>
      <c r="K11" s="560"/>
      <c r="L11" s="560"/>
      <c r="M11" s="560"/>
      <c r="N11" s="560"/>
      <c r="O11" s="518"/>
    </row>
    <row r="12" spans="1:15" ht="15" customHeight="1" thickBot="1" x14ac:dyDescent="0.45">
      <c r="A12" s="487">
        <v>12</v>
      </c>
      <c r="B12" s="517"/>
      <c r="C12" s="505"/>
      <c r="D12" s="505"/>
      <c r="E12" s="386" t="s">
        <v>904</v>
      </c>
      <c r="F12" s="190"/>
      <c r="G12" s="709"/>
      <c r="H12" s="489"/>
      <c r="I12" s="724"/>
      <c r="J12" s="724"/>
      <c r="K12" s="724"/>
      <c r="L12" s="724"/>
      <c r="M12" s="724"/>
      <c r="N12" s="724"/>
      <c r="O12" s="518"/>
    </row>
    <row r="13" spans="1:15" ht="15" customHeight="1" thickBot="1" x14ac:dyDescent="0.45">
      <c r="A13" s="487">
        <v>13</v>
      </c>
      <c r="B13" s="517"/>
      <c r="C13" s="505"/>
      <c r="D13" s="505"/>
      <c r="E13" s="386"/>
      <c r="F13" s="386" t="s">
        <v>859</v>
      </c>
      <c r="G13" s="571"/>
      <c r="H13" s="489"/>
      <c r="I13" s="522">
        <f>IF(SUM(I10:I11)=0,I12,SUM(I10:I11))</f>
        <v>0</v>
      </c>
      <c r="J13" s="522">
        <f t="shared" ref="J13:N13" si="0">IF(SUM(J10:J11)=0,J12,SUM(J10:J11))</f>
        <v>0</v>
      </c>
      <c r="K13" s="522">
        <f t="shared" si="0"/>
        <v>0</v>
      </c>
      <c r="L13" s="522">
        <f t="shared" si="0"/>
        <v>0</v>
      </c>
      <c r="M13" s="522">
        <f t="shared" si="0"/>
        <v>0</v>
      </c>
      <c r="N13" s="522">
        <f t="shared" si="0"/>
        <v>0</v>
      </c>
      <c r="O13" s="518"/>
    </row>
    <row r="14" spans="1:15" ht="15" customHeight="1" x14ac:dyDescent="0.4">
      <c r="A14" s="487">
        <v>14</v>
      </c>
      <c r="B14" s="517"/>
      <c r="C14" s="505"/>
      <c r="D14" s="505"/>
      <c r="E14" s="386"/>
      <c r="F14" s="190" t="s">
        <v>307</v>
      </c>
      <c r="G14" s="571"/>
      <c r="H14" s="489"/>
      <c r="I14" s="560"/>
      <c r="J14" s="560"/>
      <c r="K14" s="560"/>
      <c r="L14" s="560"/>
      <c r="M14" s="560"/>
      <c r="N14" s="560"/>
      <c r="O14" s="518"/>
    </row>
    <row r="15" spans="1:15" ht="15" customHeight="1" x14ac:dyDescent="0.4">
      <c r="A15" s="487">
        <v>15</v>
      </c>
      <c r="B15" s="517"/>
      <c r="C15" s="505"/>
      <c r="D15" s="501"/>
      <c r="E15" s="386"/>
      <c r="F15" s="190" t="s">
        <v>308</v>
      </c>
      <c r="G15" s="571"/>
      <c r="H15" s="489"/>
      <c r="I15" s="560"/>
      <c r="J15" s="560"/>
      <c r="K15" s="560"/>
      <c r="L15" s="560"/>
      <c r="M15" s="560"/>
      <c r="N15" s="560"/>
      <c r="O15" s="518"/>
    </row>
    <row r="16" spans="1:15" ht="15" customHeight="1" thickBot="1" x14ac:dyDescent="0.45">
      <c r="A16" s="487">
        <v>16</v>
      </c>
      <c r="B16" s="517"/>
      <c r="C16" s="505"/>
      <c r="D16" s="505"/>
      <c r="E16" s="190"/>
      <c r="F16" s="190" t="s">
        <v>772</v>
      </c>
      <c r="G16" s="571"/>
      <c r="H16" s="489"/>
      <c r="I16" s="560"/>
      <c r="J16" s="560"/>
      <c r="K16" s="560"/>
      <c r="L16" s="560"/>
      <c r="M16" s="560"/>
      <c r="N16" s="560"/>
      <c r="O16" s="518"/>
    </row>
    <row r="17" spans="1:15" ht="15" customHeight="1" thickBot="1" x14ac:dyDescent="0.45">
      <c r="A17" s="487">
        <v>17</v>
      </c>
      <c r="B17" s="517"/>
      <c r="C17" s="505"/>
      <c r="D17" s="505"/>
      <c r="E17" s="386" t="s">
        <v>905</v>
      </c>
      <c r="F17" s="190"/>
      <c r="G17" s="709"/>
      <c r="H17" s="489"/>
      <c r="I17" s="724"/>
      <c r="J17" s="724"/>
      <c r="K17" s="724"/>
      <c r="L17" s="724"/>
      <c r="M17" s="724"/>
      <c r="N17" s="724"/>
      <c r="O17" s="518"/>
    </row>
    <row r="18" spans="1:15" ht="15" customHeight="1" thickBot="1" x14ac:dyDescent="0.45">
      <c r="A18" s="487">
        <v>18</v>
      </c>
      <c r="B18" s="517"/>
      <c r="C18" s="505"/>
      <c r="D18" s="386"/>
      <c r="E18" s="190"/>
      <c r="F18" s="386" t="s">
        <v>309</v>
      </c>
      <c r="G18" s="571"/>
      <c r="H18" s="489"/>
      <c r="I18" s="522">
        <f>IF(SUM(I14:I16)=0,I17,SUM(I14:I16))</f>
        <v>0</v>
      </c>
      <c r="J18" s="522">
        <f t="shared" ref="J18:N18" si="1">IF(SUM(J14:J16)=0,J17,SUM(J14:J16))</f>
        <v>0</v>
      </c>
      <c r="K18" s="522">
        <f t="shared" si="1"/>
        <v>0</v>
      </c>
      <c r="L18" s="522">
        <f t="shared" si="1"/>
        <v>0</v>
      </c>
      <c r="M18" s="522">
        <f t="shared" si="1"/>
        <v>0</v>
      </c>
      <c r="N18" s="522">
        <f t="shared" si="1"/>
        <v>0</v>
      </c>
      <c r="O18" s="518"/>
    </row>
    <row r="19" spans="1:15" ht="15" customHeight="1" x14ac:dyDescent="0.4">
      <c r="A19" s="487">
        <v>19</v>
      </c>
      <c r="B19" s="517"/>
      <c r="C19" s="505"/>
      <c r="D19" s="501"/>
      <c r="E19" s="190"/>
      <c r="F19" s="190" t="s">
        <v>273</v>
      </c>
      <c r="G19" s="571"/>
      <c r="H19" s="489"/>
      <c r="I19" s="560"/>
      <c r="J19" s="560"/>
      <c r="K19" s="560"/>
      <c r="L19" s="560"/>
      <c r="M19" s="560"/>
      <c r="N19" s="560"/>
      <c r="O19" s="518"/>
    </row>
    <row r="20" spans="1:15" ht="15" customHeight="1" x14ac:dyDescent="0.4">
      <c r="A20" s="487">
        <v>20</v>
      </c>
      <c r="B20" s="517"/>
      <c r="C20" s="505"/>
      <c r="D20" s="502"/>
      <c r="E20" s="190"/>
      <c r="F20" s="190" t="s">
        <v>800</v>
      </c>
      <c r="G20" s="571"/>
      <c r="H20" s="489"/>
      <c r="I20" s="560"/>
      <c r="J20" s="560"/>
      <c r="K20" s="560"/>
      <c r="L20" s="560"/>
      <c r="M20" s="560"/>
      <c r="N20" s="560"/>
      <c r="O20" s="518"/>
    </row>
    <row r="21" spans="1:15" ht="15" customHeight="1" thickBot="1" x14ac:dyDescent="0.45">
      <c r="A21" s="487">
        <v>21</v>
      </c>
      <c r="B21" s="517"/>
      <c r="C21" s="490"/>
      <c r="D21" s="489"/>
      <c r="E21" s="190"/>
      <c r="F21" s="190" t="s">
        <v>274</v>
      </c>
      <c r="G21" s="489"/>
      <c r="H21" s="491"/>
      <c r="I21" s="560"/>
      <c r="J21" s="560"/>
      <c r="K21" s="560"/>
      <c r="L21" s="560"/>
      <c r="M21" s="560"/>
      <c r="N21" s="560"/>
      <c r="O21" s="518"/>
    </row>
    <row r="22" spans="1:15" ht="15" customHeight="1" thickBot="1" x14ac:dyDescent="0.45">
      <c r="A22" s="487">
        <v>22</v>
      </c>
      <c r="B22" s="517"/>
      <c r="C22" s="490"/>
      <c r="D22" s="489"/>
      <c r="E22" s="386" t="s">
        <v>906</v>
      </c>
      <c r="F22" s="190"/>
      <c r="G22" s="489"/>
      <c r="H22" s="491"/>
      <c r="I22" s="724"/>
      <c r="J22" s="724"/>
      <c r="K22" s="724"/>
      <c r="L22" s="724"/>
      <c r="M22" s="724"/>
      <c r="N22" s="724"/>
      <c r="O22" s="518"/>
    </row>
    <row r="23" spans="1:15" ht="15" customHeight="1" thickBot="1" x14ac:dyDescent="0.45">
      <c r="A23" s="487">
        <v>23</v>
      </c>
      <c r="B23" s="517"/>
      <c r="C23" s="493"/>
      <c r="D23" s="386"/>
      <c r="E23" s="190"/>
      <c r="F23" s="386" t="s">
        <v>861</v>
      </c>
      <c r="G23" s="489"/>
      <c r="H23" s="506" t="s">
        <v>331</v>
      </c>
      <c r="I23" s="522">
        <f>IF(SUM(I19:I21)=0,I22,SUM(I19:I21))</f>
        <v>0</v>
      </c>
      <c r="J23" s="522">
        <f t="shared" ref="J23" si="2">IF(SUM(J19:J21)=0,J22,SUM(J19:J21))</f>
        <v>0</v>
      </c>
      <c r="K23" s="522">
        <f t="shared" ref="K23" si="3">IF(SUM(K19:K21)=0,K22,SUM(K19:K21))</f>
        <v>0</v>
      </c>
      <c r="L23" s="522">
        <f t="shared" ref="L23" si="4">IF(SUM(L19:L21)=0,L22,SUM(L19:L21))</f>
        <v>0</v>
      </c>
      <c r="M23" s="522">
        <f t="shared" ref="M23" si="5">IF(SUM(M19:M21)=0,M22,SUM(M19:M21))</f>
        <v>0</v>
      </c>
      <c r="N23" s="522">
        <f t="shared" ref="N23" si="6">IF(SUM(N19:N21)=0,N22,SUM(N19:N21))</f>
        <v>0</v>
      </c>
      <c r="O23" s="518"/>
    </row>
    <row r="24" spans="1:15" ht="15" customHeight="1" thickBot="1" x14ac:dyDescent="0.45">
      <c r="A24" s="487">
        <v>24</v>
      </c>
      <c r="B24" s="517"/>
      <c r="C24" s="493"/>
      <c r="D24" s="523"/>
      <c r="E24" s="523" t="s">
        <v>778</v>
      </c>
      <c r="F24" s="325"/>
      <c r="G24" s="489"/>
      <c r="H24" s="506"/>
      <c r="I24" s="522">
        <f>I13+I18+I23</f>
        <v>0</v>
      </c>
      <c r="J24" s="522">
        <f t="shared" ref="J24:N24" si="7">J13+J18+J23</f>
        <v>0</v>
      </c>
      <c r="K24" s="522">
        <f t="shared" si="7"/>
        <v>0</v>
      </c>
      <c r="L24" s="522">
        <f t="shared" si="7"/>
        <v>0</v>
      </c>
      <c r="M24" s="522">
        <f t="shared" si="7"/>
        <v>0</v>
      </c>
      <c r="N24" s="522">
        <f t="shared" si="7"/>
        <v>0</v>
      </c>
      <c r="O24" s="518"/>
    </row>
    <row r="25" spans="1:15" ht="15" customHeight="1" x14ac:dyDescent="0.4">
      <c r="A25" s="487">
        <v>25</v>
      </c>
      <c r="B25" s="517"/>
      <c r="C25" s="493"/>
      <c r="D25" s="523"/>
      <c r="E25" s="228"/>
      <c r="F25" s="325"/>
      <c r="G25" s="489"/>
      <c r="H25" s="506"/>
      <c r="I25" s="491"/>
      <c r="J25" s="491"/>
      <c r="K25" s="491"/>
      <c r="L25" s="491"/>
      <c r="M25" s="491"/>
      <c r="N25" s="491"/>
      <c r="O25" s="518"/>
    </row>
    <row r="26" spans="1:15" ht="13.5" customHeight="1" x14ac:dyDescent="0.5">
      <c r="A26" s="487">
        <v>26</v>
      </c>
      <c r="B26" s="517"/>
      <c r="C26" s="509" t="s">
        <v>783</v>
      </c>
      <c r="D26" s="505"/>
      <c r="E26" s="505"/>
      <c r="F26" s="497"/>
      <c r="G26" s="497"/>
      <c r="H26" s="497"/>
      <c r="I26" s="490"/>
      <c r="J26" s="490"/>
      <c r="K26" s="489"/>
      <c r="L26" s="489"/>
      <c r="M26" s="489"/>
      <c r="N26" s="490"/>
      <c r="O26" s="518"/>
    </row>
    <row r="27" spans="1:15" ht="15" customHeight="1" x14ac:dyDescent="0.4">
      <c r="A27" s="487">
        <v>27</v>
      </c>
      <c r="B27" s="517"/>
      <c r="C27" s="505"/>
      <c r="D27" s="505"/>
      <c r="E27" s="490" t="s">
        <v>352</v>
      </c>
      <c r="F27" s="490"/>
      <c r="G27" s="497"/>
      <c r="H27" s="489"/>
      <c r="I27" s="560"/>
      <c r="J27" s="560"/>
      <c r="K27" s="560"/>
      <c r="L27" s="560"/>
      <c r="M27" s="560"/>
      <c r="N27" s="560"/>
      <c r="O27" s="518"/>
    </row>
    <row r="28" spans="1:15" ht="15" customHeight="1" x14ac:dyDescent="0.4">
      <c r="A28" s="487">
        <v>28</v>
      </c>
      <c r="B28" s="517"/>
      <c r="C28" s="505"/>
      <c r="D28" s="505"/>
      <c r="E28" s="490" t="s">
        <v>105</v>
      </c>
      <c r="F28" s="490"/>
      <c r="G28" s="497"/>
      <c r="H28" s="489"/>
      <c r="I28" s="560"/>
      <c r="J28" s="560"/>
      <c r="K28" s="560"/>
      <c r="L28" s="560"/>
      <c r="M28" s="560"/>
      <c r="N28" s="560"/>
      <c r="O28" s="518"/>
    </row>
    <row r="29" spans="1:15" ht="15" customHeight="1" x14ac:dyDescent="0.4">
      <c r="A29" s="487">
        <v>29</v>
      </c>
      <c r="B29" s="512"/>
      <c r="C29" s="505"/>
      <c r="D29" s="505"/>
      <c r="E29" s="502"/>
      <c r="F29" s="497"/>
      <c r="G29" s="497"/>
      <c r="H29" s="489"/>
      <c r="I29" s="497"/>
      <c r="J29" s="489"/>
      <c r="K29" s="497"/>
      <c r="L29" s="489"/>
      <c r="M29" s="497"/>
      <c r="N29" s="489"/>
      <c r="O29" s="518"/>
    </row>
    <row r="30" spans="1:15" ht="17.25" customHeight="1" x14ac:dyDescent="0.4">
      <c r="A30" s="487">
        <v>30</v>
      </c>
      <c r="B30" s="512"/>
      <c r="C30" s="505"/>
      <c r="D30" s="505"/>
      <c r="E30" s="502"/>
      <c r="F30" s="497"/>
      <c r="G30" s="497"/>
      <c r="H30" s="489"/>
      <c r="I30" s="491" t="s">
        <v>15</v>
      </c>
      <c r="J30" s="491" t="s">
        <v>344</v>
      </c>
      <c r="K30" s="491" t="s">
        <v>345</v>
      </c>
      <c r="L30" s="491" t="s">
        <v>346</v>
      </c>
      <c r="M30" s="491" t="s">
        <v>347</v>
      </c>
      <c r="N30" s="491" t="s">
        <v>348</v>
      </c>
      <c r="O30" s="518"/>
    </row>
    <row r="31" spans="1:15" ht="22.5" customHeight="1" x14ac:dyDescent="0.5">
      <c r="A31" s="487">
        <v>31</v>
      </c>
      <c r="B31" s="517"/>
      <c r="C31" s="519" t="s">
        <v>782</v>
      </c>
      <c r="D31" s="493"/>
      <c r="E31" s="489"/>
      <c r="F31" s="489"/>
      <c r="G31" s="489"/>
      <c r="H31" s="520"/>
      <c r="I31" s="521" t="s">
        <v>355</v>
      </c>
      <c r="J31" s="494"/>
      <c r="K31" s="494"/>
      <c r="L31" s="494"/>
      <c r="M31" s="494"/>
      <c r="N31" s="494"/>
      <c r="O31" s="518"/>
    </row>
    <row r="32" spans="1:15" ht="22.5" customHeight="1" x14ac:dyDescent="0.5">
      <c r="A32" s="487">
        <v>32</v>
      </c>
      <c r="B32" s="517"/>
      <c r="C32" s="519"/>
      <c r="D32" s="493"/>
      <c r="E32" s="386" t="s">
        <v>856</v>
      </c>
      <c r="F32" s="386" t="s">
        <v>857</v>
      </c>
      <c r="G32" s="489"/>
      <c r="H32" s="520"/>
      <c r="I32" s="521"/>
      <c r="J32" s="494"/>
      <c r="K32" s="494"/>
      <c r="L32" s="494"/>
      <c r="M32" s="494"/>
      <c r="N32" s="494"/>
      <c r="O32" s="518"/>
    </row>
    <row r="33" spans="1:15" ht="15" customHeight="1" x14ac:dyDescent="0.4">
      <c r="A33" s="487">
        <v>33</v>
      </c>
      <c r="B33" s="517"/>
      <c r="C33" s="505"/>
      <c r="D33" s="505"/>
      <c r="E33" s="386"/>
      <c r="F33" s="190" t="s">
        <v>305</v>
      </c>
      <c r="G33" s="709"/>
      <c r="H33" s="489"/>
      <c r="I33" s="560"/>
      <c r="J33" s="560"/>
      <c r="K33" s="560"/>
      <c r="L33" s="560"/>
      <c r="M33" s="560"/>
      <c r="N33" s="560"/>
      <c r="O33" s="518"/>
    </row>
    <row r="34" spans="1:15" ht="15" customHeight="1" thickBot="1" x14ac:dyDescent="0.45">
      <c r="A34" s="487">
        <v>34</v>
      </c>
      <c r="B34" s="517"/>
      <c r="C34" s="505"/>
      <c r="D34" s="505"/>
      <c r="E34" s="190"/>
      <c r="F34" s="190" t="s">
        <v>306</v>
      </c>
      <c r="G34" s="709"/>
      <c r="H34" s="489"/>
      <c r="I34" s="723"/>
      <c r="J34" s="560"/>
      <c r="K34" s="560"/>
      <c r="L34" s="560"/>
      <c r="M34" s="560"/>
      <c r="N34" s="560"/>
      <c r="O34" s="518"/>
    </row>
    <row r="35" spans="1:15" ht="15" customHeight="1" thickBot="1" x14ac:dyDescent="0.45">
      <c r="A35" s="487">
        <v>35</v>
      </c>
      <c r="B35" s="517"/>
      <c r="C35" s="505"/>
      <c r="D35" s="505"/>
      <c r="E35" s="386" t="s">
        <v>907</v>
      </c>
      <c r="F35" s="190"/>
      <c r="G35" s="709"/>
      <c r="H35" s="489"/>
      <c r="I35" s="724"/>
      <c r="J35" s="724"/>
      <c r="K35" s="724"/>
      <c r="L35" s="724"/>
      <c r="M35" s="724"/>
      <c r="N35" s="724"/>
      <c r="O35" s="518"/>
    </row>
    <row r="36" spans="1:15" ht="15" customHeight="1" thickBot="1" x14ac:dyDescent="0.45">
      <c r="A36" s="487">
        <v>36</v>
      </c>
      <c r="B36" s="517"/>
      <c r="C36" s="505"/>
      <c r="D36" s="505"/>
      <c r="E36" s="386"/>
      <c r="F36" s="386" t="s">
        <v>859</v>
      </c>
      <c r="G36" s="709"/>
      <c r="H36" s="489"/>
      <c r="I36" s="522">
        <f>IF(SUM(I33:I34)=0,I35,SUM(I33:I34))</f>
        <v>0</v>
      </c>
      <c r="J36" s="522">
        <f t="shared" ref="J36" si="8">IF(SUM(J33:J34)=0,J35,SUM(J33:J34))</f>
        <v>0</v>
      </c>
      <c r="K36" s="522">
        <f t="shared" ref="K36" si="9">IF(SUM(K33:K34)=0,K35,SUM(K33:K34))</f>
        <v>0</v>
      </c>
      <c r="L36" s="522">
        <f t="shared" ref="L36" si="10">IF(SUM(L33:L34)=0,L35,SUM(L33:L34))</f>
        <v>0</v>
      </c>
      <c r="M36" s="522">
        <f t="shared" ref="M36" si="11">IF(SUM(M33:M34)=0,M35,SUM(M33:M34))</f>
        <v>0</v>
      </c>
      <c r="N36" s="522">
        <f t="shared" ref="N36" si="12">IF(SUM(N33:N34)=0,N35,SUM(N33:N34))</f>
        <v>0</v>
      </c>
      <c r="O36" s="518"/>
    </row>
    <row r="37" spans="1:15" ht="15" customHeight="1" x14ac:dyDescent="0.4">
      <c r="A37" s="487">
        <v>37</v>
      </c>
      <c r="B37" s="517"/>
      <c r="C37" s="505"/>
      <c r="D37" s="501"/>
      <c r="E37" s="386"/>
      <c r="F37" s="190" t="s">
        <v>307</v>
      </c>
      <c r="G37" s="709"/>
      <c r="H37" s="489"/>
      <c r="I37" s="560"/>
      <c r="J37" s="560"/>
      <c r="K37" s="560"/>
      <c r="L37" s="560"/>
      <c r="M37" s="560"/>
      <c r="N37" s="560"/>
      <c r="O37" s="518"/>
    </row>
    <row r="38" spans="1:15" ht="15" customHeight="1" x14ac:dyDescent="0.4">
      <c r="A38" s="487">
        <v>38</v>
      </c>
      <c r="B38" s="517"/>
      <c r="C38" s="505"/>
      <c r="D38" s="505"/>
      <c r="E38" s="386"/>
      <c r="F38" s="190" t="s">
        <v>308</v>
      </c>
      <c r="G38" s="709"/>
      <c r="H38" s="489"/>
      <c r="I38" s="560"/>
      <c r="J38" s="560"/>
      <c r="K38" s="560"/>
      <c r="L38" s="560"/>
      <c r="M38" s="560"/>
      <c r="N38" s="560"/>
      <c r="O38" s="518"/>
    </row>
    <row r="39" spans="1:15" ht="15" customHeight="1" thickBot="1" x14ac:dyDescent="0.45">
      <c r="A39" s="487">
        <v>39</v>
      </c>
      <c r="B39" s="517"/>
      <c r="C39" s="505"/>
      <c r="D39" s="386"/>
      <c r="E39" s="190"/>
      <c r="F39" s="190" t="s">
        <v>772</v>
      </c>
      <c r="G39" s="709"/>
      <c r="H39" s="489"/>
      <c r="I39" s="560"/>
      <c r="J39" s="560"/>
      <c r="K39" s="560"/>
      <c r="L39" s="560"/>
      <c r="M39" s="560"/>
      <c r="N39" s="560"/>
      <c r="O39" s="518"/>
    </row>
    <row r="40" spans="1:15" ht="15" customHeight="1" thickBot="1" x14ac:dyDescent="0.45">
      <c r="A40" s="487">
        <v>40</v>
      </c>
      <c r="B40" s="517"/>
      <c r="C40" s="505"/>
      <c r="D40" s="501"/>
      <c r="E40" s="386" t="s">
        <v>905</v>
      </c>
      <c r="F40" s="190"/>
      <c r="G40" s="709"/>
      <c r="H40" s="489"/>
      <c r="I40" s="724"/>
      <c r="J40" s="724"/>
      <c r="K40" s="724"/>
      <c r="L40" s="724"/>
      <c r="M40" s="724"/>
      <c r="N40" s="724"/>
      <c r="O40" s="518"/>
    </row>
    <row r="41" spans="1:15" ht="15" customHeight="1" thickBot="1" x14ac:dyDescent="0.45">
      <c r="A41" s="487">
        <v>41</v>
      </c>
      <c r="B41" s="517"/>
      <c r="C41" s="505"/>
      <c r="D41" s="502"/>
      <c r="E41" s="190"/>
      <c r="F41" s="386" t="s">
        <v>309</v>
      </c>
      <c r="G41" s="709"/>
      <c r="H41" s="489"/>
      <c r="I41" s="522">
        <f>IF(SUM(I37:I39)=0,I40,SUM(I37:I39))</f>
        <v>0</v>
      </c>
      <c r="J41" s="522">
        <f t="shared" ref="J41" si="13">IF(SUM(J37:J39)=0,J40,SUM(J37:J39))</f>
        <v>0</v>
      </c>
      <c r="K41" s="522">
        <f t="shared" ref="K41" si="14">IF(SUM(K37:K39)=0,K40,SUM(K37:K39))</f>
        <v>0</v>
      </c>
      <c r="L41" s="522">
        <f t="shared" ref="L41" si="15">IF(SUM(L37:L39)=0,L40,SUM(L37:L39))</f>
        <v>0</v>
      </c>
      <c r="M41" s="522">
        <f t="shared" ref="M41" si="16">IF(SUM(M37:M39)=0,M40,SUM(M37:M39))</f>
        <v>0</v>
      </c>
      <c r="N41" s="522">
        <f t="shared" ref="N41" si="17">IF(SUM(N37:N39)=0,N40,SUM(N37:N39))</f>
        <v>0</v>
      </c>
      <c r="O41" s="518"/>
    </row>
    <row r="42" spans="1:15" ht="15" customHeight="1" x14ac:dyDescent="0.4">
      <c r="A42" s="487">
        <v>42</v>
      </c>
      <c r="B42" s="517"/>
      <c r="C42" s="490"/>
      <c r="D42" s="489"/>
      <c r="E42" s="190"/>
      <c r="F42" s="190" t="s">
        <v>273</v>
      </c>
      <c r="G42" s="709"/>
      <c r="H42" s="489"/>
      <c r="I42" s="560"/>
      <c r="J42" s="560"/>
      <c r="K42" s="560"/>
      <c r="L42" s="560"/>
      <c r="M42" s="560"/>
      <c r="N42" s="560"/>
      <c r="O42" s="518"/>
    </row>
    <row r="43" spans="1:15" ht="15" customHeight="1" x14ac:dyDescent="0.4">
      <c r="A43" s="487">
        <v>43</v>
      </c>
      <c r="B43" s="517"/>
      <c r="C43" s="493"/>
      <c r="D43" s="386"/>
      <c r="E43" s="190"/>
      <c r="F43" s="190" t="s">
        <v>800</v>
      </c>
      <c r="G43" s="709"/>
      <c r="H43" s="489"/>
      <c r="I43" s="560"/>
      <c r="J43" s="560"/>
      <c r="K43" s="560"/>
      <c r="L43" s="560"/>
      <c r="M43" s="560"/>
      <c r="N43" s="560"/>
      <c r="O43" s="518"/>
    </row>
    <row r="44" spans="1:15" ht="15" customHeight="1" thickBot="1" x14ac:dyDescent="0.45">
      <c r="A44" s="487">
        <v>44</v>
      </c>
      <c r="B44" s="517"/>
      <c r="C44" s="493"/>
      <c r="D44" s="523"/>
      <c r="E44" s="190"/>
      <c r="F44" s="190" t="s">
        <v>274</v>
      </c>
      <c r="G44" s="489"/>
      <c r="H44" s="491"/>
      <c r="I44" s="560"/>
      <c r="J44" s="560"/>
      <c r="K44" s="560"/>
      <c r="L44" s="560"/>
      <c r="M44" s="560"/>
      <c r="N44" s="560"/>
      <c r="O44" s="518"/>
    </row>
    <row r="45" spans="1:15" ht="15" customHeight="1" thickBot="1" x14ac:dyDescent="0.45">
      <c r="A45" s="487">
        <v>45</v>
      </c>
      <c r="B45" s="517"/>
      <c r="C45" s="490"/>
      <c r="D45" s="489"/>
      <c r="E45" s="386" t="s">
        <v>906</v>
      </c>
      <c r="F45" s="190"/>
      <c r="G45" s="489"/>
      <c r="H45" s="491"/>
      <c r="I45" s="724"/>
      <c r="J45" s="724"/>
      <c r="K45" s="724"/>
      <c r="L45" s="724"/>
      <c r="M45" s="724"/>
      <c r="N45" s="724"/>
      <c r="O45" s="518"/>
    </row>
    <row r="46" spans="1:15" ht="15" customHeight="1" thickBot="1" x14ac:dyDescent="0.45">
      <c r="A46" s="487">
        <v>46</v>
      </c>
      <c r="B46" s="517"/>
      <c r="C46" s="490"/>
      <c r="D46" s="489"/>
      <c r="E46" s="190"/>
      <c r="F46" s="386" t="s">
        <v>861</v>
      </c>
      <c r="G46" s="489"/>
      <c r="H46" s="506" t="s">
        <v>331</v>
      </c>
      <c r="I46" s="522">
        <f>IF(SUM(I42:I44)=0,I45,SUM(I42:I44))</f>
        <v>0</v>
      </c>
      <c r="J46" s="522">
        <f t="shared" ref="J46" si="18">IF(SUM(J42:J44)=0,J45,SUM(J42:J44))</f>
        <v>0</v>
      </c>
      <c r="K46" s="522">
        <f t="shared" ref="K46" si="19">IF(SUM(K42:K44)=0,K45,SUM(K42:K44))</f>
        <v>0</v>
      </c>
      <c r="L46" s="522">
        <f t="shared" ref="L46" si="20">IF(SUM(L42:L44)=0,L45,SUM(L42:L44))</f>
        <v>0</v>
      </c>
      <c r="M46" s="522">
        <f t="shared" ref="M46" si="21">IF(SUM(M42:M44)=0,M45,SUM(M42:M44))</f>
        <v>0</v>
      </c>
      <c r="N46" s="522">
        <f t="shared" ref="N46" si="22">IF(SUM(N42:N44)=0,N45,SUM(N42:N44))</f>
        <v>0</v>
      </c>
      <c r="O46" s="518"/>
    </row>
    <row r="47" spans="1:15" ht="15" customHeight="1" thickBot="1" x14ac:dyDescent="0.45">
      <c r="A47" s="487">
        <v>47</v>
      </c>
      <c r="B47" s="517"/>
      <c r="C47" s="490"/>
      <c r="D47" s="489"/>
      <c r="E47" s="523" t="s">
        <v>778</v>
      </c>
      <c r="F47" s="325"/>
      <c r="G47" s="489"/>
      <c r="H47" s="506"/>
      <c r="I47" s="522">
        <f>I36+I41+I46</f>
        <v>0</v>
      </c>
      <c r="J47" s="522">
        <f t="shared" ref="J47:N47" si="23">J36+J41+J46</f>
        <v>0</v>
      </c>
      <c r="K47" s="522">
        <f t="shared" si="23"/>
        <v>0</v>
      </c>
      <c r="L47" s="522">
        <f t="shared" si="23"/>
        <v>0</v>
      </c>
      <c r="M47" s="522">
        <f t="shared" si="23"/>
        <v>0</v>
      </c>
      <c r="N47" s="522">
        <f t="shared" si="23"/>
        <v>0</v>
      </c>
      <c r="O47" s="518"/>
    </row>
    <row r="48" spans="1:15" ht="15" customHeight="1" x14ac:dyDescent="0.4">
      <c r="A48" s="487">
        <v>48</v>
      </c>
      <c r="B48" s="517"/>
      <c r="C48" s="490"/>
      <c r="D48" s="489"/>
      <c r="E48" s="489"/>
      <c r="F48" s="489"/>
      <c r="G48" s="489"/>
      <c r="H48" s="491"/>
      <c r="I48" s="491"/>
      <c r="J48" s="491"/>
      <c r="K48" s="491"/>
      <c r="L48" s="491"/>
      <c r="M48" s="491"/>
      <c r="N48" s="491"/>
      <c r="O48" s="518"/>
    </row>
    <row r="49" spans="1:15" ht="15" customHeight="1" x14ac:dyDescent="0.4">
      <c r="A49" s="487">
        <v>49</v>
      </c>
      <c r="B49" s="517"/>
      <c r="C49" s="490"/>
      <c r="D49" s="489"/>
      <c r="E49" s="489"/>
      <c r="F49" s="489"/>
      <c r="G49" s="489"/>
      <c r="H49" s="491"/>
      <c r="I49" s="491"/>
      <c r="J49" s="491"/>
      <c r="K49" s="491"/>
      <c r="L49" s="491"/>
      <c r="M49" s="491"/>
      <c r="N49" s="491"/>
      <c r="O49" s="518"/>
    </row>
    <row r="50" spans="1:15" ht="30" customHeight="1" x14ac:dyDescent="0.5">
      <c r="A50" s="487">
        <v>50</v>
      </c>
      <c r="B50" s="517"/>
      <c r="C50" s="509" t="s">
        <v>356</v>
      </c>
      <c r="D50" s="505"/>
      <c r="E50" s="502"/>
      <c r="F50" s="497"/>
      <c r="G50" s="497"/>
      <c r="H50" s="489"/>
      <c r="I50" s="524" t="s">
        <v>285</v>
      </c>
      <c r="J50" s="489"/>
      <c r="K50" s="489"/>
      <c r="L50" s="489"/>
      <c r="M50" s="489"/>
      <c r="N50" s="489"/>
      <c r="O50" s="518"/>
    </row>
    <row r="51" spans="1:15" ht="14.25" customHeight="1" x14ac:dyDescent="0.5">
      <c r="A51" s="487">
        <v>51</v>
      </c>
      <c r="B51" s="517"/>
      <c r="C51" s="509"/>
      <c r="D51" s="505"/>
      <c r="E51" s="386" t="s">
        <v>856</v>
      </c>
      <c r="F51" s="386" t="s">
        <v>857</v>
      </c>
      <c r="G51" s="497"/>
      <c r="H51" s="489"/>
      <c r="I51" s="524"/>
      <c r="J51" s="489"/>
      <c r="K51" s="489"/>
      <c r="L51" s="489"/>
      <c r="M51" s="489"/>
      <c r="N51" s="489"/>
      <c r="O51" s="518"/>
    </row>
    <row r="52" spans="1:15" ht="15" customHeight="1" x14ac:dyDescent="0.4">
      <c r="A52" s="487">
        <v>52</v>
      </c>
      <c r="B52" s="517"/>
      <c r="C52" s="505"/>
      <c r="D52" s="505"/>
      <c r="E52" s="386" t="s">
        <v>858</v>
      </c>
      <c r="F52" s="190" t="s">
        <v>305</v>
      </c>
      <c r="G52" s="497"/>
      <c r="H52" s="489"/>
      <c r="I52" s="604">
        <f>I10-I33</f>
        <v>0</v>
      </c>
      <c r="J52" s="604">
        <f t="shared" ref="J52:N52" si="24">J10-J33</f>
        <v>0</v>
      </c>
      <c r="K52" s="604">
        <f t="shared" si="24"/>
        <v>0</v>
      </c>
      <c r="L52" s="604">
        <f t="shared" si="24"/>
        <v>0</v>
      </c>
      <c r="M52" s="604">
        <f t="shared" si="24"/>
        <v>0</v>
      </c>
      <c r="N52" s="604">
        <f t="shared" si="24"/>
        <v>0</v>
      </c>
      <c r="O52" s="518"/>
    </row>
    <row r="53" spans="1:15" ht="15" customHeight="1" thickBot="1" x14ac:dyDescent="0.45">
      <c r="A53" s="487">
        <v>53</v>
      </c>
      <c r="B53" s="517"/>
      <c r="C53" s="505"/>
      <c r="D53" s="505"/>
      <c r="E53" s="190"/>
      <c r="F53" s="190" t="s">
        <v>306</v>
      </c>
      <c r="G53" s="497"/>
      <c r="H53" s="489"/>
      <c r="I53" s="605">
        <f>I11-I34</f>
        <v>0</v>
      </c>
      <c r="J53" s="605">
        <f t="shared" ref="J53:N53" si="25">J11-J34</f>
        <v>0</v>
      </c>
      <c r="K53" s="605">
        <f t="shared" si="25"/>
        <v>0</v>
      </c>
      <c r="L53" s="605">
        <f t="shared" si="25"/>
        <v>0</v>
      </c>
      <c r="M53" s="605">
        <f t="shared" si="25"/>
        <v>0</v>
      </c>
      <c r="N53" s="605">
        <f t="shared" si="25"/>
        <v>0</v>
      </c>
      <c r="O53" s="518"/>
    </row>
    <row r="54" spans="1:15" ht="15" customHeight="1" thickBot="1" x14ac:dyDescent="0.45">
      <c r="A54" s="487">
        <v>54</v>
      </c>
      <c r="B54" s="517"/>
      <c r="C54" s="505"/>
      <c r="D54" s="505"/>
      <c r="E54" s="386"/>
      <c r="F54" s="386" t="s">
        <v>859</v>
      </c>
      <c r="G54" s="497"/>
      <c r="H54" s="489"/>
      <c r="I54" s="525">
        <f>I13-I36</f>
        <v>0</v>
      </c>
      <c r="J54" s="525">
        <f t="shared" ref="J54:N54" si="26">J13-J36</f>
        <v>0</v>
      </c>
      <c r="K54" s="525">
        <f t="shared" si="26"/>
        <v>0</v>
      </c>
      <c r="L54" s="525">
        <f t="shared" si="26"/>
        <v>0</v>
      </c>
      <c r="M54" s="525">
        <f t="shared" si="26"/>
        <v>0</v>
      </c>
      <c r="N54" s="525">
        <f t="shared" si="26"/>
        <v>0</v>
      </c>
      <c r="O54" s="518"/>
    </row>
    <row r="55" spans="1:15" ht="15" customHeight="1" x14ac:dyDescent="0.4">
      <c r="A55" s="487">
        <v>55</v>
      </c>
      <c r="B55" s="517"/>
      <c r="C55" s="505"/>
      <c r="D55" s="505"/>
      <c r="E55" s="386" t="s">
        <v>112</v>
      </c>
      <c r="F55" s="190" t="s">
        <v>307</v>
      </c>
      <c r="G55" s="497"/>
      <c r="H55" s="489"/>
      <c r="I55" s="526">
        <f>I14-I37</f>
        <v>0</v>
      </c>
      <c r="J55" s="526">
        <f t="shared" ref="J55:N55" si="27">J14-J37</f>
        <v>0</v>
      </c>
      <c r="K55" s="526">
        <f t="shared" si="27"/>
        <v>0</v>
      </c>
      <c r="L55" s="526">
        <f t="shared" si="27"/>
        <v>0</v>
      </c>
      <c r="M55" s="526">
        <f t="shared" si="27"/>
        <v>0</v>
      </c>
      <c r="N55" s="526">
        <f t="shared" si="27"/>
        <v>0</v>
      </c>
      <c r="O55" s="518"/>
    </row>
    <row r="56" spans="1:15" ht="15" customHeight="1" x14ac:dyDescent="0.4">
      <c r="A56" s="487">
        <v>56</v>
      </c>
      <c r="B56" s="517"/>
      <c r="C56" s="505"/>
      <c r="D56" s="501"/>
      <c r="E56" s="386"/>
      <c r="F56" s="190" t="s">
        <v>308</v>
      </c>
      <c r="G56" s="571"/>
      <c r="H56" s="489"/>
      <c r="I56" s="526">
        <f t="shared" ref="I56:N57" si="28">I15-I38</f>
        <v>0</v>
      </c>
      <c r="J56" s="526">
        <f t="shared" si="28"/>
        <v>0</v>
      </c>
      <c r="K56" s="526">
        <f t="shared" si="28"/>
        <v>0</v>
      </c>
      <c r="L56" s="526">
        <f t="shared" si="28"/>
        <v>0</v>
      </c>
      <c r="M56" s="526">
        <f t="shared" si="28"/>
        <v>0</v>
      </c>
      <c r="N56" s="526">
        <f t="shared" si="28"/>
        <v>0</v>
      </c>
      <c r="O56" s="518"/>
    </row>
    <row r="57" spans="1:15" ht="15" customHeight="1" thickBot="1" x14ac:dyDescent="0.45">
      <c r="A57" s="487">
        <v>57</v>
      </c>
      <c r="B57" s="517"/>
      <c r="C57" s="505"/>
      <c r="D57" s="505"/>
      <c r="E57" s="190"/>
      <c r="F57" s="190" t="s">
        <v>772</v>
      </c>
      <c r="G57" s="571"/>
      <c r="H57" s="489"/>
      <c r="I57" s="526">
        <f t="shared" si="28"/>
        <v>0</v>
      </c>
      <c r="J57" s="526">
        <f t="shared" si="28"/>
        <v>0</v>
      </c>
      <c r="K57" s="526">
        <f t="shared" si="28"/>
        <v>0</v>
      </c>
      <c r="L57" s="526">
        <f t="shared" si="28"/>
        <v>0</v>
      </c>
      <c r="M57" s="526">
        <f t="shared" si="28"/>
        <v>0</v>
      </c>
      <c r="N57" s="526">
        <f t="shared" si="28"/>
        <v>0</v>
      </c>
      <c r="O57" s="518"/>
    </row>
    <row r="58" spans="1:15" ht="15" customHeight="1" thickBot="1" x14ac:dyDescent="0.45">
      <c r="A58" s="487">
        <v>58</v>
      </c>
      <c r="B58" s="517"/>
      <c r="C58" s="505"/>
      <c r="D58" s="386"/>
      <c r="E58" s="386"/>
      <c r="F58" s="386" t="s">
        <v>309</v>
      </c>
      <c r="G58" s="571"/>
      <c r="H58" s="489"/>
      <c r="I58" s="525">
        <f>I18-I41</f>
        <v>0</v>
      </c>
      <c r="J58" s="525">
        <f t="shared" ref="J58:N58" si="29">J18-J41</f>
        <v>0</v>
      </c>
      <c r="K58" s="525">
        <f t="shared" si="29"/>
        <v>0</v>
      </c>
      <c r="L58" s="525">
        <f t="shared" si="29"/>
        <v>0</v>
      </c>
      <c r="M58" s="525">
        <f t="shared" si="29"/>
        <v>0</v>
      </c>
      <c r="N58" s="525">
        <f t="shared" si="29"/>
        <v>0</v>
      </c>
      <c r="O58" s="518"/>
    </row>
    <row r="59" spans="1:15" ht="15" customHeight="1" x14ac:dyDescent="0.4">
      <c r="A59" s="487">
        <v>59</v>
      </c>
      <c r="B59" s="517"/>
      <c r="C59" s="505"/>
      <c r="D59" s="501"/>
      <c r="E59" s="386" t="s">
        <v>860</v>
      </c>
      <c r="F59" s="190" t="s">
        <v>273</v>
      </c>
      <c r="G59" s="571"/>
      <c r="H59" s="489"/>
      <c r="I59" s="526">
        <f>I19-I42</f>
        <v>0</v>
      </c>
      <c r="J59" s="526">
        <f t="shared" ref="J59:N59" si="30">J19-J42</f>
        <v>0</v>
      </c>
      <c r="K59" s="526">
        <f t="shared" si="30"/>
        <v>0</v>
      </c>
      <c r="L59" s="526">
        <f t="shared" si="30"/>
        <v>0</v>
      </c>
      <c r="M59" s="526">
        <f t="shared" si="30"/>
        <v>0</v>
      </c>
      <c r="N59" s="526">
        <f t="shared" si="30"/>
        <v>0</v>
      </c>
      <c r="O59" s="518"/>
    </row>
    <row r="60" spans="1:15" ht="15" customHeight="1" x14ac:dyDescent="0.4">
      <c r="A60" s="487">
        <v>60</v>
      </c>
      <c r="B60" s="517"/>
      <c r="C60" s="505"/>
      <c r="D60" s="502"/>
      <c r="E60" s="190"/>
      <c r="F60" s="190" t="s">
        <v>800</v>
      </c>
      <c r="G60" s="571"/>
      <c r="H60" s="489"/>
      <c r="I60" s="526">
        <f t="shared" ref="I60:N61" si="31">I20-I43</f>
        <v>0</v>
      </c>
      <c r="J60" s="526">
        <f t="shared" si="31"/>
        <v>0</v>
      </c>
      <c r="K60" s="526">
        <f t="shared" si="31"/>
        <v>0</v>
      </c>
      <c r="L60" s="526">
        <f t="shared" si="31"/>
        <v>0</v>
      </c>
      <c r="M60" s="526">
        <f t="shared" si="31"/>
        <v>0</v>
      </c>
      <c r="N60" s="526">
        <f t="shared" si="31"/>
        <v>0</v>
      </c>
      <c r="O60" s="518"/>
    </row>
    <row r="61" spans="1:15" ht="15" customHeight="1" thickBot="1" x14ac:dyDescent="0.45">
      <c r="A61" s="487">
        <v>61</v>
      </c>
      <c r="B61" s="517"/>
      <c r="C61" s="490"/>
      <c r="D61" s="489"/>
      <c r="E61" s="190"/>
      <c r="F61" s="190" t="s">
        <v>274</v>
      </c>
      <c r="G61" s="497"/>
      <c r="H61" s="489"/>
      <c r="I61" s="526">
        <f t="shared" si="31"/>
        <v>0</v>
      </c>
      <c r="J61" s="526">
        <f t="shared" si="31"/>
        <v>0</v>
      </c>
      <c r="K61" s="526">
        <f t="shared" si="31"/>
        <v>0</v>
      </c>
      <c r="L61" s="526">
        <f t="shared" si="31"/>
        <v>0</v>
      </c>
      <c r="M61" s="526">
        <f t="shared" si="31"/>
        <v>0</v>
      </c>
      <c r="N61" s="526">
        <f t="shared" si="31"/>
        <v>0</v>
      </c>
      <c r="O61" s="518"/>
    </row>
    <row r="62" spans="1:15" ht="15" customHeight="1" thickBot="1" x14ac:dyDescent="0.45">
      <c r="A62" s="487">
        <v>62</v>
      </c>
      <c r="B62" s="517"/>
      <c r="C62" s="493"/>
      <c r="D62" s="386"/>
      <c r="E62" s="386"/>
      <c r="F62" s="386" t="s">
        <v>861</v>
      </c>
      <c r="G62" s="497"/>
      <c r="H62" s="489"/>
      <c r="I62" s="525">
        <f>I23-I46</f>
        <v>0</v>
      </c>
      <c r="J62" s="525">
        <f t="shared" ref="J62:N62" si="32">J23-J46</f>
        <v>0</v>
      </c>
      <c r="K62" s="525">
        <f t="shared" si="32"/>
        <v>0</v>
      </c>
      <c r="L62" s="525">
        <f t="shared" si="32"/>
        <v>0</v>
      </c>
      <c r="M62" s="525">
        <f t="shared" si="32"/>
        <v>0</v>
      </c>
      <c r="N62" s="525">
        <f t="shared" si="32"/>
        <v>0</v>
      </c>
      <c r="O62" s="518"/>
    </row>
    <row r="63" spans="1:15" ht="15" customHeight="1" thickBot="1" x14ac:dyDescent="0.45">
      <c r="A63" s="487">
        <v>63</v>
      </c>
      <c r="B63" s="517"/>
      <c r="C63" s="505"/>
      <c r="D63" s="501"/>
      <c r="E63" s="523" t="s">
        <v>778</v>
      </c>
      <c r="F63" s="325"/>
      <c r="G63" s="571"/>
      <c r="H63" s="489"/>
      <c r="I63" s="525">
        <f>I24-I47</f>
        <v>0</v>
      </c>
      <c r="J63" s="525">
        <f t="shared" ref="J63:N63" si="33">J24-J47</f>
        <v>0</v>
      </c>
      <c r="K63" s="525">
        <f t="shared" si="33"/>
        <v>0</v>
      </c>
      <c r="L63" s="525">
        <f t="shared" si="33"/>
        <v>0</v>
      </c>
      <c r="M63" s="525">
        <f t="shared" si="33"/>
        <v>0</v>
      </c>
      <c r="N63" s="525">
        <f t="shared" si="33"/>
        <v>0</v>
      </c>
      <c r="O63" s="518"/>
    </row>
    <row r="64" spans="1:15" ht="15" customHeight="1" x14ac:dyDescent="0.4">
      <c r="A64" s="487">
        <v>64</v>
      </c>
      <c r="B64" s="517"/>
      <c r="C64" s="505"/>
      <c r="D64" s="523"/>
      <c r="E64" s="502"/>
      <c r="F64" s="497"/>
      <c r="G64" s="497"/>
      <c r="H64" s="497"/>
      <c r="I64" s="497"/>
      <c r="J64" s="497"/>
      <c r="K64" s="497"/>
      <c r="L64" s="497"/>
      <c r="M64" s="497"/>
      <c r="N64" s="497"/>
      <c r="O64" s="518"/>
    </row>
    <row r="65" spans="1:15" x14ac:dyDescent="0.4">
      <c r="A65" s="487">
        <v>65</v>
      </c>
      <c r="B65" s="608"/>
      <c r="C65" s="609"/>
      <c r="D65" s="609"/>
      <c r="E65" s="609"/>
      <c r="F65" s="609"/>
      <c r="G65" s="609"/>
      <c r="H65" s="609"/>
      <c r="I65" s="609"/>
      <c r="J65" s="609"/>
      <c r="K65" s="609"/>
      <c r="L65" s="609"/>
      <c r="M65" s="609"/>
      <c r="N65" s="609"/>
      <c r="O65" s="527"/>
    </row>
  </sheetData>
  <sheetProtection formatRows="0" insertRows="0"/>
  <mergeCells count="3">
    <mergeCell ref="A5:N5"/>
    <mergeCell ref="L2:M2"/>
    <mergeCell ref="L3:M3"/>
  </mergeCells>
  <dataValidations count="1">
    <dataValidation type="custom" allowBlank="1" showInputMessage="1" showErrorMessage="1" error="Decimal values larger than or equal to 0 and the text &quot;N/A&quot; are accepted" prompt="Please enter a number larger than or equal to 0. _x000a_Enter &quot;N/A&quot; if this does not apply" sqref="I27:N28" xr:uid="{3F0D34FB-9E42-461F-8374-9E65B71E15EC}">
      <formula1>OR(AND(ISNUMBER(I27),I27&gt;=0),AND(ISTEXT(I27),I27="N/A"))</formula1>
    </dataValidation>
  </dataValidations>
  <pageMargins left="0.70866141732283472" right="0.70866141732283472" top="0.74803149606299213" bottom="0.74803149606299213" header="0.31496062992125989" footer="0.31496062992125989"/>
  <pageSetup paperSize="9" scale="39" orientation="landscape" cellComments="asDisplayed" r:id="rId1"/>
  <headerFooter>
    <oddHeader>&amp;CCommerce Commission Information Disclosure Template</oddHeader>
    <oddFooter>&amp;L&amp;F&amp;C&amp;P&amp;R&amp;A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0CDE1-F5FD-4D67-AB9F-E6D45162D9D1}">
  <sheetPr codeName="Sheet13">
    <tabColor rgb="FF92D050"/>
    <pageSetUpPr fitToPage="1"/>
  </sheetPr>
  <dimension ref="A1:Z37"/>
  <sheetViews>
    <sheetView showGridLines="0" zoomScaleNormal="100" zoomScaleSheetLayoutView="100" workbookViewId="0">
      <selection activeCell="G36" sqref="G36"/>
    </sheetView>
  </sheetViews>
  <sheetFormatPr defaultColWidth="9.1328125" defaultRowHeight="13.15" x14ac:dyDescent="0.4"/>
  <cols>
    <col min="1" max="1" width="4.59765625" style="486" customWidth="1"/>
    <col min="2" max="2" width="2.59765625" style="486" customWidth="1"/>
    <col min="3" max="3" width="6.1328125" style="486" customWidth="1"/>
    <col min="4" max="4" width="2.265625" style="486" customWidth="1"/>
    <col min="5" max="5" width="24" style="486" customWidth="1"/>
    <col min="6" max="6" width="11.1328125" style="486" customWidth="1"/>
    <col min="7" max="18" width="16.1328125" style="486" customWidth="1"/>
    <col min="19" max="19" width="2.1328125" style="486" customWidth="1"/>
    <col min="20" max="16384" width="9.1328125" style="486"/>
  </cols>
  <sheetData>
    <row r="1" spans="1:26" s="476" customFormat="1" ht="15" customHeight="1" x14ac:dyDescent="0.4">
      <c r="A1" s="410"/>
      <c r="B1" s="204"/>
      <c r="C1" s="204"/>
      <c r="D1" s="204"/>
      <c r="E1" s="204"/>
      <c r="F1" s="204"/>
      <c r="G1" s="204"/>
      <c r="H1" s="204"/>
      <c r="I1" s="204"/>
      <c r="J1" s="204"/>
      <c r="K1" s="204"/>
      <c r="L1" s="204"/>
      <c r="M1" s="204"/>
      <c r="N1" s="204"/>
      <c r="O1" s="204"/>
      <c r="P1" s="204"/>
      <c r="Q1" s="204"/>
      <c r="R1" s="546"/>
      <c r="S1" s="202"/>
    </row>
    <row r="2" spans="1:26" s="476" customFormat="1" ht="18" customHeight="1" x14ac:dyDescent="0.5">
      <c r="A2" s="411"/>
      <c r="B2" s="193"/>
      <c r="C2" s="193"/>
      <c r="D2" s="193"/>
      <c r="E2" s="193"/>
      <c r="F2" s="193"/>
      <c r="G2" s="193"/>
      <c r="H2" s="193"/>
      <c r="I2" s="193"/>
      <c r="J2" s="193"/>
      <c r="K2" s="193"/>
      <c r="L2" s="193"/>
      <c r="M2" s="477" t="s">
        <v>862</v>
      </c>
      <c r="N2" s="477"/>
      <c r="O2" s="859" t="str">
        <f>IF(NOT(ISBLANK(CoverSheet!$C$8)),CoverSheet!$C$8,"")</f>
        <v/>
      </c>
      <c r="P2" s="860"/>
      <c r="Q2" s="546"/>
      <c r="R2" s="546"/>
      <c r="S2" s="191"/>
    </row>
    <row r="3" spans="1:26" s="476" customFormat="1" ht="18" customHeight="1" x14ac:dyDescent="0.5">
      <c r="A3" s="411"/>
      <c r="B3" s="193"/>
      <c r="C3" s="193"/>
      <c r="D3" s="193"/>
      <c r="E3" s="193"/>
      <c r="F3" s="193"/>
      <c r="G3" s="193"/>
      <c r="H3" s="193"/>
      <c r="I3" s="193"/>
      <c r="J3" s="193"/>
      <c r="K3" s="193"/>
      <c r="L3" s="193"/>
      <c r="M3" s="477" t="s">
        <v>343</v>
      </c>
      <c r="N3" s="477"/>
      <c r="O3" s="854"/>
      <c r="P3" s="856"/>
      <c r="Q3" s="546"/>
      <c r="R3" s="546"/>
      <c r="S3" s="191"/>
    </row>
    <row r="4" spans="1:26" s="476" customFormat="1" ht="21" x14ac:dyDescent="0.65">
      <c r="A4" s="478" t="s">
        <v>813</v>
      </c>
      <c r="B4" s="479"/>
      <c r="C4" s="193"/>
      <c r="D4" s="193"/>
      <c r="E4" s="193"/>
      <c r="F4" s="193"/>
      <c r="G4" s="193"/>
      <c r="H4" s="193"/>
      <c r="I4" s="193"/>
      <c r="J4" s="193"/>
      <c r="K4" s="193"/>
      <c r="L4" s="193"/>
      <c r="M4" s="193"/>
      <c r="N4" s="193"/>
      <c r="O4" s="193"/>
      <c r="P4" s="546"/>
      <c r="Q4" s="546"/>
      <c r="R4" s="546"/>
      <c r="S4" s="191"/>
    </row>
    <row r="5" spans="1:26" s="483" customFormat="1" ht="42" customHeight="1" x14ac:dyDescent="0.4">
      <c r="A5" s="857" t="s">
        <v>945</v>
      </c>
      <c r="B5" s="858"/>
      <c r="C5" s="858"/>
      <c r="D5" s="858"/>
      <c r="E5" s="858"/>
      <c r="F5" s="858"/>
      <c r="G5" s="858"/>
      <c r="H5" s="858"/>
      <c r="I5" s="858"/>
      <c r="J5" s="858"/>
      <c r="K5" s="858"/>
      <c r="L5" s="858"/>
      <c r="M5" s="858"/>
      <c r="N5" s="858"/>
      <c r="O5" s="858"/>
      <c r="P5" s="858"/>
      <c r="Q5" s="858"/>
      <c r="R5" s="858"/>
      <c r="S5" s="481"/>
    </row>
    <row r="6" spans="1:26" ht="15" customHeight="1" x14ac:dyDescent="0.4">
      <c r="A6" s="484" t="s">
        <v>131</v>
      </c>
      <c r="B6" s="480"/>
      <c r="C6" s="480"/>
      <c r="D6" s="193"/>
      <c r="E6" s="193"/>
      <c r="F6" s="193"/>
      <c r="G6" s="193"/>
      <c r="H6" s="193"/>
      <c r="I6" s="193"/>
      <c r="J6" s="193"/>
      <c r="K6" s="193"/>
      <c r="L6" s="193"/>
      <c r="M6" s="193"/>
      <c r="N6" s="193"/>
      <c r="O6" s="193"/>
      <c r="P6" s="193"/>
      <c r="Q6" s="193"/>
      <c r="R6" s="193"/>
      <c r="S6" s="191"/>
    </row>
    <row r="7" spans="1:26" ht="50.25" customHeight="1" thickBot="1" x14ac:dyDescent="0.6">
      <c r="A7" s="487">
        <v>7</v>
      </c>
      <c r="B7" s="488"/>
      <c r="C7" s="495" t="s">
        <v>814</v>
      </c>
      <c r="D7" s="547"/>
      <c r="E7" s="547"/>
      <c r="F7" s="547"/>
      <c r="G7" s="547"/>
      <c r="H7" s="547"/>
      <c r="I7" s="547"/>
      <c r="J7" s="547"/>
      <c r="K7" s="547"/>
      <c r="L7" s="547"/>
      <c r="M7" s="547"/>
      <c r="N7" s="547"/>
      <c r="O7" s="547"/>
      <c r="P7" s="547"/>
      <c r="Q7" s="547"/>
      <c r="R7" s="547"/>
      <c r="S7" s="548"/>
    </row>
    <row r="8" spans="1:26" ht="27" customHeight="1" x14ac:dyDescent="0.55000000000000004">
      <c r="A8" s="487">
        <v>8</v>
      </c>
      <c r="B8" s="488"/>
      <c r="C8" s="495"/>
      <c r="D8" s="547"/>
      <c r="E8" s="547"/>
      <c r="F8" s="549" t="s">
        <v>368</v>
      </c>
      <c r="G8" s="549" t="s">
        <v>368</v>
      </c>
      <c r="H8" s="550" t="s">
        <v>898</v>
      </c>
      <c r="I8" s="550" t="s">
        <v>369</v>
      </c>
      <c r="J8" s="549" t="s">
        <v>368</v>
      </c>
      <c r="K8" s="550" t="s">
        <v>898</v>
      </c>
      <c r="L8" s="550" t="s">
        <v>369</v>
      </c>
      <c r="M8" s="549" t="s">
        <v>368</v>
      </c>
      <c r="N8" s="550" t="s">
        <v>898</v>
      </c>
      <c r="O8" s="550" t="s">
        <v>369</v>
      </c>
      <c r="P8" s="549" t="s">
        <v>368</v>
      </c>
      <c r="Q8" s="550" t="s">
        <v>898</v>
      </c>
      <c r="R8" s="550" t="s">
        <v>369</v>
      </c>
      <c r="S8" s="548"/>
    </row>
    <row r="9" spans="1:26" s="557" customFormat="1" ht="68.25" customHeight="1" thickBot="1" x14ac:dyDescent="0.45">
      <c r="A9" s="487">
        <v>9</v>
      </c>
      <c r="B9" s="551"/>
      <c r="C9" s="552"/>
      <c r="D9" s="552"/>
      <c r="E9" s="553" t="s">
        <v>370</v>
      </c>
      <c r="F9" s="554" t="s">
        <v>371</v>
      </c>
      <c r="G9" s="555" t="s">
        <v>372</v>
      </c>
      <c r="H9" s="556" t="s">
        <v>373</v>
      </c>
      <c r="I9" s="556" t="s">
        <v>373</v>
      </c>
      <c r="J9" s="555" t="s">
        <v>374</v>
      </c>
      <c r="K9" s="556" t="s">
        <v>374</v>
      </c>
      <c r="L9" s="556" t="s">
        <v>374</v>
      </c>
      <c r="M9" s="555" t="s">
        <v>863</v>
      </c>
      <c r="N9" s="556" t="s">
        <v>863</v>
      </c>
      <c r="O9" s="556" t="s">
        <v>863</v>
      </c>
      <c r="P9" s="555" t="s">
        <v>375</v>
      </c>
      <c r="Q9" s="556" t="s">
        <v>375</v>
      </c>
      <c r="R9" s="556" t="s">
        <v>375</v>
      </c>
      <c r="S9" s="548"/>
      <c r="T9" s="486"/>
      <c r="V9" s="486"/>
      <c r="W9" s="486"/>
      <c r="X9" s="486"/>
      <c r="Y9" s="486"/>
      <c r="Z9" s="486"/>
    </row>
    <row r="10" spans="1:26" ht="22.5" customHeight="1" x14ac:dyDescent="0.5">
      <c r="A10" s="487">
        <v>10</v>
      </c>
      <c r="B10" s="488"/>
      <c r="C10" s="558"/>
      <c r="D10" s="514"/>
      <c r="E10" s="559" t="s">
        <v>376</v>
      </c>
      <c r="F10" s="683"/>
      <c r="G10" s="684"/>
      <c r="H10" s="685"/>
      <c r="I10" s="685"/>
      <c r="J10" s="684"/>
      <c r="K10" s="685"/>
      <c r="L10" s="685"/>
      <c r="M10" s="684"/>
      <c r="N10" s="685"/>
      <c r="O10" s="685"/>
      <c r="P10" s="684"/>
      <c r="Q10" s="685"/>
      <c r="R10" s="685"/>
      <c r="S10" s="492"/>
    </row>
    <row r="11" spans="1:26" ht="15.75" x14ac:dyDescent="0.5">
      <c r="A11" s="487">
        <v>11</v>
      </c>
      <c r="B11" s="488"/>
      <c r="C11" s="558"/>
      <c r="D11" s="514"/>
      <c r="E11" s="559" t="s">
        <v>377</v>
      </c>
      <c r="F11" s="683"/>
      <c r="G11" s="684"/>
      <c r="H11" s="686"/>
      <c r="I11" s="686"/>
      <c r="J11" s="684"/>
      <c r="K11" s="686"/>
      <c r="L11" s="686"/>
      <c r="M11" s="684"/>
      <c r="N11" s="686"/>
      <c r="O11" s="686"/>
      <c r="P11" s="684"/>
      <c r="Q11" s="686"/>
      <c r="R11" s="686"/>
      <c r="S11" s="492"/>
    </row>
    <row r="12" spans="1:26" ht="15.75" x14ac:dyDescent="0.5">
      <c r="A12" s="487">
        <v>12</v>
      </c>
      <c r="B12" s="488"/>
      <c r="C12" s="558"/>
      <c r="D12" s="514"/>
      <c r="E12" s="559" t="s">
        <v>378</v>
      </c>
      <c r="F12" s="683"/>
      <c r="G12" s="684"/>
      <c r="H12" s="686"/>
      <c r="I12" s="686"/>
      <c r="J12" s="684"/>
      <c r="K12" s="686"/>
      <c r="L12" s="686"/>
      <c r="M12" s="684"/>
      <c r="N12" s="686"/>
      <c r="O12" s="686"/>
      <c r="P12" s="684"/>
      <c r="Q12" s="686"/>
      <c r="R12" s="686"/>
      <c r="S12" s="492"/>
    </row>
    <row r="13" spans="1:26" ht="15.75" x14ac:dyDescent="0.5">
      <c r="A13" s="487">
        <v>13</v>
      </c>
      <c r="B13" s="488"/>
      <c r="C13" s="558"/>
      <c r="D13" s="514"/>
      <c r="E13" s="559" t="s">
        <v>379</v>
      </c>
      <c r="F13" s="683"/>
      <c r="G13" s="684"/>
      <c r="H13" s="686"/>
      <c r="I13" s="686"/>
      <c r="J13" s="684"/>
      <c r="K13" s="686"/>
      <c r="L13" s="686"/>
      <c r="M13" s="684"/>
      <c r="N13" s="686"/>
      <c r="O13" s="686"/>
      <c r="P13" s="684"/>
      <c r="Q13" s="686"/>
      <c r="R13" s="686"/>
      <c r="S13" s="492"/>
    </row>
    <row r="14" spans="1:26" ht="15.75" x14ac:dyDescent="0.5">
      <c r="A14" s="487">
        <v>14</v>
      </c>
      <c r="B14" s="488"/>
      <c r="C14" s="558"/>
      <c r="D14" s="514"/>
      <c r="E14" s="559" t="s">
        <v>380</v>
      </c>
      <c r="F14" s="683"/>
      <c r="G14" s="684"/>
      <c r="H14" s="686"/>
      <c r="I14" s="686"/>
      <c r="J14" s="684"/>
      <c r="K14" s="686"/>
      <c r="L14" s="686"/>
      <c r="M14" s="684"/>
      <c r="N14" s="686"/>
      <c r="O14" s="686"/>
      <c r="P14" s="684"/>
      <c r="Q14" s="686"/>
      <c r="R14" s="686"/>
      <c r="S14" s="492"/>
    </row>
    <row r="15" spans="1:26" ht="15.75" x14ac:dyDescent="0.5">
      <c r="A15" s="487">
        <v>15</v>
      </c>
      <c r="B15" s="488"/>
      <c r="C15" s="558"/>
      <c r="D15" s="514"/>
      <c r="E15" s="559" t="s">
        <v>381</v>
      </c>
      <c r="F15" s="683"/>
      <c r="G15" s="684"/>
      <c r="H15" s="686"/>
      <c r="I15" s="686"/>
      <c r="J15" s="684"/>
      <c r="K15" s="686"/>
      <c r="L15" s="686"/>
      <c r="M15" s="684"/>
      <c r="N15" s="686"/>
      <c r="O15" s="686"/>
      <c r="P15" s="684"/>
      <c r="Q15" s="686"/>
      <c r="R15" s="686"/>
      <c r="S15" s="492"/>
    </row>
    <row r="16" spans="1:26" ht="15.75" x14ac:dyDescent="0.5">
      <c r="A16" s="487">
        <v>16</v>
      </c>
      <c r="B16" s="488"/>
      <c r="C16" s="558"/>
      <c r="D16" s="514"/>
      <c r="E16" s="559" t="s">
        <v>382</v>
      </c>
      <c r="F16" s="683"/>
      <c r="G16" s="684"/>
      <c r="H16" s="686"/>
      <c r="I16" s="686"/>
      <c r="J16" s="684"/>
      <c r="K16" s="686"/>
      <c r="L16" s="686"/>
      <c r="M16" s="684"/>
      <c r="N16" s="686"/>
      <c r="O16" s="686"/>
      <c r="P16" s="684"/>
      <c r="Q16" s="686"/>
      <c r="R16" s="686"/>
      <c r="S16" s="492"/>
    </row>
    <row r="17" spans="1:19" ht="15.75" x14ac:dyDescent="0.5">
      <c r="A17" s="487">
        <v>17</v>
      </c>
      <c r="B17" s="488"/>
      <c r="C17" s="558"/>
      <c r="D17" s="514"/>
      <c r="E17" s="559" t="s">
        <v>383</v>
      </c>
      <c r="F17" s="683"/>
      <c r="G17" s="684"/>
      <c r="H17" s="686"/>
      <c r="I17" s="686"/>
      <c r="J17" s="684"/>
      <c r="K17" s="686"/>
      <c r="L17" s="686"/>
      <c r="M17" s="684"/>
      <c r="N17" s="686"/>
      <c r="O17" s="686"/>
      <c r="P17" s="684"/>
      <c r="Q17" s="686"/>
      <c r="R17" s="686"/>
      <c r="S17" s="492"/>
    </row>
    <row r="18" spans="1:19" ht="15.75" x14ac:dyDescent="0.5">
      <c r="A18" s="487">
        <v>18</v>
      </c>
      <c r="B18" s="488"/>
      <c r="C18" s="558"/>
      <c r="D18" s="514"/>
      <c r="E18" s="559" t="s">
        <v>384</v>
      </c>
      <c r="F18" s="683"/>
      <c r="G18" s="684"/>
      <c r="H18" s="686"/>
      <c r="I18" s="686"/>
      <c r="J18" s="684"/>
      <c r="K18" s="686"/>
      <c r="L18" s="686"/>
      <c r="M18" s="684"/>
      <c r="N18" s="686"/>
      <c r="O18" s="686"/>
      <c r="P18" s="684"/>
      <c r="Q18" s="686"/>
      <c r="R18" s="686"/>
      <c r="S18" s="492"/>
    </row>
    <row r="19" spans="1:19" ht="15.75" x14ac:dyDescent="0.5">
      <c r="A19" s="487">
        <v>19</v>
      </c>
      <c r="B19" s="488"/>
      <c r="C19" s="558"/>
      <c r="D19" s="514"/>
      <c r="E19" s="559" t="s">
        <v>385</v>
      </c>
      <c r="F19" s="683"/>
      <c r="G19" s="684"/>
      <c r="H19" s="686"/>
      <c r="I19" s="686"/>
      <c r="J19" s="684"/>
      <c r="K19" s="686"/>
      <c r="L19" s="686"/>
      <c r="M19" s="684"/>
      <c r="N19" s="686"/>
      <c r="O19" s="686"/>
      <c r="P19" s="684"/>
      <c r="Q19" s="686"/>
      <c r="R19" s="686"/>
      <c r="S19" s="492"/>
    </row>
    <row r="20" spans="1:19" ht="15.75" x14ac:dyDescent="0.5">
      <c r="A20" s="487">
        <v>20</v>
      </c>
      <c r="B20" s="488"/>
      <c r="C20" s="558"/>
      <c r="D20" s="514"/>
      <c r="E20" s="559" t="s">
        <v>386</v>
      </c>
      <c r="F20" s="683"/>
      <c r="G20" s="684"/>
      <c r="H20" s="686"/>
      <c r="I20" s="686"/>
      <c r="J20" s="684"/>
      <c r="K20" s="686"/>
      <c r="L20" s="686"/>
      <c r="M20" s="684"/>
      <c r="N20" s="686"/>
      <c r="O20" s="686"/>
      <c r="P20" s="684"/>
      <c r="Q20" s="686"/>
      <c r="R20" s="686"/>
      <c r="S20" s="492"/>
    </row>
    <row r="21" spans="1:19" ht="15.75" x14ac:dyDescent="0.5">
      <c r="A21" s="487">
        <v>21</v>
      </c>
      <c r="B21" s="488"/>
      <c r="C21" s="558"/>
      <c r="D21" s="514"/>
      <c r="E21" s="559" t="s">
        <v>387</v>
      </c>
      <c r="F21" s="683"/>
      <c r="G21" s="684"/>
      <c r="H21" s="686"/>
      <c r="I21" s="686"/>
      <c r="J21" s="684"/>
      <c r="K21" s="686"/>
      <c r="L21" s="686"/>
      <c r="M21" s="684"/>
      <c r="N21" s="686"/>
      <c r="O21" s="686"/>
      <c r="P21" s="684"/>
      <c r="Q21" s="686"/>
      <c r="R21" s="686"/>
      <c r="S21" s="492"/>
    </row>
    <row r="22" spans="1:19" ht="15.75" x14ac:dyDescent="0.5">
      <c r="A22" s="487">
        <v>22</v>
      </c>
      <c r="B22" s="488"/>
      <c r="C22" s="558"/>
      <c r="D22" s="514"/>
      <c r="E22" s="559" t="s">
        <v>388</v>
      </c>
      <c r="F22" s="683"/>
      <c r="G22" s="684"/>
      <c r="H22" s="686"/>
      <c r="I22" s="686"/>
      <c r="J22" s="684"/>
      <c r="K22" s="686"/>
      <c r="L22" s="686"/>
      <c r="M22" s="684"/>
      <c r="N22" s="686"/>
      <c r="O22" s="686"/>
      <c r="P22" s="684"/>
      <c r="Q22" s="686"/>
      <c r="R22" s="686"/>
      <c r="S22" s="492"/>
    </row>
    <row r="23" spans="1:19" ht="15.75" x14ac:dyDescent="0.5">
      <c r="A23" s="487">
        <v>23</v>
      </c>
      <c r="B23" s="488"/>
      <c r="C23" s="558"/>
      <c r="D23" s="514"/>
      <c r="E23" s="559" t="s">
        <v>389</v>
      </c>
      <c r="F23" s="683"/>
      <c r="G23" s="684"/>
      <c r="H23" s="686"/>
      <c r="I23" s="686"/>
      <c r="J23" s="684"/>
      <c r="K23" s="686"/>
      <c r="L23" s="686"/>
      <c r="M23" s="684"/>
      <c r="N23" s="686"/>
      <c r="O23" s="686"/>
      <c r="P23" s="684"/>
      <c r="Q23" s="686"/>
      <c r="R23" s="686"/>
      <c r="S23" s="492"/>
    </row>
    <row r="24" spans="1:19" ht="15.75" x14ac:dyDescent="0.5">
      <c r="A24" s="487">
        <v>24</v>
      </c>
      <c r="B24" s="488"/>
      <c r="C24" s="558"/>
      <c r="D24" s="514"/>
      <c r="E24" s="559" t="s">
        <v>390</v>
      </c>
      <c r="F24" s="683"/>
      <c r="G24" s="684"/>
      <c r="H24" s="686"/>
      <c r="I24" s="686"/>
      <c r="J24" s="684"/>
      <c r="K24" s="686"/>
      <c r="L24" s="686"/>
      <c r="M24" s="684"/>
      <c r="N24" s="686"/>
      <c r="O24" s="686"/>
      <c r="P24" s="684"/>
      <c r="Q24" s="686"/>
      <c r="R24" s="686"/>
      <c r="S24" s="492"/>
    </row>
    <row r="25" spans="1:19" ht="15.75" x14ac:dyDescent="0.5">
      <c r="A25" s="487">
        <v>25</v>
      </c>
      <c r="B25" s="488"/>
      <c r="C25" s="558"/>
      <c r="D25" s="514"/>
      <c r="E25" s="559" t="s">
        <v>391</v>
      </c>
      <c r="F25" s="683"/>
      <c r="G25" s="684"/>
      <c r="H25" s="686"/>
      <c r="I25" s="686"/>
      <c r="J25" s="684"/>
      <c r="K25" s="686"/>
      <c r="L25" s="686"/>
      <c r="M25" s="684"/>
      <c r="N25" s="686"/>
      <c r="O25" s="686"/>
      <c r="P25" s="684"/>
      <c r="Q25" s="686"/>
      <c r="R25" s="686"/>
      <c r="S25" s="492"/>
    </row>
    <row r="26" spans="1:19" ht="15.75" x14ac:dyDescent="0.5">
      <c r="A26" s="487">
        <v>26</v>
      </c>
      <c r="B26" s="488"/>
      <c r="C26" s="558"/>
      <c r="D26" s="514"/>
      <c r="E26" s="559" t="s">
        <v>392</v>
      </c>
      <c r="F26" s="683"/>
      <c r="G26" s="684"/>
      <c r="H26" s="686"/>
      <c r="I26" s="686"/>
      <c r="J26" s="684"/>
      <c r="K26" s="686"/>
      <c r="L26" s="686"/>
      <c r="M26" s="684"/>
      <c r="N26" s="686"/>
      <c r="O26" s="686"/>
      <c r="P26" s="684"/>
      <c r="Q26" s="686"/>
      <c r="R26" s="686"/>
      <c r="S26" s="492"/>
    </row>
    <row r="27" spans="1:19" ht="15.75" x14ac:dyDescent="0.5">
      <c r="A27" s="487">
        <v>27</v>
      </c>
      <c r="B27" s="488"/>
      <c r="C27" s="558"/>
      <c r="D27" s="514"/>
      <c r="E27" s="559" t="s">
        <v>393</v>
      </c>
      <c r="F27" s="683"/>
      <c r="G27" s="684"/>
      <c r="H27" s="686"/>
      <c r="I27" s="686"/>
      <c r="J27" s="684"/>
      <c r="K27" s="686"/>
      <c r="L27" s="686"/>
      <c r="M27" s="684"/>
      <c r="N27" s="686"/>
      <c r="O27" s="686"/>
      <c r="P27" s="684"/>
      <c r="Q27" s="686"/>
      <c r="R27" s="686"/>
      <c r="S27" s="492"/>
    </row>
    <row r="28" spans="1:19" ht="15.75" x14ac:dyDescent="0.5">
      <c r="A28" s="487">
        <v>28</v>
      </c>
      <c r="B28" s="488"/>
      <c r="C28" s="558"/>
      <c r="D28" s="514"/>
      <c r="E28" s="559" t="s">
        <v>394</v>
      </c>
      <c r="F28" s="683"/>
      <c r="G28" s="684"/>
      <c r="H28" s="686"/>
      <c r="I28" s="686"/>
      <c r="J28" s="684"/>
      <c r="K28" s="686"/>
      <c r="L28" s="686"/>
      <c r="M28" s="684"/>
      <c r="N28" s="686"/>
      <c r="O28" s="686"/>
      <c r="P28" s="684"/>
      <c r="Q28" s="686"/>
      <c r="R28" s="686"/>
      <c r="S28" s="492"/>
    </row>
    <row r="29" spans="1:19" ht="15.75" x14ac:dyDescent="0.5">
      <c r="A29" s="487">
        <v>29</v>
      </c>
      <c r="B29" s="488"/>
      <c r="C29" s="558"/>
      <c r="D29" s="514"/>
      <c r="E29" s="559" t="s">
        <v>395</v>
      </c>
      <c r="F29" s="683"/>
      <c r="G29" s="684"/>
      <c r="H29" s="686"/>
      <c r="I29" s="686"/>
      <c r="J29" s="684"/>
      <c r="K29" s="686"/>
      <c r="L29" s="686"/>
      <c r="M29" s="684"/>
      <c r="N29" s="686"/>
      <c r="O29" s="686"/>
      <c r="P29" s="684"/>
      <c r="Q29" s="686"/>
      <c r="R29" s="686"/>
      <c r="S29" s="492"/>
    </row>
    <row r="30" spans="1:19" ht="15.75" x14ac:dyDescent="0.5">
      <c r="A30" s="487">
        <v>30</v>
      </c>
      <c r="B30" s="488"/>
      <c r="C30" s="558"/>
      <c r="D30" s="514"/>
      <c r="E30" s="559" t="s">
        <v>396</v>
      </c>
      <c r="F30" s="683"/>
      <c r="G30" s="684"/>
      <c r="H30" s="686"/>
      <c r="I30" s="686"/>
      <c r="J30" s="684"/>
      <c r="K30" s="686"/>
      <c r="L30" s="686"/>
      <c r="M30" s="684"/>
      <c r="N30" s="686"/>
      <c r="O30" s="686"/>
      <c r="P30" s="684"/>
      <c r="Q30" s="686"/>
      <c r="R30" s="686"/>
      <c r="S30" s="492"/>
    </row>
    <row r="31" spans="1:19" ht="15.75" x14ac:dyDescent="0.5">
      <c r="A31" s="487">
        <v>31</v>
      </c>
      <c r="B31" s="488"/>
      <c r="C31" s="558"/>
      <c r="D31" s="514"/>
      <c r="E31" s="559" t="s">
        <v>397</v>
      </c>
      <c r="F31" s="683"/>
      <c r="G31" s="684"/>
      <c r="H31" s="686"/>
      <c r="I31" s="686"/>
      <c r="J31" s="684"/>
      <c r="K31" s="686"/>
      <c r="L31" s="686"/>
      <c r="M31" s="684"/>
      <c r="N31" s="686"/>
      <c r="O31" s="686"/>
      <c r="P31" s="684"/>
      <c r="Q31" s="686"/>
      <c r="R31" s="686"/>
      <c r="S31" s="492"/>
    </row>
    <row r="32" spans="1:19" ht="15.75" x14ac:dyDescent="0.5">
      <c r="A32" s="487">
        <v>32</v>
      </c>
      <c r="B32" s="488"/>
      <c r="C32" s="558"/>
      <c r="D32" s="514"/>
      <c r="E32" s="559" t="s">
        <v>398</v>
      </c>
      <c r="F32" s="683"/>
      <c r="G32" s="684"/>
      <c r="H32" s="686"/>
      <c r="I32" s="686"/>
      <c r="J32" s="684"/>
      <c r="K32" s="686"/>
      <c r="L32" s="686"/>
      <c r="M32" s="684"/>
      <c r="N32" s="686"/>
      <c r="O32" s="686"/>
      <c r="P32" s="684"/>
      <c r="Q32" s="686"/>
      <c r="R32" s="686"/>
      <c r="S32" s="492"/>
    </row>
    <row r="33" spans="1:19" ht="15.75" x14ac:dyDescent="0.5">
      <c r="A33" s="487">
        <v>33</v>
      </c>
      <c r="B33" s="488"/>
      <c r="C33" s="558"/>
      <c r="D33" s="514"/>
      <c r="E33" s="559" t="s">
        <v>399</v>
      </c>
      <c r="F33" s="683"/>
      <c r="G33" s="684"/>
      <c r="H33" s="686"/>
      <c r="I33" s="686"/>
      <c r="J33" s="684"/>
      <c r="K33" s="686"/>
      <c r="L33" s="686"/>
      <c r="M33" s="684"/>
      <c r="N33" s="686"/>
      <c r="O33" s="686"/>
      <c r="P33" s="684"/>
      <c r="Q33" s="686"/>
      <c r="R33" s="686"/>
      <c r="S33" s="492"/>
    </row>
    <row r="34" spans="1:19" ht="15.75" x14ac:dyDescent="0.5">
      <c r="A34" s="487">
        <v>34</v>
      </c>
      <c r="B34" s="488"/>
      <c r="C34" s="558"/>
      <c r="D34" s="514"/>
      <c r="E34" s="559" t="s">
        <v>400</v>
      </c>
      <c r="F34" s="683"/>
      <c r="G34" s="684"/>
      <c r="H34" s="686"/>
      <c r="I34" s="686"/>
      <c r="J34" s="684"/>
      <c r="K34" s="686"/>
      <c r="L34" s="686"/>
      <c r="M34" s="684"/>
      <c r="N34" s="686"/>
      <c r="O34" s="686"/>
      <c r="P34" s="684"/>
      <c r="Q34" s="686"/>
      <c r="R34" s="686"/>
      <c r="S34" s="492"/>
    </row>
    <row r="35" spans="1:19" ht="16.149999999999999" thickBot="1" x14ac:dyDescent="0.55000000000000004">
      <c r="A35" s="487">
        <v>35</v>
      </c>
      <c r="B35" s="488"/>
      <c r="C35" s="558"/>
      <c r="D35" s="514"/>
      <c r="E35" s="559" t="s">
        <v>401</v>
      </c>
      <c r="F35" s="683"/>
      <c r="G35" s="684"/>
      <c r="H35" s="686"/>
      <c r="I35" s="686"/>
      <c r="J35" s="684"/>
      <c r="K35" s="686"/>
      <c r="L35" s="686"/>
      <c r="M35" s="684"/>
      <c r="N35" s="686"/>
      <c r="O35" s="686"/>
      <c r="P35" s="684"/>
      <c r="Q35" s="686"/>
      <c r="R35" s="686"/>
      <c r="S35" s="492"/>
    </row>
    <row r="36" spans="1:19" ht="16.149999999999999" thickBot="1" x14ac:dyDescent="0.55000000000000004">
      <c r="A36" s="487">
        <v>36</v>
      </c>
      <c r="B36" s="488"/>
      <c r="C36" s="514"/>
      <c r="D36" s="514"/>
      <c r="E36" s="561" t="s">
        <v>402</v>
      </c>
      <c r="F36" s="561"/>
      <c r="G36" s="562">
        <f t="shared" ref="G36:R36" si="0">SUM(G10:G35)</f>
        <v>0</v>
      </c>
      <c r="H36" s="562">
        <f t="shared" ref="H36" si="1">SUM(H10:H35)</f>
        <v>0</v>
      </c>
      <c r="I36" s="562">
        <f t="shared" si="0"/>
        <v>0</v>
      </c>
      <c r="J36" s="562">
        <f t="shared" si="0"/>
        <v>0</v>
      </c>
      <c r="K36" s="562">
        <f t="shared" ref="K36" si="2">SUM(K10:K35)</f>
        <v>0</v>
      </c>
      <c r="L36" s="562">
        <f t="shared" si="0"/>
        <v>0</v>
      </c>
      <c r="M36" s="562">
        <f t="shared" si="0"/>
        <v>0</v>
      </c>
      <c r="N36" s="562">
        <f t="shared" ref="N36" si="3">SUM(N10:N35)</f>
        <v>0</v>
      </c>
      <c r="O36" s="562">
        <f t="shared" si="0"/>
        <v>0</v>
      </c>
      <c r="P36" s="562">
        <f t="shared" si="0"/>
        <v>0</v>
      </c>
      <c r="Q36" s="562">
        <f t="shared" ref="Q36" si="4">SUM(Q10:Q35)</f>
        <v>0</v>
      </c>
      <c r="R36" s="562">
        <f t="shared" si="0"/>
        <v>0</v>
      </c>
      <c r="S36" s="492"/>
    </row>
    <row r="37" spans="1:19" x14ac:dyDescent="0.4">
      <c r="A37" s="487">
        <v>37</v>
      </c>
      <c r="B37" s="606"/>
      <c r="C37" s="607"/>
      <c r="D37" s="607"/>
      <c r="E37" s="607"/>
      <c r="F37" s="607"/>
      <c r="G37" s="607"/>
      <c r="H37" s="607"/>
      <c r="I37" s="607"/>
      <c r="J37" s="607"/>
      <c r="K37" s="607"/>
      <c r="L37" s="607"/>
      <c r="M37" s="607"/>
      <c r="N37" s="607"/>
      <c r="O37" s="607"/>
      <c r="P37" s="607"/>
      <c r="Q37" s="607"/>
      <c r="R37" s="607"/>
      <c r="S37" s="515"/>
    </row>
  </sheetData>
  <sheetProtection formatRows="0" insertRows="0"/>
  <mergeCells count="3">
    <mergeCell ref="A5:R5"/>
    <mergeCell ref="O2:P2"/>
    <mergeCell ref="O3:P3"/>
  </mergeCells>
  <dataValidations count="1">
    <dataValidation allowBlank="1" showInputMessage="1" showErrorMessage="1" prompt="Please enter text" sqref="E10:F35" xr:uid="{6BE8EE3C-EC5A-48F9-BF4D-C1F5F5151FAA}"/>
  </dataValidations>
  <pageMargins left="0.70866141732283472" right="0.70866141732283472" top="0.74803149606299213" bottom="0.74803149606299213" header="0.31496062992125989" footer="0.31496062992125989"/>
  <pageSetup paperSize="9" scale="53" orientation="landscape" cellComments="asDisplayed" r:id="rId1"/>
  <headerFooter>
    <oddHeader>&amp;CCommerce Commission Information Disclosure Template</oddHeader>
    <oddFooter>&amp;L&amp;F&amp;C&amp;P&amp;R&amp;A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E8B75-59BF-4BBB-8E40-895A4872F759}">
  <sheetPr codeName="Sheet14">
    <tabColor rgb="FF92D050"/>
    <pageSetUpPr fitToPage="1"/>
  </sheetPr>
  <dimension ref="A1:N129"/>
  <sheetViews>
    <sheetView showGridLines="0" view="pageBreakPreview" zoomScaleNormal="100" zoomScaleSheetLayoutView="100" workbookViewId="0">
      <selection activeCell="T7" sqref="T7"/>
    </sheetView>
  </sheetViews>
  <sheetFormatPr defaultColWidth="9.1328125" defaultRowHeight="13.15" x14ac:dyDescent="0.4"/>
  <cols>
    <col min="1" max="1" width="4.86328125" style="486" customWidth="1"/>
    <col min="2" max="2" width="2.59765625" style="486" customWidth="1"/>
    <col min="3" max="3" width="6.1328125" style="486" customWidth="1"/>
    <col min="4" max="5" width="2.265625" style="486" customWidth="1"/>
    <col min="6" max="6" width="62.3984375" style="486" customWidth="1"/>
    <col min="7" max="7" width="16.86328125" style="486" customWidth="1"/>
    <col min="8" max="13" width="16.1328125" style="486" customWidth="1"/>
    <col min="14" max="14" width="1.59765625" style="486" customWidth="1"/>
    <col min="15" max="16384" width="9.1328125" style="486"/>
  </cols>
  <sheetData>
    <row r="1" spans="1:14" s="476" customFormat="1" ht="15" customHeight="1" x14ac:dyDescent="0.4">
      <c r="A1" s="410"/>
      <c r="B1" s="204"/>
      <c r="C1" s="204"/>
      <c r="D1" s="204"/>
      <c r="E1" s="204"/>
      <c r="F1" s="204"/>
      <c r="G1" s="204"/>
      <c r="H1" s="204"/>
      <c r="I1" s="204"/>
      <c r="J1" s="204"/>
      <c r="K1" s="204"/>
      <c r="L1" s="204"/>
      <c r="M1" s="204"/>
      <c r="N1" s="202"/>
    </row>
    <row r="2" spans="1:14" s="476" customFormat="1" ht="18" customHeight="1" x14ac:dyDescent="0.5">
      <c r="A2" s="411"/>
      <c r="B2" s="193"/>
      <c r="C2" s="193"/>
      <c r="D2" s="193"/>
      <c r="E2" s="193"/>
      <c r="F2" s="193"/>
      <c r="G2" s="193"/>
      <c r="H2" s="193"/>
      <c r="I2" s="192"/>
      <c r="J2" s="477" t="s">
        <v>862</v>
      </c>
      <c r="K2" s="865" t="str">
        <f>IF(NOT(ISBLANK(CoverSheet!$C$8)),CoverSheet!$C$8,"")</f>
        <v/>
      </c>
      <c r="L2" s="865"/>
      <c r="M2" s="865"/>
      <c r="N2" s="191"/>
    </row>
    <row r="3" spans="1:14" s="476" customFormat="1" ht="18" customHeight="1" x14ac:dyDescent="0.5">
      <c r="A3" s="411"/>
      <c r="B3" s="193"/>
      <c r="C3" s="193"/>
      <c r="D3" s="193"/>
      <c r="E3" s="193"/>
      <c r="F3" s="193"/>
      <c r="G3" s="193"/>
      <c r="H3" s="193"/>
      <c r="I3" s="192"/>
      <c r="J3" s="477" t="s">
        <v>343</v>
      </c>
      <c r="K3" s="854"/>
      <c r="L3" s="855"/>
      <c r="M3" s="856"/>
      <c r="N3" s="191"/>
    </row>
    <row r="4" spans="1:14" s="476" customFormat="1" ht="21" x14ac:dyDescent="0.65">
      <c r="A4" s="478" t="s">
        <v>864</v>
      </c>
      <c r="B4" s="479"/>
      <c r="C4" s="193"/>
      <c r="D4" s="193"/>
      <c r="E4" s="193"/>
      <c r="F4" s="193"/>
      <c r="G4" s="193"/>
      <c r="H4" s="193"/>
      <c r="I4" s="193"/>
      <c r="J4" s="480"/>
      <c r="K4" s="193"/>
      <c r="L4" s="193"/>
      <c r="M4" s="193"/>
      <c r="N4" s="191"/>
    </row>
    <row r="5" spans="1:14" s="483" customFormat="1" ht="39" customHeight="1" x14ac:dyDescent="0.4">
      <c r="A5" s="857" t="s">
        <v>865</v>
      </c>
      <c r="B5" s="858"/>
      <c r="C5" s="858"/>
      <c r="D5" s="858"/>
      <c r="E5" s="858"/>
      <c r="F5" s="858"/>
      <c r="G5" s="858"/>
      <c r="H5" s="858"/>
      <c r="I5" s="858"/>
      <c r="J5" s="858"/>
      <c r="K5" s="858"/>
      <c r="L5" s="858"/>
      <c r="M5" s="858"/>
      <c r="N5" s="481"/>
    </row>
    <row r="6" spans="1:14" ht="15" customHeight="1" x14ac:dyDescent="0.4">
      <c r="A6" s="484" t="s">
        <v>131</v>
      </c>
      <c r="B6" s="480"/>
      <c r="C6" s="480"/>
      <c r="D6" s="193"/>
      <c r="E6" s="193"/>
      <c r="F6" s="193"/>
      <c r="G6" s="193"/>
      <c r="H6" s="193"/>
      <c r="I6" s="193"/>
      <c r="J6" s="193"/>
      <c r="K6" s="193"/>
      <c r="L6" s="193"/>
      <c r="M6" s="193"/>
      <c r="N6" s="191"/>
    </row>
    <row r="7" spans="1:14" ht="29.25" customHeight="1" x14ac:dyDescent="0.55000000000000004">
      <c r="A7" s="487">
        <v>7</v>
      </c>
      <c r="B7" s="488"/>
      <c r="C7" s="495" t="s">
        <v>866</v>
      </c>
      <c r="D7" s="490"/>
      <c r="E7" s="489"/>
      <c r="F7" s="489"/>
      <c r="G7" s="489"/>
      <c r="H7" s="864" t="s">
        <v>899</v>
      </c>
      <c r="I7" s="864"/>
      <c r="J7" s="864"/>
      <c r="K7" s="864"/>
      <c r="L7" s="864"/>
      <c r="M7" s="864"/>
      <c r="N7" s="548"/>
    </row>
    <row r="8" spans="1:14" ht="16.5" customHeight="1" x14ac:dyDescent="0.4">
      <c r="A8" s="487">
        <v>8</v>
      </c>
      <c r="B8" s="488"/>
      <c r="C8" s="493"/>
      <c r="D8" s="493"/>
      <c r="E8" s="493"/>
      <c r="F8" s="563"/>
      <c r="G8" s="489"/>
      <c r="H8" s="866" t="s">
        <v>403</v>
      </c>
      <c r="I8" s="866"/>
      <c r="J8" s="866"/>
      <c r="K8" s="866"/>
      <c r="L8" s="866"/>
      <c r="M8" s="866"/>
      <c r="N8" s="548"/>
    </row>
    <row r="9" spans="1:14" ht="12.75" customHeight="1" x14ac:dyDescent="0.4">
      <c r="A9" s="487">
        <v>9</v>
      </c>
      <c r="B9" s="488"/>
      <c r="C9" s="489"/>
      <c r="D9" s="489"/>
      <c r="E9" s="563"/>
      <c r="F9" s="489" t="s">
        <v>867</v>
      </c>
      <c r="G9" s="489"/>
      <c r="H9" s="564" t="s">
        <v>15</v>
      </c>
      <c r="I9" s="564" t="s">
        <v>344</v>
      </c>
      <c r="J9" s="564" t="s">
        <v>345</v>
      </c>
      <c r="K9" s="564" t="s">
        <v>346</v>
      </c>
      <c r="L9" s="564" t="s">
        <v>347</v>
      </c>
      <c r="M9" s="564" t="s">
        <v>348</v>
      </c>
      <c r="N9" s="492"/>
    </row>
    <row r="10" spans="1:14" ht="12.75" customHeight="1" x14ac:dyDescent="0.4">
      <c r="A10" s="487">
        <v>10</v>
      </c>
      <c r="B10" s="488"/>
      <c r="C10" s="681"/>
      <c r="D10" s="681"/>
      <c r="E10" s="681"/>
      <c r="F10" s="687" t="s">
        <v>404</v>
      </c>
      <c r="G10" s="520"/>
      <c r="H10" s="684"/>
      <c r="I10" s="684"/>
      <c r="J10" s="684"/>
      <c r="K10" s="684"/>
      <c r="L10" s="684"/>
      <c r="M10" s="684"/>
      <c r="N10" s="548"/>
    </row>
    <row r="11" spans="1:14" ht="12.75" customHeight="1" x14ac:dyDescent="0.4">
      <c r="A11" s="487">
        <v>11</v>
      </c>
      <c r="B11" s="488"/>
      <c r="C11" s="681"/>
      <c r="D11" s="681"/>
      <c r="E11" s="681"/>
      <c r="F11" s="687" t="s">
        <v>404</v>
      </c>
      <c r="G11" s="489"/>
      <c r="H11" s="684"/>
      <c r="I11" s="684"/>
      <c r="J11" s="684"/>
      <c r="K11" s="684"/>
      <c r="L11" s="684"/>
      <c r="M11" s="684"/>
      <c r="N11" s="548"/>
    </row>
    <row r="12" spans="1:14" ht="12.75" customHeight="1" x14ac:dyDescent="0.4">
      <c r="A12" s="487">
        <v>12</v>
      </c>
      <c r="B12" s="488"/>
      <c r="C12" s="681"/>
      <c r="D12" s="681"/>
      <c r="E12" s="681"/>
      <c r="F12" s="687" t="s">
        <v>404</v>
      </c>
      <c r="G12" s="489"/>
      <c r="H12" s="684"/>
      <c r="I12" s="684"/>
      <c r="J12" s="684"/>
      <c r="K12" s="684"/>
      <c r="L12" s="684"/>
      <c r="M12" s="684"/>
      <c r="N12" s="548"/>
    </row>
    <row r="13" spans="1:14" ht="12.75" customHeight="1" x14ac:dyDescent="0.4">
      <c r="A13" s="487">
        <v>13</v>
      </c>
      <c r="B13" s="488"/>
      <c r="C13" s="681"/>
      <c r="D13" s="681"/>
      <c r="E13" s="681"/>
      <c r="F13" s="687" t="s">
        <v>404</v>
      </c>
      <c r="G13" s="489"/>
      <c r="H13" s="684"/>
      <c r="I13" s="684"/>
      <c r="J13" s="684"/>
      <c r="K13" s="684"/>
      <c r="L13" s="684"/>
      <c r="M13" s="684"/>
      <c r="N13" s="548"/>
    </row>
    <row r="14" spans="1:14" ht="12.75" customHeight="1" x14ac:dyDescent="0.4">
      <c r="A14" s="487">
        <v>14</v>
      </c>
      <c r="B14" s="488"/>
      <c r="C14" s="681"/>
      <c r="D14" s="681"/>
      <c r="E14" s="681"/>
      <c r="F14" s="687" t="s">
        <v>404</v>
      </c>
      <c r="G14" s="489"/>
      <c r="H14" s="684"/>
      <c r="I14" s="684"/>
      <c r="J14" s="684"/>
      <c r="K14" s="684"/>
      <c r="L14" s="684"/>
      <c r="M14" s="684"/>
      <c r="N14" s="548"/>
    </row>
    <row r="15" spans="1:14" ht="15" customHeight="1" x14ac:dyDescent="0.4">
      <c r="A15" s="487">
        <v>15</v>
      </c>
      <c r="B15" s="488"/>
      <c r="C15" s="850"/>
      <c r="D15" s="850"/>
      <c r="E15" s="681"/>
      <c r="F15" s="687" t="s">
        <v>404</v>
      </c>
      <c r="G15" s="520"/>
      <c r="H15" s="684"/>
      <c r="I15" s="684"/>
      <c r="J15" s="684"/>
      <c r="K15" s="684"/>
      <c r="L15" s="684"/>
      <c r="M15" s="684"/>
      <c r="N15" s="548"/>
    </row>
    <row r="16" spans="1:14" ht="15" customHeight="1" x14ac:dyDescent="0.4">
      <c r="A16" s="487">
        <v>16</v>
      </c>
      <c r="B16" s="488"/>
      <c r="C16" s="850"/>
      <c r="D16" s="850"/>
      <c r="E16" s="681"/>
      <c r="F16" s="687" t="s">
        <v>404</v>
      </c>
      <c r="G16" s="489"/>
      <c r="H16" s="684"/>
      <c r="I16" s="684"/>
      <c r="J16" s="684"/>
      <c r="K16" s="684"/>
      <c r="L16" s="684"/>
      <c r="M16" s="684"/>
      <c r="N16" s="548"/>
    </row>
    <row r="17" spans="1:14" ht="15" customHeight="1" x14ac:dyDescent="0.4">
      <c r="A17" s="487">
        <v>17</v>
      </c>
      <c r="B17" s="488"/>
      <c r="C17" s="850"/>
      <c r="D17" s="850"/>
      <c r="E17" s="681"/>
      <c r="F17" s="687" t="s">
        <v>404</v>
      </c>
      <c r="G17" s="489"/>
      <c r="H17" s="684"/>
      <c r="I17" s="684"/>
      <c r="J17" s="684"/>
      <c r="K17" s="684"/>
      <c r="L17" s="684"/>
      <c r="M17" s="684"/>
      <c r="N17" s="548"/>
    </row>
    <row r="18" spans="1:14" ht="15" customHeight="1" x14ac:dyDescent="0.4">
      <c r="A18" s="487">
        <v>18</v>
      </c>
      <c r="B18" s="488"/>
      <c r="C18" s="850"/>
      <c r="D18" s="850"/>
      <c r="E18" s="681"/>
      <c r="F18" s="687" t="s">
        <v>404</v>
      </c>
      <c r="G18" s="489"/>
      <c r="H18" s="684"/>
      <c r="I18" s="684"/>
      <c r="J18" s="684"/>
      <c r="K18" s="684"/>
      <c r="L18" s="684"/>
      <c r="M18" s="684"/>
      <c r="N18" s="548"/>
    </row>
    <row r="19" spans="1:14" ht="15" customHeight="1" thickBot="1" x14ac:dyDescent="0.45">
      <c r="A19" s="487">
        <v>19</v>
      </c>
      <c r="B19" s="488"/>
      <c r="C19" s="850"/>
      <c r="D19" s="850"/>
      <c r="E19" s="681"/>
      <c r="F19" s="687" t="s">
        <v>404</v>
      </c>
      <c r="G19" s="489"/>
      <c r="H19" s="684"/>
      <c r="I19" s="684"/>
      <c r="J19" s="684"/>
      <c r="K19" s="684"/>
      <c r="L19" s="684"/>
      <c r="M19" s="684"/>
      <c r="N19" s="548"/>
    </row>
    <row r="20" spans="1:14" ht="15" customHeight="1" x14ac:dyDescent="0.4">
      <c r="A20" s="487">
        <v>20</v>
      </c>
      <c r="B20" s="488"/>
      <c r="C20" s="681"/>
      <c r="D20" s="681"/>
      <c r="E20" s="681"/>
      <c r="F20" s="681" t="s">
        <v>868</v>
      </c>
      <c r="G20" s="565"/>
      <c r="H20" s="688">
        <f>SUM(H10:H19)</f>
        <v>0</v>
      </c>
      <c r="I20" s="688">
        <f t="shared" ref="I20:M20" si="0">SUM(I10:I19)</f>
        <v>0</v>
      </c>
      <c r="J20" s="688">
        <f t="shared" si="0"/>
        <v>0</v>
      </c>
      <c r="K20" s="688">
        <f t="shared" si="0"/>
        <v>0</v>
      </c>
      <c r="L20" s="688">
        <f t="shared" si="0"/>
        <v>0</v>
      </c>
      <c r="M20" s="688">
        <f t="shared" si="0"/>
        <v>0</v>
      </c>
      <c r="N20" s="548"/>
    </row>
    <row r="21" spans="1:14" ht="15" customHeight="1" x14ac:dyDescent="0.4">
      <c r="A21" s="487">
        <v>21</v>
      </c>
      <c r="B21" s="488"/>
      <c r="C21" s="681"/>
      <c r="D21" s="681"/>
      <c r="E21" s="502"/>
      <c r="F21" s="689" t="s">
        <v>869</v>
      </c>
      <c r="G21" s="565"/>
      <c r="H21" s="690"/>
      <c r="I21" s="690"/>
      <c r="J21" s="690"/>
      <c r="K21" s="690"/>
      <c r="L21" s="690"/>
      <c r="M21" s="690"/>
      <c r="N21" s="548"/>
    </row>
    <row r="22" spans="1:14" ht="15" customHeight="1" x14ac:dyDescent="0.4">
      <c r="A22" s="487">
        <v>22</v>
      </c>
      <c r="B22" s="488"/>
      <c r="C22" s="681"/>
      <c r="D22" s="681"/>
      <c r="E22" s="502"/>
      <c r="F22" s="689"/>
      <c r="G22" s="565"/>
      <c r="H22" s="565"/>
      <c r="I22" s="565"/>
      <c r="J22" s="565"/>
      <c r="K22" s="565"/>
      <c r="L22" s="565"/>
      <c r="M22" s="565"/>
      <c r="N22" s="548"/>
    </row>
    <row r="23" spans="1:14" ht="15" customHeight="1" thickBot="1" x14ac:dyDescent="0.45">
      <c r="A23" s="487">
        <v>23</v>
      </c>
      <c r="B23" s="488"/>
      <c r="C23" s="681"/>
      <c r="D23" s="681"/>
      <c r="E23" s="502"/>
      <c r="F23" s="689" t="s">
        <v>870</v>
      </c>
      <c r="G23" s="565"/>
      <c r="H23" s="690"/>
      <c r="I23" s="690"/>
      <c r="J23" s="690"/>
      <c r="K23" s="690"/>
      <c r="L23" s="690"/>
      <c r="M23" s="690"/>
      <c r="N23" s="548"/>
    </row>
    <row r="24" spans="1:14" ht="15" customHeight="1" thickBot="1" x14ac:dyDescent="0.45">
      <c r="A24" s="487">
        <v>24</v>
      </c>
      <c r="B24" s="488"/>
      <c r="C24" s="681"/>
      <c r="D24" s="681"/>
      <c r="E24" s="502"/>
      <c r="F24" s="689" t="s">
        <v>405</v>
      </c>
      <c r="G24" s="565"/>
      <c r="H24" s="499">
        <f>H20+H21+H23</f>
        <v>0</v>
      </c>
      <c r="I24" s="499">
        <f t="shared" ref="I24:M24" si="1">I20+I21+I23</f>
        <v>0</v>
      </c>
      <c r="J24" s="499">
        <f t="shared" si="1"/>
        <v>0</v>
      </c>
      <c r="K24" s="499">
        <f t="shared" si="1"/>
        <v>0</v>
      </c>
      <c r="L24" s="499">
        <f t="shared" si="1"/>
        <v>0</v>
      </c>
      <c r="M24" s="499">
        <f t="shared" si="1"/>
        <v>0</v>
      </c>
      <c r="N24" s="548"/>
    </row>
    <row r="25" spans="1:14" ht="15" customHeight="1" x14ac:dyDescent="0.4">
      <c r="A25" s="487">
        <v>25</v>
      </c>
      <c r="B25" s="488"/>
      <c r="C25" s="681"/>
      <c r="D25" s="681"/>
      <c r="E25" s="502"/>
      <c r="F25" s="689"/>
      <c r="G25" s="565"/>
      <c r="H25" s="565"/>
      <c r="I25" s="565"/>
      <c r="J25" s="565"/>
      <c r="K25" s="565"/>
      <c r="L25" s="565"/>
      <c r="M25" s="565"/>
      <c r="N25" s="548"/>
    </row>
    <row r="26" spans="1:14" ht="15" customHeight="1" thickBot="1" x14ac:dyDescent="0.55000000000000004">
      <c r="A26" s="487">
        <v>26</v>
      </c>
      <c r="B26" s="488"/>
      <c r="C26" s="681"/>
      <c r="D26" s="681"/>
      <c r="E26" s="502"/>
      <c r="F26" s="566" t="s">
        <v>871</v>
      </c>
      <c r="G26" s="565"/>
      <c r="H26" s="690"/>
      <c r="I26" s="690"/>
      <c r="J26" s="690"/>
      <c r="K26" s="690"/>
      <c r="L26" s="690"/>
      <c r="M26" s="690"/>
      <c r="N26" s="548"/>
    </row>
    <row r="27" spans="1:14" ht="16.149999999999999" thickBot="1" x14ac:dyDescent="0.55000000000000004">
      <c r="A27" s="487">
        <v>27</v>
      </c>
      <c r="B27" s="488"/>
      <c r="C27" s="681"/>
      <c r="D27" s="681"/>
      <c r="E27" s="681"/>
      <c r="F27" s="566" t="s">
        <v>406</v>
      </c>
      <c r="G27" s="489"/>
      <c r="H27" s="522" t="e">
        <f>H26/H20</f>
        <v>#DIV/0!</v>
      </c>
      <c r="I27" s="522" t="e">
        <f t="shared" ref="I27:M27" si="2">I26/I20</f>
        <v>#DIV/0!</v>
      </c>
      <c r="J27" s="522" t="e">
        <f t="shared" si="2"/>
        <v>#DIV/0!</v>
      </c>
      <c r="K27" s="522" t="e">
        <f t="shared" si="2"/>
        <v>#DIV/0!</v>
      </c>
      <c r="L27" s="522" t="e">
        <f t="shared" si="2"/>
        <v>#DIV/0!</v>
      </c>
      <c r="M27" s="522" t="e">
        <f t="shared" si="2"/>
        <v>#DIV/0!</v>
      </c>
      <c r="N27" s="548"/>
    </row>
    <row r="28" spans="1:14" ht="16.149999999999999" thickBot="1" x14ac:dyDescent="0.55000000000000004">
      <c r="A28" s="487">
        <v>28</v>
      </c>
      <c r="B28" s="488"/>
      <c r="C28" s="681"/>
      <c r="D28" s="681"/>
      <c r="E28" s="681"/>
      <c r="F28" s="566" t="s">
        <v>407</v>
      </c>
      <c r="G28" s="489"/>
      <c r="H28" s="522" t="e">
        <f t="shared" ref="H28" si="3">H61/H20</f>
        <v>#DIV/0!</v>
      </c>
      <c r="I28" s="522" t="e">
        <f>I62/I20</f>
        <v>#DIV/0!</v>
      </c>
      <c r="J28" s="522" t="e">
        <f t="shared" ref="J28:M28" si="4">J62/J20</f>
        <v>#DIV/0!</v>
      </c>
      <c r="K28" s="522" t="e">
        <f t="shared" si="4"/>
        <v>#DIV/0!</v>
      </c>
      <c r="L28" s="522" t="e">
        <f t="shared" si="4"/>
        <v>#DIV/0!</v>
      </c>
      <c r="M28" s="522" t="e">
        <f t="shared" si="4"/>
        <v>#DIV/0!</v>
      </c>
      <c r="N28" s="548"/>
    </row>
    <row r="29" spans="1:14" ht="22.5" customHeight="1" x14ac:dyDescent="0.5">
      <c r="A29" s="487">
        <v>29</v>
      </c>
      <c r="B29" s="488"/>
      <c r="C29" s="513" t="s">
        <v>354</v>
      </c>
      <c r="D29" s="681"/>
      <c r="E29" s="681"/>
      <c r="F29" s="566"/>
      <c r="G29" s="489"/>
      <c r="H29" s="489"/>
      <c r="I29" s="489"/>
      <c r="J29" s="489"/>
      <c r="K29" s="489"/>
      <c r="L29" s="489"/>
      <c r="M29" s="489"/>
      <c r="N29" s="548"/>
    </row>
    <row r="30" spans="1:14" ht="27" customHeight="1" x14ac:dyDescent="0.55000000000000004">
      <c r="A30" s="487">
        <v>30</v>
      </c>
      <c r="B30" s="488"/>
      <c r="C30" s="495" t="s">
        <v>812</v>
      </c>
      <c r="D30" s="490"/>
      <c r="E30" s="489"/>
      <c r="F30" s="489"/>
      <c r="G30" s="489"/>
      <c r="H30" s="864" t="s">
        <v>900</v>
      </c>
      <c r="I30" s="864"/>
      <c r="J30" s="864"/>
      <c r="K30" s="864"/>
      <c r="L30" s="864"/>
      <c r="M30" s="864"/>
      <c r="N30" s="548"/>
    </row>
    <row r="31" spans="1:14" ht="12.75" customHeight="1" x14ac:dyDescent="0.4">
      <c r="A31" s="487">
        <v>31</v>
      </c>
      <c r="B31" s="488"/>
      <c r="C31" s="681"/>
      <c r="D31" s="681"/>
      <c r="E31" s="681"/>
      <c r="F31" s="512"/>
      <c r="G31" s="681"/>
      <c r="H31" s="691" t="s">
        <v>408</v>
      </c>
      <c r="I31" s="861" t="s">
        <v>409</v>
      </c>
      <c r="J31" s="862"/>
      <c r="K31" s="862"/>
      <c r="L31" s="862"/>
      <c r="M31" s="863"/>
      <c r="N31" s="548"/>
    </row>
    <row r="32" spans="1:14" ht="18" customHeight="1" x14ac:dyDescent="0.5">
      <c r="A32" s="487">
        <v>32</v>
      </c>
      <c r="B32" s="488"/>
      <c r="C32" s="681"/>
      <c r="D32" s="681"/>
      <c r="E32" s="681"/>
      <c r="F32" s="567" t="s">
        <v>872</v>
      </c>
      <c r="G32" s="520"/>
      <c r="H32" s="564" t="s">
        <v>15</v>
      </c>
      <c r="I32" s="564" t="s">
        <v>344</v>
      </c>
      <c r="J32" s="564" t="s">
        <v>345</v>
      </c>
      <c r="K32" s="564" t="s">
        <v>346</v>
      </c>
      <c r="L32" s="564" t="s">
        <v>347</v>
      </c>
      <c r="M32" s="564" t="s">
        <v>348</v>
      </c>
      <c r="N32" s="492"/>
    </row>
    <row r="33" spans="1:14" ht="15.75" customHeight="1" x14ac:dyDescent="0.4">
      <c r="A33" s="487">
        <v>33</v>
      </c>
      <c r="B33" s="488"/>
      <c r="C33" s="681"/>
      <c r="D33" s="681"/>
      <c r="E33" s="681"/>
      <c r="F33" s="692" t="s">
        <v>376</v>
      </c>
      <c r="G33" s="520"/>
      <c r="H33" s="684"/>
      <c r="I33" s="684"/>
      <c r="J33" s="684"/>
      <c r="K33" s="684"/>
      <c r="L33" s="684"/>
      <c r="M33" s="684"/>
      <c r="N33" s="492"/>
    </row>
    <row r="34" spans="1:14" ht="15" customHeight="1" x14ac:dyDescent="0.4">
      <c r="A34" s="487">
        <v>34</v>
      </c>
      <c r="B34" s="488"/>
      <c r="C34" s="681"/>
      <c r="D34" s="681"/>
      <c r="E34" s="681"/>
      <c r="F34" s="692" t="s">
        <v>377</v>
      </c>
      <c r="G34" s="520"/>
      <c r="H34" s="684"/>
      <c r="I34" s="684"/>
      <c r="J34" s="684"/>
      <c r="K34" s="684"/>
      <c r="L34" s="684"/>
      <c r="M34" s="684"/>
      <c r="N34" s="492"/>
    </row>
    <row r="35" spans="1:14" ht="15" customHeight="1" x14ac:dyDescent="0.4">
      <c r="A35" s="487">
        <v>35</v>
      </c>
      <c r="B35" s="488"/>
      <c r="C35" s="681"/>
      <c r="D35" s="681"/>
      <c r="E35" s="681"/>
      <c r="F35" s="692" t="s">
        <v>378</v>
      </c>
      <c r="G35" s="520"/>
      <c r="H35" s="684"/>
      <c r="I35" s="684"/>
      <c r="J35" s="684"/>
      <c r="K35" s="684"/>
      <c r="L35" s="684"/>
      <c r="M35" s="684"/>
      <c r="N35" s="492"/>
    </row>
    <row r="36" spans="1:14" ht="15" customHeight="1" x14ac:dyDescent="0.4">
      <c r="A36" s="487">
        <v>36</v>
      </c>
      <c r="B36" s="488"/>
      <c r="C36" s="681"/>
      <c r="D36" s="681"/>
      <c r="E36" s="681"/>
      <c r="F36" s="692" t="s">
        <v>379</v>
      </c>
      <c r="G36" s="520"/>
      <c r="H36" s="684"/>
      <c r="I36" s="684"/>
      <c r="J36" s="684"/>
      <c r="K36" s="684"/>
      <c r="L36" s="684"/>
      <c r="M36" s="684"/>
      <c r="N36" s="492"/>
    </row>
    <row r="37" spans="1:14" ht="15" customHeight="1" x14ac:dyDescent="0.4">
      <c r="A37" s="487">
        <v>37</v>
      </c>
      <c r="B37" s="488"/>
      <c r="C37" s="681"/>
      <c r="D37" s="681"/>
      <c r="E37" s="681"/>
      <c r="F37" s="692" t="s">
        <v>380</v>
      </c>
      <c r="G37" s="520"/>
      <c r="H37" s="684"/>
      <c r="I37" s="684"/>
      <c r="J37" s="684"/>
      <c r="K37" s="684"/>
      <c r="L37" s="684"/>
      <c r="M37" s="684"/>
      <c r="N37" s="492"/>
    </row>
    <row r="38" spans="1:14" ht="15" customHeight="1" x14ac:dyDescent="0.4">
      <c r="A38" s="487">
        <v>38</v>
      </c>
      <c r="B38" s="488"/>
      <c r="C38" s="681"/>
      <c r="D38" s="681"/>
      <c r="E38" s="681"/>
      <c r="F38" s="692" t="s">
        <v>381</v>
      </c>
      <c r="G38" s="520"/>
      <c r="H38" s="684"/>
      <c r="I38" s="684"/>
      <c r="J38" s="684"/>
      <c r="K38" s="684"/>
      <c r="L38" s="684"/>
      <c r="M38" s="684"/>
      <c r="N38" s="492"/>
    </row>
    <row r="39" spans="1:14" ht="15" customHeight="1" x14ac:dyDescent="0.4">
      <c r="A39" s="487">
        <v>39</v>
      </c>
      <c r="B39" s="488"/>
      <c r="C39" s="681"/>
      <c r="D39" s="681"/>
      <c r="E39" s="681"/>
      <c r="F39" s="692" t="s">
        <v>382</v>
      </c>
      <c r="G39" s="520"/>
      <c r="H39" s="684"/>
      <c r="I39" s="684"/>
      <c r="J39" s="684"/>
      <c r="K39" s="684"/>
      <c r="L39" s="684"/>
      <c r="M39" s="684"/>
      <c r="N39" s="492"/>
    </row>
    <row r="40" spans="1:14" ht="15" customHeight="1" x14ac:dyDescent="0.4">
      <c r="A40" s="487">
        <v>40</v>
      </c>
      <c r="B40" s="488"/>
      <c r="C40" s="681"/>
      <c r="D40" s="681"/>
      <c r="E40" s="681"/>
      <c r="F40" s="692" t="s">
        <v>383</v>
      </c>
      <c r="G40" s="520"/>
      <c r="H40" s="684"/>
      <c r="I40" s="684"/>
      <c r="J40" s="684"/>
      <c r="K40" s="684"/>
      <c r="L40" s="684"/>
      <c r="M40" s="684"/>
      <c r="N40" s="492"/>
    </row>
    <row r="41" spans="1:14" ht="15" customHeight="1" x14ac:dyDescent="0.4">
      <c r="A41" s="487">
        <v>41</v>
      </c>
      <c r="B41" s="488"/>
      <c r="C41" s="681"/>
      <c r="D41" s="681"/>
      <c r="E41" s="681"/>
      <c r="F41" s="692" t="s">
        <v>384</v>
      </c>
      <c r="G41" s="520"/>
      <c r="H41" s="684"/>
      <c r="I41" s="684"/>
      <c r="J41" s="684"/>
      <c r="K41" s="684"/>
      <c r="L41" s="684"/>
      <c r="M41" s="684"/>
      <c r="N41" s="492"/>
    </row>
    <row r="42" spans="1:14" ht="15" customHeight="1" x14ac:dyDescent="0.4">
      <c r="A42" s="487">
        <v>42</v>
      </c>
      <c r="B42" s="488"/>
      <c r="C42" s="681"/>
      <c r="D42" s="681"/>
      <c r="E42" s="681"/>
      <c r="F42" s="692" t="s">
        <v>385</v>
      </c>
      <c r="G42" s="520"/>
      <c r="H42" s="684"/>
      <c r="I42" s="684"/>
      <c r="J42" s="684"/>
      <c r="K42" s="684"/>
      <c r="L42" s="684"/>
      <c r="M42" s="684"/>
      <c r="N42" s="492"/>
    </row>
    <row r="43" spans="1:14" ht="15" customHeight="1" x14ac:dyDescent="0.4">
      <c r="A43" s="487">
        <v>43</v>
      </c>
      <c r="B43" s="488"/>
      <c r="C43" s="681"/>
      <c r="D43" s="681"/>
      <c r="E43" s="681"/>
      <c r="F43" s="692" t="s">
        <v>386</v>
      </c>
      <c r="G43" s="520"/>
      <c r="H43" s="684"/>
      <c r="I43" s="684"/>
      <c r="J43" s="684"/>
      <c r="K43" s="684"/>
      <c r="L43" s="684"/>
      <c r="M43" s="684"/>
      <c r="N43" s="492"/>
    </row>
    <row r="44" spans="1:14" ht="15" customHeight="1" x14ac:dyDescent="0.4">
      <c r="A44" s="487">
        <v>44</v>
      </c>
      <c r="B44" s="488"/>
      <c r="C44" s="681"/>
      <c r="D44" s="681"/>
      <c r="E44" s="681"/>
      <c r="F44" s="692" t="s">
        <v>387</v>
      </c>
      <c r="G44" s="520"/>
      <c r="H44" s="684"/>
      <c r="I44" s="684"/>
      <c r="J44" s="684"/>
      <c r="K44" s="684"/>
      <c r="L44" s="684"/>
      <c r="M44" s="684"/>
      <c r="N44" s="492"/>
    </row>
    <row r="45" spans="1:14" ht="15" customHeight="1" x14ac:dyDescent="0.4">
      <c r="A45" s="487">
        <v>45</v>
      </c>
      <c r="B45" s="488"/>
      <c r="C45" s="681"/>
      <c r="D45" s="681"/>
      <c r="E45" s="681"/>
      <c r="F45" s="692" t="s">
        <v>388</v>
      </c>
      <c r="G45" s="520"/>
      <c r="H45" s="684"/>
      <c r="I45" s="684"/>
      <c r="J45" s="684"/>
      <c r="K45" s="684"/>
      <c r="L45" s="684"/>
      <c r="M45" s="684"/>
      <c r="N45" s="492"/>
    </row>
    <row r="46" spans="1:14" ht="15" customHeight="1" x14ac:dyDescent="0.4">
      <c r="A46" s="487">
        <v>46</v>
      </c>
      <c r="B46" s="488"/>
      <c r="C46" s="681"/>
      <c r="D46" s="681"/>
      <c r="E46" s="681"/>
      <c r="F46" s="692" t="s">
        <v>389</v>
      </c>
      <c r="G46" s="520"/>
      <c r="H46" s="684"/>
      <c r="I46" s="684"/>
      <c r="J46" s="684"/>
      <c r="K46" s="684"/>
      <c r="L46" s="684"/>
      <c r="M46" s="684"/>
      <c r="N46" s="492"/>
    </row>
    <row r="47" spans="1:14" ht="15" customHeight="1" x14ac:dyDescent="0.4">
      <c r="A47" s="487">
        <v>47</v>
      </c>
      <c r="B47" s="488"/>
      <c r="C47" s="681"/>
      <c r="D47" s="681"/>
      <c r="E47" s="681"/>
      <c r="F47" s="692" t="s">
        <v>390</v>
      </c>
      <c r="G47" s="520"/>
      <c r="H47" s="684"/>
      <c r="I47" s="684"/>
      <c r="J47" s="684"/>
      <c r="K47" s="684"/>
      <c r="L47" s="684"/>
      <c r="M47" s="684"/>
      <c r="N47" s="492"/>
    </row>
    <row r="48" spans="1:14" ht="15" customHeight="1" x14ac:dyDescent="0.4">
      <c r="A48" s="487">
        <v>48</v>
      </c>
      <c r="B48" s="488"/>
      <c r="C48" s="681"/>
      <c r="D48" s="681"/>
      <c r="E48" s="681"/>
      <c r="F48" s="692" t="s">
        <v>391</v>
      </c>
      <c r="G48" s="520"/>
      <c r="H48" s="684"/>
      <c r="I48" s="684"/>
      <c r="J48" s="684"/>
      <c r="K48" s="684"/>
      <c r="L48" s="684"/>
      <c r="M48" s="684"/>
      <c r="N48" s="492"/>
    </row>
    <row r="49" spans="1:14" ht="15" customHeight="1" x14ac:dyDescent="0.4">
      <c r="A49" s="487">
        <v>49</v>
      </c>
      <c r="B49" s="488"/>
      <c r="C49" s="681"/>
      <c r="D49" s="681"/>
      <c r="E49" s="681"/>
      <c r="F49" s="692" t="s">
        <v>392</v>
      </c>
      <c r="G49" s="520"/>
      <c r="H49" s="684"/>
      <c r="I49" s="684"/>
      <c r="J49" s="684"/>
      <c r="K49" s="684"/>
      <c r="L49" s="684"/>
      <c r="M49" s="684"/>
      <c r="N49" s="492"/>
    </row>
    <row r="50" spans="1:14" ht="15" customHeight="1" x14ac:dyDescent="0.4">
      <c r="A50" s="487">
        <v>50</v>
      </c>
      <c r="B50" s="488"/>
      <c r="C50" s="681"/>
      <c r="D50" s="681"/>
      <c r="E50" s="681"/>
      <c r="F50" s="692" t="s">
        <v>393</v>
      </c>
      <c r="G50" s="520"/>
      <c r="H50" s="684"/>
      <c r="I50" s="684"/>
      <c r="J50" s="684"/>
      <c r="K50" s="684"/>
      <c r="L50" s="684"/>
      <c r="M50" s="684"/>
      <c r="N50" s="492"/>
    </row>
    <row r="51" spans="1:14" ht="15" customHeight="1" x14ac:dyDescent="0.4">
      <c r="A51" s="487">
        <v>51</v>
      </c>
      <c r="B51" s="488"/>
      <c r="C51" s="681"/>
      <c r="D51" s="681"/>
      <c r="E51" s="681"/>
      <c r="F51" s="692" t="s">
        <v>394</v>
      </c>
      <c r="G51" s="520"/>
      <c r="H51" s="684"/>
      <c r="I51" s="684"/>
      <c r="J51" s="684"/>
      <c r="K51" s="684"/>
      <c r="L51" s="684"/>
      <c r="M51" s="684"/>
      <c r="N51" s="492"/>
    </row>
    <row r="52" spans="1:14" ht="15" customHeight="1" x14ac:dyDescent="0.4">
      <c r="A52" s="487">
        <v>52</v>
      </c>
      <c r="B52" s="488"/>
      <c r="C52" s="681"/>
      <c r="D52" s="681"/>
      <c r="E52" s="681"/>
      <c r="F52" s="692" t="s">
        <v>395</v>
      </c>
      <c r="G52" s="520"/>
      <c r="H52" s="684"/>
      <c r="I52" s="684"/>
      <c r="J52" s="684"/>
      <c r="K52" s="684"/>
      <c r="L52" s="684"/>
      <c r="M52" s="684"/>
      <c r="N52" s="492"/>
    </row>
    <row r="53" spans="1:14" ht="15" customHeight="1" x14ac:dyDescent="0.4">
      <c r="A53" s="487">
        <v>53</v>
      </c>
      <c r="B53" s="488"/>
      <c r="C53" s="681"/>
      <c r="D53" s="681"/>
      <c r="E53" s="681"/>
      <c r="F53" s="692" t="s">
        <v>396</v>
      </c>
      <c r="G53" s="520"/>
      <c r="H53" s="684"/>
      <c r="I53" s="684"/>
      <c r="J53" s="684"/>
      <c r="K53" s="684"/>
      <c r="L53" s="684"/>
      <c r="M53" s="684"/>
      <c r="N53" s="492"/>
    </row>
    <row r="54" spans="1:14" ht="15" customHeight="1" x14ac:dyDescent="0.4">
      <c r="A54" s="487">
        <v>54</v>
      </c>
      <c r="B54" s="488"/>
      <c r="C54" s="681"/>
      <c r="D54" s="681"/>
      <c r="E54" s="681"/>
      <c r="F54" s="692" t="s">
        <v>397</v>
      </c>
      <c r="G54" s="520"/>
      <c r="H54" s="684"/>
      <c r="I54" s="684"/>
      <c r="J54" s="684"/>
      <c r="K54" s="684"/>
      <c r="L54" s="684"/>
      <c r="M54" s="684"/>
      <c r="N54" s="492"/>
    </row>
    <row r="55" spans="1:14" ht="15" customHeight="1" x14ac:dyDescent="0.4">
      <c r="A55" s="487">
        <v>55</v>
      </c>
      <c r="B55" s="488"/>
      <c r="C55" s="681"/>
      <c r="D55" s="681"/>
      <c r="E55" s="681"/>
      <c r="F55" s="692" t="s">
        <v>398</v>
      </c>
      <c r="G55" s="520"/>
      <c r="H55" s="684"/>
      <c r="I55" s="684"/>
      <c r="J55" s="684"/>
      <c r="K55" s="684"/>
      <c r="L55" s="684"/>
      <c r="M55" s="684"/>
      <c r="N55" s="492"/>
    </row>
    <row r="56" spans="1:14" ht="15" customHeight="1" x14ac:dyDescent="0.4">
      <c r="A56" s="487">
        <v>56</v>
      </c>
      <c r="B56" s="488"/>
      <c r="C56" s="681"/>
      <c r="D56" s="681"/>
      <c r="E56" s="681"/>
      <c r="F56" s="692" t="s">
        <v>399</v>
      </c>
      <c r="G56" s="520"/>
      <c r="H56" s="684"/>
      <c r="I56" s="684"/>
      <c r="J56" s="684"/>
      <c r="K56" s="684"/>
      <c r="L56" s="684"/>
      <c r="M56" s="684"/>
      <c r="N56" s="492"/>
    </row>
    <row r="57" spans="1:14" ht="15" customHeight="1" x14ac:dyDescent="0.4">
      <c r="A57" s="487">
        <v>57</v>
      </c>
      <c r="B57" s="488"/>
      <c r="C57" s="681"/>
      <c r="D57" s="681"/>
      <c r="E57" s="681"/>
      <c r="F57" s="692" t="s">
        <v>400</v>
      </c>
      <c r="G57" s="520"/>
      <c r="H57" s="684"/>
      <c r="I57" s="684"/>
      <c r="J57" s="684"/>
      <c r="K57" s="684"/>
      <c r="L57" s="684"/>
      <c r="M57" s="684"/>
      <c r="N57" s="492"/>
    </row>
    <row r="58" spans="1:14" ht="15" customHeight="1" thickBot="1" x14ac:dyDescent="0.45">
      <c r="A58" s="487">
        <v>58</v>
      </c>
      <c r="B58" s="488"/>
      <c r="C58" s="681"/>
      <c r="D58" s="681"/>
      <c r="E58" s="681"/>
      <c r="F58" s="692" t="s">
        <v>401</v>
      </c>
      <c r="G58" s="520"/>
      <c r="H58" s="684"/>
      <c r="I58" s="684"/>
      <c r="J58" s="684"/>
      <c r="K58" s="684"/>
      <c r="L58" s="684"/>
      <c r="M58" s="684"/>
      <c r="N58" s="492"/>
    </row>
    <row r="59" spans="1:14" ht="15.75" customHeight="1" thickBot="1" x14ac:dyDescent="0.55000000000000004">
      <c r="A59" s="487">
        <v>59</v>
      </c>
      <c r="B59" s="488"/>
      <c r="C59" s="681"/>
      <c r="D59" s="681"/>
      <c r="E59" s="681"/>
      <c r="F59" s="567" t="s">
        <v>410</v>
      </c>
      <c r="G59" s="520"/>
      <c r="H59" s="693">
        <f t="shared" ref="H59:M59" si="5">SUM(H33:H58)</f>
        <v>0</v>
      </c>
      <c r="I59" s="693">
        <f t="shared" si="5"/>
        <v>0</v>
      </c>
      <c r="J59" s="693">
        <f t="shared" si="5"/>
        <v>0</v>
      </c>
      <c r="K59" s="693">
        <f t="shared" si="5"/>
        <v>0</v>
      </c>
      <c r="L59" s="693">
        <f t="shared" si="5"/>
        <v>0</v>
      </c>
      <c r="M59" s="693">
        <f t="shared" si="5"/>
        <v>0</v>
      </c>
      <c r="N59" s="492"/>
    </row>
    <row r="60" spans="1:14" ht="15" customHeight="1" x14ac:dyDescent="0.4">
      <c r="A60" s="487">
        <v>60</v>
      </c>
      <c r="B60" s="488"/>
      <c r="C60" s="681"/>
      <c r="D60" s="681"/>
      <c r="E60" s="681"/>
      <c r="F60" s="501"/>
      <c r="G60" s="520"/>
      <c r="H60" s="694"/>
      <c r="I60" s="694"/>
      <c r="J60" s="694"/>
      <c r="K60" s="694"/>
      <c r="L60" s="694"/>
      <c r="M60" s="694"/>
      <c r="N60" s="492"/>
    </row>
    <row r="61" spans="1:14" ht="15" customHeight="1" x14ac:dyDescent="0.5">
      <c r="A61" s="487">
        <v>61</v>
      </c>
      <c r="B61" s="488"/>
      <c r="C61" s="681"/>
      <c r="D61" s="681"/>
      <c r="E61" s="681"/>
      <c r="F61" s="567" t="s">
        <v>411</v>
      </c>
      <c r="G61" s="520"/>
      <c r="H61" s="695"/>
      <c r="I61" s="694"/>
      <c r="J61" s="694"/>
      <c r="K61" s="694"/>
      <c r="L61" s="694"/>
      <c r="M61" s="694"/>
      <c r="N61" s="492"/>
    </row>
    <row r="62" spans="1:14" ht="15" customHeight="1" thickBot="1" x14ac:dyDescent="0.55000000000000004">
      <c r="A62" s="487">
        <v>62</v>
      </c>
      <c r="B62" s="488"/>
      <c r="C62" s="681"/>
      <c r="D62" s="681"/>
      <c r="E62" s="681"/>
      <c r="F62" s="567" t="s">
        <v>412</v>
      </c>
      <c r="G62" s="520"/>
      <c r="H62" s="520"/>
      <c r="I62" s="696"/>
      <c r="J62" s="696"/>
      <c r="K62" s="696"/>
      <c r="L62" s="696"/>
      <c r="M62" s="696"/>
      <c r="N62" s="492"/>
    </row>
    <row r="63" spans="1:14" ht="15" customHeight="1" thickBot="1" x14ac:dyDescent="0.55000000000000004">
      <c r="A63" s="487">
        <v>63</v>
      </c>
      <c r="B63" s="488"/>
      <c r="C63" s="681"/>
      <c r="D63" s="681"/>
      <c r="E63" s="681"/>
      <c r="F63" s="568" t="s">
        <v>413</v>
      </c>
      <c r="G63" s="520"/>
      <c r="H63" s="693" t="e">
        <f>H61/H59</f>
        <v>#DIV/0!</v>
      </c>
      <c r="I63" s="697" t="e">
        <f>I62/I59</f>
        <v>#DIV/0!</v>
      </c>
      <c r="J63" s="697" t="e">
        <f>J62/J59</f>
        <v>#DIV/0!</v>
      </c>
      <c r="K63" s="697" t="e">
        <f t="shared" ref="K63:M63" si="6">K62/K59</f>
        <v>#DIV/0!</v>
      </c>
      <c r="L63" s="697" t="e">
        <f t="shared" si="6"/>
        <v>#DIV/0!</v>
      </c>
      <c r="M63" s="697" t="e">
        <f t="shared" si="6"/>
        <v>#DIV/0!</v>
      </c>
      <c r="N63" s="492"/>
    </row>
    <row r="64" spans="1:14" ht="15" customHeight="1" x14ac:dyDescent="0.4">
      <c r="A64" s="487">
        <v>64</v>
      </c>
      <c r="B64" s="488"/>
      <c r="C64" s="681"/>
      <c r="D64" s="681"/>
      <c r="E64" s="681"/>
      <c r="F64" s="681"/>
      <c r="G64" s="520"/>
      <c r="H64" s="520"/>
      <c r="I64" s="520"/>
      <c r="J64" s="520"/>
      <c r="K64" s="520"/>
      <c r="L64" s="520"/>
      <c r="M64" s="520"/>
      <c r="N64" s="492"/>
    </row>
    <row r="65" spans="1:14" ht="15" customHeight="1" x14ac:dyDescent="0.4">
      <c r="A65" s="487">
        <v>65</v>
      </c>
      <c r="B65" s="488"/>
      <c r="C65" s="681"/>
      <c r="D65" s="681"/>
      <c r="E65" s="681"/>
      <c r="F65" s="681"/>
      <c r="G65" s="520"/>
      <c r="H65" s="691" t="s">
        <v>408</v>
      </c>
      <c r="I65" s="861" t="s">
        <v>409</v>
      </c>
      <c r="J65" s="862"/>
      <c r="K65" s="862"/>
      <c r="L65" s="862"/>
      <c r="M65" s="863"/>
      <c r="N65" s="492"/>
    </row>
    <row r="66" spans="1:14" ht="15" customHeight="1" x14ac:dyDescent="0.5">
      <c r="A66" s="487">
        <v>66</v>
      </c>
      <c r="B66" s="488"/>
      <c r="C66" s="501"/>
      <c r="D66" s="509"/>
      <c r="E66" s="509"/>
      <c r="F66" s="567" t="s">
        <v>414</v>
      </c>
      <c r="G66" s="520"/>
      <c r="H66" s="564" t="s">
        <v>15</v>
      </c>
      <c r="I66" s="564" t="s">
        <v>344</v>
      </c>
      <c r="J66" s="564" t="s">
        <v>345</v>
      </c>
      <c r="K66" s="564" t="s">
        <v>346</v>
      </c>
      <c r="L66" s="564" t="s">
        <v>347</v>
      </c>
      <c r="M66" s="564" t="s">
        <v>348</v>
      </c>
      <c r="N66" s="492"/>
    </row>
    <row r="67" spans="1:14" ht="15" customHeight="1" x14ac:dyDescent="0.4">
      <c r="A67" s="487">
        <v>67</v>
      </c>
      <c r="B67" s="488"/>
      <c r="C67" s="681"/>
      <c r="D67" s="681"/>
      <c r="E67" s="681"/>
      <c r="F67" s="692" t="s">
        <v>376</v>
      </c>
      <c r="G67" s="520"/>
      <c r="H67" s="684"/>
      <c r="I67" s="684"/>
      <c r="J67" s="684"/>
      <c r="K67" s="684"/>
      <c r="L67" s="684"/>
      <c r="M67" s="684"/>
      <c r="N67" s="492"/>
    </row>
    <row r="68" spans="1:14" ht="15" customHeight="1" x14ac:dyDescent="0.4">
      <c r="A68" s="487">
        <v>68</v>
      </c>
      <c r="B68" s="488"/>
      <c r="C68" s="681"/>
      <c r="D68" s="681"/>
      <c r="E68" s="681"/>
      <c r="F68" s="692" t="s">
        <v>377</v>
      </c>
      <c r="G68" s="520"/>
      <c r="H68" s="684"/>
      <c r="I68" s="684"/>
      <c r="J68" s="684"/>
      <c r="K68" s="684"/>
      <c r="L68" s="684"/>
      <c r="M68" s="684"/>
      <c r="N68" s="492"/>
    </row>
    <row r="69" spans="1:14" ht="15" customHeight="1" x14ac:dyDescent="0.4">
      <c r="A69" s="487">
        <v>69</v>
      </c>
      <c r="B69" s="488"/>
      <c r="C69" s="681"/>
      <c r="D69" s="681"/>
      <c r="E69" s="681"/>
      <c r="F69" s="692" t="s">
        <v>378</v>
      </c>
      <c r="G69" s="520"/>
      <c r="H69" s="684"/>
      <c r="I69" s="684"/>
      <c r="J69" s="684"/>
      <c r="K69" s="684"/>
      <c r="L69" s="684"/>
      <c r="M69" s="684"/>
      <c r="N69" s="492"/>
    </row>
    <row r="70" spans="1:14" ht="15" customHeight="1" x14ac:dyDescent="0.4">
      <c r="A70" s="487">
        <v>70</v>
      </c>
      <c r="B70" s="488"/>
      <c r="C70" s="681"/>
      <c r="D70" s="681"/>
      <c r="E70" s="681"/>
      <c r="F70" s="692" t="s">
        <v>379</v>
      </c>
      <c r="G70" s="520"/>
      <c r="H70" s="684"/>
      <c r="I70" s="684"/>
      <c r="J70" s="684"/>
      <c r="K70" s="684"/>
      <c r="L70" s="684"/>
      <c r="M70" s="684"/>
      <c r="N70" s="492"/>
    </row>
    <row r="71" spans="1:14" ht="15" customHeight="1" x14ac:dyDescent="0.4">
      <c r="A71" s="487">
        <v>71</v>
      </c>
      <c r="B71" s="488"/>
      <c r="C71" s="681"/>
      <c r="D71" s="681"/>
      <c r="E71" s="681"/>
      <c r="F71" s="692" t="s">
        <v>380</v>
      </c>
      <c r="G71" s="520"/>
      <c r="H71" s="684"/>
      <c r="I71" s="684"/>
      <c r="J71" s="684"/>
      <c r="K71" s="684"/>
      <c r="L71" s="684"/>
      <c r="M71" s="684"/>
      <c r="N71" s="492"/>
    </row>
    <row r="72" spans="1:14" ht="15" customHeight="1" x14ac:dyDescent="0.4">
      <c r="A72" s="487">
        <v>72</v>
      </c>
      <c r="B72" s="488"/>
      <c r="C72" s="681"/>
      <c r="D72" s="681"/>
      <c r="E72" s="681"/>
      <c r="F72" s="692" t="s">
        <v>381</v>
      </c>
      <c r="G72" s="520"/>
      <c r="H72" s="684"/>
      <c r="I72" s="684"/>
      <c r="J72" s="684"/>
      <c r="K72" s="684"/>
      <c r="L72" s="684"/>
      <c r="M72" s="684"/>
      <c r="N72" s="492"/>
    </row>
    <row r="73" spans="1:14" ht="15" customHeight="1" x14ac:dyDescent="0.4">
      <c r="A73" s="487">
        <v>73</v>
      </c>
      <c r="B73" s="488"/>
      <c r="C73" s="681"/>
      <c r="D73" s="681"/>
      <c r="E73" s="681"/>
      <c r="F73" s="692" t="s">
        <v>382</v>
      </c>
      <c r="G73" s="520"/>
      <c r="H73" s="684"/>
      <c r="I73" s="684"/>
      <c r="J73" s="684"/>
      <c r="K73" s="684"/>
      <c r="L73" s="684"/>
      <c r="M73" s="684"/>
      <c r="N73" s="492"/>
    </row>
    <row r="74" spans="1:14" ht="15" customHeight="1" x14ac:dyDescent="0.4">
      <c r="A74" s="487">
        <v>74</v>
      </c>
      <c r="B74" s="488"/>
      <c r="C74" s="681"/>
      <c r="D74" s="681"/>
      <c r="E74" s="681"/>
      <c r="F74" s="692" t="s">
        <v>383</v>
      </c>
      <c r="G74" s="520"/>
      <c r="H74" s="684"/>
      <c r="I74" s="684"/>
      <c r="J74" s="684"/>
      <c r="K74" s="684"/>
      <c r="L74" s="684"/>
      <c r="M74" s="684"/>
      <c r="N74" s="492"/>
    </row>
    <row r="75" spans="1:14" ht="15" customHeight="1" x14ac:dyDescent="0.4">
      <c r="A75" s="487">
        <v>75</v>
      </c>
      <c r="B75" s="488"/>
      <c r="C75" s="681"/>
      <c r="D75" s="681"/>
      <c r="E75" s="681"/>
      <c r="F75" s="692" t="s">
        <v>384</v>
      </c>
      <c r="G75" s="520"/>
      <c r="H75" s="684"/>
      <c r="I75" s="684"/>
      <c r="J75" s="684"/>
      <c r="K75" s="684"/>
      <c r="L75" s="684"/>
      <c r="M75" s="684"/>
      <c r="N75" s="492"/>
    </row>
    <row r="76" spans="1:14" ht="15" customHeight="1" x14ac:dyDescent="0.4">
      <c r="A76" s="487">
        <v>76</v>
      </c>
      <c r="B76" s="488"/>
      <c r="C76" s="681"/>
      <c r="D76" s="681"/>
      <c r="E76" s="681"/>
      <c r="F76" s="692" t="s">
        <v>385</v>
      </c>
      <c r="G76" s="520"/>
      <c r="H76" s="684"/>
      <c r="I76" s="684"/>
      <c r="J76" s="684"/>
      <c r="K76" s="684"/>
      <c r="L76" s="684"/>
      <c r="M76" s="684"/>
      <c r="N76" s="492"/>
    </row>
    <row r="77" spans="1:14" ht="15" customHeight="1" x14ac:dyDescent="0.4">
      <c r="A77" s="487">
        <v>77</v>
      </c>
      <c r="B77" s="488"/>
      <c r="C77" s="681"/>
      <c r="D77" s="681"/>
      <c r="E77" s="681"/>
      <c r="F77" s="692" t="s">
        <v>386</v>
      </c>
      <c r="G77" s="520"/>
      <c r="H77" s="684"/>
      <c r="I77" s="684"/>
      <c r="J77" s="684"/>
      <c r="K77" s="684"/>
      <c r="L77" s="684"/>
      <c r="M77" s="684"/>
      <c r="N77" s="492"/>
    </row>
    <row r="78" spans="1:14" ht="15" customHeight="1" x14ac:dyDescent="0.4">
      <c r="A78" s="487">
        <v>78</v>
      </c>
      <c r="B78" s="488"/>
      <c r="C78" s="681"/>
      <c r="D78" s="681"/>
      <c r="E78" s="681"/>
      <c r="F78" s="692" t="s">
        <v>387</v>
      </c>
      <c r="G78" s="520"/>
      <c r="H78" s="684"/>
      <c r="I78" s="684"/>
      <c r="J78" s="684"/>
      <c r="K78" s="684"/>
      <c r="L78" s="684"/>
      <c r="M78" s="684"/>
      <c r="N78" s="492"/>
    </row>
    <row r="79" spans="1:14" ht="15" customHeight="1" x14ac:dyDescent="0.4">
      <c r="A79" s="487">
        <v>79</v>
      </c>
      <c r="B79" s="488"/>
      <c r="C79" s="681"/>
      <c r="D79" s="681"/>
      <c r="E79" s="681"/>
      <c r="F79" s="692" t="s">
        <v>388</v>
      </c>
      <c r="G79" s="520"/>
      <c r="H79" s="684"/>
      <c r="I79" s="684"/>
      <c r="J79" s="684"/>
      <c r="K79" s="684"/>
      <c r="L79" s="684"/>
      <c r="M79" s="684"/>
      <c r="N79" s="492"/>
    </row>
    <row r="80" spans="1:14" ht="15" customHeight="1" x14ac:dyDescent="0.4">
      <c r="A80" s="487">
        <v>80</v>
      </c>
      <c r="B80" s="488"/>
      <c r="C80" s="681"/>
      <c r="D80" s="681"/>
      <c r="E80" s="681"/>
      <c r="F80" s="692" t="s">
        <v>389</v>
      </c>
      <c r="G80" s="520"/>
      <c r="H80" s="684"/>
      <c r="I80" s="684"/>
      <c r="J80" s="684"/>
      <c r="K80" s="684"/>
      <c r="L80" s="684"/>
      <c r="M80" s="684"/>
      <c r="N80" s="492"/>
    </row>
    <row r="81" spans="1:14" ht="15" customHeight="1" x14ac:dyDescent="0.4">
      <c r="A81" s="487">
        <v>81</v>
      </c>
      <c r="B81" s="488"/>
      <c r="C81" s="681"/>
      <c r="D81" s="681"/>
      <c r="E81" s="681"/>
      <c r="F81" s="692" t="s">
        <v>390</v>
      </c>
      <c r="G81" s="520"/>
      <c r="H81" s="684"/>
      <c r="I81" s="684"/>
      <c r="J81" s="684"/>
      <c r="K81" s="684"/>
      <c r="L81" s="684"/>
      <c r="M81" s="684"/>
      <c r="N81" s="492"/>
    </row>
    <row r="82" spans="1:14" ht="15" customHeight="1" x14ac:dyDescent="0.4">
      <c r="A82" s="487">
        <v>82</v>
      </c>
      <c r="B82" s="488"/>
      <c r="C82" s="681"/>
      <c r="D82" s="681"/>
      <c r="E82" s="681"/>
      <c r="F82" s="692" t="s">
        <v>391</v>
      </c>
      <c r="G82" s="520"/>
      <c r="H82" s="684"/>
      <c r="I82" s="684"/>
      <c r="J82" s="684"/>
      <c r="K82" s="684"/>
      <c r="L82" s="684"/>
      <c r="M82" s="684"/>
      <c r="N82" s="492"/>
    </row>
    <row r="83" spans="1:14" ht="15" customHeight="1" x14ac:dyDescent="0.4">
      <c r="A83" s="487">
        <v>83</v>
      </c>
      <c r="B83" s="488"/>
      <c r="C83" s="681"/>
      <c r="D83" s="681"/>
      <c r="E83" s="681"/>
      <c r="F83" s="692" t="s">
        <v>392</v>
      </c>
      <c r="G83" s="520"/>
      <c r="H83" s="684"/>
      <c r="I83" s="684"/>
      <c r="J83" s="684"/>
      <c r="K83" s="684"/>
      <c r="L83" s="684"/>
      <c r="M83" s="684"/>
      <c r="N83" s="492"/>
    </row>
    <row r="84" spans="1:14" ht="15" customHeight="1" x14ac:dyDescent="0.4">
      <c r="A84" s="487">
        <v>84</v>
      </c>
      <c r="B84" s="488"/>
      <c r="C84" s="681"/>
      <c r="D84" s="681"/>
      <c r="E84" s="681"/>
      <c r="F84" s="692" t="s">
        <v>393</v>
      </c>
      <c r="G84" s="520"/>
      <c r="H84" s="684"/>
      <c r="I84" s="684"/>
      <c r="J84" s="684"/>
      <c r="K84" s="684"/>
      <c r="L84" s="684"/>
      <c r="M84" s="684"/>
      <c r="N84" s="492"/>
    </row>
    <row r="85" spans="1:14" ht="15" customHeight="1" x14ac:dyDescent="0.4">
      <c r="A85" s="487">
        <v>85</v>
      </c>
      <c r="B85" s="488"/>
      <c r="C85" s="681"/>
      <c r="D85" s="681"/>
      <c r="E85" s="681"/>
      <c r="F85" s="692" t="s">
        <v>394</v>
      </c>
      <c r="G85" s="520"/>
      <c r="H85" s="684"/>
      <c r="I85" s="684"/>
      <c r="J85" s="684"/>
      <c r="K85" s="684"/>
      <c r="L85" s="684"/>
      <c r="M85" s="684"/>
      <c r="N85" s="492"/>
    </row>
    <row r="86" spans="1:14" ht="15" customHeight="1" x14ac:dyDescent="0.4">
      <c r="A86" s="487">
        <v>86</v>
      </c>
      <c r="B86" s="488"/>
      <c r="C86" s="681"/>
      <c r="D86" s="681"/>
      <c r="E86" s="681"/>
      <c r="F86" s="692" t="s">
        <v>395</v>
      </c>
      <c r="G86" s="520"/>
      <c r="H86" s="684"/>
      <c r="I86" s="684"/>
      <c r="J86" s="684"/>
      <c r="K86" s="684"/>
      <c r="L86" s="684"/>
      <c r="M86" s="684"/>
      <c r="N86" s="492"/>
    </row>
    <row r="87" spans="1:14" ht="15" customHeight="1" x14ac:dyDescent="0.4">
      <c r="A87" s="487">
        <v>87</v>
      </c>
      <c r="B87" s="488"/>
      <c r="C87" s="681"/>
      <c r="D87" s="681"/>
      <c r="E87" s="681"/>
      <c r="F87" s="692" t="s">
        <v>396</v>
      </c>
      <c r="G87" s="520"/>
      <c r="H87" s="684"/>
      <c r="I87" s="684"/>
      <c r="J87" s="684"/>
      <c r="K87" s="684"/>
      <c r="L87" s="684"/>
      <c r="M87" s="684"/>
      <c r="N87" s="492"/>
    </row>
    <row r="88" spans="1:14" ht="15" customHeight="1" x14ac:dyDescent="0.4">
      <c r="A88" s="487">
        <v>88</v>
      </c>
      <c r="B88" s="488"/>
      <c r="C88" s="681"/>
      <c r="D88" s="681"/>
      <c r="E88" s="681"/>
      <c r="F88" s="692" t="s">
        <v>397</v>
      </c>
      <c r="G88" s="520"/>
      <c r="H88" s="684"/>
      <c r="I88" s="684"/>
      <c r="J88" s="684"/>
      <c r="K88" s="684"/>
      <c r="L88" s="684"/>
      <c r="M88" s="684"/>
      <c r="N88" s="492"/>
    </row>
    <row r="89" spans="1:14" ht="15" customHeight="1" x14ac:dyDescent="0.4">
      <c r="A89" s="487">
        <v>89</v>
      </c>
      <c r="B89" s="488"/>
      <c r="C89" s="681"/>
      <c r="D89" s="681"/>
      <c r="E89" s="681"/>
      <c r="F89" s="692" t="s">
        <v>398</v>
      </c>
      <c r="G89" s="520"/>
      <c r="H89" s="684"/>
      <c r="I89" s="684"/>
      <c r="J89" s="684"/>
      <c r="K89" s="684"/>
      <c r="L89" s="684"/>
      <c r="M89" s="684"/>
      <c r="N89" s="492"/>
    </row>
    <row r="90" spans="1:14" ht="15" customHeight="1" x14ac:dyDescent="0.4">
      <c r="A90" s="487">
        <v>90</v>
      </c>
      <c r="B90" s="488"/>
      <c r="C90" s="681"/>
      <c r="D90" s="681"/>
      <c r="E90" s="681"/>
      <c r="F90" s="692" t="s">
        <v>399</v>
      </c>
      <c r="G90" s="520"/>
      <c r="H90" s="684"/>
      <c r="I90" s="684"/>
      <c r="J90" s="684"/>
      <c r="K90" s="684"/>
      <c r="L90" s="684"/>
      <c r="M90" s="684"/>
      <c r="N90" s="492"/>
    </row>
    <row r="91" spans="1:14" ht="15" customHeight="1" x14ac:dyDescent="0.4">
      <c r="A91" s="487">
        <v>91</v>
      </c>
      <c r="B91" s="488"/>
      <c r="C91" s="681"/>
      <c r="D91" s="681"/>
      <c r="E91" s="681"/>
      <c r="F91" s="692" t="s">
        <v>400</v>
      </c>
      <c r="G91" s="520"/>
      <c r="H91" s="684"/>
      <c r="I91" s="684"/>
      <c r="J91" s="684"/>
      <c r="K91" s="684"/>
      <c r="L91" s="684"/>
      <c r="M91" s="684"/>
      <c r="N91" s="492"/>
    </row>
    <row r="92" spans="1:14" ht="15" customHeight="1" thickBot="1" x14ac:dyDescent="0.45">
      <c r="A92" s="487">
        <v>92</v>
      </c>
      <c r="B92" s="488"/>
      <c r="C92" s="681"/>
      <c r="D92" s="681"/>
      <c r="E92" s="681"/>
      <c r="F92" s="692" t="s">
        <v>401</v>
      </c>
      <c r="G92" s="520"/>
      <c r="H92" s="684"/>
      <c r="I92" s="684"/>
      <c r="J92" s="684"/>
      <c r="K92" s="684"/>
      <c r="L92" s="684"/>
      <c r="M92" s="684"/>
      <c r="N92" s="492"/>
    </row>
    <row r="93" spans="1:14" ht="15" customHeight="1" thickBot="1" x14ac:dyDescent="0.55000000000000004">
      <c r="A93" s="487">
        <v>93</v>
      </c>
      <c r="B93" s="488"/>
      <c r="C93" s="681"/>
      <c r="D93" s="681"/>
      <c r="E93" s="681"/>
      <c r="F93" s="567" t="s">
        <v>3</v>
      </c>
      <c r="G93" s="520"/>
      <c r="H93" s="693">
        <f t="shared" ref="H93:M93" si="7">SUM(H67:H92)</f>
        <v>0</v>
      </c>
      <c r="I93" s="693">
        <f t="shared" si="7"/>
        <v>0</v>
      </c>
      <c r="J93" s="693">
        <f t="shared" si="7"/>
        <v>0</v>
      </c>
      <c r="K93" s="693">
        <f t="shared" si="7"/>
        <v>0</v>
      </c>
      <c r="L93" s="693">
        <f t="shared" si="7"/>
        <v>0</v>
      </c>
      <c r="M93" s="693">
        <f t="shared" si="7"/>
        <v>0</v>
      </c>
      <c r="N93" s="492"/>
    </row>
    <row r="94" spans="1:14" ht="15" customHeight="1" x14ac:dyDescent="0.4">
      <c r="A94" s="487">
        <v>94</v>
      </c>
      <c r="B94" s="488"/>
      <c r="C94" s="681"/>
      <c r="D94" s="681"/>
      <c r="E94" s="681"/>
      <c r="F94" s="681"/>
      <c r="G94" s="520"/>
      <c r="H94" s="520"/>
      <c r="I94" s="520"/>
      <c r="J94" s="520"/>
      <c r="K94" s="520"/>
      <c r="L94" s="520"/>
      <c r="M94" s="520"/>
      <c r="N94" s="492"/>
    </row>
    <row r="95" spans="1:14" ht="15" customHeight="1" x14ac:dyDescent="0.4">
      <c r="A95" s="487">
        <v>95</v>
      </c>
      <c r="B95" s="488"/>
      <c r="C95" s="681"/>
      <c r="D95" s="681"/>
      <c r="E95" s="681"/>
      <c r="F95" s="681"/>
      <c r="G95" s="520"/>
      <c r="H95" s="691" t="s">
        <v>408</v>
      </c>
      <c r="I95" s="861" t="s">
        <v>409</v>
      </c>
      <c r="J95" s="862"/>
      <c r="K95" s="862"/>
      <c r="L95" s="862"/>
      <c r="M95" s="863"/>
      <c r="N95" s="492"/>
    </row>
    <row r="96" spans="1:14" ht="15" customHeight="1" x14ac:dyDescent="0.5">
      <c r="A96" s="487">
        <v>96</v>
      </c>
      <c r="B96" s="488"/>
      <c r="C96" s="681"/>
      <c r="D96" s="681"/>
      <c r="E96" s="681"/>
      <c r="F96" s="567" t="s">
        <v>415</v>
      </c>
      <c r="G96" s="520"/>
      <c r="H96" s="564" t="s">
        <v>15</v>
      </c>
      <c r="I96" s="564" t="s">
        <v>344</v>
      </c>
      <c r="J96" s="564" t="s">
        <v>345</v>
      </c>
      <c r="K96" s="564" t="s">
        <v>346</v>
      </c>
      <c r="L96" s="564" t="s">
        <v>347</v>
      </c>
      <c r="M96" s="564" t="s">
        <v>348</v>
      </c>
      <c r="N96" s="492"/>
    </row>
    <row r="97" spans="1:14" ht="15" customHeight="1" x14ac:dyDescent="0.4">
      <c r="A97" s="487">
        <v>97</v>
      </c>
      <c r="B97" s="488"/>
      <c r="C97" s="681"/>
      <c r="D97" s="681"/>
      <c r="E97" s="681"/>
      <c r="F97" s="692" t="s">
        <v>376</v>
      </c>
      <c r="G97" s="520"/>
      <c r="H97" s="698" t="e">
        <f t="shared" ref="H97:M106" si="8">H33/H67</f>
        <v>#DIV/0!</v>
      </c>
      <c r="I97" s="698" t="e">
        <f t="shared" si="8"/>
        <v>#DIV/0!</v>
      </c>
      <c r="J97" s="698" t="e">
        <f t="shared" si="8"/>
        <v>#DIV/0!</v>
      </c>
      <c r="K97" s="698" t="e">
        <f t="shared" si="8"/>
        <v>#DIV/0!</v>
      </c>
      <c r="L97" s="698" t="e">
        <f t="shared" si="8"/>
        <v>#DIV/0!</v>
      </c>
      <c r="M97" s="698" t="e">
        <f t="shared" si="8"/>
        <v>#DIV/0!</v>
      </c>
      <c r="N97" s="492"/>
    </row>
    <row r="98" spans="1:14" ht="15" customHeight="1" x14ac:dyDescent="0.4">
      <c r="A98" s="487">
        <v>98</v>
      </c>
      <c r="B98" s="488"/>
      <c r="C98" s="681"/>
      <c r="D98" s="681"/>
      <c r="E98" s="681"/>
      <c r="F98" s="692" t="s">
        <v>377</v>
      </c>
      <c r="G98" s="520"/>
      <c r="H98" s="698" t="e">
        <f t="shared" si="8"/>
        <v>#DIV/0!</v>
      </c>
      <c r="I98" s="698" t="e">
        <f t="shared" si="8"/>
        <v>#DIV/0!</v>
      </c>
      <c r="J98" s="698" t="e">
        <f t="shared" si="8"/>
        <v>#DIV/0!</v>
      </c>
      <c r="K98" s="698" t="e">
        <f t="shared" si="8"/>
        <v>#DIV/0!</v>
      </c>
      <c r="L98" s="698" t="e">
        <f t="shared" si="8"/>
        <v>#DIV/0!</v>
      </c>
      <c r="M98" s="698" t="e">
        <f t="shared" si="8"/>
        <v>#DIV/0!</v>
      </c>
      <c r="N98" s="492"/>
    </row>
    <row r="99" spans="1:14" ht="15" customHeight="1" x14ac:dyDescent="0.4">
      <c r="A99" s="487">
        <v>99</v>
      </c>
      <c r="B99" s="488"/>
      <c r="C99" s="681"/>
      <c r="D99" s="681"/>
      <c r="E99" s="681"/>
      <c r="F99" s="692" t="s">
        <v>378</v>
      </c>
      <c r="G99" s="520"/>
      <c r="H99" s="698" t="e">
        <f t="shared" si="8"/>
        <v>#DIV/0!</v>
      </c>
      <c r="I99" s="698" t="e">
        <f t="shared" si="8"/>
        <v>#DIV/0!</v>
      </c>
      <c r="J99" s="698" t="e">
        <f t="shared" si="8"/>
        <v>#DIV/0!</v>
      </c>
      <c r="K99" s="698" t="e">
        <f t="shared" si="8"/>
        <v>#DIV/0!</v>
      </c>
      <c r="L99" s="698" t="e">
        <f t="shared" si="8"/>
        <v>#DIV/0!</v>
      </c>
      <c r="M99" s="698" t="e">
        <f t="shared" si="8"/>
        <v>#DIV/0!</v>
      </c>
      <c r="N99" s="492"/>
    </row>
    <row r="100" spans="1:14" ht="15" customHeight="1" x14ac:dyDescent="0.4">
      <c r="A100" s="487">
        <v>100</v>
      </c>
      <c r="B100" s="488"/>
      <c r="C100" s="681"/>
      <c r="D100" s="681"/>
      <c r="E100" s="681"/>
      <c r="F100" s="692" t="s">
        <v>379</v>
      </c>
      <c r="G100" s="520"/>
      <c r="H100" s="698" t="e">
        <f t="shared" si="8"/>
        <v>#DIV/0!</v>
      </c>
      <c r="I100" s="698" t="e">
        <f t="shared" si="8"/>
        <v>#DIV/0!</v>
      </c>
      <c r="J100" s="698" t="e">
        <f t="shared" si="8"/>
        <v>#DIV/0!</v>
      </c>
      <c r="K100" s="698" t="e">
        <f t="shared" si="8"/>
        <v>#DIV/0!</v>
      </c>
      <c r="L100" s="698" t="e">
        <f t="shared" si="8"/>
        <v>#DIV/0!</v>
      </c>
      <c r="M100" s="698" t="e">
        <f t="shared" si="8"/>
        <v>#DIV/0!</v>
      </c>
      <c r="N100" s="492"/>
    </row>
    <row r="101" spans="1:14" ht="15" customHeight="1" x14ac:dyDescent="0.4">
      <c r="A101" s="487">
        <v>101</v>
      </c>
      <c r="B101" s="488"/>
      <c r="C101" s="681"/>
      <c r="D101" s="681"/>
      <c r="E101" s="681"/>
      <c r="F101" s="692" t="s">
        <v>380</v>
      </c>
      <c r="G101" s="520"/>
      <c r="H101" s="698" t="e">
        <f t="shared" si="8"/>
        <v>#DIV/0!</v>
      </c>
      <c r="I101" s="698" t="e">
        <f t="shared" si="8"/>
        <v>#DIV/0!</v>
      </c>
      <c r="J101" s="698" t="e">
        <f t="shared" si="8"/>
        <v>#DIV/0!</v>
      </c>
      <c r="K101" s="698" t="e">
        <f t="shared" si="8"/>
        <v>#DIV/0!</v>
      </c>
      <c r="L101" s="698" t="e">
        <f t="shared" si="8"/>
        <v>#DIV/0!</v>
      </c>
      <c r="M101" s="698" t="e">
        <f t="shared" si="8"/>
        <v>#DIV/0!</v>
      </c>
      <c r="N101" s="492"/>
    </row>
    <row r="102" spans="1:14" ht="15" customHeight="1" x14ac:dyDescent="0.4">
      <c r="A102" s="487">
        <v>102</v>
      </c>
      <c r="B102" s="488"/>
      <c r="C102" s="681"/>
      <c r="D102" s="681"/>
      <c r="E102" s="681"/>
      <c r="F102" s="692" t="s">
        <v>381</v>
      </c>
      <c r="G102" s="520"/>
      <c r="H102" s="698" t="e">
        <f t="shared" si="8"/>
        <v>#DIV/0!</v>
      </c>
      <c r="I102" s="698" t="e">
        <f t="shared" si="8"/>
        <v>#DIV/0!</v>
      </c>
      <c r="J102" s="698" t="e">
        <f t="shared" si="8"/>
        <v>#DIV/0!</v>
      </c>
      <c r="K102" s="698" t="e">
        <f t="shared" si="8"/>
        <v>#DIV/0!</v>
      </c>
      <c r="L102" s="698" t="e">
        <f t="shared" si="8"/>
        <v>#DIV/0!</v>
      </c>
      <c r="M102" s="698" t="e">
        <f t="shared" si="8"/>
        <v>#DIV/0!</v>
      </c>
      <c r="N102" s="492"/>
    </row>
    <row r="103" spans="1:14" ht="15" customHeight="1" x14ac:dyDescent="0.4">
      <c r="A103" s="487">
        <v>103</v>
      </c>
      <c r="B103" s="488"/>
      <c r="C103" s="681"/>
      <c r="D103" s="681"/>
      <c r="E103" s="681"/>
      <c r="F103" s="692" t="s">
        <v>382</v>
      </c>
      <c r="G103" s="520"/>
      <c r="H103" s="698" t="e">
        <f t="shared" si="8"/>
        <v>#DIV/0!</v>
      </c>
      <c r="I103" s="698" t="e">
        <f t="shared" si="8"/>
        <v>#DIV/0!</v>
      </c>
      <c r="J103" s="698" t="e">
        <f t="shared" si="8"/>
        <v>#DIV/0!</v>
      </c>
      <c r="K103" s="698" t="e">
        <f t="shared" si="8"/>
        <v>#DIV/0!</v>
      </c>
      <c r="L103" s="698" t="e">
        <f t="shared" si="8"/>
        <v>#DIV/0!</v>
      </c>
      <c r="M103" s="698" t="e">
        <f t="shared" si="8"/>
        <v>#DIV/0!</v>
      </c>
      <c r="N103" s="492"/>
    </row>
    <row r="104" spans="1:14" ht="15" customHeight="1" x14ac:dyDescent="0.4">
      <c r="A104" s="487">
        <v>104</v>
      </c>
      <c r="B104" s="488"/>
      <c r="C104" s="681"/>
      <c r="D104" s="681"/>
      <c r="E104" s="681"/>
      <c r="F104" s="692" t="s">
        <v>383</v>
      </c>
      <c r="G104" s="520"/>
      <c r="H104" s="698" t="e">
        <f t="shared" si="8"/>
        <v>#DIV/0!</v>
      </c>
      <c r="I104" s="698" t="e">
        <f t="shared" si="8"/>
        <v>#DIV/0!</v>
      </c>
      <c r="J104" s="698" t="e">
        <f t="shared" si="8"/>
        <v>#DIV/0!</v>
      </c>
      <c r="K104" s="698" t="e">
        <f t="shared" si="8"/>
        <v>#DIV/0!</v>
      </c>
      <c r="L104" s="698" t="e">
        <f t="shared" si="8"/>
        <v>#DIV/0!</v>
      </c>
      <c r="M104" s="698" t="e">
        <f t="shared" si="8"/>
        <v>#DIV/0!</v>
      </c>
      <c r="N104" s="492"/>
    </row>
    <row r="105" spans="1:14" ht="15" customHeight="1" x14ac:dyDescent="0.4">
      <c r="A105" s="487">
        <v>105</v>
      </c>
      <c r="B105" s="488"/>
      <c r="C105" s="681"/>
      <c r="D105" s="681"/>
      <c r="E105" s="681"/>
      <c r="F105" s="692" t="s">
        <v>384</v>
      </c>
      <c r="G105" s="520"/>
      <c r="H105" s="698" t="e">
        <f t="shared" si="8"/>
        <v>#DIV/0!</v>
      </c>
      <c r="I105" s="698" t="e">
        <f t="shared" si="8"/>
        <v>#DIV/0!</v>
      </c>
      <c r="J105" s="698" t="e">
        <f t="shared" si="8"/>
        <v>#DIV/0!</v>
      </c>
      <c r="K105" s="698" t="e">
        <f t="shared" si="8"/>
        <v>#DIV/0!</v>
      </c>
      <c r="L105" s="698" t="e">
        <f t="shared" si="8"/>
        <v>#DIV/0!</v>
      </c>
      <c r="M105" s="698" t="e">
        <f t="shared" si="8"/>
        <v>#DIV/0!</v>
      </c>
      <c r="N105" s="492"/>
    </row>
    <row r="106" spans="1:14" ht="15" customHeight="1" x14ac:dyDescent="0.4">
      <c r="A106" s="487">
        <v>106</v>
      </c>
      <c r="B106" s="488"/>
      <c r="C106" s="681"/>
      <c r="D106" s="681"/>
      <c r="E106" s="681"/>
      <c r="F106" s="692" t="s">
        <v>385</v>
      </c>
      <c r="G106" s="520"/>
      <c r="H106" s="698" t="e">
        <f t="shared" si="8"/>
        <v>#DIV/0!</v>
      </c>
      <c r="I106" s="698" t="e">
        <f t="shared" si="8"/>
        <v>#DIV/0!</v>
      </c>
      <c r="J106" s="698" t="e">
        <f t="shared" si="8"/>
        <v>#DIV/0!</v>
      </c>
      <c r="K106" s="698" t="e">
        <f t="shared" si="8"/>
        <v>#DIV/0!</v>
      </c>
      <c r="L106" s="698" t="e">
        <f t="shared" si="8"/>
        <v>#DIV/0!</v>
      </c>
      <c r="M106" s="698" t="e">
        <f t="shared" si="8"/>
        <v>#DIV/0!</v>
      </c>
      <c r="N106" s="492"/>
    </row>
    <row r="107" spans="1:14" ht="15" customHeight="1" x14ac:dyDescent="0.4">
      <c r="A107" s="487">
        <v>107</v>
      </c>
      <c r="B107" s="488"/>
      <c r="C107" s="681"/>
      <c r="D107" s="681"/>
      <c r="E107" s="681"/>
      <c r="F107" s="692" t="s">
        <v>386</v>
      </c>
      <c r="G107" s="520"/>
      <c r="H107" s="698" t="e">
        <f t="shared" ref="H107:M116" si="9">H43/H77</f>
        <v>#DIV/0!</v>
      </c>
      <c r="I107" s="698" t="e">
        <f t="shared" si="9"/>
        <v>#DIV/0!</v>
      </c>
      <c r="J107" s="698" t="e">
        <f t="shared" si="9"/>
        <v>#DIV/0!</v>
      </c>
      <c r="K107" s="698" t="e">
        <f t="shared" si="9"/>
        <v>#DIV/0!</v>
      </c>
      <c r="L107" s="698" t="e">
        <f t="shared" si="9"/>
        <v>#DIV/0!</v>
      </c>
      <c r="M107" s="698" t="e">
        <f t="shared" si="9"/>
        <v>#DIV/0!</v>
      </c>
      <c r="N107" s="492"/>
    </row>
    <row r="108" spans="1:14" ht="15" customHeight="1" x14ac:dyDescent="0.4">
      <c r="A108" s="487">
        <v>108</v>
      </c>
      <c r="B108" s="488"/>
      <c r="C108" s="681"/>
      <c r="D108" s="681"/>
      <c r="E108" s="681"/>
      <c r="F108" s="692" t="s">
        <v>387</v>
      </c>
      <c r="G108" s="520"/>
      <c r="H108" s="698" t="e">
        <f t="shared" si="9"/>
        <v>#DIV/0!</v>
      </c>
      <c r="I108" s="698" t="e">
        <f t="shared" si="9"/>
        <v>#DIV/0!</v>
      </c>
      <c r="J108" s="698" t="e">
        <f t="shared" si="9"/>
        <v>#DIV/0!</v>
      </c>
      <c r="K108" s="698" t="e">
        <f t="shared" si="9"/>
        <v>#DIV/0!</v>
      </c>
      <c r="L108" s="698" t="e">
        <f t="shared" si="9"/>
        <v>#DIV/0!</v>
      </c>
      <c r="M108" s="698" t="e">
        <f t="shared" si="9"/>
        <v>#DIV/0!</v>
      </c>
      <c r="N108" s="492"/>
    </row>
    <row r="109" spans="1:14" ht="15" customHeight="1" x14ac:dyDescent="0.4">
      <c r="A109" s="487">
        <v>109</v>
      </c>
      <c r="B109" s="488"/>
      <c r="C109" s="681"/>
      <c r="D109" s="681"/>
      <c r="E109" s="681"/>
      <c r="F109" s="692" t="s">
        <v>388</v>
      </c>
      <c r="G109" s="520"/>
      <c r="H109" s="698" t="e">
        <f t="shared" si="9"/>
        <v>#DIV/0!</v>
      </c>
      <c r="I109" s="698" t="e">
        <f t="shared" si="9"/>
        <v>#DIV/0!</v>
      </c>
      <c r="J109" s="698" t="e">
        <f t="shared" si="9"/>
        <v>#DIV/0!</v>
      </c>
      <c r="K109" s="698" t="e">
        <f t="shared" si="9"/>
        <v>#DIV/0!</v>
      </c>
      <c r="L109" s="698" t="e">
        <f t="shared" si="9"/>
        <v>#DIV/0!</v>
      </c>
      <c r="M109" s="698" t="e">
        <f t="shared" si="9"/>
        <v>#DIV/0!</v>
      </c>
      <c r="N109" s="492"/>
    </row>
    <row r="110" spans="1:14" ht="15" customHeight="1" x14ac:dyDescent="0.4">
      <c r="A110" s="487">
        <v>110</v>
      </c>
      <c r="B110" s="488"/>
      <c r="C110" s="681"/>
      <c r="D110" s="681"/>
      <c r="E110" s="681"/>
      <c r="F110" s="692" t="s">
        <v>389</v>
      </c>
      <c r="G110" s="520"/>
      <c r="H110" s="698" t="e">
        <f t="shared" si="9"/>
        <v>#DIV/0!</v>
      </c>
      <c r="I110" s="698" t="e">
        <f t="shared" si="9"/>
        <v>#DIV/0!</v>
      </c>
      <c r="J110" s="698" t="e">
        <f t="shared" si="9"/>
        <v>#DIV/0!</v>
      </c>
      <c r="K110" s="698" t="e">
        <f t="shared" si="9"/>
        <v>#DIV/0!</v>
      </c>
      <c r="L110" s="698" t="e">
        <f t="shared" si="9"/>
        <v>#DIV/0!</v>
      </c>
      <c r="M110" s="698" t="e">
        <f t="shared" si="9"/>
        <v>#DIV/0!</v>
      </c>
      <c r="N110" s="492"/>
    </row>
    <row r="111" spans="1:14" ht="15" customHeight="1" x14ac:dyDescent="0.4">
      <c r="A111" s="487">
        <v>111</v>
      </c>
      <c r="B111" s="488"/>
      <c r="C111" s="681"/>
      <c r="D111" s="681"/>
      <c r="E111" s="681"/>
      <c r="F111" s="692" t="s">
        <v>390</v>
      </c>
      <c r="G111" s="520"/>
      <c r="H111" s="698" t="e">
        <f t="shared" si="9"/>
        <v>#DIV/0!</v>
      </c>
      <c r="I111" s="698" t="e">
        <f t="shared" si="9"/>
        <v>#DIV/0!</v>
      </c>
      <c r="J111" s="698" t="e">
        <f t="shared" si="9"/>
        <v>#DIV/0!</v>
      </c>
      <c r="K111" s="698" t="e">
        <f t="shared" si="9"/>
        <v>#DIV/0!</v>
      </c>
      <c r="L111" s="698" t="e">
        <f t="shared" si="9"/>
        <v>#DIV/0!</v>
      </c>
      <c r="M111" s="698" t="e">
        <f t="shared" si="9"/>
        <v>#DIV/0!</v>
      </c>
      <c r="N111" s="492"/>
    </row>
    <row r="112" spans="1:14" ht="15" customHeight="1" x14ac:dyDescent="0.4">
      <c r="A112" s="487">
        <v>112</v>
      </c>
      <c r="B112" s="488"/>
      <c r="C112" s="681"/>
      <c r="D112" s="681"/>
      <c r="E112" s="681"/>
      <c r="F112" s="692" t="s">
        <v>391</v>
      </c>
      <c r="G112" s="520"/>
      <c r="H112" s="698" t="e">
        <f t="shared" si="9"/>
        <v>#DIV/0!</v>
      </c>
      <c r="I112" s="698" t="e">
        <f t="shared" si="9"/>
        <v>#DIV/0!</v>
      </c>
      <c r="J112" s="698" t="e">
        <f t="shared" si="9"/>
        <v>#DIV/0!</v>
      </c>
      <c r="K112" s="698" t="e">
        <f t="shared" si="9"/>
        <v>#DIV/0!</v>
      </c>
      <c r="L112" s="698" t="e">
        <f t="shared" si="9"/>
        <v>#DIV/0!</v>
      </c>
      <c r="M112" s="698" t="e">
        <f t="shared" si="9"/>
        <v>#DIV/0!</v>
      </c>
      <c r="N112" s="492"/>
    </row>
    <row r="113" spans="1:14" ht="15" customHeight="1" x14ac:dyDescent="0.4">
      <c r="A113" s="487">
        <v>113</v>
      </c>
      <c r="B113" s="488"/>
      <c r="C113" s="681"/>
      <c r="D113" s="681"/>
      <c r="E113" s="681"/>
      <c r="F113" s="692" t="s">
        <v>392</v>
      </c>
      <c r="G113" s="520"/>
      <c r="H113" s="698" t="e">
        <f t="shared" si="9"/>
        <v>#DIV/0!</v>
      </c>
      <c r="I113" s="698" t="e">
        <f t="shared" si="9"/>
        <v>#DIV/0!</v>
      </c>
      <c r="J113" s="698" t="e">
        <f t="shared" si="9"/>
        <v>#DIV/0!</v>
      </c>
      <c r="K113" s="698" t="e">
        <f t="shared" si="9"/>
        <v>#DIV/0!</v>
      </c>
      <c r="L113" s="698" t="e">
        <f t="shared" si="9"/>
        <v>#DIV/0!</v>
      </c>
      <c r="M113" s="698" t="e">
        <f t="shared" si="9"/>
        <v>#DIV/0!</v>
      </c>
      <c r="N113" s="492"/>
    </row>
    <row r="114" spans="1:14" ht="15" customHeight="1" x14ac:dyDescent="0.4">
      <c r="A114" s="487">
        <v>114</v>
      </c>
      <c r="B114" s="488"/>
      <c r="C114" s="681"/>
      <c r="D114" s="681"/>
      <c r="E114" s="681"/>
      <c r="F114" s="692" t="s">
        <v>393</v>
      </c>
      <c r="G114" s="520"/>
      <c r="H114" s="698" t="e">
        <f t="shared" si="9"/>
        <v>#DIV/0!</v>
      </c>
      <c r="I114" s="698" t="e">
        <f t="shared" si="9"/>
        <v>#DIV/0!</v>
      </c>
      <c r="J114" s="698" t="e">
        <f t="shared" si="9"/>
        <v>#DIV/0!</v>
      </c>
      <c r="K114" s="698" t="e">
        <f t="shared" si="9"/>
        <v>#DIV/0!</v>
      </c>
      <c r="L114" s="698" t="e">
        <f t="shared" si="9"/>
        <v>#DIV/0!</v>
      </c>
      <c r="M114" s="698" t="e">
        <f t="shared" si="9"/>
        <v>#DIV/0!</v>
      </c>
      <c r="N114" s="492"/>
    </row>
    <row r="115" spans="1:14" ht="15" customHeight="1" x14ac:dyDescent="0.4">
      <c r="A115" s="487">
        <v>115</v>
      </c>
      <c r="B115" s="488"/>
      <c r="C115" s="681"/>
      <c r="D115" s="681"/>
      <c r="E115" s="681"/>
      <c r="F115" s="692" t="s">
        <v>394</v>
      </c>
      <c r="G115" s="520"/>
      <c r="H115" s="698" t="e">
        <f t="shared" si="9"/>
        <v>#DIV/0!</v>
      </c>
      <c r="I115" s="698" t="e">
        <f t="shared" si="9"/>
        <v>#DIV/0!</v>
      </c>
      <c r="J115" s="698" t="e">
        <f t="shared" si="9"/>
        <v>#DIV/0!</v>
      </c>
      <c r="K115" s="698" t="e">
        <f t="shared" si="9"/>
        <v>#DIV/0!</v>
      </c>
      <c r="L115" s="698" t="e">
        <f t="shared" si="9"/>
        <v>#DIV/0!</v>
      </c>
      <c r="M115" s="698" t="e">
        <f t="shared" si="9"/>
        <v>#DIV/0!</v>
      </c>
      <c r="N115" s="492"/>
    </row>
    <row r="116" spans="1:14" ht="15" customHeight="1" x14ac:dyDescent="0.4">
      <c r="A116" s="487">
        <v>116</v>
      </c>
      <c r="B116" s="488"/>
      <c r="C116" s="681"/>
      <c r="D116" s="681"/>
      <c r="E116" s="681"/>
      <c r="F116" s="692" t="s">
        <v>395</v>
      </c>
      <c r="G116" s="520"/>
      <c r="H116" s="698" t="e">
        <f t="shared" si="9"/>
        <v>#DIV/0!</v>
      </c>
      <c r="I116" s="698" t="e">
        <f t="shared" si="9"/>
        <v>#DIV/0!</v>
      </c>
      <c r="J116" s="698" t="e">
        <f t="shared" si="9"/>
        <v>#DIV/0!</v>
      </c>
      <c r="K116" s="698" t="e">
        <f t="shared" si="9"/>
        <v>#DIV/0!</v>
      </c>
      <c r="L116" s="698" t="e">
        <f t="shared" si="9"/>
        <v>#DIV/0!</v>
      </c>
      <c r="M116" s="698" t="e">
        <f t="shared" si="9"/>
        <v>#DIV/0!</v>
      </c>
      <c r="N116" s="492"/>
    </row>
    <row r="117" spans="1:14" ht="15" customHeight="1" x14ac:dyDescent="0.4">
      <c r="A117" s="487">
        <v>117</v>
      </c>
      <c r="B117" s="488"/>
      <c r="C117" s="681"/>
      <c r="D117" s="681"/>
      <c r="E117" s="681"/>
      <c r="F117" s="692" t="s">
        <v>396</v>
      </c>
      <c r="G117" s="520"/>
      <c r="H117" s="698" t="e">
        <f t="shared" ref="H117:M123" si="10">H53/H87</f>
        <v>#DIV/0!</v>
      </c>
      <c r="I117" s="698" t="e">
        <f t="shared" si="10"/>
        <v>#DIV/0!</v>
      </c>
      <c r="J117" s="698" t="e">
        <f t="shared" si="10"/>
        <v>#DIV/0!</v>
      </c>
      <c r="K117" s="698" t="e">
        <f t="shared" si="10"/>
        <v>#DIV/0!</v>
      </c>
      <c r="L117" s="698" t="e">
        <f t="shared" si="10"/>
        <v>#DIV/0!</v>
      </c>
      <c r="M117" s="698" t="e">
        <f t="shared" si="10"/>
        <v>#DIV/0!</v>
      </c>
      <c r="N117" s="492"/>
    </row>
    <row r="118" spans="1:14" ht="15" customHeight="1" x14ac:dyDescent="0.4">
      <c r="A118" s="487">
        <v>118</v>
      </c>
      <c r="B118" s="488"/>
      <c r="C118" s="681"/>
      <c r="D118" s="681"/>
      <c r="E118" s="681"/>
      <c r="F118" s="692" t="s">
        <v>397</v>
      </c>
      <c r="G118" s="520"/>
      <c r="H118" s="698" t="e">
        <f t="shared" si="10"/>
        <v>#DIV/0!</v>
      </c>
      <c r="I118" s="698" t="e">
        <f t="shared" si="10"/>
        <v>#DIV/0!</v>
      </c>
      <c r="J118" s="698" t="e">
        <f t="shared" si="10"/>
        <v>#DIV/0!</v>
      </c>
      <c r="K118" s="698" t="e">
        <f t="shared" si="10"/>
        <v>#DIV/0!</v>
      </c>
      <c r="L118" s="698" t="e">
        <f t="shared" si="10"/>
        <v>#DIV/0!</v>
      </c>
      <c r="M118" s="698" t="e">
        <f t="shared" si="10"/>
        <v>#DIV/0!</v>
      </c>
      <c r="N118" s="492"/>
    </row>
    <row r="119" spans="1:14" ht="15" customHeight="1" x14ac:dyDescent="0.4">
      <c r="A119" s="487">
        <v>119</v>
      </c>
      <c r="B119" s="488"/>
      <c r="C119" s="681"/>
      <c r="D119" s="681"/>
      <c r="E119" s="681"/>
      <c r="F119" s="692" t="s">
        <v>398</v>
      </c>
      <c r="G119" s="520"/>
      <c r="H119" s="698" t="e">
        <f t="shared" si="10"/>
        <v>#DIV/0!</v>
      </c>
      <c r="I119" s="698" t="e">
        <f t="shared" si="10"/>
        <v>#DIV/0!</v>
      </c>
      <c r="J119" s="698" t="e">
        <f t="shared" si="10"/>
        <v>#DIV/0!</v>
      </c>
      <c r="K119" s="698" t="e">
        <f t="shared" si="10"/>
        <v>#DIV/0!</v>
      </c>
      <c r="L119" s="698" t="e">
        <f t="shared" si="10"/>
        <v>#DIV/0!</v>
      </c>
      <c r="M119" s="698" t="e">
        <f t="shared" si="10"/>
        <v>#DIV/0!</v>
      </c>
      <c r="N119" s="492"/>
    </row>
    <row r="120" spans="1:14" ht="15" customHeight="1" x14ac:dyDescent="0.4">
      <c r="A120" s="487">
        <v>120</v>
      </c>
      <c r="B120" s="488"/>
      <c r="C120" s="681"/>
      <c r="D120" s="681"/>
      <c r="E120" s="681"/>
      <c r="F120" s="692" t="s">
        <v>399</v>
      </c>
      <c r="G120" s="520"/>
      <c r="H120" s="698" t="e">
        <f t="shared" si="10"/>
        <v>#DIV/0!</v>
      </c>
      <c r="I120" s="698" t="e">
        <f t="shared" si="10"/>
        <v>#DIV/0!</v>
      </c>
      <c r="J120" s="698" t="e">
        <f t="shared" si="10"/>
        <v>#DIV/0!</v>
      </c>
      <c r="K120" s="698" t="e">
        <f t="shared" si="10"/>
        <v>#DIV/0!</v>
      </c>
      <c r="L120" s="698" t="e">
        <f t="shared" si="10"/>
        <v>#DIV/0!</v>
      </c>
      <c r="M120" s="698" t="e">
        <f t="shared" si="10"/>
        <v>#DIV/0!</v>
      </c>
      <c r="N120" s="492"/>
    </row>
    <row r="121" spans="1:14" ht="15" customHeight="1" x14ac:dyDescent="0.4">
      <c r="A121" s="487">
        <v>121</v>
      </c>
      <c r="B121" s="488"/>
      <c r="C121" s="681"/>
      <c r="D121" s="681"/>
      <c r="E121" s="681"/>
      <c r="F121" s="692" t="s">
        <v>400</v>
      </c>
      <c r="G121" s="520"/>
      <c r="H121" s="698" t="e">
        <f t="shared" si="10"/>
        <v>#DIV/0!</v>
      </c>
      <c r="I121" s="698" t="e">
        <f t="shared" si="10"/>
        <v>#DIV/0!</v>
      </c>
      <c r="J121" s="698" t="e">
        <f t="shared" si="10"/>
        <v>#DIV/0!</v>
      </c>
      <c r="K121" s="698" t="e">
        <f t="shared" si="10"/>
        <v>#DIV/0!</v>
      </c>
      <c r="L121" s="698" t="e">
        <f t="shared" si="10"/>
        <v>#DIV/0!</v>
      </c>
      <c r="M121" s="698" t="e">
        <f t="shared" si="10"/>
        <v>#DIV/0!</v>
      </c>
      <c r="N121" s="492"/>
    </row>
    <row r="122" spans="1:14" ht="15" customHeight="1" thickBot="1" x14ac:dyDescent="0.45">
      <c r="A122" s="487">
        <v>122</v>
      </c>
      <c r="B122" s="488"/>
      <c r="C122" s="681"/>
      <c r="D122" s="681"/>
      <c r="E122" s="681"/>
      <c r="F122" s="692" t="s">
        <v>401</v>
      </c>
      <c r="G122" s="520"/>
      <c r="H122" s="698" t="e">
        <f t="shared" si="10"/>
        <v>#DIV/0!</v>
      </c>
      <c r="I122" s="698" t="e">
        <f t="shared" si="10"/>
        <v>#DIV/0!</v>
      </c>
      <c r="J122" s="698" t="e">
        <f t="shared" si="10"/>
        <v>#DIV/0!</v>
      </c>
      <c r="K122" s="698" t="e">
        <f t="shared" si="10"/>
        <v>#DIV/0!</v>
      </c>
      <c r="L122" s="698" t="e">
        <f t="shared" si="10"/>
        <v>#DIV/0!</v>
      </c>
      <c r="M122" s="698" t="s">
        <v>969</v>
      </c>
      <c r="N122" s="492"/>
    </row>
    <row r="123" spans="1:14" ht="15" customHeight="1" thickBot="1" x14ac:dyDescent="0.55000000000000004">
      <c r="A123" s="487">
        <v>123</v>
      </c>
      <c r="B123" s="488"/>
      <c r="C123" s="681"/>
      <c r="D123" s="681"/>
      <c r="E123" s="681"/>
      <c r="F123" s="567" t="s">
        <v>3</v>
      </c>
      <c r="G123" s="520"/>
      <c r="H123" s="569" t="e">
        <f t="shared" si="10"/>
        <v>#DIV/0!</v>
      </c>
      <c r="I123" s="569" t="e">
        <f t="shared" si="10"/>
        <v>#DIV/0!</v>
      </c>
      <c r="J123" s="569" t="e">
        <f t="shared" si="10"/>
        <v>#DIV/0!</v>
      </c>
      <c r="K123" s="569" t="e">
        <f t="shared" si="10"/>
        <v>#DIV/0!</v>
      </c>
      <c r="L123" s="569" t="e">
        <f t="shared" si="10"/>
        <v>#DIV/0!</v>
      </c>
      <c r="M123" s="569" t="e">
        <f t="shared" si="10"/>
        <v>#DIV/0!</v>
      </c>
      <c r="N123" s="492"/>
    </row>
    <row r="124" spans="1:14" ht="15" customHeight="1" x14ac:dyDescent="0.4">
      <c r="A124" s="487">
        <v>124</v>
      </c>
      <c r="B124" s="488"/>
      <c r="C124" s="681"/>
      <c r="D124" s="681"/>
      <c r="E124" s="681"/>
      <c r="F124" s="501"/>
      <c r="G124" s="520"/>
      <c r="H124" s="570"/>
      <c r="I124" s="570"/>
      <c r="J124" s="570"/>
      <c r="K124" s="570"/>
      <c r="L124" s="570"/>
      <c r="M124" s="570"/>
      <c r="N124" s="492"/>
    </row>
    <row r="125" spans="1:14" ht="15" customHeight="1" x14ac:dyDescent="0.4">
      <c r="A125" s="487">
        <v>125</v>
      </c>
      <c r="B125" s="488"/>
      <c r="C125" s="681"/>
      <c r="D125" s="681"/>
      <c r="E125" s="681"/>
      <c r="F125" s="501"/>
      <c r="G125" s="520"/>
      <c r="H125" s="570"/>
      <c r="I125" s="570"/>
      <c r="J125" s="570"/>
      <c r="K125" s="570"/>
      <c r="L125" s="570"/>
      <c r="M125" s="570"/>
      <c r="N125" s="492"/>
    </row>
    <row r="126" spans="1:14" ht="15" customHeight="1" x14ac:dyDescent="0.4">
      <c r="A126" s="487">
        <v>126</v>
      </c>
      <c r="B126" s="488"/>
      <c r="C126" s="681"/>
      <c r="D126" s="681"/>
      <c r="E126" s="681"/>
      <c r="F126" s="501"/>
      <c r="G126" s="520"/>
      <c r="H126" s="570"/>
      <c r="I126" s="570"/>
      <c r="J126" s="570"/>
      <c r="K126" s="570"/>
      <c r="L126" s="570"/>
      <c r="M126" s="570"/>
      <c r="N126" s="492"/>
    </row>
    <row r="127" spans="1:14" ht="15" customHeight="1" x14ac:dyDescent="0.4">
      <c r="A127" s="487">
        <v>127</v>
      </c>
      <c r="B127" s="488"/>
      <c r="C127" s="681"/>
      <c r="D127" s="681"/>
      <c r="E127" s="681"/>
      <c r="F127" s="501"/>
      <c r="G127" s="520"/>
      <c r="H127" s="570"/>
      <c r="I127" s="570"/>
      <c r="J127" s="570"/>
      <c r="K127" s="570"/>
      <c r="L127" s="570"/>
      <c r="M127" s="570"/>
      <c r="N127" s="492"/>
    </row>
    <row r="128" spans="1:14" ht="15" customHeight="1" x14ac:dyDescent="0.4">
      <c r="A128" s="487">
        <v>128</v>
      </c>
      <c r="B128" s="488"/>
      <c r="C128" s="681"/>
      <c r="D128" s="681"/>
      <c r="E128" s="681"/>
      <c r="F128" s="681"/>
      <c r="G128" s="520"/>
      <c r="H128" s="520"/>
      <c r="I128" s="520"/>
      <c r="J128" s="520"/>
      <c r="K128" s="520"/>
      <c r="L128" s="520"/>
      <c r="M128" s="520"/>
      <c r="N128" s="492"/>
    </row>
    <row r="129" spans="1:14" x14ac:dyDescent="0.4">
      <c r="A129" s="487">
        <v>129</v>
      </c>
      <c r="B129" s="606"/>
      <c r="C129" s="607"/>
      <c r="D129" s="607"/>
      <c r="E129" s="607"/>
      <c r="F129" s="607"/>
      <c r="G129" s="607"/>
      <c r="H129" s="607"/>
      <c r="I129" s="607"/>
      <c r="J129" s="607"/>
      <c r="K129" s="607"/>
      <c r="L129" s="607"/>
      <c r="M129" s="607"/>
      <c r="N129" s="515"/>
    </row>
  </sheetData>
  <sheetProtection formatRows="0" insertRows="0"/>
  <mergeCells count="14">
    <mergeCell ref="C15:D15"/>
    <mergeCell ref="K2:M2"/>
    <mergeCell ref="K3:M3"/>
    <mergeCell ref="A5:M5"/>
    <mergeCell ref="H7:M7"/>
    <mergeCell ref="H8:M8"/>
    <mergeCell ref="I65:M65"/>
    <mergeCell ref="I95:M95"/>
    <mergeCell ref="C16:D16"/>
    <mergeCell ref="C17:D17"/>
    <mergeCell ref="C18:D18"/>
    <mergeCell ref="C19:D19"/>
    <mergeCell ref="H30:M30"/>
    <mergeCell ref="I31:M31"/>
  </mergeCells>
  <dataValidations count="1">
    <dataValidation allowBlank="1" showInputMessage="1" showErrorMessage="1" prompt="Please enter text" sqref="F67:F92 F10:F19 F33:F58 F97:F122" xr:uid="{0D0E4F3F-9AE9-4645-9B65-4DEC18A6EA6B}"/>
  </dataValidations>
  <pageMargins left="0.70866141732283472" right="0.70866141732283472" top="0.74803149606299213" bottom="0.74803149606299213" header="0.31496062992125989" footer="0.31496062992125989"/>
  <pageSetup paperSize="9" scale="23" orientation="landscape" cellComments="asDisplayed" r:id="rId1"/>
  <headerFooter>
    <oddHeader>&amp;CCommerce Commission Information Disclosure Template</oddHeader>
    <oddFooter>&amp;L&amp;F&amp;C&amp;P&amp;R&amp;A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indexed="10"/>
    <pageSetUpPr fitToPage="1"/>
  </sheetPr>
  <dimension ref="A1:D24"/>
  <sheetViews>
    <sheetView showGridLines="0" zoomScaleNormal="100" zoomScaleSheetLayoutView="100" workbookViewId="0">
      <selection activeCell="C34" sqref="C34"/>
    </sheetView>
  </sheetViews>
  <sheetFormatPr defaultColWidth="9.1328125" defaultRowHeight="14.25" x14ac:dyDescent="0.45"/>
  <cols>
    <col min="1" max="1" width="9.1328125" style="33"/>
    <col min="2" max="2" width="9" style="33" customWidth="1"/>
    <col min="3" max="3" width="105.86328125" style="33" customWidth="1"/>
    <col min="4" max="4" width="2.73046875" style="33" customWidth="1"/>
    <col min="5" max="16384" width="9.1328125" style="33"/>
  </cols>
  <sheetData>
    <row r="1" spans="1:4" ht="28.5" customHeight="1" x14ac:dyDescent="0.45">
      <c r="A1" s="118"/>
      <c r="B1" s="119"/>
      <c r="C1" s="120"/>
      <c r="D1" s="121"/>
    </row>
    <row r="2" spans="1:4" ht="15.75" x14ac:dyDescent="0.5">
      <c r="A2" s="101"/>
      <c r="B2" s="122" t="s">
        <v>4</v>
      </c>
      <c r="C2" s="102"/>
      <c r="D2" s="103"/>
    </row>
    <row r="3" spans="1:4" x14ac:dyDescent="0.45">
      <c r="A3" s="101"/>
      <c r="B3" s="102"/>
      <c r="C3" s="102"/>
      <c r="D3" s="103"/>
    </row>
    <row r="4" spans="1:4" x14ac:dyDescent="0.45">
      <c r="A4" s="123"/>
      <c r="B4" s="110"/>
      <c r="C4" s="110"/>
      <c r="D4" s="103"/>
    </row>
    <row r="5" spans="1:4" x14ac:dyDescent="0.45">
      <c r="A5" s="101"/>
      <c r="B5" s="124" t="s">
        <v>191</v>
      </c>
      <c r="C5" s="124" t="s">
        <v>181</v>
      </c>
      <c r="D5" s="103"/>
    </row>
    <row r="6" spans="1:4" x14ac:dyDescent="0.45">
      <c r="A6" s="126"/>
      <c r="B6" s="125" t="s">
        <v>187</v>
      </c>
      <c r="C6" s="54" t="s">
        <v>924</v>
      </c>
      <c r="D6" s="127"/>
    </row>
    <row r="7" spans="1:4" x14ac:dyDescent="0.45">
      <c r="A7" s="101"/>
      <c r="B7" s="125" t="s">
        <v>192</v>
      </c>
      <c r="C7" s="54" t="s">
        <v>182</v>
      </c>
      <c r="D7" s="103"/>
    </row>
    <row r="8" spans="1:4" s="54" customFormat="1" x14ac:dyDescent="0.45">
      <c r="A8" s="101"/>
      <c r="B8" s="125" t="s">
        <v>289</v>
      </c>
      <c r="C8" s="54" t="s">
        <v>183</v>
      </c>
      <c r="D8" s="103"/>
    </row>
    <row r="9" spans="1:4" s="54" customFormat="1" x14ac:dyDescent="0.45">
      <c r="A9" s="101"/>
      <c r="B9" s="125" t="s">
        <v>188</v>
      </c>
      <c r="C9" s="54" t="s">
        <v>926</v>
      </c>
      <c r="D9" s="103"/>
    </row>
    <row r="10" spans="1:4" s="54" customFormat="1" x14ac:dyDescent="0.45">
      <c r="A10" s="101"/>
      <c r="B10" s="125" t="s">
        <v>290</v>
      </c>
      <c r="C10" s="54" t="s">
        <v>186</v>
      </c>
      <c r="D10" s="103"/>
    </row>
    <row r="11" spans="1:4" s="54" customFormat="1" x14ac:dyDescent="0.45">
      <c r="A11" s="101"/>
      <c r="B11" s="125" t="s">
        <v>226</v>
      </c>
      <c r="C11" s="54" t="s">
        <v>913</v>
      </c>
      <c r="D11" s="103"/>
    </row>
    <row r="12" spans="1:4" s="54" customFormat="1" x14ac:dyDescent="0.45">
      <c r="A12" s="101"/>
      <c r="B12" s="125" t="s">
        <v>301</v>
      </c>
      <c r="C12" s="54" t="s">
        <v>185</v>
      </c>
      <c r="D12" s="103"/>
    </row>
    <row r="13" spans="1:4" s="54" customFormat="1" x14ac:dyDescent="0.45">
      <c r="A13" s="126"/>
      <c r="B13" s="125" t="s">
        <v>225</v>
      </c>
      <c r="C13" s="54" t="s">
        <v>914</v>
      </c>
      <c r="D13" s="127"/>
    </row>
    <row r="14" spans="1:4" s="54" customFormat="1" x14ac:dyDescent="0.45">
      <c r="A14" s="126"/>
      <c r="B14" s="125" t="s">
        <v>189</v>
      </c>
      <c r="C14" s="54" t="s">
        <v>915</v>
      </c>
      <c r="D14" s="127"/>
    </row>
    <row r="15" spans="1:4" x14ac:dyDescent="0.45">
      <c r="A15" s="123"/>
      <c r="B15" s="125" t="s">
        <v>190</v>
      </c>
      <c r="C15" s="54" t="s">
        <v>925</v>
      </c>
      <c r="D15" s="103"/>
    </row>
    <row r="16" spans="1:4" x14ac:dyDescent="0.45">
      <c r="A16" s="126"/>
      <c r="B16" s="125">
        <v>9</v>
      </c>
      <c r="C16" s="54" t="s">
        <v>184</v>
      </c>
      <c r="D16" s="127"/>
    </row>
    <row r="17" spans="1:4" x14ac:dyDescent="0.45">
      <c r="A17" s="459"/>
      <c r="B17" s="459">
        <v>10</v>
      </c>
      <c r="C17" s="54" t="s">
        <v>916</v>
      </c>
      <c r="D17" s="103"/>
    </row>
    <row r="18" spans="1:4" x14ac:dyDescent="0.45">
      <c r="A18" s="126"/>
      <c r="B18" s="459">
        <v>11</v>
      </c>
      <c r="C18" s="54" t="s">
        <v>918</v>
      </c>
      <c r="D18" s="127"/>
    </row>
    <row r="19" spans="1:4" x14ac:dyDescent="0.45">
      <c r="B19" s="459" t="s">
        <v>917</v>
      </c>
      <c r="C19" s="54" t="s">
        <v>923</v>
      </c>
      <c r="D19" s="127"/>
    </row>
    <row r="20" spans="1:4" x14ac:dyDescent="0.45">
      <c r="A20" s="123"/>
      <c r="B20" s="459">
        <v>12</v>
      </c>
      <c r="C20" s="54" t="s">
        <v>919</v>
      </c>
      <c r="D20" s="103"/>
    </row>
    <row r="21" spans="1:4" x14ac:dyDescent="0.45">
      <c r="A21" s="126"/>
      <c r="B21" s="459" t="s">
        <v>843</v>
      </c>
      <c r="C21" s="54" t="s">
        <v>920</v>
      </c>
      <c r="D21" s="127"/>
    </row>
    <row r="22" spans="1:4" x14ac:dyDescent="0.45">
      <c r="A22" s="126"/>
      <c r="B22" s="459">
        <v>13</v>
      </c>
      <c r="C22" s="54" t="s">
        <v>921</v>
      </c>
      <c r="D22" s="127"/>
    </row>
    <row r="23" spans="1:4" x14ac:dyDescent="0.45">
      <c r="A23" s="126"/>
      <c r="B23" s="110"/>
      <c r="C23" s="110"/>
      <c r="D23" s="127"/>
    </row>
    <row r="24" spans="1:4" x14ac:dyDescent="0.45">
      <c r="A24" s="128"/>
      <c r="B24" s="129"/>
      <c r="C24" s="129"/>
      <c r="D24" s="130"/>
    </row>
  </sheetData>
  <sheetProtection formatRows="0" insertRows="0"/>
  <pageMargins left="0.70866141732283472" right="0.70866141732283472" top="0.74803149606299213" bottom="0.74803149606299213" header="0.31496062992125989" footer="0.31496062992125989"/>
  <pageSetup paperSize="9" scale="69" orientation="portrait" r:id="rId1"/>
  <headerFooter alignWithMargins="0">
    <oddHeader>&amp;CCommerce Commission Information Disclosure Template</oddHeader>
    <oddFooter>&amp;L&amp;F&amp;C&amp;P&amp;R&amp;A</oddFooter>
  </headerFooter>
  <ignoredErrors>
    <ignoredError sqref="B6:B7 B8:B15"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B5D07-DE4E-423F-A470-B9AE33E36672}">
  <sheetPr codeName="Sheet15">
    <tabColor rgb="FFFFFF00"/>
  </sheetPr>
  <dimension ref="A1:U70"/>
  <sheetViews>
    <sheetView showGridLines="0" zoomScaleNormal="100" zoomScaleSheetLayoutView="100" workbookViewId="0">
      <selection activeCell="E11" sqref="E11"/>
    </sheetView>
  </sheetViews>
  <sheetFormatPr defaultColWidth="9.1328125" defaultRowHeight="13.15" x14ac:dyDescent="0.4"/>
  <cols>
    <col min="1" max="1" width="18.73046875" style="486" customWidth="1"/>
    <col min="2" max="3" width="17.86328125" style="486" customWidth="1"/>
    <col min="4" max="4" width="31.73046875" style="486" customWidth="1"/>
    <col min="5" max="5" width="11.1328125" style="486" customWidth="1"/>
    <col min="6" max="6" width="31.73046875" style="486" customWidth="1"/>
    <col min="7" max="7" width="12.73046875" style="486" customWidth="1"/>
    <col min="8" max="8" width="39.3984375" style="486" customWidth="1"/>
    <col min="9" max="11" width="52.73046875" style="486" customWidth="1"/>
    <col min="12" max="12" width="2.73046875" style="486" customWidth="1"/>
    <col min="13" max="13" width="3.73046875" style="632" customWidth="1"/>
    <col min="14" max="18" width="38.73046875" style="486" customWidth="1"/>
    <col min="19" max="19" width="2.73046875" style="486" customWidth="1"/>
    <col min="20" max="16384" width="9.1328125" style="476"/>
  </cols>
  <sheetData>
    <row r="1" spans="1:21" ht="15" customHeight="1" x14ac:dyDescent="0.4">
      <c r="A1" s="731"/>
      <c r="B1" s="204"/>
      <c r="C1" s="204"/>
      <c r="D1" s="204"/>
      <c r="E1" s="204"/>
      <c r="F1" s="204"/>
      <c r="G1" s="204"/>
      <c r="H1" s="204"/>
      <c r="I1" s="204"/>
      <c r="J1" s="204"/>
      <c r="K1" s="204"/>
      <c r="L1" s="202"/>
      <c r="M1" s="610"/>
      <c r="N1" s="610"/>
      <c r="O1" s="610"/>
      <c r="P1" s="610"/>
      <c r="Q1" s="610"/>
      <c r="R1" s="610"/>
      <c r="S1" s="610"/>
      <c r="T1" s="610"/>
      <c r="U1" s="193"/>
    </row>
    <row r="2" spans="1:21" ht="18" customHeight="1" x14ac:dyDescent="0.5">
      <c r="A2" s="411"/>
      <c r="B2" s="193"/>
      <c r="C2" s="193"/>
      <c r="D2" s="193"/>
      <c r="E2" s="193"/>
      <c r="F2" s="193"/>
      <c r="G2" s="193"/>
      <c r="H2" s="193"/>
      <c r="I2" s="477" t="s">
        <v>862</v>
      </c>
      <c r="J2" s="865" t="str">
        <f>IF(NOT(ISBLANK(CoverSheet!$C$8)),CoverSheet!$C$8,"")</f>
        <v/>
      </c>
      <c r="K2" s="865"/>
      <c r="L2" s="191"/>
      <c r="M2" s="610"/>
      <c r="N2" s="610"/>
      <c r="O2" s="610"/>
      <c r="P2" s="610"/>
      <c r="Q2" s="610"/>
      <c r="R2" s="610"/>
      <c r="S2" s="610"/>
      <c r="T2" s="610"/>
      <c r="U2" s="193"/>
    </row>
    <row r="3" spans="1:21" ht="18" customHeight="1" x14ac:dyDescent="0.5">
      <c r="A3" s="411"/>
      <c r="B3" s="193"/>
      <c r="C3" s="193"/>
      <c r="D3" s="193"/>
      <c r="E3" s="193"/>
      <c r="F3" s="193"/>
      <c r="G3" s="193"/>
      <c r="H3" s="193"/>
      <c r="I3" s="477" t="s">
        <v>889</v>
      </c>
      <c r="J3" s="883" t="s">
        <v>331</v>
      </c>
      <c r="K3" s="884"/>
      <c r="L3" s="191"/>
      <c r="M3" s="610"/>
      <c r="N3" s="610"/>
      <c r="O3" s="610"/>
      <c r="P3" s="610"/>
      <c r="Q3" s="610"/>
      <c r="R3" s="610"/>
      <c r="S3" s="610"/>
      <c r="T3" s="610"/>
      <c r="U3" s="193"/>
    </row>
    <row r="4" spans="1:21" ht="18" customHeight="1" x14ac:dyDescent="0.65">
      <c r="A4" s="611"/>
      <c r="B4" s="193"/>
      <c r="C4" s="193"/>
      <c r="D4" s="193"/>
      <c r="E4" s="193"/>
      <c r="F4" s="193"/>
      <c r="G4" s="193"/>
      <c r="H4" s="193"/>
      <c r="I4" s="477" t="s">
        <v>890</v>
      </c>
      <c r="J4" s="885"/>
      <c r="K4" s="886"/>
      <c r="L4" s="191"/>
      <c r="M4" s="610"/>
      <c r="N4" s="610"/>
      <c r="O4" s="610"/>
      <c r="P4" s="610"/>
      <c r="Q4" s="610"/>
      <c r="R4" s="610"/>
      <c r="S4" s="610"/>
      <c r="T4" s="610"/>
      <c r="U4" s="193"/>
    </row>
    <row r="5" spans="1:21" ht="21" x14ac:dyDescent="0.65">
      <c r="A5" s="478" t="s">
        <v>466</v>
      </c>
      <c r="B5" s="193"/>
      <c r="C5" s="193"/>
      <c r="D5" s="193"/>
      <c r="E5" s="193"/>
      <c r="F5" s="193"/>
      <c r="G5" s="193"/>
      <c r="H5" s="193"/>
      <c r="I5" s="477"/>
      <c r="J5" s="477"/>
      <c r="K5" s="477"/>
      <c r="L5" s="191"/>
      <c r="M5" s="610"/>
      <c r="N5" s="610"/>
      <c r="O5" s="610"/>
      <c r="P5" s="610"/>
      <c r="Q5" s="610"/>
      <c r="R5" s="610"/>
      <c r="S5" s="610"/>
      <c r="T5" s="610"/>
      <c r="U5" s="193"/>
    </row>
    <row r="6" spans="1:21" s="615" customFormat="1" ht="33.75" customHeight="1" x14ac:dyDescent="0.4">
      <c r="A6" s="857" t="s">
        <v>934</v>
      </c>
      <c r="B6" s="858"/>
      <c r="C6" s="858"/>
      <c r="D6" s="858"/>
      <c r="E6" s="858"/>
      <c r="F6" s="858"/>
      <c r="G6" s="858"/>
      <c r="H6" s="728"/>
      <c r="I6" s="612"/>
      <c r="J6" s="612"/>
      <c r="K6" s="612"/>
      <c r="L6" s="481"/>
      <c r="M6" s="613"/>
      <c r="N6" s="613"/>
      <c r="O6" s="613"/>
      <c r="P6" s="613"/>
      <c r="Q6" s="613"/>
      <c r="R6" s="613"/>
      <c r="S6" s="613"/>
      <c r="T6" s="613"/>
      <c r="U6" s="614"/>
    </row>
    <row r="7" spans="1:21" s="615" customFormat="1" ht="24.75" customHeight="1" x14ac:dyDescent="0.65">
      <c r="A7" s="887" t="s">
        <v>467</v>
      </c>
      <c r="B7" s="888"/>
      <c r="C7" s="888"/>
      <c r="D7" s="888"/>
      <c r="E7" s="728"/>
      <c r="F7" s="728"/>
      <c r="G7" s="728"/>
      <c r="H7" s="728"/>
      <c r="I7" s="612"/>
      <c r="J7" s="612"/>
      <c r="K7" s="612"/>
      <c r="L7" s="481"/>
      <c r="M7" s="613"/>
      <c r="N7" s="882" t="s">
        <v>468</v>
      </c>
      <c r="O7" s="882"/>
      <c r="P7" s="882"/>
      <c r="Q7" s="882"/>
      <c r="R7" s="882"/>
      <c r="S7" s="613"/>
      <c r="T7" s="613"/>
      <c r="U7" s="614"/>
    </row>
    <row r="8" spans="1:21" s="733" customFormat="1" ht="52.5" customHeight="1" x14ac:dyDescent="0.45">
      <c r="A8" s="732" t="s">
        <v>469</v>
      </c>
      <c r="B8" s="732" t="s">
        <v>470</v>
      </c>
      <c r="C8" s="732" t="s">
        <v>891</v>
      </c>
      <c r="D8" s="732" t="s">
        <v>471</v>
      </c>
      <c r="E8" s="732" t="s">
        <v>472</v>
      </c>
      <c r="F8" s="732" t="s">
        <v>473</v>
      </c>
      <c r="G8" s="732" t="s">
        <v>474</v>
      </c>
      <c r="H8" s="732" t="s">
        <v>475</v>
      </c>
      <c r="I8" s="732" t="s">
        <v>476</v>
      </c>
      <c r="J8" s="732" t="s">
        <v>477</v>
      </c>
      <c r="K8" s="732" t="s">
        <v>478</v>
      </c>
      <c r="L8" s="616"/>
      <c r="M8" s="617"/>
      <c r="N8" s="732" t="s">
        <v>479</v>
      </c>
      <c r="O8" s="732" t="s">
        <v>480</v>
      </c>
      <c r="P8" s="732" t="s">
        <v>481</v>
      </c>
      <c r="Q8" s="732" t="s">
        <v>482</v>
      </c>
      <c r="R8" s="732" t="s">
        <v>483</v>
      </c>
      <c r="S8" s="613"/>
    </row>
    <row r="9" spans="1:21" s="620" customFormat="1" ht="214.5" customHeight="1" x14ac:dyDescent="0.5">
      <c r="A9" s="734">
        <v>1</v>
      </c>
      <c r="B9" s="735" t="s">
        <v>484</v>
      </c>
      <c r="C9" s="736"/>
      <c r="D9" s="737" t="s">
        <v>485</v>
      </c>
      <c r="E9" s="738"/>
      <c r="F9" s="739"/>
      <c r="G9" s="740"/>
      <c r="H9" s="740"/>
      <c r="I9" s="735" t="s">
        <v>486</v>
      </c>
      <c r="J9" s="735" t="s">
        <v>487</v>
      </c>
      <c r="K9" s="735" t="s">
        <v>488</v>
      </c>
      <c r="L9" s="618"/>
      <c r="M9" s="619"/>
      <c r="N9" s="735" t="s">
        <v>489</v>
      </c>
      <c r="O9" s="735" t="s">
        <v>490</v>
      </c>
      <c r="P9" s="735" t="s">
        <v>491</v>
      </c>
      <c r="Q9" s="735" t="s">
        <v>492</v>
      </c>
      <c r="R9" s="735" t="s">
        <v>493</v>
      </c>
      <c r="S9" s="613"/>
    </row>
    <row r="10" spans="1:21" s="620" customFormat="1" ht="205.5" customHeight="1" x14ac:dyDescent="0.5">
      <c r="A10" s="734">
        <v>2</v>
      </c>
      <c r="B10" s="869" t="s">
        <v>494</v>
      </c>
      <c r="C10" s="735"/>
      <c r="D10" s="737" t="s">
        <v>495</v>
      </c>
      <c r="E10" s="738"/>
      <c r="F10" s="740"/>
      <c r="G10" s="740"/>
      <c r="H10" s="740"/>
      <c r="I10" s="735" t="s">
        <v>976</v>
      </c>
      <c r="J10" s="735" t="s">
        <v>496</v>
      </c>
      <c r="K10" s="735" t="s">
        <v>497</v>
      </c>
      <c r="L10" s="618"/>
      <c r="M10" s="619"/>
      <c r="N10" s="735" t="s">
        <v>498</v>
      </c>
      <c r="O10" s="735" t="s">
        <v>499</v>
      </c>
      <c r="P10" s="735" t="s">
        <v>500</v>
      </c>
      <c r="Q10" s="735" t="s">
        <v>501</v>
      </c>
      <c r="R10" s="735" t="s">
        <v>493</v>
      </c>
      <c r="S10" s="613"/>
    </row>
    <row r="11" spans="1:21" s="620" customFormat="1" ht="171.75" customHeight="1" x14ac:dyDescent="0.5">
      <c r="A11" s="734">
        <v>3</v>
      </c>
      <c r="B11" s="870"/>
      <c r="C11" s="735"/>
      <c r="D11" s="737" t="s">
        <v>502</v>
      </c>
      <c r="E11" s="738"/>
      <c r="F11" s="740"/>
      <c r="G11" s="740"/>
      <c r="H11" s="740"/>
      <c r="I11" s="735" t="s">
        <v>503</v>
      </c>
      <c r="J11" s="735" t="s">
        <v>504</v>
      </c>
      <c r="K11" s="735" t="s">
        <v>505</v>
      </c>
      <c r="L11" s="618"/>
      <c r="M11" s="619"/>
      <c r="N11" s="735" t="s">
        <v>506</v>
      </c>
      <c r="O11" s="735" t="s">
        <v>507</v>
      </c>
      <c r="P11" s="735" t="s">
        <v>508</v>
      </c>
      <c r="Q11" s="735" t="s">
        <v>509</v>
      </c>
      <c r="R11" s="735" t="s">
        <v>493</v>
      </c>
      <c r="S11" s="613"/>
    </row>
    <row r="12" spans="1:21" s="620" customFormat="1" ht="164.25" customHeight="1" x14ac:dyDescent="0.5">
      <c r="A12" s="734">
        <v>4</v>
      </c>
      <c r="B12" s="869" t="s">
        <v>510</v>
      </c>
      <c r="C12" s="735"/>
      <c r="D12" s="737" t="s">
        <v>511</v>
      </c>
      <c r="E12" s="738"/>
      <c r="F12" s="740"/>
      <c r="G12" s="740"/>
      <c r="H12" s="740"/>
      <c r="I12" s="735" t="s">
        <v>512</v>
      </c>
      <c r="J12" s="735" t="s">
        <v>513</v>
      </c>
      <c r="K12" s="735" t="s">
        <v>514</v>
      </c>
      <c r="L12" s="621"/>
      <c r="M12" s="619"/>
      <c r="N12" s="735" t="s">
        <v>515</v>
      </c>
      <c r="O12" s="735" t="s">
        <v>516</v>
      </c>
      <c r="P12" s="735" t="s">
        <v>517</v>
      </c>
      <c r="Q12" s="735" t="s">
        <v>518</v>
      </c>
      <c r="R12" s="735" t="s">
        <v>493</v>
      </c>
      <c r="S12" s="613"/>
    </row>
    <row r="13" spans="1:21" s="620" customFormat="1" ht="167.25" customHeight="1" x14ac:dyDescent="0.5">
      <c r="A13" s="734">
        <v>5</v>
      </c>
      <c r="B13" s="871"/>
      <c r="C13" s="735"/>
      <c r="D13" s="737" t="s">
        <v>519</v>
      </c>
      <c r="E13" s="738"/>
      <c r="F13" s="741"/>
      <c r="G13" s="741"/>
      <c r="H13" s="741"/>
      <c r="I13" s="735" t="s">
        <v>520</v>
      </c>
      <c r="J13" s="735" t="s">
        <v>521</v>
      </c>
      <c r="K13" s="735" t="s">
        <v>522</v>
      </c>
      <c r="L13" s="618"/>
      <c r="M13" s="619"/>
      <c r="N13" s="735" t="s">
        <v>523</v>
      </c>
      <c r="O13" s="735" t="s">
        <v>524</v>
      </c>
      <c r="P13" s="735" t="s">
        <v>525</v>
      </c>
      <c r="Q13" s="735" t="s">
        <v>526</v>
      </c>
      <c r="R13" s="735" t="s">
        <v>493</v>
      </c>
      <c r="S13" s="613"/>
    </row>
    <row r="14" spans="1:21" s="620" customFormat="1" ht="180" customHeight="1" x14ac:dyDescent="0.5">
      <c r="A14" s="734">
        <v>6</v>
      </c>
      <c r="B14" s="871"/>
      <c r="C14" s="735"/>
      <c r="D14" s="737" t="s">
        <v>527</v>
      </c>
      <c r="E14" s="738"/>
      <c r="F14" s="741"/>
      <c r="G14" s="741"/>
      <c r="H14" s="741"/>
      <c r="I14" s="735" t="s">
        <v>528</v>
      </c>
      <c r="J14" s="735" t="s">
        <v>529</v>
      </c>
      <c r="K14" s="735" t="s">
        <v>530</v>
      </c>
      <c r="L14" s="618"/>
      <c r="M14" s="619"/>
      <c r="N14" s="735" t="s">
        <v>531</v>
      </c>
      <c r="O14" s="735" t="s">
        <v>532</v>
      </c>
      <c r="P14" s="735" t="s">
        <v>533</v>
      </c>
      <c r="Q14" s="735" t="s">
        <v>534</v>
      </c>
      <c r="R14" s="735" t="s">
        <v>493</v>
      </c>
      <c r="S14" s="613"/>
    </row>
    <row r="15" spans="1:21" s="620" customFormat="1" ht="221.25" customHeight="1" x14ac:dyDescent="0.5">
      <c r="A15" s="734">
        <v>7</v>
      </c>
      <c r="B15" s="870"/>
      <c r="C15" s="735"/>
      <c r="D15" s="737" t="s">
        <v>535</v>
      </c>
      <c r="E15" s="738"/>
      <c r="F15" s="741"/>
      <c r="G15" s="741"/>
      <c r="H15" s="741"/>
      <c r="I15" s="735" t="s">
        <v>536</v>
      </c>
      <c r="J15" s="735" t="s">
        <v>970</v>
      </c>
      <c r="K15" s="735" t="s">
        <v>537</v>
      </c>
      <c r="L15" s="618"/>
      <c r="M15" s="619"/>
      <c r="N15" s="735" t="s">
        <v>538</v>
      </c>
      <c r="O15" s="735" t="s">
        <v>539</v>
      </c>
      <c r="P15" s="735" t="s">
        <v>540</v>
      </c>
      <c r="Q15" s="735" t="s">
        <v>541</v>
      </c>
      <c r="R15" s="735" t="s">
        <v>493</v>
      </c>
      <c r="S15" s="613"/>
    </row>
    <row r="16" spans="1:21" s="620" customFormat="1" ht="278.25" customHeight="1" x14ac:dyDescent="0.5">
      <c r="A16" s="734">
        <v>8</v>
      </c>
      <c r="B16" s="735" t="s">
        <v>542</v>
      </c>
      <c r="C16" s="735"/>
      <c r="D16" s="737" t="s">
        <v>543</v>
      </c>
      <c r="E16" s="738"/>
      <c r="F16" s="741"/>
      <c r="G16" s="741"/>
      <c r="H16" s="741"/>
      <c r="I16" s="735" t="s">
        <v>544</v>
      </c>
      <c r="J16" s="735" t="s">
        <v>545</v>
      </c>
      <c r="K16" s="735" t="s">
        <v>546</v>
      </c>
      <c r="L16" s="621"/>
      <c r="M16" s="619"/>
      <c r="N16" s="735" t="s">
        <v>547</v>
      </c>
      <c r="O16" s="735" t="s">
        <v>548</v>
      </c>
      <c r="P16" s="735" t="s">
        <v>549</v>
      </c>
      <c r="Q16" s="735" t="s">
        <v>550</v>
      </c>
      <c r="R16" s="735" t="s">
        <v>493</v>
      </c>
      <c r="S16" s="613"/>
    </row>
    <row r="17" spans="1:19" s="620" customFormat="1" ht="185.25" customHeight="1" x14ac:dyDescent="0.5">
      <c r="A17" s="734">
        <v>9</v>
      </c>
      <c r="B17" s="869" t="s">
        <v>551</v>
      </c>
      <c r="C17" s="735"/>
      <c r="D17" s="737" t="s">
        <v>552</v>
      </c>
      <c r="E17" s="738"/>
      <c r="F17" s="741"/>
      <c r="G17" s="741"/>
      <c r="H17" s="741"/>
      <c r="I17" s="735" t="s">
        <v>553</v>
      </c>
      <c r="J17" s="735" t="s">
        <v>554</v>
      </c>
      <c r="K17" s="735" t="s">
        <v>555</v>
      </c>
      <c r="L17" s="618"/>
      <c r="M17" s="619"/>
      <c r="N17" s="735" t="s">
        <v>556</v>
      </c>
      <c r="O17" s="735" t="s">
        <v>557</v>
      </c>
      <c r="P17" s="735" t="s">
        <v>558</v>
      </c>
      <c r="Q17" s="735" t="s">
        <v>559</v>
      </c>
      <c r="R17" s="735" t="s">
        <v>493</v>
      </c>
      <c r="S17" s="613"/>
    </row>
    <row r="18" spans="1:19" s="620" customFormat="1" ht="168.75" customHeight="1" x14ac:dyDescent="0.5">
      <c r="A18" s="734">
        <v>10</v>
      </c>
      <c r="B18" s="871"/>
      <c r="C18" s="735"/>
      <c r="D18" s="737" t="s">
        <v>560</v>
      </c>
      <c r="E18" s="738"/>
      <c r="F18" s="741"/>
      <c r="G18" s="741"/>
      <c r="H18" s="741"/>
      <c r="I18" s="735" t="s">
        <v>561</v>
      </c>
      <c r="J18" s="735" t="s">
        <v>562</v>
      </c>
      <c r="K18" s="735" t="s">
        <v>563</v>
      </c>
      <c r="L18" s="618"/>
      <c r="M18" s="619"/>
      <c r="N18" s="735" t="s">
        <v>564</v>
      </c>
      <c r="O18" s="735" t="s">
        <v>565</v>
      </c>
      <c r="P18" s="735" t="s">
        <v>566</v>
      </c>
      <c r="Q18" s="735" t="s">
        <v>567</v>
      </c>
      <c r="R18" s="735" t="s">
        <v>493</v>
      </c>
      <c r="S18" s="613"/>
    </row>
    <row r="19" spans="1:19" s="620" customFormat="1" ht="129.75" customHeight="1" x14ac:dyDescent="0.5">
      <c r="A19" s="734">
        <v>11</v>
      </c>
      <c r="B19" s="870"/>
      <c r="C19" s="735"/>
      <c r="D19" s="737" t="s">
        <v>568</v>
      </c>
      <c r="E19" s="738"/>
      <c r="F19" s="741"/>
      <c r="G19" s="741"/>
      <c r="H19" s="741"/>
      <c r="I19" s="735" t="s">
        <v>569</v>
      </c>
      <c r="J19" s="735" t="s">
        <v>570</v>
      </c>
      <c r="K19" s="735" t="s">
        <v>571</v>
      </c>
      <c r="L19" s="618"/>
      <c r="M19" s="619"/>
      <c r="N19" s="735" t="s">
        <v>572</v>
      </c>
      <c r="O19" s="735" t="s">
        <v>573</v>
      </c>
      <c r="P19" s="735" t="s">
        <v>574</v>
      </c>
      <c r="Q19" s="735" t="s">
        <v>575</v>
      </c>
      <c r="R19" s="735" t="s">
        <v>493</v>
      </c>
      <c r="S19" s="613"/>
    </row>
    <row r="20" spans="1:19" s="620" customFormat="1" ht="289.5" customHeight="1" x14ac:dyDescent="0.5">
      <c r="A20" s="734">
        <v>12</v>
      </c>
      <c r="B20" s="735" t="s">
        <v>576</v>
      </c>
      <c r="C20" s="735"/>
      <c r="D20" s="737" t="s">
        <v>577</v>
      </c>
      <c r="E20" s="738"/>
      <c r="F20" s="741"/>
      <c r="G20" s="741"/>
      <c r="H20" s="741"/>
      <c r="I20" s="735" t="s">
        <v>578</v>
      </c>
      <c r="J20" s="735" t="s">
        <v>579</v>
      </c>
      <c r="K20" s="735" t="s">
        <v>971</v>
      </c>
      <c r="L20" s="621"/>
      <c r="M20" s="619"/>
      <c r="N20" s="735" t="s">
        <v>580</v>
      </c>
      <c r="O20" s="735" t="s">
        <v>581</v>
      </c>
      <c r="P20" s="735" t="s">
        <v>582</v>
      </c>
      <c r="Q20" s="735" t="s">
        <v>583</v>
      </c>
      <c r="R20" s="735" t="s">
        <v>493</v>
      </c>
      <c r="S20" s="613"/>
    </row>
    <row r="21" spans="1:19" s="620" customFormat="1" ht="344.25" customHeight="1" x14ac:dyDescent="0.5">
      <c r="A21" s="734">
        <v>13</v>
      </c>
      <c r="B21" s="869" t="s">
        <v>584</v>
      </c>
      <c r="C21" s="735"/>
      <c r="D21" s="737" t="s">
        <v>585</v>
      </c>
      <c r="E21" s="738"/>
      <c r="F21" s="741"/>
      <c r="G21" s="741"/>
      <c r="H21" s="741"/>
      <c r="I21" s="735" t="s">
        <v>972</v>
      </c>
      <c r="J21" s="735" t="s">
        <v>586</v>
      </c>
      <c r="K21" s="735" t="s">
        <v>587</v>
      </c>
      <c r="L21" s="618"/>
      <c r="M21" s="619"/>
      <c r="N21" s="735" t="s">
        <v>588</v>
      </c>
      <c r="O21" s="735" t="s">
        <v>589</v>
      </c>
      <c r="P21" s="735" t="s">
        <v>590</v>
      </c>
      <c r="Q21" s="735" t="s">
        <v>591</v>
      </c>
      <c r="R21" s="735" t="s">
        <v>493</v>
      </c>
      <c r="S21" s="613"/>
    </row>
    <row r="22" spans="1:19" s="620" customFormat="1" ht="279" customHeight="1" x14ac:dyDescent="0.5">
      <c r="A22" s="734">
        <v>14</v>
      </c>
      <c r="B22" s="870"/>
      <c r="C22" s="735"/>
      <c r="D22" s="737" t="s">
        <v>592</v>
      </c>
      <c r="E22" s="738"/>
      <c r="F22" s="741"/>
      <c r="G22" s="741"/>
      <c r="H22" s="741"/>
      <c r="I22" s="735" t="s">
        <v>593</v>
      </c>
      <c r="J22" s="735" t="s">
        <v>586</v>
      </c>
      <c r="K22" s="735" t="s">
        <v>594</v>
      </c>
      <c r="L22" s="618"/>
      <c r="M22" s="619"/>
      <c r="N22" s="735" t="s">
        <v>595</v>
      </c>
      <c r="O22" s="735" t="s">
        <v>596</v>
      </c>
      <c r="P22" s="735" t="s">
        <v>597</v>
      </c>
      <c r="Q22" s="735" t="s">
        <v>598</v>
      </c>
      <c r="R22" s="735" t="s">
        <v>493</v>
      </c>
      <c r="S22" s="613"/>
    </row>
    <row r="23" spans="1:19" s="620" customFormat="1" ht="331.5" customHeight="1" x14ac:dyDescent="0.5">
      <c r="A23" s="734">
        <v>15</v>
      </c>
      <c r="B23" s="735" t="s">
        <v>584</v>
      </c>
      <c r="C23" s="735"/>
      <c r="D23" s="737" t="s">
        <v>599</v>
      </c>
      <c r="E23" s="738"/>
      <c r="F23" s="741"/>
      <c r="G23" s="741"/>
      <c r="H23" s="741"/>
      <c r="I23" s="735" t="s">
        <v>600</v>
      </c>
      <c r="J23" s="735" t="s">
        <v>601</v>
      </c>
      <c r="K23" s="735" t="s">
        <v>602</v>
      </c>
      <c r="L23" s="621"/>
      <c r="M23" s="619"/>
      <c r="N23" s="735" t="s">
        <v>603</v>
      </c>
      <c r="O23" s="735" t="s">
        <v>604</v>
      </c>
      <c r="P23" s="735" t="s">
        <v>605</v>
      </c>
      <c r="Q23" s="735" t="s">
        <v>606</v>
      </c>
      <c r="R23" s="735" t="s">
        <v>493</v>
      </c>
      <c r="S23" s="613"/>
    </row>
    <row r="24" spans="1:19" s="620" customFormat="1" ht="226.5" customHeight="1" x14ac:dyDescent="0.5">
      <c r="A24" s="734">
        <v>16</v>
      </c>
      <c r="B24" s="735" t="s">
        <v>607</v>
      </c>
      <c r="C24" s="735"/>
      <c r="D24" s="737" t="s">
        <v>608</v>
      </c>
      <c r="E24" s="738"/>
      <c r="F24" s="741"/>
      <c r="G24" s="741"/>
      <c r="H24" s="741"/>
      <c r="I24" s="735" t="s">
        <v>609</v>
      </c>
      <c r="J24" s="735" t="s">
        <v>610</v>
      </c>
      <c r="K24" s="735" t="s">
        <v>611</v>
      </c>
      <c r="L24" s="618"/>
      <c r="M24" s="619"/>
      <c r="N24" s="735" t="s">
        <v>612</v>
      </c>
      <c r="O24" s="735" t="s">
        <v>613</v>
      </c>
      <c r="P24" s="735" t="s">
        <v>614</v>
      </c>
      <c r="Q24" s="735" t="s">
        <v>615</v>
      </c>
      <c r="R24" s="735" t="s">
        <v>493</v>
      </c>
      <c r="S24" s="613"/>
    </row>
    <row r="25" spans="1:19" s="620" customFormat="1" ht="162" customHeight="1" x14ac:dyDescent="0.5">
      <c r="A25" s="734">
        <v>17</v>
      </c>
      <c r="B25" s="735" t="s">
        <v>616</v>
      </c>
      <c r="C25" s="735"/>
      <c r="D25" s="737" t="s">
        <v>617</v>
      </c>
      <c r="E25" s="738"/>
      <c r="F25" s="741"/>
      <c r="G25" s="741"/>
      <c r="H25" s="741"/>
      <c r="I25" s="735" t="s">
        <v>618</v>
      </c>
      <c r="J25" s="735" t="s">
        <v>619</v>
      </c>
      <c r="K25" s="735" t="s">
        <v>620</v>
      </c>
      <c r="L25" s="618"/>
      <c r="M25" s="619"/>
      <c r="N25" s="735" t="s">
        <v>621</v>
      </c>
      <c r="O25" s="735" t="s">
        <v>622</v>
      </c>
      <c r="P25" s="735" t="s">
        <v>623</v>
      </c>
      <c r="Q25" s="735" t="s">
        <v>624</v>
      </c>
      <c r="R25" s="735" t="s">
        <v>493</v>
      </c>
      <c r="S25" s="613"/>
    </row>
    <row r="26" spans="1:19" s="620" customFormat="1" ht="359.25" customHeight="1" x14ac:dyDescent="0.5">
      <c r="A26" s="734">
        <v>18</v>
      </c>
      <c r="B26" s="869" t="s">
        <v>625</v>
      </c>
      <c r="C26" s="735"/>
      <c r="D26" s="737" t="s">
        <v>626</v>
      </c>
      <c r="E26" s="738"/>
      <c r="F26" s="741"/>
      <c r="G26" s="741"/>
      <c r="H26" s="741"/>
      <c r="I26" s="735" t="s">
        <v>627</v>
      </c>
      <c r="J26" s="735" t="s">
        <v>628</v>
      </c>
      <c r="K26" s="735" t="s">
        <v>629</v>
      </c>
      <c r="L26" s="618"/>
      <c r="M26" s="619"/>
      <c r="N26" s="735" t="s">
        <v>630</v>
      </c>
      <c r="O26" s="735" t="s">
        <v>631</v>
      </c>
      <c r="P26" s="735" t="s">
        <v>632</v>
      </c>
      <c r="Q26" s="735" t="s">
        <v>633</v>
      </c>
      <c r="R26" s="735" t="s">
        <v>493</v>
      </c>
      <c r="S26" s="613"/>
    </row>
    <row r="27" spans="1:19" s="620" customFormat="1" ht="158.25" customHeight="1" x14ac:dyDescent="0.5">
      <c r="A27" s="734">
        <v>19</v>
      </c>
      <c r="B27" s="871"/>
      <c r="C27" s="735"/>
      <c r="D27" s="737" t="s">
        <v>634</v>
      </c>
      <c r="E27" s="738"/>
      <c r="F27" s="741"/>
      <c r="G27" s="742"/>
      <c r="H27" s="742"/>
      <c r="I27" s="735" t="s">
        <v>635</v>
      </c>
      <c r="J27" s="735" t="s">
        <v>636</v>
      </c>
      <c r="K27" s="735" t="s">
        <v>637</v>
      </c>
      <c r="L27" s="621"/>
      <c r="M27" s="619"/>
      <c r="N27" s="735" t="s">
        <v>638</v>
      </c>
      <c r="O27" s="735" t="s">
        <v>639</v>
      </c>
      <c r="P27" s="735" t="s">
        <v>973</v>
      </c>
      <c r="Q27" s="735" t="s">
        <v>640</v>
      </c>
      <c r="R27" s="735" t="s">
        <v>493</v>
      </c>
      <c r="S27" s="613"/>
    </row>
    <row r="28" spans="1:19" s="620" customFormat="1" ht="163.5" customHeight="1" x14ac:dyDescent="0.5">
      <c r="A28" s="734">
        <v>20</v>
      </c>
      <c r="B28" s="870"/>
      <c r="C28" s="735"/>
      <c r="D28" s="737" t="s">
        <v>641</v>
      </c>
      <c r="E28" s="738"/>
      <c r="F28" s="741"/>
      <c r="G28" s="741"/>
      <c r="H28" s="741"/>
      <c r="I28" s="735" t="s">
        <v>642</v>
      </c>
      <c r="J28" s="735" t="s">
        <v>643</v>
      </c>
      <c r="K28" s="735" t="s">
        <v>644</v>
      </c>
      <c r="L28" s="618"/>
      <c r="M28" s="619"/>
      <c r="N28" s="735" t="s">
        <v>645</v>
      </c>
      <c r="O28" s="735" t="s">
        <v>646</v>
      </c>
      <c r="P28" s="735" t="s">
        <v>647</v>
      </c>
      <c r="Q28" s="735" t="s">
        <v>648</v>
      </c>
      <c r="R28" s="735" t="s">
        <v>493</v>
      </c>
      <c r="S28" s="613"/>
    </row>
    <row r="29" spans="1:19" s="620" customFormat="1" ht="242.25" customHeight="1" x14ac:dyDescent="0.5">
      <c r="A29" s="734">
        <v>21</v>
      </c>
      <c r="B29" s="735" t="s">
        <v>649</v>
      </c>
      <c r="C29" s="735"/>
      <c r="D29" s="737" t="s">
        <v>650</v>
      </c>
      <c r="E29" s="738"/>
      <c r="F29" s="741"/>
      <c r="G29" s="741"/>
      <c r="H29" s="741"/>
      <c r="I29" s="735" t="s">
        <v>651</v>
      </c>
      <c r="J29" s="735" t="s">
        <v>652</v>
      </c>
      <c r="K29" s="735" t="s">
        <v>653</v>
      </c>
      <c r="L29" s="618"/>
      <c r="M29" s="619"/>
      <c r="N29" s="735" t="s">
        <v>654</v>
      </c>
      <c r="O29" s="735" t="s">
        <v>655</v>
      </c>
      <c r="P29" s="735" t="s">
        <v>656</v>
      </c>
      <c r="Q29" s="735" t="s">
        <v>657</v>
      </c>
      <c r="R29" s="735" t="s">
        <v>493</v>
      </c>
      <c r="S29" s="613"/>
    </row>
    <row r="30" spans="1:19" s="620" customFormat="1" ht="167.25" customHeight="1" x14ac:dyDescent="0.5">
      <c r="A30" s="734">
        <v>22</v>
      </c>
      <c r="B30" s="735" t="s">
        <v>658</v>
      </c>
      <c r="C30" s="735"/>
      <c r="D30" s="737" t="s">
        <v>659</v>
      </c>
      <c r="E30" s="738"/>
      <c r="F30" s="741"/>
      <c r="G30" s="741"/>
      <c r="H30" s="741"/>
      <c r="I30" s="735" t="s">
        <v>660</v>
      </c>
      <c r="J30" s="735" t="s">
        <v>661</v>
      </c>
      <c r="K30" s="735" t="s">
        <v>662</v>
      </c>
      <c r="L30" s="618"/>
      <c r="M30" s="619"/>
      <c r="N30" s="735" t="s">
        <v>663</v>
      </c>
      <c r="O30" s="735" t="s">
        <v>664</v>
      </c>
      <c r="P30" s="735" t="s">
        <v>665</v>
      </c>
      <c r="Q30" s="735" t="s">
        <v>666</v>
      </c>
      <c r="R30" s="735" t="s">
        <v>493</v>
      </c>
      <c r="S30" s="613"/>
    </row>
    <row r="31" spans="1:19" s="620" customFormat="1" ht="204" customHeight="1" x14ac:dyDescent="0.5">
      <c r="A31" s="734">
        <v>23</v>
      </c>
      <c r="B31" s="735" t="s">
        <v>667</v>
      </c>
      <c r="C31" s="735"/>
      <c r="D31" s="737" t="s">
        <v>668</v>
      </c>
      <c r="E31" s="738"/>
      <c r="F31" s="741"/>
      <c r="G31" s="741"/>
      <c r="H31" s="741"/>
      <c r="I31" s="735" t="s">
        <v>669</v>
      </c>
      <c r="J31" s="735" t="s">
        <v>670</v>
      </c>
      <c r="K31" s="735" t="s">
        <v>671</v>
      </c>
      <c r="L31" s="621"/>
      <c r="M31" s="619"/>
      <c r="N31" s="735" t="s">
        <v>672</v>
      </c>
      <c r="O31" s="735" t="s">
        <v>673</v>
      </c>
      <c r="P31" s="735" t="s">
        <v>674</v>
      </c>
      <c r="Q31" s="735" t="s">
        <v>675</v>
      </c>
      <c r="R31" s="735" t="s">
        <v>493</v>
      </c>
      <c r="S31" s="613"/>
    </row>
    <row r="32" spans="1:19" s="620" customFormat="1" ht="207" customHeight="1" x14ac:dyDescent="0.5">
      <c r="A32" s="734">
        <v>24</v>
      </c>
      <c r="B32" s="872" t="s">
        <v>676</v>
      </c>
      <c r="C32" s="735"/>
      <c r="D32" s="737" t="s">
        <v>677</v>
      </c>
      <c r="E32" s="738"/>
      <c r="F32" s="741"/>
      <c r="G32" s="741"/>
      <c r="H32" s="741"/>
      <c r="I32" s="735" t="s">
        <v>678</v>
      </c>
      <c r="J32" s="735" t="s">
        <v>679</v>
      </c>
      <c r="K32" s="735" t="s">
        <v>680</v>
      </c>
      <c r="L32" s="618"/>
      <c r="M32" s="619"/>
      <c r="N32" s="735" t="s">
        <v>681</v>
      </c>
      <c r="O32" s="735" t="s">
        <v>682</v>
      </c>
      <c r="P32" s="735" t="s">
        <v>683</v>
      </c>
      <c r="Q32" s="735" t="s">
        <v>684</v>
      </c>
      <c r="R32" s="735" t="s">
        <v>493</v>
      </c>
      <c r="S32" s="613"/>
    </row>
    <row r="33" spans="1:20" s="620" customFormat="1" ht="227.25" customHeight="1" x14ac:dyDescent="0.5">
      <c r="A33" s="734">
        <v>25</v>
      </c>
      <c r="B33" s="873"/>
      <c r="C33" s="735"/>
      <c r="D33" s="737" t="s">
        <v>685</v>
      </c>
      <c r="E33" s="738"/>
      <c r="F33" s="741"/>
      <c r="G33" s="741"/>
      <c r="H33" s="741"/>
      <c r="I33" s="735" t="s">
        <v>686</v>
      </c>
      <c r="J33" s="735" t="s">
        <v>687</v>
      </c>
      <c r="K33" s="735" t="s">
        <v>688</v>
      </c>
      <c r="L33" s="618"/>
      <c r="M33" s="619"/>
      <c r="N33" s="735" t="s">
        <v>689</v>
      </c>
      <c r="O33" s="735" t="s">
        <v>690</v>
      </c>
      <c r="P33" s="735" t="s">
        <v>691</v>
      </c>
      <c r="Q33" s="735" t="s">
        <v>692</v>
      </c>
      <c r="R33" s="735" t="s">
        <v>493</v>
      </c>
      <c r="S33" s="613"/>
    </row>
    <row r="34" spans="1:20" s="620" customFormat="1" ht="253.5" customHeight="1" x14ac:dyDescent="0.5">
      <c r="A34" s="734">
        <v>26</v>
      </c>
      <c r="B34" s="735" t="s">
        <v>693</v>
      </c>
      <c r="C34" s="735"/>
      <c r="D34" s="737" t="s">
        <v>694</v>
      </c>
      <c r="E34" s="738"/>
      <c r="F34" s="741"/>
      <c r="G34" s="741"/>
      <c r="H34" s="741"/>
      <c r="I34" s="735" t="s">
        <v>695</v>
      </c>
      <c r="J34" s="735" t="s">
        <v>696</v>
      </c>
      <c r="K34" s="735" t="s">
        <v>697</v>
      </c>
      <c r="L34" s="618"/>
      <c r="M34" s="619"/>
      <c r="N34" s="735" t="s">
        <v>698</v>
      </c>
      <c r="O34" s="735" t="s">
        <v>699</v>
      </c>
      <c r="P34" s="735" t="s">
        <v>700</v>
      </c>
      <c r="Q34" s="735" t="s">
        <v>701</v>
      </c>
      <c r="R34" s="735" t="s">
        <v>493</v>
      </c>
      <c r="S34" s="613"/>
    </row>
    <row r="35" spans="1:20" s="620" customFormat="1" ht="214.5" customHeight="1" x14ac:dyDescent="0.5">
      <c r="A35" s="734">
        <v>27</v>
      </c>
      <c r="B35" s="735" t="s">
        <v>702</v>
      </c>
      <c r="C35" s="735"/>
      <c r="D35" s="737" t="s">
        <v>703</v>
      </c>
      <c r="E35" s="738"/>
      <c r="F35" s="741"/>
      <c r="G35" s="741"/>
      <c r="H35" s="741"/>
      <c r="I35" s="735" t="s">
        <v>704</v>
      </c>
      <c r="J35" s="735" t="s">
        <v>705</v>
      </c>
      <c r="K35" s="735" t="s">
        <v>706</v>
      </c>
      <c r="L35" s="621"/>
      <c r="M35" s="619"/>
      <c r="N35" s="735" t="s">
        <v>707</v>
      </c>
      <c r="O35" s="735" t="s">
        <v>708</v>
      </c>
      <c r="P35" s="735" t="s">
        <v>709</v>
      </c>
      <c r="Q35" s="735" t="s">
        <v>710</v>
      </c>
      <c r="R35" s="735" t="s">
        <v>493</v>
      </c>
      <c r="S35" s="613"/>
    </row>
    <row r="36" spans="1:20" s="620" customFormat="1" ht="184.5" customHeight="1" x14ac:dyDescent="0.5">
      <c r="A36" s="734">
        <v>28</v>
      </c>
      <c r="B36" s="735" t="s">
        <v>711</v>
      </c>
      <c r="C36" s="735"/>
      <c r="D36" s="737" t="s">
        <v>712</v>
      </c>
      <c r="E36" s="738"/>
      <c r="F36" s="741"/>
      <c r="G36" s="741"/>
      <c r="H36" s="741"/>
      <c r="I36" s="735" t="s">
        <v>713</v>
      </c>
      <c r="J36" s="735" t="s">
        <v>714</v>
      </c>
      <c r="K36" s="735" t="s">
        <v>830</v>
      </c>
      <c r="L36" s="618"/>
      <c r="M36" s="619"/>
      <c r="N36" s="735" t="s">
        <v>715</v>
      </c>
      <c r="O36" s="735" t="s">
        <v>716</v>
      </c>
      <c r="P36" s="735" t="s">
        <v>717</v>
      </c>
      <c r="Q36" s="735" t="s">
        <v>718</v>
      </c>
      <c r="R36" s="735" t="s">
        <v>493</v>
      </c>
      <c r="S36" s="613"/>
    </row>
    <row r="37" spans="1:20" s="620" customFormat="1" ht="266.25" customHeight="1" x14ac:dyDescent="0.5">
      <c r="A37" s="734">
        <v>29</v>
      </c>
      <c r="B37" s="735" t="s">
        <v>719</v>
      </c>
      <c r="C37" s="735"/>
      <c r="D37" s="737" t="s">
        <v>974</v>
      </c>
      <c r="E37" s="738"/>
      <c r="F37" s="741"/>
      <c r="G37" s="741"/>
      <c r="H37" s="741"/>
      <c r="I37" s="735" t="s">
        <v>720</v>
      </c>
      <c r="J37" s="735" t="s">
        <v>721</v>
      </c>
      <c r="K37" s="735" t="s">
        <v>722</v>
      </c>
      <c r="L37" s="618"/>
      <c r="M37" s="619"/>
      <c r="N37" s="735" t="s">
        <v>723</v>
      </c>
      <c r="O37" s="735" t="s">
        <v>724</v>
      </c>
      <c r="P37" s="735" t="s">
        <v>725</v>
      </c>
      <c r="Q37" s="735" t="s">
        <v>726</v>
      </c>
      <c r="R37" s="735" t="s">
        <v>493</v>
      </c>
      <c r="S37" s="613"/>
    </row>
    <row r="38" spans="1:20" s="620" customFormat="1" ht="242.25" customHeight="1" x14ac:dyDescent="0.5">
      <c r="A38" s="734">
        <v>30</v>
      </c>
      <c r="B38" s="869" t="s">
        <v>727</v>
      </c>
      <c r="C38" s="735"/>
      <c r="D38" s="737" t="s">
        <v>728</v>
      </c>
      <c r="E38" s="738"/>
      <c r="F38" s="741"/>
      <c r="G38" s="741"/>
      <c r="H38" s="741"/>
      <c r="I38" s="735" t="s">
        <v>729</v>
      </c>
      <c r="J38" s="735" t="s">
        <v>730</v>
      </c>
      <c r="K38" s="735" t="s">
        <v>731</v>
      </c>
      <c r="L38" s="618"/>
      <c r="M38" s="619"/>
      <c r="N38" s="735" t="s">
        <v>732</v>
      </c>
      <c r="O38" s="735" t="s">
        <v>733</v>
      </c>
      <c r="P38" s="735" t="s">
        <v>734</v>
      </c>
      <c r="Q38" s="735" t="s">
        <v>735</v>
      </c>
      <c r="R38" s="735" t="s">
        <v>493</v>
      </c>
      <c r="S38" s="613"/>
    </row>
    <row r="39" spans="1:20" s="620" customFormat="1" ht="242.25" customHeight="1" x14ac:dyDescent="0.5">
      <c r="A39" s="734">
        <v>31</v>
      </c>
      <c r="B39" s="870"/>
      <c r="C39" s="735"/>
      <c r="D39" s="737" t="s">
        <v>736</v>
      </c>
      <c r="E39" s="738"/>
      <c r="F39" s="741"/>
      <c r="G39" s="741"/>
      <c r="H39" s="741"/>
      <c r="I39" s="735" t="s">
        <v>737</v>
      </c>
      <c r="J39" s="735" t="s">
        <v>738</v>
      </c>
      <c r="K39" s="735" t="s">
        <v>739</v>
      </c>
      <c r="L39" s="618"/>
      <c r="M39" s="619"/>
      <c r="N39" s="735" t="s">
        <v>740</v>
      </c>
      <c r="O39" s="735" t="s">
        <v>741</v>
      </c>
      <c r="P39" s="735" t="s">
        <v>742</v>
      </c>
      <c r="Q39" s="735" t="s">
        <v>743</v>
      </c>
      <c r="R39" s="735" t="s">
        <v>493</v>
      </c>
      <c r="S39" s="613"/>
    </row>
    <row r="40" spans="1:20" s="620" customFormat="1" ht="68.25" customHeight="1" x14ac:dyDescent="0.65">
      <c r="A40" s="874" t="s">
        <v>744</v>
      </c>
      <c r="B40" s="875"/>
      <c r="C40" s="875"/>
      <c r="D40" s="875"/>
      <c r="E40" s="876"/>
      <c r="F40" s="877"/>
      <c r="G40" s="877"/>
      <c r="H40" s="877"/>
      <c r="I40" s="877"/>
      <c r="J40" s="877"/>
      <c r="K40" s="878"/>
      <c r="L40" s="621"/>
      <c r="M40" s="619"/>
      <c r="N40" s="572"/>
      <c r="O40" s="572"/>
      <c r="P40" s="572"/>
      <c r="Q40" s="572"/>
      <c r="R40" s="572"/>
      <c r="S40" s="486"/>
    </row>
    <row r="41" spans="1:20" s="620" customFormat="1" ht="34.5" customHeight="1" x14ac:dyDescent="0.5">
      <c r="A41" s="732" t="s">
        <v>469</v>
      </c>
      <c r="B41" s="732" t="s">
        <v>470</v>
      </c>
      <c r="C41" s="732" t="s">
        <v>891</v>
      </c>
      <c r="D41" s="732" t="s">
        <v>745</v>
      </c>
      <c r="E41" s="879" t="s">
        <v>473</v>
      </c>
      <c r="F41" s="880"/>
      <c r="G41" s="732" t="s">
        <v>746</v>
      </c>
      <c r="H41" s="743"/>
      <c r="I41" s="879" t="s">
        <v>747</v>
      </c>
      <c r="J41" s="881"/>
      <c r="K41" s="881"/>
      <c r="L41" s="618"/>
      <c r="M41" s="619"/>
      <c r="N41" s="572"/>
      <c r="O41" s="572"/>
      <c r="P41" s="572"/>
      <c r="Q41" s="572"/>
      <c r="R41" s="572"/>
      <c r="S41" s="486"/>
    </row>
    <row r="42" spans="1:20" s="620" customFormat="1" ht="232.5" customHeight="1" x14ac:dyDescent="0.5">
      <c r="A42" s="734">
        <v>32</v>
      </c>
      <c r="B42" s="622" t="s">
        <v>892</v>
      </c>
      <c r="C42" s="744" t="s">
        <v>748</v>
      </c>
      <c r="D42" s="622" t="s">
        <v>749</v>
      </c>
      <c r="E42" s="868"/>
      <c r="F42" s="868"/>
      <c r="G42" s="745"/>
      <c r="H42" s="745"/>
      <c r="I42" s="868"/>
      <c r="J42" s="868"/>
      <c r="K42" s="868"/>
      <c r="L42" s="618"/>
      <c r="M42" s="619"/>
      <c r="N42" s="572"/>
      <c r="O42" s="572"/>
      <c r="P42" s="572"/>
      <c r="Q42" s="572"/>
      <c r="R42" s="572"/>
      <c r="S42" s="486"/>
      <c r="T42" s="623"/>
    </row>
    <row r="43" spans="1:20" s="620" customFormat="1" ht="242.25" customHeight="1" x14ac:dyDescent="0.5">
      <c r="A43" s="734">
        <v>33</v>
      </c>
      <c r="B43" s="622" t="s">
        <v>893</v>
      </c>
      <c r="C43" s="735" t="s">
        <v>750</v>
      </c>
      <c r="D43" s="622" t="s">
        <v>751</v>
      </c>
      <c r="E43" s="868"/>
      <c r="F43" s="868"/>
      <c r="G43" s="745"/>
      <c r="H43" s="748"/>
      <c r="I43" s="868"/>
      <c r="J43" s="868"/>
      <c r="K43" s="868"/>
      <c r="L43" s="618"/>
      <c r="M43" s="619"/>
      <c r="N43" s="572"/>
      <c r="O43" s="572"/>
      <c r="P43" s="572"/>
      <c r="Q43" s="572"/>
      <c r="R43" s="572"/>
      <c r="S43" s="486"/>
    </row>
    <row r="44" spans="1:20" s="620" customFormat="1" ht="242.25" customHeight="1" x14ac:dyDescent="0.5">
      <c r="A44" s="734">
        <v>34</v>
      </c>
      <c r="B44" s="622" t="s">
        <v>894</v>
      </c>
      <c r="C44" s="735" t="s">
        <v>760</v>
      </c>
      <c r="D44" s="622" t="s">
        <v>761</v>
      </c>
      <c r="E44" s="868"/>
      <c r="F44" s="868"/>
      <c r="G44" s="745"/>
      <c r="H44" s="745"/>
      <c r="I44" s="868"/>
      <c r="J44" s="868"/>
      <c r="K44" s="868"/>
      <c r="L44" s="618"/>
      <c r="M44" s="619"/>
      <c r="N44" s="572"/>
      <c r="O44" s="572"/>
      <c r="P44" s="572"/>
      <c r="Q44" s="572"/>
      <c r="R44" s="572"/>
      <c r="S44" s="486"/>
    </row>
    <row r="45" spans="1:20" s="620" customFormat="1" ht="228.75" customHeight="1" x14ac:dyDescent="0.5">
      <c r="A45" s="734">
        <v>35</v>
      </c>
      <c r="B45" s="622" t="s">
        <v>895</v>
      </c>
      <c r="C45" s="735" t="s">
        <v>758</v>
      </c>
      <c r="D45" s="622" t="s">
        <v>759</v>
      </c>
      <c r="E45" s="868"/>
      <c r="F45" s="868"/>
      <c r="G45" s="745"/>
      <c r="H45" s="745"/>
      <c r="I45" s="868"/>
      <c r="J45" s="868"/>
      <c r="K45" s="868"/>
      <c r="L45" s="618"/>
      <c r="M45" s="619"/>
      <c r="N45" s="572"/>
      <c r="O45" s="572"/>
      <c r="P45" s="572"/>
      <c r="Q45" s="572"/>
      <c r="R45" s="572"/>
      <c r="S45" s="486"/>
    </row>
    <row r="46" spans="1:20" s="620" customFormat="1" ht="242.25" customHeight="1" x14ac:dyDescent="0.5">
      <c r="A46" s="734">
        <v>36</v>
      </c>
      <c r="B46" s="622" t="s">
        <v>752</v>
      </c>
      <c r="C46" s="735" t="s">
        <v>753</v>
      </c>
      <c r="D46" s="622" t="s">
        <v>754</v>
      </c>
      <c r="E46" s="868"/>
      <c r="F46" s="868"/>
      <c r="G46" s="745"/>
      <c r="H46" s="745"/>
      <c r="I46" s="868"/>
      <c r="J46" s="868"/>
      <c r="K46" s="868"/>
      <c r="L46" s="618"/>
      <c r="M46" s="619"/>
      <c r="N46" s="572"/>
      <c r="O46" s="572"/>
      <c r="P46" s="572"/>
      <c r="Q46" s="572"/>
      <c r="R46" s="572"/>
      <c r="S46" s="486"/>
    </row>
    <row r="47" spans="1:20" s="620" customFormat="1" ht="242.25" customHeight="1" x14ac:dyDescent="0.5">
      <c r="A47" s="734">
        <v>37</v>
      </c>
      <c r="B47" s="624" t="s">
        <v>755</v>
      </c>
      <c r="C47" s="746" t="s">
        <v>756</v>
      </c>
      <c r="D47" s="624" t="s">
        <v>757</v>
      </c>
      <c r="E47" s="868"/>
      <c r="F47" s="868"/>
      <c r="G47" s="745"/>
      <c r="H47" s="745"/>
      <c r="I47" s="868"/>
      <c r="J47" s="868"/>
      <c r="K47" s="868"/>
      <c r="L47" s="618"/>
      <c r="M47" s="619"/>
      <c r="N47" s="572"/>
      <c r="O47" s="572"/>
      <c r="P47" s="572"/>
      <c r="Q47" s="572"/>
      <c r="R47" s="572"/>
      <c r="S47" s="486"/>
    </row>
    <row r="48" spans="1:20" s="620" customFormat="1" ht="242.25" customHeight="1" x14ac:dyDescent="0.5">
      <c r="A48" s="734">
        <v>38</v>
      </c>
      <c r="B48" s="624" t="s">
        <v>762</v>
      </c>
      <c r="C48" s="746" t="s">
        <v>763</v>
      </c>
      <c r="D48" s="624" t="s">
        <v>764</v>
      </c>
      <c r="E48" s="868"/>
      <c r="F48" s="868"/>
      <c r="G48" s="745"/>
      <c r="H48" s="745"/>
      <c r="I48" s="868"/>
      <c r="J48" s="868"/>
      <c r="K48" s="868"/>
      <c r="L48" s="618"/>
      <c r="M48" s="619"/>
      <c r="N48" s="572"/>
      <c r="O48" s="572"/>
      <c r="P48" s="572"/>
      <c r="Q48" s="572"/>
      <c r="R48" s="572"/>
      <c r="S48" s="486"/>
    </row>
    <row r="49" spans="1:19" s="620" customFormat="1" ht="242.25" customHeight="1" x14ac:dyDescent="0.5">
      <c r="A49" s="734">
        <v>39</v>
      </c>
      <c r="B49" s="625" t="s">
        <v>765</v>
      </c>
      <c r="C49" s="735" t="s">
        <v>763</v>
      </c>
      <c r="D49" s="627" t="s">
        <v>975</v>
      </c>
      <c r="E49" s="868"/>
      <c r="F49" s="868"/>
      <c r="G49" s="745"/>
      <c r="H49" s="745"/>
      <c r="I49" s="868"/>
      <c r="J49" s="868"/>
      <c r="K49" s="868"/>
      <c r="L49" s="618"/>
      <c r="M49" s="619"/>
      <c r="N49" s="572"/>
      <c r="O49" s="572"/>
      <c r="P49" s="572"/>
      <c r="Q49" s="572"/>
      <c r="R49" s="572"/>
      <c r="S49" s="486"/>
    </row>
    <row r="50" spans="1:19" s="620" customFormat="1" ht="242.25" customHeight="1" x14ac:dyDescent="0.5">
      <c r="A50" s="734">
        <v>40</v>
      </c>
      <c r="B50" s="626" t="s">
        <v>766</v>
      </c>
      <c r="C50" s="735" t="s">
        <v>767</v>
      </c>
      <c r="D50" s="622" t="s">
        <v>768</v>
      </c>
      <c r="E50" s="868"/>
      <c r="F50" s="868"/>
      <c r="G50" s="745"/>
      <c r="H50" s="745"/>
      <c r="I50" s="868"/>
      <c r="J50" s="868"/>
      <c r="K50" s="868"/>
      <c r="L50" s="618"/>
      <c r="M50" s="619"/>
      <c r="N50" s="572"/>
      <c r="O50" s="572"/>
      <c r="P50" s="572"/>
      <c r="Q50" s="572"/>
      <c r="R50" s="572"/>
      <c r="S50" s="486"/>
    </row>
    <row r="51" spans="1:19" s="620" customFormat="1" ht="101.25" customHeight="1" x14ac:dyDescent="0.5">
      <c r="A51" s="734">
        <v>41</v>
      </c>
      <c r="B51" s="624" t="s">
        <v>769</v>
      </c>
      <c r="C51" s="746"/>
      <c r="D51" s="624" t="s">
        <v>770</v>
      </c>
      <c r="E51" s="868"/>
      <c r="F51" s="868"/>
      <c r="G51" s="745"/>
      <c r="H51" s="745"/>
      <c r="I51" s="868"/>
      <c r="J51" s="868"/>
      <c r="K51" s="868"/>
      <c r="L51" s="618"/>
      <c r="M51" s="619"/>
      <c r="N51" s="572"/>
      <c r="O51" s="572"/>
      <c r="P51" s="572"/>
      <c r="Q51" s="572"/>
      <c r="R51" s="572"/>
      <c r="S51" s="486"/>
    </row>
    <row r="52" spans="1:19" s="620" customFormat="1" ht="177" customHeight="1" x14ac:dyDescent="0.5">
      <c r="A52" s="734">
        <v>42</v>
      </c>
      <c r="B52" s="622" t="s">
        <v>798</v>
      </c>
      <c r="C52" s="735"/>
      <c r="D52" s="622" t="s">
        <v>771</v>
      </c>
      <c r="E52" s="868"/>
      <c r="F52" s="868"/>
      <c r="G52" s="745"/>
      <c r="H52" s="745"/>
      <c r="I52" s="868"/>
      <c r="J52" s="868"/>
      <c r="K52" s="868"/>
      <c r="L52" s="618"/>
      <c r="M52" s="619"/>
      <c r="N52" s="572"/>
      <c r="O52" s="572"/>
      <c r="P52" s="572"/>
      <c r="Q52" s="572"/>
      <c r="R52" s="572"/>
      <c r="S52" s="486"/>
    </row>
    <row r="53" spans="1:19" s="620" customFormat="1" ht="242.25" customHeight="1" x14ac:dyDescent="0.5">
      <c r="A53" s="734">
        <v>43</v>
      </c>
      <c r="B53" s="627" t="s">
        <v>799</v>
      </c>
      <c r="C53" s="747"/>
      <c r="D53" s="628"/>
      <c r="E53" s="868"/>
      <c r="F53" s="868"/>
      <c r="G53" s="745"/>
      <c r="H53" s="745"/>
      <c r="I53" s="868"/>
      <c r="J53" s="868"/>
      <c r="K53" s="868"/>
      <c r="L53" s="618"/>
      <c r="M53" s="619"/>
      <c r="N53" s="572"/>
      <c r="O53" s="572"/>
      <c r="P53" s="572"/>
      <c r="Q53" s="572"/>
      <c r="R53" s="572"/>
      <c r="S53" s="486"/>
    </row>
    <row r="54" spans="1:19" x14ac:dyDescent="0.4">
      <c r="A54" s="629"/>
      <c r="B54" s="607"/>
      <c r="C54" s="607"/>
      <c r="D54" s="630"/>
      <c r="E54" s="607"/>
      <c r="F54" s="607"/>
      <c r="G54" s="607"/>
      <c r="H54" s="607"/>
      <c r="I54" s="607"/>
      <c r="J54" s="607"/>
      <c r="K54" s="607"/>
      <c r="L54" s="515"/>
      <c r="M54" s="631"/>
      <c r="N54" s="572"/>
      <c r="O54" s="572"/>
      <c r="P54" s="572"/>
      <c r="Q54" s="572"/>
      <c r="R54" s="572"/>
    </row>
    <row r="55" spans="1:19" x14ac:dyDescent="0.4">
      <c r="N55" s="572"/>
      <c r="O55" s="572"/>
      <c r="P55" s="572"/>
      <c r="Q55" s="572"/>
      <c r="R55" s="572"/>
    </row>
    <row r="56" spans="1:19" ht="21" customHeight="1" x14ac:dyDescent="0.4">
      <c r="N56" s="572"/>
      <c r="O56" s="572"/>
      <c r="P56" s="572"/>
      <c r="Q56" s="572"/>
      <c r="R56" s="572"/>
    </row>
    <row r="57" spans="1:19" ht="21.75" customHeight="1" x14ac:dyDescent="0.4">
      <c r="N57" s="572"/>
      <c r="O57" s="572"/>
      <c r="P57" s="572"/>
      <c r="Q57" s="572"/>
      <c r="R57" s="572"/>
    </row>
    <row r="58" spans="1:19" ht="20.25" customHeight="1" x14ac:dyDescent="0.4">
      <c r="N58" s="572"/>
      <c r="O58" s="572"/>
      <c r="P58" s="572"/>
      <c r="Q58" s="572"/>
      <c r="R58" s="572"/>
    </row>
    <row r="59" spans="1:19" ht="18" customHeight="1" x14ac:dyDescent="0.4">
      <c r="N59" s="572"/>
      <c r="O59" s="572"/>
      <c r="P59" s="572"/>
      <c r="Q59" s="572"/>
      <c r="R59" s="572"/>
    </row>
    <row r="60" spans="1:19" ht="18" customHeight="1" x14ac:dyDescent="0.4">
      <c r="N60" s="572"/>
      <c r="O60" s="572"/>
      <c r="P60" s="572"/>
      <c r="Q60" s="572"/>
      <c r="R60" s="572"/>
    </row>
    <row r="61" spans="1:19" ht="17.25" customHeight="1" x14ac:dyDescent="0.4">
      <c r="N61" s="572"/>
      <c r="O61" s="572"/>
      <c r="P61" s="572"/>
      <c r="Q61" s="572"/>
      <c r="R61" s="572"/>
    </row>
    <row r="62" spans="1:19" ht="20.25" customHeight="1" x14ac:dyDescent="0.4">
      <c r="N62" s="572"/>
      <c r="O62" s="572"/>
      <c r="P62" s="572"/>
      <c r="Q62" s="572"/>
      <c r="R62" s="572"/>
    </row>
    <row r="63" spans="1:19" x14ac:dyDescent="0.4">
      <c r="A63" s="633"/>
      <c r="B63" s="633"/>
      <c r="C63" s="633"/>
      <c r="D63" s="633"/>
      <c r="E63" s="633"/>
      <c r="F63" s="633"/>
      <c r="G63" s="633"/>
      <c r="H63" s="633"/>
      <c r="N63" s="572"/>
      <c r="O63" s="572"/>
      <c r="P63" s="572"/>
      <c r="Q63" s="572"/>
      <c r="R63" s="572"/>
    </row>
    <row r="64" spans="1:19" ht="15" x14ac:dyDescent="0.4">
      <c r="A64" s="634"/>
      <c r="B64" s="633"/>
      <c r="C64" s="633"/>
      <c r="D64" s="867"/>
      <c r="E64" s="867"/>
      <c r="F64" s="867"/>
      <c r="G64" s="867"/>
      <c r="H64" s="867"/>
      <c r="I64" s="867"/>
      <c r="J64" s="867"/>
      <c r="K64" s="867"/>
      <c r="N64" s="572"/>
      <c r="O64" s="572"/>
      <c r="P64" s="572"/>
      <c r="Q64" s="572"/>
      <c r="R64" s="572"/>
    </row>
    <row r="65" spans="1:18" ht="15" x14ac:dyDescent="0.4">
      <c r="A65" s="634"/>
      <c r="B65" s="633"/>
      <c r="C65" s="633"/>
      <c r="D65" s="867"/>
      <c r="E65" s="867"/>
      <c r="F65" s="867"/>
      <c r="G65" s="867"/>
      <c r="H65" s="867"/>
      <c r="I65" s="867"/>
      <c r="J65" s="867"/>
      <c r="K65" s="867"/>
      <c r="N65" s="572"/>
      <c r="O65" s="572"/>
      <c r="P65" s="572"/>
      <c r="Q65" s="572"/>
      <c r="R65" s="572"/>
    </row>
    <row r="66" spans="1:18" ht="15" x14ac:dyDescent="0.4">
      <c r="A66" s="634"/>
      <c r="B66" s="633"/>
      <c r="C66" s="633"/>
      <c r="D66" s="867"/>
      <c r="E66" s="867"/>
      <c r="F66" s="867"/>
      <c r="G66" s="867"/>
      <c r="H66" s="867"/>
      <c r="I66" s="867"/>
      <c r="J66" s="867"/>
      <c r="K66" s="867"/>
      <c r="N66" s="572"/>
      <c r="O66" s="572"/>
      <c r="P66" s="572"/>
      <c r="Q66" s="572"/>
      <c r="R66" s="572"/>
    </row>
    <row r="67" spans="1:18" ht="15" x14ac:dyDescent="0.4">
      <c r="A67" s="634"/>
      <c r="B67" s="633"/>
      <c r="C67" s="633"/>
      <c r="D67" s="867"/>
      <c r="E67" s="867"/>
      <c r="F67" s="867"/>
      <c r="G67" s="867"/>
      <c r="H67" s="867"/>
      <c r="I67" s="867"/>
      <c r="J67" s="867"/>
      <c r="K67" s="867"/>
      <c r="N67" s="572"/>
      <c r="O67" s="572"/>
      <c r="P67" s="572"/>
      <c r="Q67" s="572"/>
      <c r="R67" s="572"/>
    </row>
    <row r="68" spans="1:18" ht="15" x14ac:dyDescent="0.4">
      <c r="A68" s="634"/>
      <c r="B68" s="633"/>
      <c r="C68" s="633"/>
      <c r="D68" s="867"/>
      <c r="E68" s="867"/>
      <c r="F68" s="867"/>
      <c r="G68" s="867"/>
      <c r="H68" s="867"/>
      <c r="I68" s="867"/>
      <c r="J68" s="867"/>
      <c r="K68" s="867"/>
      <c r="N68" s="572"/>
      <c r="O68" s="572"/>
      <c r="P68" s="572"/>
      <c r="Q68" s="572"/>
      <c r="R68" s="572"/>
    </row>
    <row r="69" spans="1:18" ht="15" x14ac:dyDescent="0.4">
      <c r="A69" s="634"/>
      <c r="B69" s="633"/>
      <c r="C69" s="633"/>
      <c r="D69" s="867"/>
      <c r="E69" s="867"/>
      <c r="F69" s="867"/>
      <c r="G69" s="867"/>
      <c r="H69" s="867"/>
      <c r="I69" s="867"/>
      <c r="J69" s="867"/>
      <c r="K69" s="867"/>
      <c r="N69" s="572"/>
      <c r="O69" s="572"/>
      <c r="P69" s="572"/>
      <c r="Q69" s="572"/>
      <c r="R69" s="572"/>
    </row>
    <row r="70" spans="1:18" ht="15" x14ac:dyDescent="0.4">
      <c r="A70" s="634"/>
      <c r="B70" s="633"/>
      <c r="C70" s="633"/>
      <c r="D70" s="867"/>
      <c r="E70" s="867"/>
      <c r="F70" s="867"/>
      <c r="G70" s="867"/>
      <c r="H70" s="867"/>
      <c r="I70" s="867"/>
      <c r="J70" s="867"/>
      <c r="K70" s="867"/>
      <c r="N70" s="572"/>
      <c r="O70" s="572"/>
      <c r="P70" s="572"/>
      <c r="Q70" s="572"/>
      <c r="R70" s="572"/>
    </row>
  </sheetData>
  <sheetProtection formatRows="0" insertRows="0"/>
  <mergeCells count="48">
    <mergeCell ref="N7:R7"/>
    <mergeCell ref="J2:K2"/>
    <mergeCell ref="J3:K3"/>
    <mergeCell ref="J4:K4"/>
    <mergeCell ref="A6:G6"/>
    <mergeCell ref="A7:D7"/>
    <mergeCell ref="E42:F42"/>
    <mergeCell ref="I42:K42"/>
    <mergeCell ref="B10:B11"/>
    <mergeCell ref="B12:B15"/>
    <mergeCell ref="B17:B19"/>
    <mergeCell ref="B21:B22"/>
    <mergeCell ref="B26:B28"/>
    <mergeCell ref="B32:B33"/>
    <mergeCell ref="B38:B39"/>
    <mergeCell ref="A40:D40"/>
    <mergeCell ref="E40:K40"/>
    <mergeCell ref="E41:F41"/>
    <mergeCell ref="I41:K41"/>
    <mergeCell ref="E43:F43"/>
    <mergeCell ref="I43:K43"/>
    <mergeCell ref="E44:F44"/>
    <mergeCell ref="I44:K44"/>
    <mergeCell ref="E45:F45"/>
    <mergeCell ref="I45:K45"/>
    <mergeCell ref="E46:F46"/>
    <mergeCell ref="I46:K46"/>
    <mergeCell ref="E47:F47"/>
    <mergeCell ref="I47:K47"/>
    <mergeCell ref="E48:F48"/>
    <mergeCell ref="I48:K48"/>
    <mergeCell ref="D65:K65"/>
    <mergeCell ref="E49:F49"/>
    <mergeCell ref="I49:K49"/>
    <mergeCell ref="E50:F50"/>
    <mergeCell ref="I50:K50"/>
    <mergeCell ref="E51:F51"/>
    <mergeCell ref="I51:K51"/>
    <mergeCell ref="E52:F52"/>
    <mergeCell ref="I52:K52"/>
    <mergeCell ref="E53:F53"/>
    <mergeCell ref="I53:K53"/>
    <mergeCell ref="D64:K64"/>
    <mergeCell ref="D66:K66"/>
    <mergeCell ref="D67:K67"/>
    <mergeCell ref="D68:K68"/>
    <mergeCell ref="D69:K69"/>
    <mergeCell ref="D70:K70"/>
  </mergeCells>
  <pageMargins left="0.70866141732283472" right="0.70866141732283472" top="0.74803149606299213" bottom="0.74803149606299213" header="0.31496062992125989" footer="0.31496062992125989"/>
  <pageSetup paperSize="9" scale="41" fitToHeight="0" orientation="landscape" cellComments="asDisplayed" r:id="rId1"/>
  <headerFooter>
    <oddHeader>&amp;CCommerce Commission Information Disclosure Template</oddHeader>
    <oddFooter>&amp;L&amp;F&amp;C&amp;P&amp;R&amp;A</oddFooter>
  </headerFooter>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10"/>
  </sheetPr>
  <dimension ref="A1:C34"/>
  <sheetViews>
    <sheetView showGridLines="0" zoomScaleNormal="100" zoomScaleSheetLayoutView="100" workbookViewId="0">
      <selection activeCell="B19" sqref="B19"/>
    </sheetView>
  </sheetViews>
  <sheetFormatPr defaultColWidth="9.1328125" defaultRowHeight="15" x14ac:dyDescent="0.4"/>
  <cols>
    <col min="1" max="1" width="9.1328125" style="3"/>
    <col min="2" max="2" width="96.86328125" style="3" customWidth="1"/>
    <col min="3" max="3" width="9.1328125" style="3" customWidth="1"/>
    <col min="4" max="4" width="8" style="3" customWidth="1"/>
    <col min="5" max="16384" width="9.1328125" style="3"/>
  </cols>
  <sheetData>
    <row r="1" spans="1:3" x14ac:dyDescent="0.4">
      <c r="A1" s="131"/>
      <c r="B1" s="132"/>
      <c r="C1" s="133"/>
    </row>
    <row r="2" spans="1:3" ht="15.75" x14ac:dyDescent="0.4">
      <c r="A2" s="134"/>
      <c r="B2" s="460" t="s">
        <v>200</v>
      </c>
      <c r="C2" s="103"/>
    </row>
    <row r="3" spans="1:3" ht="26.25" x14ac:dyDescent="0.4">
      <c r="A3" s="101"/>
      <c r="B3" s="645" t="s">
        <v>946</v>
      </c>
      <c r="C3" s="103"/>
    </row>
    <row r="4" spans="1:3" x14ac:dyDescent="0.4">
      <c r="A4" s="101"/>
      <c r="B4" s="462"/>
      <c r="C4" s="103"/>
    </row>
    <row r="5" spans="1:3" ht="15.75" x14ac:dyDescent="0.4">
      <c r="A5" s="101"/>
      <c r="B5" s="463" t="s">
        <v>833</v>
      </c>
      <c r="C5" s="103"/>
    </row>
    <row r="6" spans="1:3" ht="39.4" x14ac:dyDescent="0.4">
      <c r="A6" s="101"/>
      <c r="B6" s="461" t="s">
        <v>821</v>
      </c>
      <c r="C6" s="103"/>
    </row>
    <row r="7" spans="1:3" ht="68.25" customHeight="1" x14ac:dyDescent="0.4">
      <c r="A7" s="101"/>
      <c r="B7" s="461" t="s">
        <v>822</v>
      </c>
      <c r="C7" s="103"/>
    </row>
    <row r="8" spans="1:3" ht="15" customHeight="1" x14ac:dyDescent="0.4">
      <c r="A8" s="101"/>
      <c r="B8" s="461"/>
      <c r="C8" s="103"/>
    </row>
    <row r="9" spans="1:3" ht="15" customHeight="1" x14ac:dyDescent="0.4">
      <c r="A9" s="101"/>
      <c r="B9" s="463" t="s">
        <v>138</v>
      </c>
      <c r="C9" s="103"/>
    </row>
    <row r="10" spans="1:3" ht="26.25" x14ac:dyDescent="0.4">
      <c r="A10" s="101"/>
      <c r="B10" s="461" t="s">
        <v>145</v>
      </c>
      <c r="C10" s="103"/>
    </row>
    <row r="11" spans="1:3" ht="26.25" x14ac:dyDescent="0.4">
      <c r="A11" s="101"/>
      <c r="B11" s="461" t="s">
        <v>169</v>
      </c>
      <c r="C11" s="103"/>
    </row>
    <row r="12" spans="1:3" ht="15" customHeight="1" x14ac:dyDescent="0.4">
      <c r="A12" s="101"/>
      <c r="B12" s="461"/>
      <c r="C12" s="103"/>
    </row>
    <row r="13" spans="1:3" ht="15" customHeight="1" x14ac:dyDescent="0.4">
      <c r="A13" s="101"/>
      <c r="B13" s="463" t="s">
        <v>139</v>
      </c>
      <c r="C13" s="103"/>
    </row>
    <row r="14" spans="1:3" ht="65.650000000000006" x14ac:dyDescent="0.4">
      <c r="A14" s="101"/>
      <c r="B14" s="461" t="s">
        <v>140</v>
      </c>
      <c r="C14" s="103"/>
    </row>
    <row r="15" spans="1:3" ht="15" customHeight="1" x14ac:dyDescent="0.4">
      <c r="A15" s="101"/>
      <c r="B15" s="461"/>
      <c r="C15" s="103"/>
    </row>
    <row r="16" spans="1:3" ht="15" customHeight="1" x14ac:dyDescent="0.4">
      <c r="A16" s="101"/>
      <c r="B16" s="463" t="s">
        <v>141</v>
      </c>
      <c r="C16" s="103"/>
    </row>
    <row r="17" spans="1:3" ht="26.25" x14ac:dyDescent="0.4">
      <c r="A17" s="101"/>
      <c r="B17" s="464" t="s">
        <v>922</v>
      </c>
      <c r="C17" s="103"/>
    </row>
    <row r="18" spans="1:3" x14ac:dyDescent="0.4">
      <c r="A18" s="101"/>
      <c r="B18" s="464"/>
      <c r="C18" s="103"/>
    </row>
    <row r="19" spans="1:3" ht="15" customHeight="1" x14ac:dyDescent="0.4">
      <c r="A19" s="101"/>
      <c r="B19" s="463" t="s">
        <v>142</v>
      </c>
      <c r="C19" s="103"/>
    </row>
    <row r="20" spans="1:3" ht="39.4" x14ac:dyDescent="0.4">
      <c r="A20" s="101"/>
      <c r="B20" s="461" t="s">
        <v>793</v>
      </c>
      <c r="C20" s="103"/>
    </row>
    <row r="21" spans="1:3" ht="26.25" x14ac:dyDescent="0.4">
      <c r="A21" s="101"/>
      <c r="B21" s="461" t="s">
        <v>336</v>
      </c>
      <c r="C21" s="103"/>
    </row>
    <row r="22" spans="1:3" ht="63" customHeight="1" x14ac:dyDescent="0.4">
      <c r="A22" s="101"/>
      <c r="B22" s="461" t="s">
        <v>947</v>
      </c>
      <c r="C22" s="103"/>
    </row>
    <row r="23" spans="1:3" x14ac:dyDescent="0.4">
      <c r="A23" s="101"/>
      <c r="B23" s="464"/>
      <c r="C23" s="103"/>
    </row>
    <row r="24" spans="1:3" x14ac:dyDescent="0.4">
      <c r="A24" s="101"/>
      <c r="B24" s="461"/>
      <c r="C24" s="103"/>
    </row>
    <row r="25" spans="1:3" ht="15.75" x14ac:dyDescent="0.4">
      <c r="A25" s="101"/>
      <c r="B25" s="463" t="s">
        <v>143</v>
      </c>
      <c r="C25" s="103"/>
    </row>
    <row r="26" spans="1:3" ht="26.25" x14ac:dyDescent="0.4">
      <c r="A26" s="101"/>
      <c r="B26" s="644" t="s">
        <v>818</v>
      </c>
      <c r="C26" s="103"/>
    </row>
    <row r="27" spans="1:3" x14ac:dyDescent="0.4">
      <c r="A27" s="101"/>
      <c r="B27" s="461"/>
      <c r="C27" s="103"/>
    </row>
    <row r="28" spans="1:3" ht="15.75" x14ac:dyDescent="0.4">
      <c r="A28" s="101"/>
      <c r="B28" s="463" t="s">
        <v>144</v>
      </c>
      <c r="C28" s="103"/>
    </row>
    <row r="29" spans="1:3" ht="39.4" x14ac:dyDescent="0.4">
      <c r="A29" s="101"/>
      <c r="B29" s="461" t="s">
        <v>828</v>
      </c>
      <c r="C29" s="103"/>
    </row>
    <row r="30" spans="1:3" x14ac:dyDescent="0.4">
      <c r="A30" s="101"/>
      <c r="B30" s="461"/>
      <c r="C30" s="103"/>
    </row>
    <row r="31" spans="1:3" ht="15.75" x14ac:dyDescent="0.4">
      <c r="A31" s="101"/>
      <c r="B31" s="463" t="s">
        <v>146</v>
      </c>
      <c r="C31" s="103"/>
    </row>
    <row r="32" spans="1:3" ht="26.25" x14ac:dyDescent="0.4">
      <c r="A32" s="101"/>
      <c r="B32" s="461" t="s">
        <v>794</v>
      </c>
      <c r="C32" s="103"/>
    </row>
    <row r="33" spans="1:3" ht="132" customHeight="1" x14ac:dyDescent="0.4">
      <c r="A33" s="101"/>
      <c r="B33" s="464" t="s">
        <v>823</v>
      </c>
      <c r="C33" s="103"/>
    </row>
    <row r="34" spans="1:3" s="4" customFormat="1" x14ac:dyDescent="0.4">
      <c r="A34" s="135"/>
      <c r="B34" s="136"/>
      <c r="C34" s="137"/>
    </row>
  </sheetData>
  <sheetProtection formatRows="0" insertRows="0"/>
  <customSheetViews>
    <customSheetView guid="{21F2E024-704F-4E93-AC63-213755ECFFE0}" showPageBreaks="1" showGridLines="0" fitToPage="1" printArea="1" view="pageBreakPreview">
      <pageMargins left="0.70866141732283472" right="0.70866141732283472" top="0.74803149606299213" bottom="0.74803149606299213" header="0.31496062992125989" footer="0.31496062992125989"/>
      <pageSetup paperSize="9" scale="62"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phoneticPr fontId="3" type="noConversion"/>
  <pageMargins left="0.70866141732283472" right="0.70866141732283472" top="0.74803149606299213" bottom="0.74803149606299213" header="0.31496062992125984" footer="0.31496062992125984"/>
  <pageSetup paperSize="9" scale="84" fitToHeight="2" orientation="portrait" r:id="rId2"/>
  <headerFooter alignWithMargins="0">
    <oddHeader>&amp;CCommerce Commission Information Disclosure Template</oddHeader>
    <oddFooter>&amp;L&amp;F&amp;C&amp;P&amp;R&amp;A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8">
    <tabColor rgb="FF99CCFF"/>
    <pageSetUpPr fitToPage="1"/>
  </sheetPr>
  <dimension ref="A1:Z69"/>
  <sheetViews>
    <sheetView showGridLines="0" zoomScaleNormal="100" zoomScaleSheetLayoutView="100" workbookViewId="0">
      <selection activeCell="L22" sqref="L22"/>
    </sheetView>
  </sheetViews>
  <sheetFormatPr defaultColWidth="9.1328125" defaultRowHeight="14.25" x14ac:dyDescent="0.45"/>
  <cols>
    <col min="1" max="1" width="5.265625" style="13" customWidth="1"/>
    <col min="2" max="2" width="3.1328125" style="13" customWidth="1"/>
    <col min="3" max="3" width="6.1328125" style="13" customWidth="1"/>
    <col min="4" max="5" width="2.265625" style="13" customWidth="1"/>
    <col min="6" max="6" width="27.86328125" style="13" customWidth="1"/>
    <col min="7" max="7" width="16.73046875" style="47" customWidth="1"/>
    <col min="8" max="8" width="6.59765625" style="13" customWidth="1"/>
    <col min="9" max="13" width="16.73046875" style="13" customWidth="1"/>
    <col min="14" max="14" width="2.73046875" style="13" customWidth="1"/>
    <col min="15" max="15" width="52.265625" style="31" customWidth="1"/>
    <col min="16" max="16" width="42.59765625" style="22" customWidth="1"/>
    <col min="17" max="17" width="15.3984375" style="22" customWidth="1"/>
    <col min="18" max="18" width="17" style="22" customWidth="1"/>
    <col min="19" max="20" width="24.86328125" style="22" customWidth="1"/>
    <col min="21" max="22" width="24.86328125" style="13" customWidth="1"/>
    <col min="23" max="23" width="16.1328125" style="13" customWidth="1"/>
    <col min="24" max="24" width="20.73046875" style="13" customWidth="1"/>
    <col min="25" max="16384" width="9.1328125" style="13"/>
  </cols>
  <sheetData>
    <row r="1" spans="1:20" s="18" customFormat="1" ht="15" customHeight="1" x14ac:dyDescent="0.45">
      <c r="A1" s="205"/>
      <c r="B1" s="203"/>
      <c r="C1" s="203"/>
      <c r="D1" s="203"/>
      <c r="E1" s="203"/>
      <c r="F1" s="203"/>
      <c r="G1" s="204"/>
      <c r="H1" s="219"/>
      <c r="I1" s="219"/>
      <c r="J1" s="219"/>
      <c r="K1" s="219"/>
      <c r="L1" s="219"/>
      <c r="M1" s="219"/>
      <c r="N1" s="220"/>
      <c r="O1" s="31"/>
      <c r="P1" s="52"/>
      <c r="Q1" s="52"/>
      <c r="R1" s="52"/>
      <c r="S1" s="52"/>
      <c r="T1" s="52"/>
    </row>
    <row r="2" spans="1:20" s="18" customFormat="1" ht="18" customHeight="1" x14ac:dyDescent="0.55000000000000004">
      <c r="A2" s="201"/>
      <c r="B2" s="192"/>
      <c r="C2" s="192"/>
      <c r="D2" s="192"/>
      <c r="E2" s="192"/>
      <c r="F2" s="192"/>
      <c r="G2" s="192"/>
      <c r="H2" s="221"/>
      <c r="I2" s="221"/>
      <c r="J2" s="200" t="s">
        <v>832</v>
      </c>
      <c r="K2" s="770" t="str">
        <f>IF(NOT(ISBLANK(CoverSheet!$C$8)),CoverSheet!$C$8,"")</f>
        <v/>
      </c>
      <c r="L2" s="771"/>
      <c r="M2" s="772"/>
      <c r="N2" s="222"/>
      <c r="O2" s="31"/>
      <c r="P2" s="58"/>
      <c r="Q2" s="52"/>
      <c r="R2" s="52"/>
      <c r="S2" s="52"/>
      <c r="T2" s="52"/>
    </row>
    <row r="3" spans="1:20" s="18" customFormat="1" ht="12.75" customHeight="1" x14ac:dyDescent="0.5">
      <c r="A3" s="201"/>
      <c r="B3" s="192"/>
      <c r="C3" s="192"/>
      <c r="D3" s="192"/>
      <c r="E3" s="192"/>
      <c r="F3" s="192"/>
      <c r="G3" s="192"/>
      <c r="H3" s="221"/>
      <c r="I3" s="221"/>
      <c r="J3" s="200" t="s">
        <v>834</v>
      </c>
      <c r="K3" s="773" t="str">
        <f>IF(ISNUMBER(CoverSheet!$C$12),CoverSheet!$C$12,"")</f>
        <v/>
      </c>
      <c r="L3" s="774"/>
      <c r="M3" s="775"/>
      <c r="N3" s="222"/>
      <c r="O3" s="31"/>
      <c r="P3"/>
      <c r="Q3"/>
      <c r="R3"/>
      <c r="S3" s="52"/>
      <c r="T3" s="52"/>
    </row>
    <row r="4" spans="1:20" s="18" customFormat="1" ht="27.75" customHeight="1" x14ac:dyDescent="0.65">
      <c r="A4" s="199" t="s">
        <v>831</v>
      </c>
      <c r="B4" s="221"/>
      <c r="C4" s="221"/>
      <c r="D4" s="221"/>
      <c r="E4" s="221"/>
      <c r="F4" s="221"/>
      <c r="G4" s="221"/>
      <c r="H4" s="221"/>
      <c r="I4" s="221"/>
      <c r="J4" s="223"/>
      <c r="K4" s="221"/>
      <c r="L4" s="221"/>
      <c r="M4" s="221"/>
      <c r="N4" s="222"/>
      <c r="O4" s="31"/>
      <c r="P4"/>
      <c r="Q4"/>
      <c r="R4"/>
      <c r="S4" s="52"/>
      <c r="T4" s="52"/>
    </row>
    <row r="5" spans="1:20" ht="57.4" customHeight="1" x14ac:dyDescent="0.45">
      <c r="A5" s="768" t="s">
        <v>935</v>
      </c>
      <c r="B5" s="769"/>
      <c r="C5" s="769"/>
      <c r="D5" s="769"/>
      <c r="E5" s="769"/>
      <c r="F5" s="769"/>
      <c r="G5" s="769"/>
      <c r="H5" s="769"/>
      <c r="I5" s="769"/>
      <c r="J5" s="769"/>
      <c r="K5" s="769"/>
      <c r="L5" s="769"/>
      <c r="M5" s="769"/>
      <c r="N5" s="224"/>
      <c r="P5"/>
      <c r="Q5"/>
      <c r="R5"/>
      <c r="S5" s="52"/>
      <c r="T5" s="59"/>
    </row>
    <row r="6" spans="1:20" s="18" customFormat="1" ht="15" customHeight="1" x14ac:dyDescent="0.45">
      <c r="A6" s="196" t="s">
        <v>131</v>
      </c>
      <c r="B6" s="223"/>
      <c r="C6" s="225"/>
      <c r="D6" s="221"/>
      <c r="E6" s="221"/>
      <c r="F6" s="221"/>
      <c r="G6" s="221"/>
      <c r="H6" s="221"/>
      <c r="I6" s="221"/>
      <c r="J6" s="221"/>
      <c r="K6" s="221"/>
      <c r="L6" s="221"/>
      <c r="M6" s="221"/>
      <c r="N6" s="222"/>
      <c r="O6" s="31"/>
      <c r="P6" s="57"/>
      <c r="Q6" s="52"/>
      <c r="R6" s="52"/>
      <c r="S6" s="52"/>
      <c r="T6" s="52"/>
    </row>
    <row r="7" spans="1:20" ht="30" customHeight="1" x14ac:dyDescent="0.55000000000000004">
      <c r="A7" s="168">
        <v>7</v>
      </c>
      <c r="B7" s="164"/>
      <c r="C7" s="226" t="s">
        <v>227</v>
      </c>
      <c r="D7" s="227"/>
      <c r="E7" s="228"/>
      <c r="F7" s="190"/>
      <c r="G7" s="190"/>
      <c r="H7" s="190"/>
      <c r="I7" s="190"/>
      <c r="J7" s="165"/>
      <c r="K7" s="238" t="s">
        <v>13</v>
      </c>
      <c r="L7" s="238" t="s">
        <v>14</v>
      </c>
      <c r="M7" s="238" t="s">
        <v>15</v>
      </c>
      <c r="N7" s="239"/>
      <c r="P7" s="57"/>
      <c r="Q7" s="52"/>
      <c r="R7" s="52"/>
      <c r="S7" s="52"/>
      <c r="T7" s="53"/>
    </row>
    <row r="8" spans="1:20" x14ac:dyDescent="0.45">
      <c r="A8" s="168">
        <v>8</v>
      </c>
      <c r="B8" s="164"/>
      <c r="C8" s="229"/>
      <c r="D8" s="230"/>
      <c r="E8" s="183"/>
      <c r="F8" s="176"/>
      <c r="G8" s="176"/>
      <c r="H8" s="176"/>
      <c r="I8" s="165"/>
      <c r="J8" s="231" t="str">
        <f>IF(ISNUMBER(CoverSheet!#REF!),"for year ended","")</f>
        <v/>
      </c>
      <c r="K8" s="240" t="str">
        <f>IF(ISNUMBER(CoverSheet!$C$12),DATE(YEAR(CoverSheet!$C$12)-2,MONTH(CoverSheet!$C$12),DAY(CoverSheet!$C$12)),"")</f>
        <v/>
      </c>
      <c r="L8" s="240" t="str">
        <f>IF(ISNUMBER(CoverSheet!$C$12),DATE(YEAR(CoverSheet!$C$12)-1,MONTH(CoverSheet!$C$12),DAY(CoverSheet!$C$12)),"")</f>
        <v/>
      </c>
      <c r="M8" s="240" t="str">
        <f>IF(ISNUMBER(CoverSheet!$C$12),CoverSheet!$C$12,"")</f>
        <v/>
      </c>
      <c r="N8" s="239"/>
      <c r="P8" s="68" t="s">
        <v>197</v>
      </c>
      <c r="Q8" s="69"/>
      <c r="R8" s="69"/>
      <c r="S8" s="70"/>
      <c r="T8" s="53"/>
    </row>
    <row r="9" spans="1:20" ht="16.149999999999999" thickBot="1" x14ac:dyDescent="0.55000000000000004">
      <c r="A9" s="168">
        <v>9</v>
      </c>
      <c r="B9" s="164"/>
      <c r="C9" s="229"/>
      <c r="D9" s="232" t="s">
        <v>795</v>
      </c>
      <c r="E9" s="183"/>
      <c r="F9" s="176"/>
      <c r="G9" s="176"/>
      <c r="H9" s="176"/>
      <c r="I9" s="176"/>
      <c r="J9" s="176"/>
      <c r="K9" s="238" t="s">
        <v>10</v>
      </c>
      <c r="L9" s="238" t="s">
        <v>10</v>
      </c>
      <c r="M9" s="238" t="s">
        <v>10</v>
      </c>
      <c r="N9" s="239"/>
      <c r="O9"/>
      <c r="P9" s="71"/>
      <c r="Q9" s="53"/>
      <c r="R9" s="53"/>
      <c r="S9" s="72"/>
      <c r="T9" s="53"/>
    </row>
    <row r="10" spans="1:20" ht="15" customHeight="1" thickBot="1" x14ac:dyDescent="0.5">
      <c r="A10" s="168">
        <v>10</v>
      </c>
      <c r="B10" s="164"/>
      <c r="C10" s="229"/>
      <c r="D10" s="230"/>
      <c r="E10" s="170" t="s">
        <v>201</v>
      </c>
      <c r="F10" s="170"/>
      <c r="G10" s="170"/>
      <c r="H10" s="176"/>
      <c r="I10" s="176"/>
      <c r="J10" s="176"/>
      <c r="K10" s="67"/>
      <c r="L10" s="67"/>
      <c r="M10" s="241">
        <f>M45</f>
        <v>0</v>
      </c>
      <c r="N10" s="239"/>
      <c r="O10" s="31" t="s">
        <v>949</v>
      </c>
      <c r="P10" s="77" t="s">
        <v>193</v>
      </c>
      <c r="Q10" s="53"/>
      <c r="R10" s="53"/>
      <c r="S10" s="72"/>
      <c r="T10" s="53"/>
    </row>
    <row r="11" spans="1:20" s="54" customFormat="1" ht="15" customHeight="1" thickBot="1" x14ac:dyDescent="0.5">
      <c r="A11" s="168">
        <v>11</v>
      </c>
      <c r="B11" s="164"/>
      <c r="C11" s="229"/>
      <c r="D11" s="545"/>
      <c r="E11" s="545"/>
      <c r="F11" s="545"/>
      <c r="G11" s="545"/>
      <c r="H11" s="545"/>
      <c r="I11" s="545"/>
      <c r="J11" s="545"/>
      <c r="K11" s="545"/>
      <c r="L11" s="545"/>
      <c r="M11" s="545"/>
      <c r="N11" s="239"/>
      <c r="O11" s="31"/>
      <c r="P11" s="77" t="s">
        <v>194</v>
      </c>
      <c r="Q11" s="53"/>
      <c r="R11" s="53"/>
      <c r="S11" s="72"/>
      <c r="T11" s="53"/>
    </row>
    <row r="12" spans="1:20" ht="15" customHeight="1" thickBot="1" x14ac:dyDescent="0.5">
      <c r="A12" s="168">
        <v>12</v>
      </c>
      <c r="B12" s="164"/>
      <c r="C12" s="229"/>
      <c r="D12" s="230"/>
      <c r="E12" s="183" t="s">
        <v>796</v>
      </c>
      <c r="F12" s="170"/>
      <c r="G12" s="170"/>
      <c r="H12" s="176"/>
      <c r="I12" s="176"/>
      <c r="J12" s="176"/>
      <c r="K12" s="67"/>
      <c r="L12" s="67"/>
      <c r="M12" s="67"/>
      <c r="N12" s="239"/>
      <c r="P12" s="77" t="s">
        <v>835</v>
      </c>
      <c r="Q12" s="23"/>
      <c r="R12" s="53"/>
      <c r="S12" s="72"/>
      <c r="T12" s="53"/>
    </row>
    <row r="13" spans="1:20" ht="15" customHeight="1" x14ac:dyDescent="0.45">
      <c r="A13" s="168">
        <v>13</v>
      </c>
      <c r="B13" s="164"/>
      <c r="C13" s="229"/>
      <c r="D13" s="230"/>
      <c r="E13" s="183"/>
      <c r="F13" s="170"/>
      <c r="G13" s="170"/>
      <c r="H13" s="170"/>
      <c r="I13" s="170"/>
      <c r="J13" s="170"/>
      <c r="K13" s="170"/>
      <c r="L13" s="170"/>
      <c r="M13" s="170"/>
      <c r="N13" s="239"/>
      <c r="P13" s="73"/>
      <c r="Q13" s="23"/>
      <c r="R13" s="53"/>
      <c r="S13" s="72"/>
      <c r="T13" s="53"/>
    </row>
    <row r="14" spans="1:20" x14ac:dyDescent="0.45">
      <c r="A14" s="168">
        <v>14</v>
      </c>
      <c r="B14" s="164"/>
      <c r="C14" s="229"/>
      <c r="D14" s="230"/>
      <c r="E14" s="183"/>
      <c r="F14" s="170"/>
      <c r="G14" s="170"/>
      <c r="H14" s="176"/>
      <c r="I14" s="176"/>
      <c r="J14" s="176"/>
      <c r="K14" s="176"/>
      <c r="L14" s="176"/>
      <c r="M14" s="176"/>
      <c r="N14" s="239"/>
      <c r="P14" s="73"/>
      <c r="Q14" s="23"/>
      <c r="R14" s="53"/>
      <c r="S14" s="72"/>
      <c r="T14" s="53"/>
    </row>
    <row r="15" spans="1:20" ht="16.149999999999999" thickBot="1" x14ac:dyDescent="0.55000000000000004">
      <c r="A15" s="168">
        <v>15</v>
      </c>
      <c r="B15" s="164"/>
      <c r="C15" s="229"/>
      <c r="D15" s="232" t="s">
        <v>155</v>
      </c>
      <c r="E15" s="183"/>
      <c r="F15" s="170"/>
      <c r="G15" s="170"/>
      <c r="H15" s="176"/>
      <c r="I15" s="176"/>
      <c r="J15" s="176"/>
      <c r="K15" s="176"/>
      <c r="L15" s="176"/>
      <c r="M15" s="176"/>
      <c r="N15" s="239"/>
      <c r="P15" s="73"/>
      <c r="Q15" s="23"/>
      <c r="R15" s="53"/>
      <c r="S15" s="72"/>
      <c r="T15" s="53"/>
    </row>
    <row r="16" spans="1:20" ht="15" customHeight="1" thickBot="1" x14ac:dyDescent="0.5">
      <c r="A16" s="168">
        <v>16</v>
      </c>
      <c r="B16" s="164"/>
      <c r="C16" s="229"/>
      <c r="D16" s="230"/>
      <c r="E16" s="170" t="s">
        <v>201</v>
      </c>
      <c r="F16" s="170"/>
      <c r="G16" s="170"/>
      <c r="H16" s="176"/>
      <c r="I16" s="176"/>
      <c r="J16" s="176"/>
      <c r="K16" s="67"/>
      <c r="L16" s="67"/>
      <c r="M16" s="241">
        <f>M39</f>
        <v>0</v>
      </c>
      <c r="N16" s="239"/>
      <c r="O16" s="31" t="s">
        <v>950</v>
      </c>
      <c r="P16" s="77" t="s">
        <v>195</v>
      </c>
      <c r="Q16" s="23"/>
      <c r="R16" s="53"/>
      <c r="S16" s="72"/>
      <c r="T16" s="53"/>
    </row>
    <row r="17" spans="1:26" s="54" customFormat="1" ht="15" customHeight="1" thickBot="1" x14ac:dyDescent="0.5">
      <c r="A17" s="168">
        <v>17</v>
      </c>
      <c r="B17" s="164"/>
      <c r="C17" s="229"/>
      <c r="D17" s="545"/>
      <c r="E17" s="545"/>
      <c r="F17" s="545"/>
      <c r="G17" s="545"/>
      <c r="H17" s="545"/>
      <c r="I17" s="545"/>
      <c r="J17" s="545"/>
      <c r="K17" s="545"/>
      <c r="L17" s="545"/>
      <c r="M17" s="545"/>
      <c r="N17" s="239"/>
      <c r="O17" s="31"/>
      <c r="P17" s="77" t="s">
        <v>196</v>
      </c>
      <c r="Q17" s="53"/>
      <c r="R17" s="53"/>
      <c r="S17" s="72"/>
      <c r="T17" s="53"/>
    </row>
    <row r="18" spans="1:26" ht="15" customHeight="1" thickBot="1" x14ac:dyDescent="0.5">
      <c r="A18" s="168">
        <v>18</v>
      </c>
      <c r="B18" s="164"/>
      <c r="C18" s="229"/>
      <c r="D18" s="230"/>
      <c r="E18" s="183" t="s">
        <v>16</v>
      </c>
      <c r="F18" s="170"/>
      <c r="G18" s="170"/>
      <c r="H18" s="176"/>
      <c r="I18" s="176"/>
      <c r="J18" s="176"/>
      <c r="K18" s="67"/>
      <c r="L18" s="67"/>
      <c r="M18" s="67"/>
      <c r="N18" s="239"/>
      <c r="P18" s="77" t="s">
        <v>836</v>
      </c>
      <c r="Q18" s="23"/>
      <c r="R18" s="53"/>
      <c r="S18" s="72"/>
      <c r="T18" s="53"/>
    </row>
    <row r="19" spans="1:26" ht="14.65" thickBot="1" x14ac:dyDescent="0.5">
      <c r="A19" s="168">
        <v>19</v>
      </c>
      <c r="B19" s="164"/>
      <c r="C19" s="229"/>
      <c r="D19" s="230"/>
      <c r="E19" s="183" t="s">
        <v>416</v>
      </c>
      <c r="F19" s="170"/>
      <c r="G19" s="170"/>
      <c r="H19" s="176"/>
      <c r="I19" s="176"/>
      <c r="J19" s="176"/>
      <c r="K19" s="67"/>
      <c r="L19" s="67"/>
      <c r="M19" s="67"/>
      <c r="N19" s="239"/>
      <c r="P19" s="74"/>
      <c r="Q19" s="9"/>
      <c r="R19" s="75"/>
      <c r="S19" s="76"/>
      <c r="T19" s="53"/>
    </row>
    <row r="20" spans="1:26" s="15" customFormat="1" ht="30" customHeight="1" x14ac:dyDescent="0.55000000000000004">
      <c r="A20" s="168">
        <v>20</v>
      </c>
      <c r="B20" s="164"/>
      <c r="C20" s="226" t="s">
        <v>228</v>
      </c>
      <c r="D20" s="227"/>
      <c r="E20" s="228"/>
      <c r="F20" s="190"/>
      <c r="G20" s="190"/>
      <c r="H20" s="190"/>
      <c r="I20" s="190"/>
      <c r="J20" s="165"/>
      <c r="K20" s="165"/>
      <c r="L20" s="238" t="s">
        <v>17</v>
      </c>
      <c r="M20" s="165"/>
      <c r="N20" s="239"/>
      <c r="O20" s="31"/>
      <c r="P20" s="53"/>
      <c r="Q20"/>
      <c r="R20" s="53"/>
      <c r="S20" s="53"/>
      <c r="T20" s="53"/>
    </row>
    <row r="21" spans="1:26" ht="15" customHeight="1" thickBot="1" x14ac:dyDescent="0.5">
      <c r="A21" s="168">
        <v>21</v>
      </c>
      <c r="B21" s="233"/>
      <c r="C21" s="229"/>
      <c r="D21" s="230"/>
      <c r="E21" s="183"/>
      <c r="F21" s="170"/>
      <c r="G21" s="170"/>
      <c r="H21" s="176"/>
      <c r="I21" s="190"/>
      <c r="J21" s="165"/>
      <c r="K21" s="176"/>
      <c r="L21" s="176"/>
      <c r="M21" s="176"/>
      <c r="N21" s="239"/>
      <c r="P21" s="53"/>
      <c r="Q21"/>
      <c r="R21" s="21"/>
      <c r="S21" s="53"/>
      <c r="T21" s="53"/>
      <c r="U21" s="54"/>
      <c r="V21" s="54"/>
      <c r="W21" s="54"/>
      <c r="X21" s="54"/>
    </row>
    <row r="22" spans="1:26" ht="15" customHeight="1" thickBot="1" x14ac:dyDescent="0.5">
      <c r="A22" s="168">
        <v>22</v>
      </c>
      <c r="B22" s="233"/>
      <c r="C22" s="180" t="s">
        <v>230</v>
      </c>
      <c r="D22" s="230"/>
      <c r="E22" s="170"/>
      <c r="F22" s="180"/>
      <c r="G22" s="170"/>
      <c r="H22" s="176"/>
      <c r="I22" s="176"/>
      <c r="J22" s="176"/>
      <c r="K22" s="235"/>
      <c r="L22" s="242">
        <f>'S4.RAB Value Rolled Forward'!P29</f>
        <v>0</v>
      </c>
      <c r="M22" s="164"/>
      <c r="N22" s="239"/>
      <c r="O22" s="31" t="s">
        <v>951</v>
      </c>
      <c r="P22" s="78" t="s">
        <v>163</v>
      </c>
      <c r="Q22" s="79"/>
      <c r="R22" s="79"/>
      <c r="S22" s="80"/>
      <c r="T22" s="640"/>
      <c r="U22" s="54"/>
      <c r="V22" s="54"/>
      <c r="W22" s="54"/>
      <c r="X22" s="54"/>
      <c r="Y22" s="54"/>
      <c r="Z22" s="54"/>
    </row>
    <row r="23" spans="1:26" ht="15" customHeight="1" thickBot="1" x14ac:dyDescent="0.5">
      <c r="A23" s="168">
        <v>23</v>
      </c>
      <c r="B23" s="233"/>
      <c r="C23" s="229"/>
      <c r="D23" s="230"/>
      <c r="E23" s="185"/>
      <c r="F23" s="170"/>
      <c r="G23" s="170"/>
      <c r="H23" s="176"/>
      <c r="I23" s="176"/>
      <c r="J23" s="176"/>
      <c r="K23" s="235"/>
      <c r="L23" s="235"/>
      <c r="M23" s="235"/>
      <c r="N23" s="239"/>
      <c r="P23" s="37"/>
      <c r="Q23" s="21"/>
      <c r="R23" s="21"/>
      <c r="S23" s="21"/>
      <c r="T23" s="8"/>
      <c r="U23" s="54"/>
      <c r="V23" s="54"/>
      <c r="W23" s="54"/>
      <c r="X23" s="54"/>
      <c r="Y23" s="54"/>
      <c r="Z23" s="54"/>
    </row>
    <row r="24" spans="1:26" s="47" customFormat="1" ht="15" customHeight="1" thickBot="1" x14ac:dyDescent="0.5">
      <c r="A24" s="168">
        <v>24</v>
      </c>
      <c r="B24" s="233"/>
      <c r="C24" s="180" t="s">
        <v>214</v>
      </c>
      <c r="D24" s="230"/>
      <c r="E24" s="185"/>
      <c r="F24" s="234"/>
      <c r="G24" s="176"/>
      <c r="H24" s="176"/>
      <c r="I24" s="176"/>
      <c r="J24" s="176"/>
      <c r="K24" s="176"/>
      <c r="L24" s="242">
        <f>'S2.Regulatory Profit '!T9</f>
        <v>0</v>
      </c>
      <c r="M24" s="235"/>
      <c r="N24" s="239"/>
      <c r="O24" s="31" t="s">
        <v>233</v>
      </c>
      <c r="P24" s="81" t="s">
        <v>2</v>
      </c>
      <c r="Q24" s="82" t="s">
        <v>159</v>
      </c>
      <c r="R24" s="82" t="s">
        <v>160</v>
      </c>
      <c r="S24" s="66" t="s">
        <v>787</v>
      </c>
      <c r="T24" s="83"/>
      <c r="U24" s="54"/>
      <c r="V24" s="54"/>
      <c r="W24" s="54"/>
      <c r="X24" s="54"/>
      <c r="Y24" s="54"/>
      <c r="Z24" s="54"/>
    </row>
    <row r="25" spans="1:26" s="47" customFormat="1" ht="15" customHeight="1" x14ac:dyDescent="0.45">
      <c r="A25" s="168">
        <v>25</v>
      </c>
      <c r="B25" s="233"/>
      <c r="C25" s="229"/>
      <c r="D25" s="235"/>
      <c r="E25" s="235"/>
      <c r="F25" s="235"/>
      <c r="G25" s="235"/>
      <c r="H25" s="235"/>
      <c r="I25" s="176"/>
      <c r="J25" s="176"/>
      <c r="K25" s="235"/>
      <c r="L25" s="235"/>
      <c r="M25" s="235"/>
      <c r="N25" s="239"/>
      <c r="O25" s="31"/>
      <c r="P25" s="84"/>
      <c r="Q25" s="82" t="s">
        <v>161</v>
      </c>
      <c r="R25" s="82" t="s">
        <v>162</v>
      </c>
      <c r="S25" s="82" t="s">
        <v>157</v>
      </c>
      <c r="T25" s="468" t="s">
        <v>170</v>
      </c>
      <c r="U25" s="54"/>
      <c r="V25" s="54"/>
      <c r="W25" s="54"/>
      <c r="X25" s="54"/>
      <c r="Y25" s="54"/>
      <c r="Z25" s="54"/>
    </row>
    <row r="26" spans="1:26" s="47" customFormat="1" ht="15" customHeight="1" x14ac:dyDescent="0.45">
      <c r="A26" s="168">
        <v>26</v>
      </c>
      <c r="B26" s="233"/>
      <c r="C26" s="176"/>
      <c r="D26" s="176"/>
      <c r="E26" s="185"/>
      <c r="F26" s="170" t="s">
        <v>777</v>
      </c>
      <c r="G26" s="170"/>
      <c r="H26" s="176"/>
      <c r="I26" s="176"/>
      <c r="J26" s="176"/>
      <c r="K26" s="243">
        <f>'S2.Regulatory Profit '!T15+'S2.Regulatory Profit '!T17</f>
        <v>0</v>
      </c>
      <c r="L26" s="235"/>
      <c r="M26" s="235"/>
      <c r="N26" s="239"/>
      <c r="O26" s="31" t="s">
        <v>234</v>
      </c>
      <c r="P26" s="7"/>
      <c r="Q26" s="23"/>
      <c r="R26" s="23"/>
      <c r="S26" s="23"/>
      <c r="T26" s="8"/>
      <c r="U26" s="54"/>
      <c r="V26" s="54"/>
      <c r="W26" s="54"/>
      <c r="X26" s="54"/>
      <c r="Y26" s="54"/>
      <c r="Z26" s="54"/>
    </row>
    <row r="27" spans="1:26" ht="15" customHeight="1" x14ac:dyDescent="0.45">
      <c r="A27" s="168">
        <v>27</v>
      </c>
      <c r="B27" s="164"/>
      <c r="C27" s="229"/>
      <c r="D27" s="185" t="s">
        <v>164</v>
      </c>
      <c r="E27" s="185"/>
      <c r="F27" s="170" t="s">
        <v>21</v>
      </c>
      <c r="G27" s="170"/>
      <c r="H27" s="176"/>
      <c r="I27" s="176"/>
      <c r="J27" s="176"/>
      <c r="K27" s="244">
        <f>'S4.RAB Value Rolled Forward'!P39</f>
        <v>0</v>
      </c>
      <c r="L27" s="235"/>
      <c r="M27" s="235"/>
      <c r="N27" s="239"/>
      <c r="O27" s="31" t="s">
        <v>126</v>
      </c>
      <c r="P27" s="85" t="s">
        <v>232</v>
      </c>
      <c r="Q27" s="16">
        <v>365</v>
      </c>
      <c r="R27" s="86" t="e">
        <f>$K$3-Q27</f>
        <v>#VALUE!</v>
      </c>
      <c r="S27" s="472">
        <f>-L22</f>
        <v>0</v>
      </c>
      <c r="T27" s="465" t="e">
        <f>S27/(1+T$34)^((365-$Q27)/365)</f>
        <v>#VALUE!</v>
      </c>
      <c r="U27" s="54"/>
      <c r="V27" s="54"/>
      <c r="W27" s="54"/>
      <c r="X27" s="54"/>
      <c r="Y27" s="54"/>
      <c r="Z27" s="54"/>
    </row>
    <row r="28" spans="1:26" ht="15" customHeight="1" x14ac:dyDescent="0.45">
      <c r="A28" s="168">
        <v>28</v>
      </c>
      <c r="B28" s="164"/>
      <c r="C28" s="229"/>
      <c r="D28" s="185" t="s">
        <v>5</v>
      </c>
      <c r="E28" s="185"/>
      <c r="F28" s="170" t="s">
        <v>22</v>
      </c>
      <c r="G28" s="170"/>
      <c r="H28" s="176"/>
      <c r="I28" s="176"/>
      <c r="J28" s="176"/>
      <c r="K28" s="244">
        <f>'S4.RAB Value Rolled Forward'!P44</f>
        <v>0</v>
      </c>
      <c r="L28" s="235"/>
      <c r="M28" s="235"/>
      <c r="N28" s="239"/>
      <c r="O28" s="31" t="s">
        <v>126</v>
      </c>
      <c r="P28" s="85" t="s">
        <v>166</v>
      </c>
      <c r="Q28" s="16">
        <v>182</v>
      </c>
      <c r="R28" s="86" t="e">
        <f>$K$3-Q28</f>
        <v>#VALUE!</v>
      </c>
      <c r="S28" s="472">
        <f>-L31</f>
        <v>0</v>
      </c>
      <c r="T28" s="465" t="e">
        <f t="shared" ref="T28:T31" si="0">S28/(1+T$34)^((365-$Q28)/365)</f>
        <v>#VALUE!</v>
      </c>
      <c r="U28" s="54"/>
      <c r="V28" s="54"/>
      <c r="W28" s="54"/>
      <c r="X28" s="54"/>
      <c r="Y28" s="54"/>
      <c r="Z28" s="54"/>
    </row>
    <row r="29" spans="1:26" ht="15" customHeight="1" x14ac:dyDescent="0.45">
      <c r="A29" s="168">
        <v>29</v>
      </c>
      <c r="B29" s="164"/>
      <c r="C29" s="229"/>
      <c r="D29" s="185" t="s">
        <v>164</v>
      </c>
      <c r="E29" s="185"/>
      <c r="F29" s="170" t="s">
        <v>29</v>
      </c>
      <c r="G29" s="234"/>
      <c r="H29" s="176"/>
      <c r="I29" s="176"/>
      <c r="J29" s="176"/>
      <c r="K29" s="245">
        <f>'S3.Regulatory Tax Allowance '!J36</f>
        <v>0</v>
      </c>
      <c r="L29" s="235"/>
      <c r="M29" s="235"/>
      <c r="N29" s="239"/>
      <c r="O29" s="31" t="s">
        <v>952</v>
      </c>
      <c r="P29" s="85" t="s">
        <v>214</v>
      </c>
      <c r="Q29" s="16">
        <v>148</v>
      </c>
      <c r="R29" s="86" t="e">
        <f>$K$3-Q29</f>
        <v>#VALUE!</v>
      </c>
      <c r="S29" s="473">
        <f>L24-'S8.Calculation Inputs'!I48</f>
        <v>0</v>
      </c>
      <c r="T29" s="465" t="e">
        <f t="shared" si="0"/>
        <v>#VALUE!</v>
      </c>
      <c r="U29" s="54"/>
      <c r="V29" s="54"/>
      <c r="W29" s="54"/>
      <c r="X29" s="54"/>
      <c r="Y29" s="54"/>
      <c r="Z29" s="54"/>
    </row>
    <row r="30" spans="1:26" ht="15" customHeight="1" thickBot="1" x14ac:dyDescent="0.5">
      <c r="A30" s="168">
        <v>30</v>
      </c>
      <c r="B30" s="164"/>
      <c r="C30" s="229"/>
      <c r="D30" s="185" t="s">
        <v>5</v>
      </c>
      <c r="E30" s="185"/>
      <c r="F30" s="236" t="s">
        <v>165</v>
      </c>
      <c r="G30" s="170"/>
      <c r="H30" s="176"/>
      <c r="I30" s="176"/>
      <c r="J30" s="176"/>
      <c r="K30" s="243">
        <f>'S2.Regulatory Profit '!T10+'S2.Regulatory Profit '!T11</f>
        <v>0</v>
      </c>
      <c r="L30" s="235"/>
      <c r="M30" s="235"/>
      <c r="N30" s="239"/>
      <c r="O30" s="31" t="s">
        <v>234</v>
      </c>
      <c r="P30" s="85" t="s">
        <v>158</v>
      </c>
      <c r="Q30" s="16">
        <v>0</v>
      </c>
      <c r="R30" s="86" t="e">
        <f>$K$3-Q30</f>
        <v>#VALUE!</v>
      </c>
      <c r="S30" s="472">
        <f>-L33</f>
        <v>0</v>
      </c>
      <c r="T30" s="465" t="e">
        <f t="shared" si="0"/>
        <v>#VALUE!</v>
      </c>
      <c r="U30" s="54"/>
      <c r="V30" s="54"/>
      <c r="W30" s="54"/>
      <c r="X30" s="54"/>
      <c r="Y30" s="54"/>
      <c r="Z30" s="54"/>
    </row>
    <row r="31" spans="1:26" ht="15" customHeight="1" thickBot="1" x14ac:dyDescent="0.5">
      <c r="A31" s="168">
        <v>31</v>
      </c>
      <c r="B31" s="164"/>
      <c r="C31" s="183" t="s">
        <v>166</v>
      </c>
      <c r="D31" s="235"/>
      <c r="E31" s="234"/>
      <c r="F31" s="170"/>
      <c r="G31" s="176"/>
      <c r="H31" s="176"/>
      <c r="I31" s="176"/>
      <c r="J31" s="176"/>
      <c r="K31" s="235"/>
      <c r="L31" s="242">
        <f>K26+K27-K28+K29-K30</f>
        <v>0</v>
      </c>
      <c r="M31" s="235"/>
      <c r="N31" s="239"/>
      <c r="P31" s="85" t="s">
        <v>25</v>
      </c>
      <c r="Q31" s="16">
        <v>0</v>
      </c>
      <c r="R31" s="86" t="e">
        <f>$K$3-Q31</f>
        <v>#VALUE!</v>
      </c>
      <c r="S31" s="472">
        <f>L37</f>
        <v>0</v>
      </c>
      <c r="T31" s="465" t="e">
        <f t="shared" si="0"/>
        <v>#VALUE!</v>
      </c>
      <c r="U31" s="54"/>
      <c r="V31" s="54"/>
      <c r="W31" s="54"/>
      <c r="X31" s="54"/>
      <c r="Y31" s="54"/>
      <c r="Z31" s="54"/>
    </row>
    <row r="32" spans="1:26" ht="15" customHeight="1" thickBot="1" x14ac:dyDescent="0.5">
      <c r="A32" s="168">
        <v>32</v>
      </c>
      <c r="B32" s="164"/>
      <c r="C32" s="235"/>
      <c r="D32" s="235"/>
      <c r="E32" s="235"/>
      <c r="F32" s="235"/>
      <c r="G32" s="235"/>
      <c r="H32" s="235"/>
      <c r="I32" s="176"/>
      <c r="J32" s="176"/>
      <c r="K32" s="235"/>
      <c r="L32" s="235"/>
      <c r="M32" s="235"/>
      <c r="N32" s="239"/>
      <c r="P32" s="88"/>
      <c r="Q32" s="16"/>
      <c r="R32" s="16"/>
      <c r="S32" s="21"/>
      <c r="T32" s="8"/>
      <c r="U32" s="54"/>
      <c r="V32" s="54"/>
      <c r="W32" s="54"/>
      <c r="X32" s="54"/>
      <c r="Y32" s="54"/>
      <c r="Z32" s="54"/>
    </row>
    <row r="33" spans="1:26" s="47" customFormat="1" ht="15" customHeight="1" thickBot="1" x14ac:dyDescent="0.6">
      <c r="A33" s="168">
        <v>33</v>
      </c>
      <c r="B33" s="164"/>
      <c r="C33" s="180" t="s">
        <v>31</v>
      </c>
      <c r="D33" s="227"/>
      <c r="E33" s="234"/>
      <c r="F33" s="170"/>
      <c r="G33" s="176"/>
      <c r="H33" s="176"/>
      <c r="I33" s="176"/>
      <c r="J33" s="226"/>
      <c r="K33" s="226"/>
      <c r="L33" s="242">
        <f>'S2.Regulatory Profit '!T27</f>
        <v>0</v>
      </c>
      <c r="M33" s="235"/>
      <c r="N33" s="239"/>
      <c r="O33" s="31" t="s">
        <v>233</v>
      </c>
      <c r="P33" s="88"/>
      <c r="Q33" s="16"/>
      <c r="R33" s="23"/>
      <c r="S33" s="89" t="s">
        <v>172</v>
      </c>
      <c r="T33" s="94">
        <f>0.1*SIGN(SUM(S27:S31))</f>
        <v>0</v>
      </c>
      <c r="U33" s="54"/>
      <c r="V33" s="54"/>
      <c r="W33" s="54"/>
      <c r="X33" s="54"/>
      <c r="Y33" s="54"/>
      <c r="Z33" s="54"/>
    </row>
    <row r="34" spans="1:26" s="47" customFormat="1" ht="15" customHeight="1" x14ac:dyDescent="0.45">
      <c r="A34" s="168">
        <v>34</v>
      </c>
      <c r="B34" s="233"/>
      <c r="C34" s="229"/>
      <c r="D34" s="235"/>
      <c r="E34" s="235"/>
      <c r="F34" s="235"/>
      <c r="G34" s="235"/>
      <c r="H34" s="235"/>
      <c r="I34" s="176"/>
      <c r="J34" s="176"/>
      <c r="K34" s="235"/>
      <c r="L34" s="235"/>
      <c r="M34" s="235"/>
      <c r="N34" s="239"/>
      <c r="O34" s="31"/>
      <c r="P34" s="88"/>
      <c r="Q34" s="16"/>
      <c r="R34" s="23"/>
      <c r="S34" s="89" t="s">
        <v>171</v>
      </c>
      <c r="T34" s="95" t="e">
        <f>XIRR(S27:S31,$R27:$R31,T33)</f>
        <v>#VALUE!</v>
      </c>
      <c r="U34" s="54"/>
      <c r="V34" s="54"/>
      <c r="W34" s="54"/>
      <c r="X34" s="54"/>
      <c r="Y34" s="54"/>
      <c r="Z34" s="54"/>
    </row>
    <row r="35" spans="1:26" ht="15" customHeight="1" x14ac:dyDescent="0.45">
      <c r="A35" s="168">
        <v>35</v>
      </c>
      <c r="B35" s="164"/>
      <c r="C35" s="229"/>
      <c r="D35" s="230"/>
      <c r="E35" s="183"/>
      <c r="F35" s="170" t="s">
        <v>23</v>
      </c>
      <c r="G35" s="170"/>
      <c r="H35" s="176"/>
      <c r="I35" s="176"/>
      <c r="J35" s="176"/>
      <c r="K35" s="244">
        <f>'S4.RAB Value Rolled Forward'!P50</f>
        <v>0</v>
      </c>
      <c r="L35" s="235"/>
      <c r="M35" s="235"/>
      <c r="N35" s="239"/>
      <c r="O35" s="31" t="s">
        <v>126</v>
      </c>
      <c r="P35" s="7"/>
      <c r="Q35" s="23"/>
      <c r="R35" s="23"/>
      <c r="S35" s="96" t="s">
        <v>173</v>
      </c>
      <c r="T35" s="90" t="e">
        <f>SUM(T27:T31)</f>
        <v>#VALUE!</v>
      </c>
      <c r="U35" s="54"/>
      <c r="V35" s="54"/>
      <c r="W35" s="54"/>
      <c r="X35" s="54"/>
      <c r="Y35" s="54"/>
      <c r="Z35" s="54"/>
    </row>
    <row r="36" spans="1:26" ht="15" customHeight="1" thickBot="1" x14ac:dyDescent="0.5">
      <c r="A36" s="168">
        <v>36</v>
      </c>
      <c r="B36" s="233"/>
      <c r="C36" s="229"/>
      <c r="D36" s="185" t="s">
        <v>5</v>
      </c>
      <c r="E36" s="185"/>
      <c r="F36" s="170" t="s">
        <v>24</v>
      </c>
      <c r="G36" s="170"/>
      <c r="H36" s="176"/>
      <c r="I36" s="176"/>
      <c r="J36" s="176"/>
      <c r="K36" s="244">
        <f>'S4.RAB Value Rolled Forward'!P48</f>
        <v>0</v>
      </c>
      <c r="L36" s="235"/>
      <c r="M36" s="235"/>
      <c r="N36" s="239"/>
      <c r="O36" s="31" t="s">
        <v>126</v>
      </c>
      <c r="P36" s="7"/>
      <c r="Q36" s="23"/>
      <c r="R36" s="23"/>
      <c r="S36" s="89" t="s">
        <v>132</v>
      </c>
      <c r="T36" s="95" t="e">
        <f>IF(ABS(T35)&lt;0.01,T34,"ERROR")</f>
        <v>#VALUE!</v>
      </c>
      <c r="U36" s="54"/>
      <c r="V36" s="54"/>
      <c r="W36" s="54"/>
      <c r="X36" s="54"/>
      <c r="Y36" s="54"/>
      <c r="Z36" s="54"/>
    </row>
    <row r="37" spans="1:26" ht="15" customHeight="1" thickBot="1" x14ac:dyDescent="0.5">
      <c r="A37" s="168">
        <v>37</v>
      </c>
      <c r="B37" s="164"/>
      <c r="C37" s="183" t="s">
        <v>231</v>
      </c>
      <c r="D37" s="230"/>
      <c r="E37" s="170"/>
      <c r="F37" s="170"/>
      <c r="G37" s="170"/>
      <c r="H37" s="176"/>
      <c r="I37" s="176"/>
      <c r="J37" s="176"/>
      <c r="K37" s="235"/>
      <c r="L37" s="242">
        <f>K35-K36</f>
        <v>0</v>
      </c>
      <c r="M37" s="235"/>
      <c r="N37" s="162"/>
      <c r="P37" s="7"/>
      <c r="Q37" s="23"/>
      <c r="R37" s="23"/>
      <c r="S37" s="23"/>
      <c r="T37" s="8"/>
      <c r="U37" s="54"/>
      <c r="V37" s="54"/>
      <c r="W37" s="54"/>
      <c r="X37" s="54"/>
      <c r="Y37" s="54"/>
      <c r="Z37" s="54"/>
    </row>
    <row r="38" spans="1:26" ht="15" customHeight="1" thickBot="1" x14ac:dyDescent="0.5">
      <c r="A38" s="168">
        <v>38</v>
      </c>
      <c r="B38" s="164"/>
      <c r="C38" s="229"/>
      <c r="D38" s="230"/>
      <c r="E38" s="185"/>
      <c r="F38" s="170"/>
      <c r="G38" s="170"/>
      <c r="H38" s="176"/>
      <c r="I38" s="176"/>
      <c r="J38" s="176"/>
      <c r="K38" s="176"/>
      <c r="L38" s="176"/>
      <c r="M38" s="235"/>
      <c r="N38" s="239"/>
      <c r="P38" s="648"/>
      <c r="Q38" s="82"/>
      <c r="R38" s="82"/>
      <c r="S38" s="649"/>
      <c r="T38" s="650"/>
      <c r="U38" s="23"/>
      <c r="V38" s="23"/>
      <c r="W38" s="54"/>
      <c r="X38" s="54"/>
      <c r="Y38" s="54"/>
      <c r="Z38" s="54"/>
    </row>
    <row r="39" spans="1:26" ht="15" customHeight="1" thickBot="1" x14ac:dyDescent="0.6">
      <c r="A39" s="168">
        <v>39</v>
      </c>
      <c r="B39" s="164"/>
      <c r="C39" s="226"/>
      <c r="D39" s="230" t="s">
        <v>155</v>
      </c>
      <c r="E39" s="228"/>
      <c r="F39" s="237"/>
      <c r="G39" s="237"/>
      <c r="H39" s="164"/>
      <c r="I39" s="164"/>
      <c r="J39" s="164"/>
      <c r="K39" s="164"/>
      <c r="L39" s="164"/>
      <c r="M39" s="241">
        <f>IF(L22=0,0,T36)</f>
        <v>0</v>
      </c>
      <c r="N39" s="239"/>
      <c r="O39" s="31" t="s">
        <v>953</v>
      </c>
      <c r="P39" s="651"/>
      <c r="Q39" s="82"/>
      <c r="R39" s="82"/>
      <c r="S39" s="82"/>
      <c r="T39" s="82"/>
      <c r="U39" s="23"/>
      <c r="V39" s="23"/>
      <c r="W39" s="54"/>
      <c r="X39" s="54"/>
      <c r="Y39" s="54"/>
      <c r="Z39" s="54"/>
    </row>
    <row r="40" spans="1:26" ht="15" customHeight="1" x14ac:dyDescent="0.55000000000000004">
      <c r="A40" s="168">
        <v>40</v>
      </c>
      <c r="B40" s="164"/>
      <c r="C40" s="226"/>
      <c r="D40" s="227"/>
      <c r="E40" s="228"/>
      <c r="F40" s="237"/>
      <c r="G40" s="237"/>
      <c r="H40" s="164"/>
      <c r="I40" s="164"/>
      <c r="J40" s="164"/>
      <c r="K40" s="164"/>
      <c r="L40" s="164"/>
      <c r="M40" s="164"/>
      <c r="N40" s="239"/>
      <c r="P40" s="23"/>
      <c r="Q40" s="23"/>
      <c r="R40" s="23"/>
      <c r="S40" s="23"/>
      <c r="T40" s="23"/>
      <c r="U40" s="23"/>
      <c r="V40" s="23"/>
      <c r="W40" s="54"/>
      <c r="X40" s="54"/>
      <c r="Y40" s="54"/>
      <c r="Z40" s="54"/>
    </row>
    <row r="41" spans="1:26" ht="15" customHeight="1" x14ac:dyDescent="0.55000000000000004">
      <c r="A41" s="168">
        <v>41</v>
      </c>
      <c r="B41" s="164"/>
      <c r="C41" s="226"/>
      <c r="D41" s="227"/>
      <c r="E41" s="228"/>
      <c r="F41" s="237" t="s">
        <v>26</v>
      </c>
      <c r="G41" s="237"/>
      <c r="H41" s="164"/>
      <c r="I41" s="164"/>
      <c r="J41" s="164"/>
      <c r="K41" s="164"/>
      <c r="L41" s="164"/>
      <c r="M41" s="247">
        <f>'S8.Calculation Inputs'!H23</f>
        <v>0.28999999999999998</v>
      </c>
      <c r="N41" s="239"/>
      <c r="P41" s="652"/>
      <c r="Q41" s="87"/>
      <c r="R41" s="86"/>
      <c r="S41" s="87"/>
      <c r="T41" s="87"/>
      <c r="U41" s="23"/>
      <c r="V41" s="23"/>
      <c r="W41" s="54"/>
      <c r="X41" s="54"/>
      <c r="Y41" s="54"/>
      <c r="Z41" s="54"/>
    </row>
    <row r="42" spans="1:26" ht="15" customHeight="1" x14ac:dyDescent="0.55000000000000004">
      <c r="A42" s="168">
        <v>42</v>
      </c>
      <c r="B42" s="164"/>
      <c r="C42" s="226"/>
      <c r="D42" s="227"/>
      <c r="E42" s="228"/>
      <c r="F42" s="237" t="s">
        <v>27</v>
      </c>
      <c r="G42" s="237"/>
      <c r="H42" s="164"/>
      <c r="I42" s="164"/>
      <c r="J42" s="164"/>
      <c r="K42" s="164"/>
      <c r="L42" s="164"/>
      <c r="M42" s="63"/>
      <c r="N42" s="239"/>
      <c r="P42" s="652"/>
      <c r="Q42" s="87"/>
      <c r="R42" s="86"/>
      <c r="S42" s="87"/>
      <c r="T42" s="87"/>
      <c r="U42" s="23"/>
      <c r="V42" s="23"/>
      <c r="W42" s="54"/>
      <c r="X42" s="54"/>
      <c r="Y42" s="54"/>
      <c r="Z42" s="54"/>
    </row>
    <row r="43" spans="1:26" ht="15" customHeight="1" x14ac:dyDescent="0.55000000000000004">
      <c r="A43" s="168">
        <v>43</v>
      </c>
      <c r="B43" s="164"/>
      <c r="C43" s="226"/>
      <c r="D43" s="227"/>
      <c r="E43" s="228"/>
      <c r="F43" s="237" t="s">
        <v>28</v>
      </c>
      <c r="G43" s="237"/>
      <c r="H43" s="164"/>
      <c r="I43" s="164"/>
      <c r="J43" s="164"/>
      <c r="K43" s="164"/>
      <c r="L43" s="164"/>
      <c r="M43" s="248">
        <f>'S3.Regulatory Tax Allowance '!I35</f>
        <v>0</v>
      </c>
      <c r="N43" s="239"/>
      <c r="O43" s="31" t="s">
        <v>127</v>
      </c>
      <c r="P43" s="652"/>
      <c r="Q43" s="87"/>
      <c r="R43" s="86"/>
      <c r="S43" s="87"/>
      <c r="T43" s="87"/>
      <c r="U43" s="23"/>
      <c r="V43" s="23"/>
      <c r="W43" s="54"/>
      <c r="X43" s="54"/>
      <c r="Y43" s="54"/>
      <c r="Z43" s="54"/>
    </row>
    <row r="44" spans="1:26" ht="15" customHeight="1" thickBot="1" x14ac:dyDescent="0.6">
      <c r="A44" s="168">
        <v>44</v>
      </c>
      <c r="B44" s="164"/>
      <c r="C44" s="226"/>
      <c r="D44" s="227"/>
      <c r="E44" s="228"/>
      <c r="F44" s="237"/>
      <c r="G44" s="237"/>
      <c r="H44" s="164"/>
      <c r="I44" s="164"/>
      <c r="J44" s="164"/>
      <c r="K44" s="164"/>
      <c r="L44" s="164"/>
      <c r="M44" s="164"/>
      <c r="N44" s="239"/>
      <c r="O44" s="32"/>
      <c r="P44" s="652"/>
      <c r="Q44" s="87"/>
      <c r="R44" s="86"/>
      <c r="S44" s="87"/>
      <c r="T44" s="87"/>
      <c r="U44" s="23"/>
      <c r="V44" s="23"/>
      <c r="W44" s="54"/>
      <c r="X44" s="54"/>
      <c r="Y44" s="54"/>
      <c r="Z44" s="54"/>
    </row>
    <row r="45" spans="1:26" ht="15" customHeight="1" thickBot="1" x14ac:dyDescent="0.6">
      <c r="A45" s="168">
        <v>45</v>
      </c>
      <c r="B45" s="164"/>
      <c r="C45" s="226"/>
      <c r="D45" s="230" t="s">
        <v>795</v>
      </c>
      <c r="E45" s="228"/>
      <c r="F45" s="237"/>
      <c r="G45" s="237"/>
      <c r="H45" s="164"/>
      <c r="I45" s="164"/>
      <c r="J45" s="164"/>
      <c r="K45" s="164"/>
      <c r="L45" s="164"/>
      <c r="M45" s="246">
        <f>M39-($M$41*$M$42*$M$43)</f>
        <v>0</v>
      </c>
      <c r="N45" s="239"/>
      <c r="O45" s="31" t="s">
        <v>954</v>
      </c>
      <c r="P45" s="652"/>
      <c r="Q45" s="87"/>
      <c r="R45" s="86"/>
      <c r="S45" s="87"/>
      <c r="T45" s="87"/>
      <c r="U45" s="23"/>
      <c r="V45" s="23"/>
      <c r="W45" s="54"/>
      <c r="X45" s="54"/>
      <c r="Y45" s="54"/>
      <c r="Z45" s="54"/>
    </row>
    <row r="46" spans="1:26" s="54" customFormat="1" ht="15" customHeight="1" x14ac:dyDescent="0.55000000000000004">
      <c r="A46" s="168">
        <v>46</v>
      </c>
      <c r="B46" s="164"/>
      <c r="C46" s="226"/>
      <c r="D46" s="164"/>
      <c r="E46" s="164"/>
      <c r="F46" s="164"/>
      <c r="G46" s="164"/>
      <c r="H46" s="164"/>
      <c r="I46" s="164"/>
      <c r="J46" s="164"/>
      <c r="K46" s="164"/>
      <c r="L46" s="164"/>
      <c r="M46" s="249"/>
      <c r="N46" s="239"/>
      <c r="O46" s="31"/>
      <c r="P46" s="652"/>
      <c r="Q46" s="87"/>
      <c r="R46" s="86"/>
      <c r="S46" s="87"/>
      <c r="T46" s="87"/>
      <c r="U46" s="23"/>
      <c r="V46" s="23"/>
    </row>
    <row r="47" spans="1:26" x14ac:dyDescent="0.45">
      <c r="P47" s="653"/>
      <c r="Q47" s="654"/>
      <c r="R47" s="654"/>
      <c r="S47" s="21"/>
      <c r="T47" s="21"/>
      <c r="U47" s="23"/>
      <c r="V47" s="23"/>
      <c r="W47" s="54"/>
      <c r="X47" s="54"/>
      <c r="Y47" s="54"/>
      <c r="Z47" s="54"/>
    </row>
    <row r="48" spans="1:26" x14ac:dyDescent="0.45">
      <c r="P48" s="655"/>
      <c r="Q48" s="656"/>
      <c r="R48" s="657"/>
      <c r="S48" s="21"/>
      <c r="T48" s="21"/>
      <c r="U48" s="23"/>
      <c r="V48" s="23"/>
      <c r="W48" s="54"/>
      <c r="X48" s="54"/>
      <c r="Y48" s="54"/>
      <c r="Z48" s="54"/>
    </row>
    <row r="49" spans="16:26" x14ac:dyDescent="0.45">
      <c r="P49" s="455"/>
      <c r="Q49" s="456"/>
      <c r="R49" s="457"/>
      <c r="S49" s="21"/>
      <c r="T49" s="21"/>
      <c r="U49" s="23"/>
      <c r="V49" s="23"/>
      <c r="W49" s="54"/>
      <c r="X49" s="54"/>
      <c r="Y49" s="54"/>
      <c r="Z49" s="54"/>
    </row>
    <row r="50" spans="16:26" x14ac:dyDescent="0.45">
      <c r="P50" s="455"/>
      <c r="Q50" s="456"/>
      <c r="R50" s="457"/>
      <c r="S50" s="21"/>
      <c r="T50" s="21"/>
      <c r="U50" s="23"/>
      <c r="V50" s="23"/>
      <c r="W50" s="54"/>
      <c r="X50" s="54"/>
      <c r="Y50" s="54"/>
      <c r="Z50" s="54"/>
    </row>
    <row r="51" spans="16:26" x14ac:dyDescent="0.45">
      <c r="P51" s="658"/>
      <c r="Q51" s="657"/>
      <c r="R51" s="657"/>
      <c r="S51" s="21"/>
      <c r="T51" s="21"/>
      <c r="U51" s="23"/>
      <c r="V51" s="23"/>
      <c r="W51" s="54"/>
      <c r="X51" s="54"/>
      <c r="Y51" s="54"/>
      <c r="Z51" s="54"/>
    </row>
    <row r="52" spans="16:26" x14ac:dyDescent="0.45">
      <c r="P52" s="659"/>
      <c r="Q52" s="660"/>
      <c r="R52" s="660"/>
      <c r="S52" s="21"/>
      <c r="T52" s="21"/>
      <c r="U52" s="23"/>
      <c r="V52" s="23"/>
      <c r="W52" s="54"/>
      <c r="X52" s="54"/>
      <c r="Y52" s="54"/>
      <c r="Z52" s="54"/>
    </row>
    <row r="53" spans="16:26" x14ac:dyDescent="0.45">
      <c r="P53" s="661"/>
      <c r="Q53" s="662"/>
      <c r="R53" s="663"/>
      <c r="S53" s="21"/>
      <c r="T53" s="21"/>
      <c r="U53" s="23"/>
      <c r="V53" s="23"/>
      <c r="W53" s="54"/>
      <c r="X53" s="54"/>
      <c r="Y53" s="54"/>
      <c r="Z53" s="54"/>
    </row>
    <row r="54" spans="16:26" x14ac:dyDescent="0.45">
      <c r="P54" s="21"/>
      <c r="Q54" s="21"/>
      <c r="R54" s="21"/>
      <c r="S54" s="21"/>
      <c r="T54" s="21"/>
      <c r="U54" s="23"/>
      <c r="V54" s="23"/>
      <c r="W54" s="54"/>
      <c r="X54" s="54"/>
      <c r="Y54" s="54"/>
      <c r="Z54" s="54"/>
    </row>
    <row r="55" spans="16:26" x14ac:dyDescent="0.45">
      <c r="U55" s="54"/>
      <c r="V55" s="54"/>
      <c r="W55" s="54"/>
      <c r="X55" s="54"/>
      <c r="Y55" s="54"/>
      <c r="Z55" s="54"/>
    </row>
    <row r="56" spans="16:26" x14ac:dyDescent="0.45">
      <c r="P56" s="458"/>
      <c r="Q56" s="458"/>
      <c r="R56" s="458"/>
      <c r="U56" s="54"/>
      <c r="V56" s="54"/>
      <c r="W56" s="54"/>
      <c r="X56" s="54"/>
      <c r="Y56" s="54"/>
      <c r="Z56" s="54"/>
    </row>
    <row r="57" spans="16:26" x14ac:dyDescent="0.45">
      <c r="U57" s="54"/>
      <c r="V57" s="54"/>
      <c r="W57" s="54"/>
      <c r="X57" s="54"/>
      <c r="Y57" s="54"/>
      <c r="Z57" s="54"/>
    </row>
    <row r="58" spans="16:26" x14ac:dyDescent="0.45">
      <c r="U58" s="54"/>
      <c r="V58" s="54"/>
      <c r="W58" s="54"/>
      <c r="X58" s="54"/>
      <c r="Y58" s="54"/>
      <c r="Z58" s="54"/>
    </row>
    <row r="59" spans="16:26" x14ac:dyDescent="0.45">
      <c r="U59" s="54"/>
      <c r="V59" s="54"/>
      <c r="W59" s="54"/>
      <c r="X59" s="54"/>
      <c r="Y59" s="54"/>
      <c r="Z59" s="54"/>
    </row>
    <row r="60" spans="16:26" x14ac:dyDescent="0.45">
      <c r="U60" s="54"/>
      <c r="V60" s="54"/>
      <c r="W60" s="54"/>
      <c r="X60" s="54"/>
      <c r="Y60" s="54"/>
      <c r="Z60" s="54"/>
    </row>
    <row r="61" spans="16:26" x14ac:dyDescent="0.45">
      <c r="U61" s="54"/>
      <c r="V61" s="54"/>
      <c r="W61" s="54"/>
      <c r="X61" s="54"/>
      <c r="Y61" s="54"/>
      <c r="Z61" s="54"/>
    </row>
    <row r="62" spans="16:26" x14ac:dyDescent="0.45">
      <c r="U62" s="54"/>
      <c r="V62" s="54"/>
      <c r="W62" s="54"/>
      <c r="X62" s="54"/>
      <c r="Y62" s="54"/>
      <c r="Z62" s="54"/>
    </row>
    <row r="63" spans="16:26" x14ac:dyDescent="0.45">
      <c r="U63" s="54"/>
      <c r="V63" s="54"/>
      <c r="W63" s="54"/>
      <c r="X63" s="54"/>
      <c r="Y63" s="54"/>
      <c r="Z63" s="54"/>
    </row>
    <row r="64" spans="16:26" x14ac:dyDescent="0.45">
      <c r="U64" s="54"/>
      <c r="V64" s="54"/>
      <c r="W64" s="54"/>
      <c r="X64" s="54"/>
      <c r="Y64" s="54"/>
      <c r="Z64" s="54"/>
    </row>
    <row r="65" spans="21:26" x14ac:dyDescent="0.45">
      <c r="U65" s="54"/>
      <c r="V65" s="54"/>
      <c r="W65" s="54"/>
      <c r="X65" s="54"/>
      <c r="Y65" s="54"/>
      <c r="Z65" s="54"/>
    </row>
    <row r="66" spans="21:26" x14ac:dyDescent="0.45">
      <c r="U66" s="54"/>
      <c r="V66" s="54"/>
      <c r="W66" s="54"/>
      <c r="X66" s="54"/>
      <c r="Y66" s="54"/>
      <c r="Z66" s="54"/>
    </row>
    <row r="67" spans="21:26" x14ac:dyDescent="0.45">
      <c r="U67" s="54"/>
      <c r="V67" s="54"/>
      <c r="W67" s="54"/>
      <c r="X67" s="54"/>
      <c r="Y67" s="54"/>
      <c r="Z67" s="54"/>
    </row>
    <row r="68" spans="21:26" x14ac:dyDescent="0.45">
      <c r="U68" s="54"/>
      <c r="V68" s="54"/>
      <c r="W68" s="54"/>
      <c r="X68" s="54"/>
      <c r="Y68" s="54"/>
      <c r="Z68" s="54"/>
    </row>
    <row r="69" spans="21:26" x14ac:dyDescent="0.45">
      <c r="U69" s="54"/>
      <c r="V69" s="54"/>
      <c r="W69" s="54"/>
      <c r="X69" s="54"/>
      <c r="Y69" s="54"/>
      <c r="Z69" s="54"/>
    </row>
  </sheetData>
  <sheetProtection formatRows="0" insertRows="0"/>
  <customSheetViews>
    <customSheetView guid="{21F2E024-704F-4E93-AC63-213755ECFFE0}" scale="70" showPageBreaks="1" showGridLines="0" printArea="1" view="pageBreakPreview" topLeftCell="C1">
      <pane ySplit="7" topLeftCell="A32" activePane="bottomLeft" state="frozen"/>
      <selection pane="bottomLeft" activeCell="L81" sqref="L81"/>
      <pageMargins left="0.70866141732283472" right="0.70866141732283472" top="0.74803149606299213" bottom="0.74803149606299213" header="0.31496062992125984" footer="0.31496062992125984"/>
      <pageSetup paperSize="9" scale="5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3">
    <mergeCell ref="A5:M5"/>
    <mergeCell ref="K2:M2"/>
    <mergeCell ref="K3:M3"/>
  </mergeCells>
  <pageMargins left="0.70866141732283472" right="0.70866141732283472" top="0.74803149606299213" bottom="0.74803149606299213" header="0.31496062992125989" footer="0.31496062992125989"/>
  <pageSetup paperSize="9" scale="56" fitToHeight="0" orientation="portrait" r:id="rId2"/>
  <headerFooter alignWithMargins="0">
    <oddHeader>&amp;CCommerce Commission Information Disclosure Template</oddHeader>
    <oddFooter>&amp;L&amp;F&amp;C&amp;P&amp;R&amp;A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C4ACC-EFA6-4284-B9F5-4AFA1023AA5E}">
  <sheetPr codeName="Sheet1">
    <tabColor rgb="FF99CCFF"/>
  </sheetPr>
  <dimension ref="A1:V49"/>
  <sheetViews>
    <sheetView showGridLines="0" zoomScaleNormal="100" zoomScaleSheetLayoutView="100" workbookViewId="0">
      <selection activeCell="A7" sqref="A7:A49"/>
    </sheetView>
  </sheetViews>
  <sheetFormatPr defaultColWidth="9.1328125" defaultRowHeight="14.25" x14ac:dyDescent="0.45"/>
  <cols>
    <col min="1" max="1" width="4.265625" style="54" customWidth="1"/>
    <col min="2" max="2" width="3.1328125" style="54" customWidth="1"/>
    <col min="3" max="3" width="5.1328125" style="54" customWidth="1"/>
    <col min="4" max="4" width="2.265625" style="54" customWidth="1"/>
    <col min="5" max="5" width="1.59765625" style="54" customWidth="1"/>
    <col min="6" max="6" width="15.59765625" style="54" customWidth="1"/>
    <col min="7" max="7" width="13.3984375" style="54" customWidth="1"/>
    <col min="8" max="8" width="11.86328125" style="54" customWidth="1"/>
    <col min="9" max="9" width="19.59765625" style="54" customWidth="1"/>
    <col min="10" max="16" width="3.1328125" style="54" customWidth="1"/>
    <col min="17" max="17" width="2.59765625" style="54" customWidth="1"/>
    <col min="18" max="20" width="16.1328125" style="54" customWidth="1"/>
    <col min="21" max="21" width="2.73046875" style="54" customWidth="1"/>
    <col min="22" max="22" width="17.265625" style="34" customWidth="1"/>
    <col min="23" max="16384" width="9.1328125" style="54"/>
  </cols>
  <sheetData>
    <row r="1" spans="1:22" s="141" customFormat="1" ht="15" customHeight="1" x14ac:dyDescent="0.45">
      <c r="A1" s="205"/>
      <c r="B1" s="203"/>
      <c r="C1" s="203"/>
      <c r="D1" s="203"/>
      <c r="E1" s="203"/>
      <c r="F1" s="203"/>
      <c r="G1" s="204"/>
      <c r="H1" s="204"/>
      <c r="I1" s="204"/>
      <c r="J1" s="204"/>
      <c r="K1" s="204"/>
      <c r="L1" s="204"/>
      <c r="M1" s="204"/>
      <c r="N1" s="204"/>
      <c r="O1" s="204"/>
      <c r="P1" s="204"/>
      <c r="Q1" s="204"/>
      <c r="R1" s="204"/>
      <c r="S1" s="203"/>
      <c r="T1" s="203"/>
      <c r="U1" s="202"/>
      <c r="V1" s="34"/>
    </row>
    <row r="2" spans="1:22" s="141" customFormat="1" ht="18" customHeight="1" x14ac:dyDescent="0.5">
      <c r="A2" s="201"/>
      <c r="B2" s="192"/>
      <c r="C2" s="192"/>
      <c r="D2" s="192"/>
      <c r="E2" s="192"/>
      <c r="F2" s="192"/>
      <c r="G2" s="192"/>
      <c r="H2" s="192"/>
      <c r="I2" s="192"/>
      <c r="J2" s="192"/>
      <c r="K2" s="192"/>
      <c r="L2" s="192"/>
      <c r="M2" s="192"/>
      <c r="N2" s="192"/>
      <c r="O2" s="192"/>
      <c r="P2" s="192"/>
      <c r="Q2" s="200" t="s">
        <v>832</v>
      </c>
      <c r="R2" s="770" t="str">
        <f>IF(NOT(ISBLANK(CoverSheet!$C$8)),CoverSheet!$C$8,"")</f>
        <v/>
      </c>
      <c r="S2" s="771"/>
      <c r="T2" s="772"/>
      <c r="U2" s="191"/>
      <c r="V2" s="34"/>
    </row>
    <row r="3" spans="1:22" s="141" customFormat="1" ht="18" customHeight="1" x14ac:dyDescent="0.5">
      <c r="A3" s="201"/>
      <c r="B3" s="192"/>
      <c r="C3" s="192"/>
      <c r="D3" s="192"/>
      <c r="E3" s="192"/>
      <c r="F3" s="192"/>
      <c r="G3" s="192"/>
      <c r="H3" s="192"/>
      <c r="I3" s="192"/>
      <c r="J3" s="192"/>
      <c r="K3" s="192"/>
      <c r="L3" s="192"/>
      <c r="M3" s="192"/>
      <c r="N3" s="192"/>
      <c r="O3" s="192"/>
      <c r="P3" s="192"/>
      <c r="Q3" s="200" t="s">
        <v>834</v>
      </c>
      <c r="R3" s="777" t="str">
        <f>IF(ISNUMBER(CoverSheet!$C$12),CoverSheet!$C$12,"")</f>
        <v/>
      </c>
      <c r="S3" s="778"/>
      <c r="T3" s="779"/>
      <c r="U3" s="191"/>
      <c r="V3" s="34"/>
    </row>
    <row r="4" spans="1:22" s="141" customFormat="1" ht="20.25" customHeight="1" x14ac:dyDescent="0.65">
      <c r="A4" s="199" t="s">
        <v>235</v>
      </c>
      <c r="B4" s="198"/>
      <c r="C4" s="192"/>
      <c r="D4" s="192"/>
      <c r="E4" s="192"/>
      <c r="F4" s="192"/>
      <c r="G4" s="193"/>
      <c r="H4" s="193"/>
      <c r="I4" s="193"/>
      <c r="J4" s="193"/>
      <c r="K4" s="193"/>
      <c r="L4" s="193"/>
      <c r="M4" s="193"/>
      <c r="N4" s="193"/>
      <c r="O4" s="193"/>
      <c r="P4" s="193"/>
      <c r="Q4" s="195"/>
      <c r="R4" s="193"/>
      <c r="S4" s="192"/>
      <c r="T4" s="192"/>
      <c r="U4" s="191"/>
      <c r="V4" s="34"/>
    </row>
    <row r="5" spans="1:22" s="55" customFormat="1" ht="57" customHeight="1" x14ac:dyDescent="0.45">
      <c r="A5" s="768" t="s">
        <v>936</v>
      </c>
      <c r="B5" s="776"/>
      <c r="C5" s="776"/>
      <c r="D5" s="776"/>
      <c r="E5" s="776"/>
      <c r="F5" s="776"/>
      <c r="G5" s="776"/>
      <c r="H5" s="776"/>
      <c r="I5" s="776"/>
      <c r="J5" s="776"/>
      <c r="K5" s="776"/>
      <c r="L5" s="776"/>
      <c r="M5" s="776"/>
      <c r="N5" s="776"/>
      <c r="O5" s="776"/>
      <c r="P5" s="776"/>
      <c r="Q5" s="776"/>
      <c r="R5" s="776"/>
      <c r="S5" s="776"/>
      <c r="T5" s="776"/>
      <c r="U5" s="191"/>
      <c r="V5" s="197"/>
    </row>
    <row r="6" spans="1:22" s="56" customFormat="1" ht="15" customHeight="1" x14ac:dyDescent="0.45">
      <c r="A6" s="196" t="s">
        <v>131</v>
      </c>
      <c r="B6" s="195"/>
      <c r="C6" s="194"/>
      <c r="D6" s="192"/>
      <c r="E6" s="192"/>
      <c r="F6" s="192"/>
      <c r="G6" s="193"/>
      <c r="H6" s="193"/>
      <c r="I6" s="193"/>
      <c r="J6" s="193"/>
      <c r="K6" s="193"/>
      <c r="L6" s="193"/>
      <c r="M6" s="193"/>
      <c r="N6" s="193"/>
      <c r="O6" s="193"/>
      <c r="P6" s="193"/>
      <c r="Q6" s="193"/>
      <c r="R6" s="193"/>
      <c r="S6" s="192"/>
      <c r="T6" s="192"/>
      <c r="U6" s="191"/>
      <c r="V6" s="34"/>
    </row>
    <row r="7" spans="1:22" ht="24.95" customHeight="1" x14ac:dyDescent="0.55000000000000004">
      <c r="A7" s="168">
        <v>7</v>
      </c>
      <c r="B7" s="164"/>
      <c r="C7" s="173" t="s">
        <v>236</v>
      </c>
      <c r="D7" s="190"/>
      <c r="E7" s="190"/>
      <c r="F7" s="190"/>
      <c r="G7" s="190"/>
      <c r="H7" s="190"/>
      <c r="I7" s="190"/>
      <c r="J7" s="190"/>
      <c r="K7" s="190"/>
      <c r="L7" s="190"/>
      <c r="M7" s="190"/>
      <c r="N7" s="190"/>
      <c r="O7" s="190"/>
      <c r="P7" s="190"/>
      <c r="Q7" s="190"/>
      <c r="R7" s="190"/>
      <c r="S7" s="190"/>
      <c r="T7" s="169" t="s">
        <v>17</v>
      </c>
      <c r="U7" s="162"/>
      <c r="V7" s="32"/>
    </row>
    <row r="8" spans="1:22" ht="15" customHeight="1" x14ac:dyDescent="0.45">
      <c r="A8" s="168">
        <v>8</v>
      </c>
      <c r="B8" s="164"/>
      <c r="C8" s="167"/>
      <c r="D8" s="183"/>
      <c r="E8" s="183" t="s">
        <v>775</v>
      </c>
      <c r="F8" s="167"/>
      <c r="G8" s="165"/>
      <c r="H8" s="165"/>
      <c r="I8" s="165"/>
      <c r="J8" s="165"/>
      <c r="K8" s="165"/>
      <c r="L8" s="165"/>
      <c r="M8" s="165"/>
      <c r="N8" s="165"/>
      <c r="O8" s="165"/>
      <c r="P8" s="165"/>
      <c r="Q8" s="165"/>
      <c r="R8" s="165"/>
      <c r="S8" s="189"/>
      <c r="T8" s="189"/>
      <c r="U8" s="162"/>
      <c r="V8" s="32"/>
    </row>
    <row r="9" spans="1:22" ht="15" customHeight="1" x14ac:dyDescent="0.45">
      <c r="A9" s="168">
        <v>9</v>
      </c>
      <c r="B9" s="164"/>
      <c r="C9" s="170"/>
      <c r="D9" s="183"/>
      <c r="E9" s="183"/>
      <c r="F9" s="170" t="s">
        <v>214</v>
      </c>
      <c r="G9" s="170"/>
      <c r="H9" s="165"/>
      <c r="I9" s="165"/>
      <c r="J9" s="165"/>
      <c r="K9" s="165"/>
      <c r="L9" s="165"/>
      <c r="M9" s="165"/>
      <c r="N9" s="165"/>
      <c r="O9" s="165"/>
      <c r="P9" s="165"/>
      <c r="Q9" s="165"/>
      <c r="R9" s="165"/>
      <c r="S9" s="165"/>
      <c r="T9" s="312">
        <f>'S7.Actual vs Forecast'!I12</f>
        <v>0</v>
      </c>
      <c r="U9" s="162"/>
      <c r="V9" s="31" t="s">
        <v>955</v>
      </c>
    </row>
    <row r="10" spans="1:22" ht="15" customHeight="1" x14ac:dyDescent="0.45">
      <c r="A10" s="168">
        <v>10</v>
      </c>
      <c r="B10" s="164"/>
      <c r="C10" s="170"/>
      <c r="D10" s="186" t="s">
        <v>6</v>
      </c>
      <c r="E10" s="186"/>
      <c r="F10" s="170" t="s">
        <v>117</v>
      </c>
      <c r="G10" s="170"/>
      <c r="H10" s="165"/>
      <c r="I10" s="165"/>
      <c r="J10" s="165"/>
      <c r="K10" s="165"/>
      <c r="L10" s="165"/>
      <c r="M10" s="165"/>
      <c r="N10" s="165"/>
      <c r="O10" s="165"/>
      <c r="P10" s="165"/>
      <c r="Q10" s="165"/>
      <c r="R10" s="165"/>
      <c r="S10" s="165"/>
      <c r="T10" s="179"/>
      <c r="U10" s="162"/>
      <c r="V10" s="31"/>
    </row>
    <row r="11" spans="1:22" s="11" customFormat="1" ht="15" customHeight="1" x14ac:dyDescent="0.45">
      <c r="A11" s="168">
        <v>11</v>
      </c>
      <c r="B11" s="164"/>
      <c r="C11" s="170"/>
      <c r="D11" s="186" t="s">
        <v>6</v>
      </c>
      <c r="E11" s="186"/>
      <c r="F11" s="170" t="s">
        <v>118</v>
      </c>
      <c r="G11" s="170"/>
      <c r="H11" s="165"/>
      <c r="I11" s="165"/>
      <c r="J11" s="165"/>
      <c r="K11" s="165"/>
      <c r="L11" s="165"/>
      <c r="M11" s="165"/>
      <c r="N11" s="165"/>
      <c r="O11" s="165"/>
      <c r="P11" s="165"/>
      <c r="Q11" s="165"/>
      <c r="R11" s="165"/>
      <c r="S11" s="165"/>
      <c r="T11" s="179"/>
      <c r="U11" s="162"/>
      <c r="V11" s="31"/>
    </row>
    <row r="12" spans="1:22" s="11" customFormat="1" ht="15" customHeight="1" thickBot="1" x14ac:dyDescent="0.5">
      <c r="A12" s="168">
        <v>12</v>
      </c>
      <c r="B12" s="164"/>
      <c r="C12" s="170"/>
      <c r="D12" s="183"/>
      <c r="E12" s="183"/>
      <c r="F12" s="170"/>
      <c r="G12" s="170"/>
      <c r="H12" s="165"/>
      <c r="I12" s="165"/>
      <c r="J12" s="165"/>
      <c r="K12" s="165"/>
      <c r="L12" s="165"/>
      <c r="M12" s="165"/>
      <c r="N12" s="165"/>
      <c r="O12" s="165"/>
      <c r="P12" s="165"/>
      <c r="Q12" s="165"/>
      <c r="R12" s="165"/>
      <c r="S12" s="165"/>
      <c r="T12" s="164"/>
      <c r="U12" s="162"/>
      <c r="V12" s="31"/>
    </row>
    <row r="13" spans="1:22" ht="15" customHeight="1" thickBot="1" x14ac:dyDescent="0.5">
      <c r="A13" s="168">
        <v>13</v>
      </c>
      <c r="B13" s="164"/>
      <c r="C13" s="170"/>
      <c r="D13" s="180"/>
      <c r="E13" s="180" t="s">
        <v>32</v>
      </c>
      <c r="F13" s="170"/>
      <c r="G13" s="170"/>
      <c r="H13" s="165"/>
      <c r="I13" s="165"/>
      <c r="J13" s="165"/>
      <c r="K13" s="165"/>
      <c r="L13" s="165"/>
      <c r="M13" s="165"/>
      <c r="N13" s="165"/>
      <c r="O13" s="165"/>
      <c r="P13" s="165"/>
      <c r="Q13" s="165"/>
      <c r="R13" s="165"/>
      <c r="S13" s="176"/>
      <c r="T13" s="178">
        <f>T9+T10+T11</f>
        <v>0</v>
      </c>
      <c r="U13" s="162"/>
      <c r="V13" s="31"/>
    </row>
    <row r="14" spans="1:22" ht="20.100000000000001" customHeight="1" thickBot="1" x14ac:dyDescent="0.5">
      <c r="A14" s="168">
        <v>14</v>
      </c>
      <c r="B14" s="164"/>
      <c r="C14" s="170"/>
      <c r="D14" s="183"/>
      <c r="E14" s="183" t="s">
        <v>777</v>
      </c>
      <c r="F14" s="170"/>
      <c r="G14" s="170"/>
      <c r="H14" s="165"/>
      <c r="I14" s="165"/>
      <c r="J14" s="165"/>
      <c r="K14" s="165"/>
      <c r="L14" s="165"/>
      <c r="M14" s="165"/>
      <c r="N14" s="165"/>
      <c r="O14" s="165"/>
      <c r="P14" s="165"/>
      <c r="Q14" s="165"/>
      <c r="R14" s="165"/>
      <c r="S14" s="176"/>
      <c r="T14" s="164"/>
      <c r="U14" s="162"/>
      <c r="V14" s="31"/>
    </row>
    <row r="15" spans="1:22" ht="15" customHeight="1" thickBot="1" x14ac:dyDescent="0.5">
      <c r="A15" s="168">
        <v>15</v>
      </c>
      <c r="B15" s="164"/>
      <c r="C15" s="170"/>
      <c r="D15" s="185" t="s">
        <v>5</v>
      </c>
      <c r="E15" s="185"/>
      <c r="F15" s="170" t="s">
        <v>778</v>
      </c>
      <c r="G15" s="170"/>
      <c r="H15" s="165"/>
      <c r="I15" s="165"/>
      <c r="J15" s="165"/>
      <c r="K15" s="165"/>
      <c r="L15" s="165"/>
      <c r="M15" s="165"/>
      <c r="N15" s="165"/>
      <c r="O15" s="165"/>
      <c r="P15" s="165"/>
      <c r="Q15" s="165"/>
      <c r="R15" s="165"/>
      <c r="S15" s="165"/>
      <c r="T15" s="178">
        <f>'S5.Actual Expenditure Opex'!Q21</f>
        <v>0</v>
      </c>
      <c r="U15" s="162"/>
      <c r="V15" s="31" t="s">
        <v>239</v>
      </c>
    </row>
    <row r="16" spans="1:22" ht="15" customHeight="1" x14ac:dyDescent="0.45">
      <c r="A16" s="168">
        <v>16</v>
      </c>
      <c r="B16" s="164"/>
      <c r="C16" s="170"/>
      <c r="D16" s="185"/>
      <c r="E16" s="185"/>
      <c r="F16" s="170"/>
      <c r="G16" s="170"/>
      <c r="H16" s="165"/>
      <c r="I16" s="165"/>
      <c r="J16" s="165"/>
      <c r="K16" s="165"/>
      <c r="L16" s="165"/>
      <c r="M16" s="165"/>
      <c r="N16" s="165"/>
      <c r="O16" s="165"/>
      <c r="P16" s="165"/>
      <c r="Q16" s="165"/>
      <c r="R16" s="165"/>
      <c r="S16" s="165"/>
      <c r="T16" s="164"/>
      <c r="U16" s="162"/>
      <c r="V16" s="31"/>
    </row>
    <row r="17" spans="1:22" ht="15" customHeight="1" x14ac:dyDescent="0.45">
      <c r="A17" s="168">
        <v>17</v>
      </c>
      <c r="B17" s="164"/>
      <c r="C17" s="170"/>
      <c r="D17" s="185" t="s">
        <v>5</v>
      </c>
      <c r="E17" s="185"/>
      <c r="F17" s="170" t="s">
        <v>207</v>
      </c>
      <c r="G17" s="170"/>
      <c r="H17" s="165"/>
      <c r="I17" s="165"/>
      <c r="J17" s="165"/>
      <c r="K17" s="165"/>
      <c r="L17" s="165"/>
      <c r="M17" s="165"/>
      <c r="N17" s="165"/>
      <c r="O17" s="165"/>
      <c r="P17" s="165"/>
      <c r="Q17" s="165"/>
      <c r="R17" s="165"/>
      <c r="S17" s="165"/>
      <c r="T17" s="188">
        <f>T39</f>
        <v>0</v>
      </c>
      <c r="U17" s="162"/>
      <c r="V17" s="31" t="s">
        <v>240</v>
      </c>
    </row>
    <row r="18" spans="1:22" ht="15" customHeight="1" thickBot="1" x14ac:dyDescent="0.5">
      <c r="A18" s="168">
        <v>18</v>
      </c>
      <c r="B18" s="164"/>
      <c r="C18" s="170"/>
      <c r="D18" s="183"/>
      <c r="E18" s="183"/>
      <c r="F18" s="170"/>
      <c r="G18" s="170"/>
      <c r="H18" s="165"/>
      <c r="I18" s="165"/>
      <c r="J18" s="165"/>
      <c r="K18" s="165"/>
      <c r="L18" s="165"/>
      <c r="M18" s="165"/>
      <c r="N18" s="165"/>
      <c r="O18" s="165"/>
      <c r="P18" s="165"/>
      <c r="Q18" s="165"/>
      <c r="R18" s="165"/>
      <c r="S18" s="165"/>
      <c r="T18" s="164"/>
      <c r="U18" s="162"/>
      <c r="V18" s="31"/>
    </row>
    <row r="19" spans="1:22" ht="15" customHeight="1" thickBot="1" x14ac:dyDescent="0.5">
      <c r="A19" s="168">
        <v>19</v>
      </c>
      <c r="B19" s="164"/>
      <c r="C19" s="170"/>
      <c r="D19" s="183"/>
      <c r="E19" s="183" t="s">
        <v>19</v>
      </c>
      <c r="F19" s="170"/>
      <c r="G19" s="170"/>
      <c r="H19" s="165"/>
      <c r="I19" s="165"/>
      <c r="J19" s="165"/>
      <c r="K19" s="165"/>
      <c r="L19" s="165"/>
      <c r="M19" s="165"/>
      <c r="N19" s="165"/>
      <c r="O19" s="165"/>
      <c r="P19" s="165"/>
      <c r="Q19" s="165"/>
      <c r="R19" s="165"/>
      <c r="S19" s="176"/>
      <c r="T19" s="178">
        <f>T13-T15-T17</f>
        <v>0</v>
      </c>
      <c r="U19" s="162"/>
      <c r="V19" s="31"/>
    </row>
    <row r="20" spans="1:22" ht="15" customHeight="1" x14ac:dyDescent="0.45">
      <c r="A20" s="168">
        <v>20</v>
      </c>
      <c r="B20" s="164"/>
      <c r="C20" s="170"/>
      <c r="D20" s="183"/>
      <c r="E20" s="183"/>
      <c r="F20" s="170"/>
      <c r="G20" s="170"/>
      <c r="H20" s="165"/>
      <c r="I20" s="165"/>
      <c r="J20" s="165"/>
      <c r="K20" s="165"/>
      <c r="L20" s="165"/>
      <c r="M20" s="165"/>
      <c r="N20" s="165"/>
      <c r="O20" s="165"/>
      <c r="P20" s="165"/>
      <c r="Q20" s="165"/>
      <c r="R20" s="165"/>
      <c r="S20" s="176"/>
      <c r="T20" s="164"/>
      <c r="U20" s="162"/>
      <c r="V20" s="31"/>
    </row>
    <row r="21" spans="1:22" ht="15" customHeight="1" x14ac:dyDescent="0.45">
      <c r="A21" s="168">
        <v>21</v>
      </c>
      <c r="B21" s="164"/>
      <c r="C21" s="187"/>
      <c r="D21" s="185" t="s">
        <v>5</v>
      </c>
      <c r="E21" s="185"/>
      <c r="F21" s="170" t="s">
        <v>788</v>
      </c>
      <c r="G21" s="170"/>
      <c r="H21" s="165"/>
      <c r="I21" s="165"/>
      <c r="J21" s="165"/>
      <c r="K21" s="165"/>
      <c r="L21" s="165"/>
      <c r="M21" s="165"/>
      <c r="N21" s="165"/>
      <c r="O21" s="165"/>
      <c r="P21" s="165"/>
      <c r="Q21" s="165"/>
      <c r="R21" s="165"/>
      <c r="S21" s="176"/>
      <c r="T21" s="184">
        <f>'S4.RAB Value Rolled Forward'!P32</f>
        <v>0</v>
      </c>
      <c r="U21" s="162"/>
      <c r="V21" s="31" t="s">
        <v>126</v>
      </c>
    </row>
    <row r="22" spans="1:22" ht="15" customHeight="1" x14ac:dyDescent="0.45">
      <c r="A22" s="168">
        <v>22</v>
      </c>
      <c r="B22" s="164"/>
      <c r="C22" s="170"/>
      <c r="D22" s="183"/>
      <c r="E22" s="183"/>
      <c r="F22" s="170"/>
      <c r="G22" s="170"/>
      <c r="H22" s="165"/>
      <c r="I22" s="165"/>
      <c r="J22" s="165"/>
      <c r="K22" s="165"/>
      <c r="L22" s="165"/>
      <c r="M22" s="165"/>
      <c r="N22" s="165"/>
      <c r="O22" s="165"/>
      <c r="P22" s="165"/>
      <c r="Q22" s="165"/>
      <c r="R22" s="165"/>
      <c r="S22" s="176"/>
      <c r="T22" s="164"/>
      <c r="U22" s="162"/>
      <c r="V22" s="31"/>
    </row>
    <row r="23" spans="1:22" ht="15" customHeight="1" x14ac:dyDescent="0.45">
      <c r="A23" s="168">
        <v>23</v>
      </c>
      <c r="B23" s="164"/>
      <c r="C23" s="170"/>
      <c r="D23" s="186" t="s">
        <v>6</v>
      </c>
      <c r="E23" s="186"/>
      <c r="F23" s="170" t="s">
        <v>789</v>
      </c>
      <c r="G23" s="170"/>
      <c r="H23" s="165"/>
      <c r="I23" s="165"/>
      <c r="J23" s="165"/>
      <c r="K23" s="165"/>
      <c r="L23" s="165"/>
      <c r="M23" s="165"/>
      <c r="N23" s="165"/>
      <c r="O23" s="165"/>
      <c r="P23" s="165"/>
      <c r="Q23" s="165"/>
      <c r="R23" s="165"/>
      <c r="S23" s="176"/>
      <c r="T23" s="184">
        <f>'S4.RAB Value Rolled Forward'!P34</f>
        <v>0</v>
      </c>
      <c r="U23" s="162"/>
      <c r="V23" s="31" t="s">
        <v>126</v>
      </c>
    </row>
    <row r="24" spans="1:22" ht="15" customHeight="1" thickBot="1" x14ac:dyDescent="0.5">
      <c r="A24" s="168">
        <v>24</v>
      </c>
      <c r="B24" s="164"/>
      <c r="C24" s="170"/>
      <c r="D24" s="183"/>
      <c r="E24" s="183"/>
      <c r="F24" s="170"/>
      <c r="G24" s="170"/>
      <c r="H24" s="165"/>
      <c r="I24" s="165"/>
      <c r="J24" s="165"/>
      <c r="K24" s="165"/>
      <c r="L24" s="165"/>
      <c r="M24" s="165"/>
      <c r="N24" s="165"/>
      <c r="O24" s="165"/>
      <c r="P24" s="165"/>
      <c r="Q24" s="165"/>
      <c r="R24" s="165"/>
      <c r="S24" s="176"/>
      <c r="T24" s="164"/>
      <c r="U24" s="162"/>
      <c r="V24" s="31"/>
    </row>
    <row r="25" spans="1:22" ht="15" customHeight="1" thickBot="1" x14ac:dyDescent="0.5">
      <c r="A25" s="168">
        <v>25</v>
      </c>
      <c r="B25" s="164"/>
      <c r="C25" s="170"/>
      <c r="D25" s="183"/>
      <c r="E25" s="183" t="s">
        <v>202</v>
      </c>
      <c r="F25" s="170"/>
      <c r="G25" s="170"/>
      <c r="H25" s="165"/>
      <c r="I25" s="165"/>
      <c r="J25" s="165"/>
      <c r="K25" s="165"/>
      <c r="L25" s="165"/>
      <c r="M25" s="165"/>
      <c r="N25" s="165"/>
      <c r="O25" s="165"/>
      <c r="P25" s="165"/>
      <c r="Q25" s="165"/>
      <c r="R25" s="165"/>
      <c r="S25" s="176"/>
      <c r="T25" s="178">
        <f>T19-T21+T23</f>
        <v>0</v>
      </c>
      <c r="U25" s="162"/>
      <c r="V25" s="31" t="s">
        <v>129</v>
      </c>
    </row>
    <row r="26" spans="1:22" ht="15" customHeight="1" x14ac:dyDescent="0.45">
      <c r="A26" s="168">
        <v>26</v>
      </c>
      <c r="B26" s="164"/>
      <c r="C26" s="170"/>
      <c r="D26" s="183"/>
      <c r="E26" s="183"/>
      <c r="F26" s="170"/>
      <c r="G26" s="170"/>
      <c r="H26" s="165"/>
      <c r="I26" s="165"/>
      <c r="J26" s="165"/>
      <c r="K26" s="165"/>
      <c r="L26" s="165"/>
      <c r="M26" s="165"/>
      <c r="N26" s="165"/>
      <c r="O26" s="165"/>
      <c r="P26" s="165"/>
      <c r="Q26" s="165"/>
      <c r="R26" s="165"/>
      <c r="S26" s="176"/>
      <c r="T26" s="164"/>
      <c r="U26" s="162"/>
      <c r="V26" s="31"/>
    </row>
    <row r="27" spans="1:22" ht="15" customHeight="1" x14ac:dyDescent="0.45">
      <c r="A27" s="168">
        <v>27</v>
      </c>
      <c r="B27" s="164"/>
      <c r="C27" s="170"/>
      <c r="D27" s="185" t="s">
        <v>5</v>
      </c>
      <c r="E27" s="185"/>
      <c r="F27" s="170" t="s">
        <v>31</v>
      </c>
      <c r="G27" s="170"/>
      <c r="H27" s="165"/>
      <c r="I27" s="165"/>
      <c r="J27" s="165"/>
      <c r="K27" s="165"/>
      <c r="L27" s="165"/>
      <c r="M27" s="165"/>
      <c r="N27" s="165"/>
      <c r="O27" s="165"/>
      <c r="P27" s="165"/>
      <c r="Q27" s="165"/>
      <c r="R27" s="165"/>
      <c r="S27" s="176"/>
      <c r="T27" s="184">
        <f>'S8.Calculation Inputs'!I27</f>
        <v>0</v>
      </c>
      <c r="U27" s="162"/>
      <c r="V27" s="34" t="s">
        <v>844</v>
      </c>
    </row>
    <row r="28" spans="1:22" ht="15" customHeight="1" x14ac:dyDescent="0.45">
      <c r="A28" s="168">
        <v>28</v>
      </c>
      <c r="B28" s="164"/>
      <c r="C28" s="170"/>
      <c r="D28" s="183"/>
      <c r="E28" s="183"/>
      <c r="F28" s="170"/>
      <c r="G28" s="170"/>
      <c r="H28" s="165"/>
      <c r="I28" s="165"/>
      <c r="J28" s="165"/>
      <c r="K28" s="165"/>
      <c r="L28" s="165"/>
      <c r="M28" s="165"/>
      <c r="N28" s="165"/>
      <c r="O28" s="165"/>
      <c r="P28" s="165"/>
      <c r="Q28" s="165"/>
      <c r="R28" s="165"/>
      <c r="S28" s="176"/>
      <c r="T28" s="164"/>
      <c r="U28" s="162"/>
      <c r="V28" s="31"/>
    </row>
    <row r="29" spans="1:22" ht="15" customHeight="1" x14ac:dyDescent="0.45">
      <c r="A29" s="168">
        <v>29</v>
      </c>
      <c r="B29" s="164"/>
      <c r="C29" s="170"/>
      <c r="D29" s="185" t="s">
        <v>5</v>
      </c>
      <c r="E29" s="185"/>
      <c r="F29" s="170" t="s">
        <v>20</v>
      </c>
      <c r="G29" s="170"/>
      <c r="H29" s="165"/>
      <c r="I29" s="165"/>
      <c r="J29" s="165"/>
      <c r="K29" s="165"/>
      <c r="L29" s="165"/>
      <c r="M29" s="165"/>
      <c r="N29" s="165"/>
      <c r="O29" s="165"/>
      <c r="P29" s="165"/>
      <c r="Q29" s="165"/>
      <c r="R29" s="165"/>
      <c r="S29" s="176"/>
      <c r="T29" s="184">
        <f>'S3.Regulatory Tax Allowance '!J36</f>
        <v>0</v>
      </c>
      <c r="U29" s="162"/>
      <c r="V29" s="31" t="s">
        <v>127</v>
      </c>
    </row>
    <row r="30" spans="1:22" ht="15" customHeight="1" thickBot="1" x14ac:dyDescent="0.5">
      <c r="A30" s="168">
        <v>30</v>
      </c>
      <c r="B30" s="164"/>
      <c r="C30" s="170"/>
      <c r="D30" s="183"/>
      <c r="E30" s="183"/>
      <c r="F30" s="170"/>
      <c r="G30" s="170"/>
      <c r="H30" s="165"/>
      <c r="I30" s="165"/>
      <c r="J30" s="165"/>
      <c r="K30" s="165"/>
      <c r="L30" s="165"/>
      <c r="M30" s="165"/>
      <c r="N30" s="165"/>
      <c r="O30" s="165"/>
      <c r="P30" s="165"/>
      <c r="Q30" s="165"/>
      <c r="R30" s="165"/>
      <c r="S30" s="176"/>
      <c r="T30" s="164"/>
      <c r="U30" s="162"/>
      <c r="V30" s="31"/>
    </row>
    <row r="31" spans="1:22" ht="15" customHeight="1" thickBot="1" x14ac:dyDescent="0.5">
      <c r="A31" s="168">
        <v>31</v>
      </c>
      <c r="B31" s="164"/>
      <c r="C31" s="170"/>
      <c r="D31" s="183"/>
      <c r="E31" s="183" t="s">
        <v>211</v>
      </c>
      <c r="F31" s="170"/>
      <c r="G31" s="170"/>
      <c r="H31" s="165"/>
      <c r="I31" s="165"/>
      <c r="J31" s="165"/>
      <c r="K31" s="165"/>
      <c r="L31" s="165"/>
      <c r="M31" s="165"/>
      <c r="N31" s="165"/>
      <c r="O31" s="165"/>
      <c r="P31" s="165"/>
      <c r="Q31" s="165"/>
      <c r="R31" s="165"/>
      <c r="S31" s="176"/>
      <c r="T31" s="178">
        <f>T25-T27-T29</f>
        <v>0</v>
      </c>
      <c r="U31" s="162"/>
      <c r="V31" s="31"/>
    </row>
    <row r="32" spans="1:22" x14ac:dyDescent="0.45">
      <c r="A32" s="168">
        <v>32</v>
      </c>
      <c r="B32" s="164"/>
      <c r="C32" s="170"/>
      <c r="D32" s="170"/>
      <c r="E32" s="170"/>
      <c r="F32" s="170"/>
      <c r="G32" s="170"/>
      <c r="H32" s="165"/>
      <c r="I32" s="165"/>
      <c r="J32" s="165"/>
      <c r="K32" s="165"/>
      <c r="L32" s="165"/>
      <c r="M32" s="165"/>
      <c r="N32" s="165"/>
      <c r="O32" s="165"/>
      <c r="P32" s="165"/>
      <c r="Q32" s="165"/>
      <c r="R32" s="165"/>
      <c r="S32" s="165"/>
      <c r="T32" s="165"/>
      <c r="U32" s="162"/>
      <c r="V32" s="31"/>
    </row>
    <row r="33" spans="1:22" ht="24.95" customHeight="1" x14ac:dyDescent="0.55000000000000004">
      <c r="A33" s="168">
        <v>33</v>
      </c>
      <c r="B33" s="164"/>
      <c r="C33" s="173" t="s">
        <v>237</v>
      </c>
      <c r="D33" s="165"/>
      <c r="E33" s="165"/>
      <c r="F33" s="165"/>
      <c r="G33" s="165"/>
      <c r="H33" s="165"/>
      <c r="I33" s="165"/>
      <c r="J33" s="165"/>
      <c r="K33" s="165"/>
      <c r="L33" s="165"/>
      <c r="M33" s="165"/>
      <c r="N33" s="165"/>
      <c r="O33" s="165"/>
      <c r="P33" s="165"/>
      <c r="Q33" s="165"/>
      <c r="R33" s="165"/>
      <c r="S33" s="182" t="s">
        <v>17</v>
      </c>
      <c r="T33" s="181"/>
      <c r="U33" s="162"/>
      <c r="V33" s="32"/>
    </row>
    <row r="34" spans="1:22" s="141" customFormat="1" ht="15" customHeight="1" x14ac:dyDescent="0.45">
      <c r="A34" s="168">
        <v>34</v>
      </c>
      <c r="B34" s="171"/>
      <c r="C34" s="170"/>
      <c r="D34" s="180"/>
      <c r="E34" s="180" t="s">
        <v>168</v>
      </c>
      <c r="F34" s="180"/>
      <c r="G34" s="170"/>
      <c r="H34" s="170"/>
      <c r="I34" s="165"/>
      <c r="J34" s="165"/>
      <c r="K34" s="165"/>
      <c r="L34" s="165"/>
      <c r="M34" s="165"/>
      <c r="N34" s="165"/>
      <c r="O34" s="165"/>
      <c r="P34" s="165"/>
      <c r="Q34" s="165"/>
      <c r="R34" s="165"/>
      <c r="S34" s="176"/>
      <c r="T34" s="176"/>
      <c r="U34" s="162"/>
      <c r="V34" s="31"/>
    </row>
    <row r="35" spans="1:22" s="141" customFormat="1" ht="15" customHeight="1" x14ac:dyDescent="0.45">
      <c r="A35" s="168">
        <v>35</v>
      </c>
      <c r="B35" s="171"/>
      <c r="C35" s="170"/>
      <c r="D35" s="170"/>
      <c r="E35" s="170"/>
      <c r="F35" s="165" t="s">
        <v>34</v>
      </c>
      <c r="G35" s="165"/>
      <c r="H35" s="170"/>
      <c r="I35" s="165"/>
      <c r="J35" s="165"/>
      <c r="K35" s="165"/>
      <c r="L35" s="165"/>
      <c r="M35" s="165"/>
      <c r="N35" s="165"/>
      <c r="O35" s="165"/>
      <c r="P35" s="165"/>
      <c r="Q35" s="165"/>
      <c r="R35" s="165"/>
      <c r="S35" s="179"/>
      <c r="T35" s="176"/>
      <c r="U35" s="162"/>
      <c r="V35" s="31"/>
    </row>
    <row r="36" spans="1:22" s="141" customFormat="1" ht="15" customHeight="1" x14ac:dyDescent="0.45">
      <c r="A36" s="168">
        <v>36</v>
      </c>
      <c r="B36" s="171"/>
      <c r="C36" s="170"/>
      <c r="D36" s="170"/>
      <c r="E36" s="170"/>
      <c r="F36" s="165" t="s">
        <v>210</v>
      </c>
      <c r="G36" s="165"/>
      <c r="H36" s="170"/>
      <c r="I36" s="165"/>
      <c r="J36" s="165"/>
      <c r="K36" s="165"/>
      <c r="L36" s="165"/>
      <c r="M36" s="165"/>
      <c r="N36" s="165"/>
      <c r="O36" s="165"/>
      <c r="P36" s="165"/>
      <c r="Q36" s="165"/>
      <c r="R36" s="165"/>
      <c r="S36" s="179"/>
      <c r="T36" s="176"/>
      <c r="U36" s="162"/>
      <c r="V36" s="31"/>
    </row>
    <row r="37" spans="1:22" s="141" customFormat="1" ht="15" customHeight="1" x14ac:dyDescent="0.45">
      <c r="A37" s="168">
        <v>37</v>
      </c>
      <c r="B37" s="171"/>
      <c r="C37" s="170"/>
      <c r="D37" s="170"/>
      <c r="E37" s="170"/>
      <c r="F37" s="165" t="s">
        <v>209</v>
      </c>
      <c r="G37" s="170"/>
      <c r="H37" s="170"/>
      <c r="I37" s="165"/>
      <c r="J37" s="165"/>
      <c r="K37" s="165"/>
      <c r="L37" s="165"/>
      <c r="M37" s="165"/>
      <c r="N37" s="165"/>
      <c r="O37" s="165"/>
      <c r="P37" s="165"/>
      <c r="Q37" s="165"/>
      <c r="R37" s="165"/>
      <c r="S37" s="179"/>
      <c r="T37" s="176"/>
      <c r="U37" s="162"/>
      <c r="V37" s="31"/>
    </row>
    <row r="38" spans="1:22" s="141" customFormat="1" ht="15" customHeight="1" thickBot="1" x14ac:dyDescent="0.5">
      <c r="A38" s="168">
        <v>38</v>
      </c>
      <c r="B38" s="171"/>
      <c r="C38" s="170"/>
      <c r="D38" s="170"/>
      <c r="E38" s="170"/>
      <c r="F38" s="170" t="s">
        <v>208</v>
      </c>
      <c r="G38" s="170"/>
      <c r="H38" s="170"/>
      <c r="I38" s="165"/>
      <c r="J38" s="165"/>
      <c r="K38" s="165"/>
      <c r="L38" s="165"/>
      <c r="M38" s="165"/>
      <c r="N38" s="165"/>
      <c r="O38" s="165"/>
      <c r="P38" s="165"/>
      <c r="Q38" s="165"/>
      <c r="R38" s="165"/>
      <c r="S38" s="179"/>
      <c r="T38" s="176"/>
      <c r="U38" s="162"/>
      <c r="V38" s="31"/>
    </row>
    <row r="39" spans="1:22" s="141" customFormat="1" ht="15" customHeight="1" thickBot="1" x14ac:dyDescent="0.5">
      <c r="A39" s="168">
        <v>39</v>
      </c>
      <c r="B39" s="171"/>
      <c r="C39" s="170"/>
      <c r="D39" s="177"/>
      <c r="E39" s="177" t="s">
        <v>207</v>
      </c>
      <c r="F39" s="170"/>
      <c r="G39" s="170"/>
      <c r="H39" s="170"/>
      <c r="I39" s="165"/>
      <c r="J39" s="165"/>
      <c r="K39" s="165"/>
      <c r="L39" s="165"/>
      <c r="M39" s="165"/>
      <c r="N39" s="165"/>
      <c r="O39" s="165"/>
      <c r="P39" s="165"/>
      <c r="Q39" s="165"/>
      <c r="R39" s="165"/>
      <c r="S39" s="176"/>
      <c r="T39" s="178">
        <f>SUM(S35:S38)</f>
        <v>0</v>
      </c>
      <c r="U39" s="162"/>
      <c r="V39" s="31" t="s">
        <v>128</v>
      </c>
    </row>
    <row r="40" spans="1:22" s="141" customFormat="1" x14ac:dyDescent="0.45">
      <c r="A40" s="168">
        <v>40</v>
      </c>
      <c r="B40" s="171"/>
      <c r="C40" s="170"/>
      <c r="D40" s="177"/>
      <c r="E40" s="177"/>
      <c r="F40" s="170"/>
      <c r="G40" s="170"/>
      <c r="H40" s="170"/>
      <c r="I40" s="165"/>
      <c r="J40" s="165"/>
      <c r="K40" s="165"/>
      <c r="L40" s="165"/>
      <c r="M40" s="165"/>
      <c r="N40" s="165"/>
      <c r="O40" s="165"/>
      <c r="P40" s="165"/>
      <c r="Q40" s="165"/>
      <c r="R40" s="165"/>
      <c r="S40" s="176"/>
      <c r="T40" s="175"/>
      <c r="U40" s="162"/>
      <c r="V40" s="31"/>
    </row>
    <row r="41" spans="1:22" ht="24.95" customHeight="1" x14ac:dyDescent="0.55000000000000004">
      <c r="A41" s="168">
        <v>41</v>
      </c>
      <c r="B41" s="164"/>
      <c r="C41" s="173" t="s">
        <v>238</v>
      </c>
      <c r="D41" s="165"/>
      <c r="E41" s="165"/>
      <c r="F41" s="165"/>
      <c r="G41" s="165"/>
      <c r="H41" s="165"/>
      <c r="I41" s="165"/>
      <c r="J41" s="165"/>
      <c r="K41" s="165"/>
      <c r="L41" s="165"/>
      <c r="M41" s="165"/>
      <c r="N41" s="165"/>
      <c r="O41" s="165"/>
      <c r="P41" s="165"/>
      <c r="Q41" s="165"/>
      <c r="R41" s="165"/>
      <c r="S41" s="165"/>
      <c r="T41" s="165"/>
      <c r="U41" s="162"/>
      <c r="V41" s="32"/>
    </row>
    <row r="42" spans="1:22" s="141" customFormat="1" ht="15" customHeight="1" x14ac:dyDescent="0.45">
      <c r="A42" s="168">
        <v>42</v>
      </c>
      <c r="B42" s="171"/>
      <c r="C42" s="170"/>
      <c r="D42" s="170"/>
      <c r="E42" s="170"/>
      <c r="F42" s="170"/>
      <c r="G42" s="170"/>
      <c r="H42" s="170"/>
      <c r="I42" s="165"/>
      <c r="J42" s="165"/>
      <c r="K42" s="165"/>
      <c r="L42" s="165"/>
      <c r="M42" s="165"/>
      <c r="N42" s="165"/>
      <c r="O42" s="165"/>
      <c r="P42" s="165"/>
      <c r="Q42" s="165"/>
      <c r="R42" s="165"/>
      <c r="S42" s="164"/>
      <c r="T42" s="169" t="s">
        <v>17</v>
      </c>
      <c r="U42" s="162"/>
      <c r="V42" s="31"/>
    </row>
    <row r="43" spans="1:22" s="141" customFormat="1" ht="15" customHeight="1" x14ac:dyDescent="0.45">
      <c r="A43" s="168">
        <v>43</v>
      </c>
      <c r="B43" s="164"/>
      <c r="C43" s="167"/>
      <c r="D43" s="167"/>
      <c r="E43" s="167"/>
      <c r="F43" s="167" t="s">
        <v>156</v>
      </c>
      <c r="G43" s="167"/>
      <c r="H43" s="165"/>
      <c r="I43" s="165"/>
      <c r="J43" s="165"/>
      <c r="K43" s="165"/>
      <c r="L43" s="165"/>
      <c r="M43" s="165"/>
      <c r="N43" s="165"/>
      <c r="O43" s="165"/>
      <c r="P43" s="165"/>
      <c r="Q43" s="165"/>
      <c r="R43" s="165"/>
      <c r="S43" s="165"/>
      <c r="T43" s="163"/>
      <c r="U43" s="162"/>
      <c r="V43" s="31"/>
    </row>
    <row r="44" spans="1:22" s="141" customFormat="1" ht="14.25" customHeight="1" x14ac:dyDescent="0.45">
      <c r="A44" s="168">
        <v>44</v>
      </c>
      <c r="B44" s="164"/>
      <c r="C44" s="167"/>
      <c r="D44" s="167"/>
      <c r="E44" s="167"/>
      <c r="F44" s="167"/>
      <c r="G44" s="167"/>
      <c r="H44" s="165"/>
      <c r="I44" s="165"/>
      <c r="J44" s="165"/>
      <c r="K44" s="165"/>
      <c r="L44" s="165"/>
      <c r="M44" s="165"/>
      <c r="N44" s="165"/>
      <c r="O44" s="165"/>
      <c r="P44" s="165"/>
      <c r="Q44" s="165"/>
      <c r="R44" s="165"/>
      <c r="S44" s="165"/>
      <c r="T44" s="165"/>
      <c r="U44" s="162"/>
      <c r="V44" s="31"/>
    </row>
    <row r="45" spans="1:22" s="16" customFormat="1" ht="30" customHeight="1" x14ac:dyDescent="0.45">
      <c r="A45" s="168">
        <v>45</v>
      </c>
      <c r="B45" s="164"/>
      <c r="C45" s="167"/>
      <c r="D45" s="174"/>
      <c r="E45" s="174"/>
      <c r="F45" s="780" t="s">
        <v>967</v>
      </c>
      <c r="G45" s="780"/>
      <c r="H45" s="780"/>
      <c r="I45" s="780"/>
      <c r="J45" s="780"/>
      <c r="K45" s="780"/>
      <c r="L45" s="780"/>
      <c r="M45" s="780"/>
      <c r="N45" s="780"/>
      <c r="O45" s="780"/>
      <c r="P45" s="780"/>
      <c r="Q45" s="780"/>
      <c r="R45" s="780"/>
      <c r="S45" s="780"/>
      <c r="T45" s="781"/>
      <c r="U45" s="162"/>
      <c r="V45" s="31"/>
    </row>
    <row r="46" spans="1:22" ht="24.95" customHeight="1" x14ac:dyDescent="0.55000000000000004">
      <c r="A46" s="168">
        <v>46</v>
      </c>
      <c r="B46" s="164"/>
      <c r="C46" s="173"/>
      <c r="D46" s="165"/>
      <c r="E46" s="165"/>
      <c r="F46" s="165"/>
      <c r="G46" s="165"/>
      <c r="H46" s="165"/>
      <c r="I46" s="165"/>
      <c r="J46" s="165"/>
      <c r="K46" s="165"/>
      <c r="L46" s="165"/>
      <c r="M46" s="165"/>
      <c r="N46" s="165"/>
      <c r="O46" s="165"/>
      <c r="P46" s="165"/>
      <c r="Q46" s="165"/>
      <c r="R46" s="165"/>
      <c r="S46" s="165"/>
      <c r="T46" s="172"/>
      <c r="U46" s="162"/>
      <c r="V46" s="32"/>
    </row>
    <row r="47" spans="1:22" s="141" customFormat="1" ht="15" customHeight="1" x14ac:dyDescent="0.45">
      <c r="A47" s="168">
        <v>47</v>
      </c>
      <c r="B47" s="171"/>
      <c r="C47" s="170"/>
      <c r="D47" s="170"/>
      <c r="E47" s="170"/>
      <c r="F47" s="170"/>
      <c r="G47" s="170"/>
      <c r="H47" s="170"/>
      <c r="I47" s="165"/>
      <c r="J47" s="165"/>
      <c r="K47" s="165"/>
      <c r="L47" s="165"/>
      <c r="M47" s="165"/>
      <c r="N47" s="165"/>
      <c r="O47" s="165"/>
      <c r="P47" s="165"/>
      <c r="Q47" s="165"/>
      <c r="R47" s="165"/>
      <c r="S47" s="164"/>
      <c r="T47" s="169"/>
      <c r="U47" s="162"/>
      <c r="V47" s="31"/>
    </row>
    <row r="48" spans="1:22" s="141" customFormat="1" ht="15" customHeight="1" x14ac:dyDescent="0.45">
      <c r="A48" s="168">
        <v>48</v>
      </c>
      <c r="B48" s="164"/>
      <c r="C48" s="167"/>
      <c r="D48" s="167"/>
      <c r="E48" s="167"/>
      <c r="F48" s="167"/>
      <c r="G48" s="167"/>
      <c r="H48" s="166"/>
      <c r="I48" s="165"/>
      <c r="J48" s="165"/>
      <c r="K48" s="165"/>
      <c r="L48" s="165"/>
      <c r="M48" s="165"/>
      <c r="N48" s="165"/>
      <c r="O48" s="165"/>
      <c r="P48" s="165"/>
      <c r="Q48" s="165"/>
      <c r="R48" s="165"/>
      <c r="S48" s="164"/>
      <c r="T48" s="169"/>
      <c r="U48" s="162"/>
      <c r="V48" s="31"/>
    </row>
    <row r="49" spans="1:22" s="22" customFormat="1" ht="15" customHeight="1" x14ac:dyDescent="0.45">
      <c r="A49" s="168">
        <v>49</v>
      </c>
      <c r="B49" s="160"/>
      <c r="C49" s="161"/>
      <c r="D49" s="160"/>
      <c r="E49" s="160"/>
      <c r="F49" s="159"/>
      <c r="G49" s="159"/>
      <c r="H49" s="159"/>
      <c r="I49" s="159"/>
      <c r="J49" s="159"/>
      <c r="K49" s="159"/>
      <c r="L49" s="159"/>
      <c r="M49" s="159"/>
      <c r="N49" s="159"/>
      <c r="O49" s="159"/>
      <c r="P49" s="159"/>
      <c r="Q49" s="159"/>
      <c r="R49" s="159"/>
      <c r="S49" s="160"/>
      <c r="T49" s="159"/>
      <c r="U49" s="158"/>
      <c r="V49" s="31"/>
    </row>
  </sheetData>
  <sheetProtection formatRows="0" insertRows="0"/>
  <mergeCells count="4">
    <mergeCell ref="A5:T5"/>
    <mergeCell ref="R2:T2"/>
    <mergeCell ref="R3:T3"/>
    <mergeCell ref="F45:T45"/>
  </mergeCells>
  <pageMargins left="0.70866141732283472" right="0.70866141732283472" top="0.74803149606299213" bottom="0.74803149606299213" header="0.31496062992125989" footer="0.31496062992125989"/>
  <pageSetup paperSize="9" scale="64" fitToHeight="2" orientation="portrait" r:id="rId1"/>
  <headerFooter alignWithMargins="0">
    <oddHeader>&amp;CCommerce Commission Information Disclosure Template</oddHeader>
    <oddFooter>&amp;L&amp;F&amp;C&amp;P&amp;R&amp;A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9E82F-A46B-44E6-B7C2-10C7CF304213}">
  <sheetPr codeName="Sheet3">
    <tabColor rgb="FF99CCFF"/>
    <pageSetUpPr fitToPage="1"/>
  </sheetPr>
  <dimension ref="A1:M59"/>
  <sheetViews>
    <sheetView showGridLines="0" zoomScaleNormal="100" zoomScaleSheetLayoutView="100" workbookViewId="0">
      <selection activeCell="J49" sqref="J49"/>
    </sheetView>
  </sheetViews>
  <sheetFormatPr defaultColWidth="9.1328125" defaultRowHeight="12.75" x14ac:dyDescent="0.35"/>
  <cols>
    <col min="1" max="1" width="5" style="208" customWidth="1"/>
    <col min="2" max="2" width="3.1328125" style="208" customWidth="1"/>
    <col min="3" max="3" width="6.1328125" style="208" customWidth="1"/>
    <col min="4" max="5" width="2.265625" style="208" customWidth="1"/>
    <col min="6" max="6" width="62.3984375" style="208" customWidth="1"/>
    <col min="7" max="7" width="13.1328125" style="208" customWidth="1"/>
    <col min="8" max="8" width="6.59765625" style="208" customWidth="1"/>
    <col min="9" max="10" width="16.1328125" style="208" customWidth="1"/>
    <col min="11" max="11" width="2.73046875" style="208" customWidth="1"/>
    <col min="12" max="12" width="15" style="208" customWidth="1"/>
    <col min="13" max="13" width="24.59765625" style="208" customWidth="1"/>
    <col min="14" max="16384" width="9.1328125" style="208"/>
  </cols>
  <sheetData>
    <row r="1" spans="1:13" ht="13.15" x14ac:dyDescent="0.4">
      <c r="A1" s="251"/>
      <c r="B1" s="252"/>
      <c r="C1" s="252"/>
      <c r="D1" s="252"/>
      <c r="E1" s="252"/>
      <c r="F1" s="252"/>
      <c r="G1" s="252"/>
      <c r="H1" s="252"/>
      <c r="I1" s="252"/>
      <c r="J1" s="252"/>
      <c r="K1" s="253"/>
      <c r="L1" s="206"/>
      <c r="M1" s="207"/>
    </row>
    <row r="2" spans="1:13" ht="18" customHeight="1" x14ac:dyDescent="0.5">
      <c r="A2" s="254"/>
      <c r="B2" s="255"/>
      <c r="C2" s="255"/>
      <c r="D2" s="255"/>
      <c r="E2" s="255"/>
      <c r="F2" s="255"/>
      <c r="G2" s="256" t="s">
        <v>832</v>
      </c>
      <c r="H2" s="770" t="str">
        <f>IF(NOT(ISBLANK(CoverSheet!$C$8)),CoverSheet!$C$8,"")</f>
        <v/>
      </c>
      <c r="I2" s="771"/>
      <c r="J2" s="772"/>
      <c r="K2" s="257"/>
      <c r="L2" s="206"/>
      <c r="M2" s="207"/>
    </row>
    <row r="3" spans="1:13" ht="18" customHeight="1" x14ac:dyDescent="0.5">
      <c r="A3" s="254"/>
      <c r="B3" s="255"/>
      <c r="C3" s="255"/>
      <c r="D3" s="255"/>
      <c r="E3" s="255"/>
      <c r="F3" s="255"/>
      <c r="G3" s="256" t="s">
        <v>834</v>
      </c>
      <c r="H3" s="777" t="str">
        <f>IF(ISNUMBER(CoverSheet!$C$12),CoverSheet!$C$12,"")</f>
        <v/>
      </c>
      <c r="I3" s="778"/>
      <c r="J3" s="779"/>
      <c r="K3" s="257"/>
      <c r="L3" s="206"/>
      <c r="M3" s="207"/>
    </row>
    <row r="4" spans="1:13" ht="21" customHeight="1" x14ac:dyDescent="0.65">
      <c r="A4" s="258" t="s">
        <v>807</v>
      </c>
      <c r="B4" s="255"/>
      <c r="C4" s="255"/>
      <c r="D4" s="255"/>
      <c r="E4" s="255"/>
      <c r="F4" s="255"/>
      <c r="G4" s="255"/>
      <c r="H4" s="255"/>
      <c r="I4" s="255"/>
      <c r="J4" s="255"/>
      <c r="K4" s="257"/>
      <c r="L4" s="206"/>
      <c r="M4" s="207"/>
    </row>
    <row r="5" spans="1:13" ht="82.7" customHeight="1" x14ac:dyDescent="0.4">
      <c r="A5" s="782" t="s">
        <v>937</v>
      </c>
      <c r="B5" s="783"/>
      <c r="C5" s="783"/>
      <c r="D5" s="783"/>
      <c r="E5" s="783"/>
      <c r="F5" s="783"/>
      <c r="G5" s="783"/>
      <c r="H5" s="783"/>
      <c r="I5" s="783"/>
      <c r="J5" s="783"/>
      <c r="K5" s="257"/>
      <c r="L5" s="206"/>
      <c r="M5" s="207"/>
    </row>
    <row r="6" spans="1:13" ht="13.15" x14ac:dyDescent="0.4">
      <c r="A6" s="259" t="s">
        <v>131</v>
      </c>
      <c r="B6" s="260"/>
      <c r="C6" s="255"/>
      <c r="D6" s="255"/>
      <c r="E6" s="255"/>
      <c r="F6" s="255"/>
      <c r="G6" s="255"/>
      <c r="H6" s="255"/>
      <c r="I6" s="255"/>
      <c r="J6" s="255"/>
      <c r="K6" s="257"/>
      <c r="L6" s="206"/>
      <c r="M6" s="207"/>
    </row>
    <row r="7" spans="1:13" ht="31.5" customHeight="1" x14ac:dyDescent="0.55000000000000004">
      <c r="A7" s="261">
        <v>7</v>
      </c>
      <c r="B7" s="262"/>
      <c r="C7" s="263" t="s">
        <v>808</v>
      </c>
      <c r="D7" s="263"/>
      <c r="E7" s="263"/>
      <c r="F7" s="262"/>
      <c r="G7" s="262"/>
      <c r="H7" s="262"/>
      <c r="I7" s="262"/>
      <c r="J7" s="264" t="s">
        <v>17</v>
      </c>
      <c r="K7" s="265"/>
      <c r="L7" s="209"/>
      <c r="M7" s="210"/>
    </row>
    <row r="8" spans="1:13" ht="15" customHeight="1" x14ac:dyDescent="0.4">
      <c r="A8" s="261">
        <v>8</v>
      </c>
      <c r="B8" s="262"/>
      <c r="C8" s="262"/>
      <c r="D8" s="262"/>
      <c r="E8" s="266" t="s">
        <v>35</v>
      </c>
      <c r="F8" s="262"/>
      <c r="G8" s="262"/>
      <c r="H8" s="262"/>
      <c r="I8" s="262"/>
      <c r="J8" s="267">
        <f>'S2.Regulatory Profit '!T25</f>
        <v>0</v>
      </c>
      <c r="K8" s="265"/>
      <c r="L8" s="209" t="s">
        <v>233</v>
      </c>
      <c r="M8" s="210"/>
    </row>
    <row r="9" spans="1:13" ht="15" customHeight="1" x14ac:dyDescent="0.4">
      <c r="A9" s="261">
        <v>9</v>
      </c>
      <c r="B9" s="262"/>
      <c r="C9" s="262"/>
      <c r="D9" s="262"/>
      <c r="E9" s="262"/>
      <c r="F9" s="262"/>
      <c r="G9" s="262"/>
      <c r="H9" s="262"/>
      <c r="I9" s="262"/>
      <c r="J9" s="262"/>
      <c r="K9" s="265"/>
      <c r="L9" s="209"/>
      <c r="M9" s="210"/>
    </row>
    <row r="10" spans="1:13" ht="15" customHeight="1" x14ac:dyDescent="0.4">
      <c r="A10" s="261">
        <v>10</v>
      </c>
      <c r="B10" s="262"/>
      <c r="C10" s="268"/>
      <c r="D10" s="268" t="s">
        <v>6</v>
      </c>
      <c r="E10" s="268"/>
      <c r="F10" s="269" t="s">
        <v>213</v>
      </c>
      <c r="G10" s="262"/>
      <c r="H10" s="262"/>
      <c r="I10" s="267">
        <f>'S4.RAB Value Rolled Forward'!P82</f>
        <v>0</v>
      </c>
      <c r="J10" s="262"/>
      <c r="K10" s="265"/>
      <c r="L10" s="209" t="s">
        <v>956</v>
      </c>
      <c r="M10" s="210"/>
    </row>
    <row r="11" spans="1:13" ht="15" customHeight="1" x14ac:dyDescent="0.4">
      <c r="A11" s="261">
        <v>11</v>
      </c>
      <c r="B11" s="262"/>
      <c r="C11" s="268"/>
      <c r="D11" s="268" t="s">
        <v>5</v>
      </c>
      <c r="E11" s="268"/>
      <c r="F11" s="269" t="s">
        <v>109</v>
      </c>
      <c r="G11" s="262"/>
      <c r="H11" s="262"/>
      <c r="I11" s="267">
        <f>I53</f>
        <v>0</v>
      </c>
      <c r="J11" s="262"/>
      <c r="K11" s="265"/>
      <c r="L11" s="209"/>
      <c r="M11" s="210"/>
    </row>
    <row r="12" spans="1:13" ht="20.100000000000001" customHeight="1" x14ac:dyDescent="0.4">
      <c r="A12" s="261">
        <v>12</v>
      </c>
      <c r="B12" s="262"/>
      <c r="C12" s="270"/>
      <c r="D12" s="270"/>
      <c r="E12" s="271" t="s">
        <v>215</v>
      </c>
      <c r="F12" s="271"/>
      <c r="G12" s="262"/>
      <c r="H12" s="262"/>
      <c r="I12" s="262"/>
      <c r="J12" s="262"/>
      <c r="K12" s="265"/>
      <c r="L12" s="209"/>
      <c r="M12" s="210"/>
    </row>
    <row r="13" spans="1:13" ht="15" customHeight="1" x14ac:dyDescent="0.4">
      <c r="A13" s="261">
        <v>13</v>
      </c>
      <c r="B13" s="279"/>
      <c r="C13" s="270"/>
      <c r="D13" s="270" t="s">
        <v>6</v>
      </c>
      <c r="E13" s="271"/>
      <c r="F13" s="269" t="s">
        <v>36</v>
      </c>
      <c r="G13" s="269"/>
      <c r="H13" s="262"/>
      <c r="I13" s="211"/>
      <c r="J13" s="262" t="s">
        <v>37</v>
      </c>
      <c r="K13" s="265"/>
      <c r="L13" s="209"/>
      <c r="M13" s="212"/>
    </row>
    <row r="14" spans="1:13" ht="15" customHeight="1" x14ac:dyDescent="0.4">
      <c r="A14" s="261">
        <v>14</v>
      </c>
      <c r="B14" s="280"/>
      <c r="C14" s="270"/>
      <c r="D14" s="270"/>
      <c r="E14" s="270"/>
      <c r="F14" s="269" t="s">
        <v>38</v>
      </c>
      <c r="G14" s="269"/>
      <c r="H14" s="262"/>
      <c r="I14" s="211"/>
      <c r="J14" s="262" t="s">
        <v>37</v>
      </c>
      <c r="K14" s="265"/>
      <c r="L14" s="209"/>
      <c r="M14" s="213"/>
    </row>
    <row r="15" spans="1:13" ht="15" customHeight="1" x14ac:dyDescent="0.4">
      <c r="A15" s="261">
        <v>15</v>
      </c>
      <c r="B15" s="279"/>
      <c r="C15" s="270"/>
      <c r="D15" s="270"/>
      <c r="E15" s="270"/>
      <c r="F15" s="269"/>
      <c r="G15" s="269"/>
      <c r="H15" s="269"/>
      <c r="I15" s="269"/>
      <c r="J15" s="269"/>
      <c r="K15" s="265"/>
      <c r="L15" s="209"/>
      <c r="M15" s="210"/>
    </row>
    <row r="16" spans="1:13" ht="15" customHeight="1" x14ac:dyDescent="0.4">
      <c r="A16" s="261">
        <v>16</v>
      </c>
      <c r="B16" s="279"/>
      <c r="C16" s="270"/>
      <c r="D16" s="270" t="s">
        <v>5</v>
      </c>
      <c r="E16" s="270"/>
      <c r="F16" s="269" t="s">
        <v>199</v>
      </c>
      <c r="G16" s="269"/>
      <c r="H16" s="262"/>
      <c r="I16" s="211"/>
      <c r="J16" s="262" t="s">
        <v>37</v>
      </c>
      <c r="K16" s="265"/>
      <c r="L16" s="209"/>
      <c r="M16" s="210"/>
    </row>
    <row r="17" spans="1:13" ht="15" customHeight="1" x14ac:dyDescent="0.4">
      <c r="A17" s="261">
        <v>17</v>
      </c>
      <c r="B17" s="279"/>
      <c r="C17" s="270"/>
      <c r="D17" s="270"/>
      <c r="E17" s="270"/>
      <c r="F17" s="269" t="s">
        <v>174</v>
      </c>
      <c r="G17" s="269"/>
      <c r="H17" s="262"/>
      <c r="I17" s="211"/>
      <c r="J17" s="262" t="s">
        <v>37</v>
      </c>
      <c r="K17" s="265"/>
      <c r="L17" s="209"/>
      <c r="M17" s="212"/>
    </row>
    <row r="18" spans="1:13" ht="15" customHeight="1" x14ac:dyDescent="0.4">
      <c r="A18" s="261">
        <v>18</v>
      </c>
      <c r="B18" s="279"/>
      <c r="C18" s="270"/>
      <c r="D18" s="270"/>
      <c r="E18" s="270"/>
      <c r="F18" s="271"/>
      <c r="G18" s="269"/>
      <c r="H18" s="262"/>
      <c r="I18" s="262"/>
      <c r="J18" s="267">
        <f>SUM(I13:I14)-SUM(I16:I17)</f>
        <v>0</v>
      </c>
      <c r="K18" s="265"/>
      <c r="L18" s="209"/>
      <c r="M18" s="210"/>
    </row>
    <row r="19" spans="1:13" ht="15" customHeight="1" x14ac:dyDescent="0.4">
      <c r="A19" s="261">
        <v>19</v>
      </c>
      <c r="B19" s="279"/>
      <c r="C19" s="270"/>
      <c r="D19" s="270" t="s">
        <v>5</v>
      </c>
      <c r="E19" s="270"/>
      <c r="F19" s="269" t="s">
        <v>108</v>
      </c>
      <c r="G19" s="269"/>
      <c r="H19" s="262"/>
      <c r="I19" s="262"/>
      <c r="J19" s="267">
        <f>'S4.RAB Value Rolled Forward'!P65</f>
        <v>0</v>
      </c>
      <c r="K19" s="265"/>
      <c r="L19" s="209" t="s">
        <v>956</v>
      </c>
      <c r="M19" s="210"/>
    </row>
    <row r="20" spans="1:13" ht="15" customHeight="1" x14ac:dyDescent="0.4">
      <c r="A20" s="261">
        <v>20</v>
      </c>
      <c r="B20" s="279"/>
      <c r="C20" s="270"/>
      <c r="D20" s="270"/>
      <c r="E20" s="270"/>
      <c r="F20" s="271"/>
      <c r="G20" s="269"/>
      <c r="H20" s="262"/>
      <c r="I20" s="262"/>
      <c r="J20" s="274"/>
      <c r="K20" s="265"/>
      <c r="L20" s="209"/>
      <c r="M20" s="210"/>
    </row>
    <row r="21" spans="1:13" ht="15" customHeight="1" x14ac:dyDescent="0.4">
      <c r="A21" s="261">
        <v>21</v>
      </c>
      <c r="B21" s="279"/>
      <c r="C21" s="270"/>
      <c r="D21" s="270"/>
      <c r="E21" s="271" t="s">
        <v>216</v>
      </c>
      <c r="F21" s="271"/>
      <c r="G21" s="269"/>
      <c r="H21" s="262"/>
      <c r="I21" s="262"/>
      <c r="J21" s="272"/>
      <c r="K21" s="265"/>
      <c r="L21" s="209"/>
      <c r="M21" s="212"/>
    </row>
    <row r="22" spans="1:13" ht="15" customHeight="1" x14ac:dyDescent="0.4">
      <c r="A22" s="261">
        <v>22</v>
      </c>
      <c r="B22" s="279"/>
      <c r="C22" s="270"/>
      <c r="D22" s="270" t="s">
        <v>6</v>
      </c>
      <c r="E22" s="270"/>
      <c r="F22" s="269" t="s">
        <v>36</v>
      </c>
      <c r="G22" s="269"/>
      <c r="H22" s="262"/>
      <c r="I22" s="211"/>
      <c r="J22" s="262" t="s">
        <v>37</v>
      </c>
      <c r="K22" s="265"/>
      <c r="L22" s="209"/>
      <c r="M22" s="212"/>
    </row>
    <row r="23" spans="1:13" ht="15" customHeight="1" x14ac:dyDescent="0.4">
      <c r="A23" s="261">
        <v>23</v>
      </c>
      <c r="B23" s="279"/>
      <c r="C23" s="270"/>
      <c r="D23" s="270"/>
      <c r="E23" s="270"/>
      <c r="F23" s="269" t="s">
        <v>38</v>
      </c>
      <c r="G23" s="269"/>
      <c r="H23" s="262"/>
      <c r="I23" s="211"/>
      <c r="J23" s="262" t="s">
        <v>37</v>
      </c>
      <c r="K23" s="265"/>
      <c r="L23" s="209"/>
      <c r="M23" s="210"/>
    </row>
    <row r="24" spans="1:13" ht="15" customHeight="1" x14ac:dyDescent="0.4">
      <c r="A24" s="261">
        <v>24</v>
      </c>
      <c r="B24" s="279"/>
      <c r="C24" s="270"/>
      <c r="D24" s="270"/>
      <c r="E24" s="270"/>
      <c r="F24" s="281"/>
      <c r="G24" s="269"/>
      <c r="H24" s="262"/>
      <c r="I24" s="262"/>
      <c r="J24" s="262"/>
      <c r="K24" s="265"/>
      <c r="L24" s="209"/>
      <c r="M24" s="210"/>
    </row>
    <row r="25" spans="1:13" ht="15" customHeight="1" x14ac:dyDescent="0.4">
      <c r="A25" s="261">
        <v>25</v>
      </c>
      <c r="B25" s="279"/>
      <c r="C25" s="270"/>
      <c r="D25" s="270" t="s">
        <v>5</v>
      </c>
      <c r="E25" s="270"/>
      <c r="F25" s="269" t="s">
        <v>199</v>
      </c>
      <c r="G25" s="269"/>
      <c r="H25" s="262"/>
      <c r="I25" s="211"/>
      <c r="J25" s="262" t="s">
        <v>37</v>
      </c>
      <c r="K25" s="265"/>
      <c r="L25" s="209"/>
      <c r="M25" s="210"/>
    </row>
    <row r="26" spans="1:13" ht="15" customHeight="1" x14ac:dyDescent="0.4">
      <c r="A26" s="261">
        <v>26</v>
      </c>
      <c r="B26" s="279"/>
      <c r="C26" s="270"/>
      <c r="D26" s="270"/>
      <c r="E26" s="270"/>
      <c r="F26" s="269" t="s">
        <v>174</v>
      </c>
      <c r="G26" s="269"/>
      <c r="H26" s="262"/>
      <c r="I26" s="211"/>
      <c r="J26" s="262" t="s">
        <v>37</v>
      </c>
      <c r="K26" s="265"/>
      <c r="L26" s="209"/>
      <c r="M26" s="210"/>
    </row>
    <row r="27" spans="1:13" ht="13.15" x14ac:dyDescent="0.4">
      <c r="A27" s="261">
        <v>27</v>
      </c>
      <c r="B27" s="279"/>
      <c r="C27" s="270"/>
      <c r="D27" s="270"/>
      <c r="E27" s="270"/>
      <c r="F27" s="269"/>
      <c r="G27" s="269"/>
      <c r="H27" s="642"/>
      <c r="I27" s="641"/>
      <c r="J27" s="267">
        <f>SUM(I22:I23)-SUM(I25:I26)</f>
        <v>0</v>
      </c>
      <c r="K27" s="265"/>
      <c r="L27" s="209"/>
      <c r="M27" s="210"/>
    </row>
    <row r="28" spans="1:13" ht="15" customHeight="1" x14ac:dyDescent="0.4">
      <c r="A28" s="261">
        <v>28</v>
      </c>
      <c r="B28" s="262"/>
      <c r="C28" s="270"/>
      <c r="D28" s="270" t="s">
        <v>5</v>
      </c>
      <c r="E28" s="270"/>
      <c r="F28" s="269" t="s">
        <v>39</v>
      </c>
      <c r="G28" s="269"/>
      <c r="H28" s="262"/>
      <c r="I28" s="262"/>
      <c r="J28" s="267">
        <f>'S8.Calculation Inputs'!I35</f>
        <v>0</v>
      </c>
      <c r="K28" s="265"/>
      <c r="L28" s="209" t="s">
        <v>844</v>
      </c>
      <c r="M28" s="210"/>
    </row>
    <row r="29" spans="1:13" ht="15" customHeight="1" thickBot="1" x14ac:dyDescent="0.45">
      <c r="A29" s="261">
        <v>29</v>
      </c>
      <c r="B29" s="262"/>
      <c r="C29" s="268"/>
      <c r="D29" s="268"/>
      <c r="E29" s="268"/>
      <c r="F29" s="262"/>
      <c r="G29" s="269"/>
      <c r="H29" s="262"/>
      <c r="I29" s="262"/>
      <c r="J29" s="262"/>
      <c r="K29" s="265"/>
      <c r="L29" s="209"/>
      <c r="M29" s="210"/>
    </row>
    <row r="30" spans="1:13" ht="15" customHeight="1" thickBot="1" x14ac:dyDescent="0.45">
      <c r="A30" s="261">
        <v>30</v>
      </c>
      <c r="B30" s="262"/>
      <c r="C30" s="268"/>
      <c r="D30" s="268"/>
      <c r="E30" s="268"/>
      <c r="F30" s="266" t="s">
        <v>40</v>
      </c>
      <c r="G30" s="269"/>
      <c r="H30" s="262"/>
      <c r="I30" s="262"/>
      <c r="J30" s="273">
        <f>J8+I10-I11+J18-J19+J27-J28</f>
        <v>0</v>
      </c>
      <c r="K30" s="265"/>
      <c r="L30" s="209"/>
      <c r="M30" s="210"/>
    </row>
    <row r="31" spans="1:13" ht="15" customHeight="1" x14ac:dyDescent="0.4">
      <c r="A31" s="261">
        <v>31</v>
      </c>
      <c r="B31" s="262"/>
      <c r="C31" s="268"/>
      <c r="D31" s="268"/>
      <c r="E31" s="268"/>
      <c r="F31" s="266"/>
      <c r="G31" s="269"/>
      <c r="H31" s="262"/>
      <c r="I31" s="262"/>
      <c r="J31" s="274"/>
      <c r="K31" s="265"/>
      <c r="L31" s="209"/>
      <c r="M31" s="210"/>
    </row>
    <row r="32" spans="1:13" ht="15" customHeight="1" x14ac:dyDescent="0.4">
      <c r="A32" s="261">
        <v>32</v>
      </c>
      <c r="B32" s="262"/>
      <c r="C32" s="268"/>
      <c r="D32" s="268" t="s">
        <v>5</v>
      </c>
      <c r="E32" s="268"/>
      <c r="F32" s="262" t="s">
        <v>41</v>
      </c>
      <c r="G32" s="262"/>
      <c r="H32" s="262"/>
      <c r="I32" s="211"/>
      <c r="J32" s="262"/>
      <c r="K32" s="265" t="s">
        <v>7</v>
      </c>
      <c r="L32" s="209"/>
      <c r="M32" s="210"/>
    </row>
    <row r="33" spans="1:13" ht="15" customHeight="1" x14ac:dyDescent="0.4">
      <c r="A33" s="261">
        <v>33</v>
      </c>
      <c r="B33" s="262"/>
      <c r="C33" s="268"/>
      <c r="D33" s="268"/>
      <c r="E33" s="268"/>
      <c r="F33" s="282" t="s">
        <v>42</v>
      </c>
      <c r="G33" s="262"/>
      <c r="H33" s="262"/>
      <c r="I33" s="262"/>
      <c r="J33" s="267">
        <f>IF(J30&lt;0,0,MAX(J30-I32,0))</f>
        <v>0</v>
      </c>
      <c r="K33" s="265" t="s">
        <v>7</v>
      </c>
      <c r="L33" s="209"/>
      <c r="M33" s="210"/>
    </row>
    <row r="34" spans="1:13" ht="15" customHeight="1" x14ac:dyDescent="0.4">
      <c r="A34" s="261">
        <v>34</v>
      </c>
      <c r="B34" s="262"/>
      <c r="C34" s="268"/>
      <c r="D34" s="268"/>
      <c r="E34" s="268"/>
      <c r="F34" s="262"/>
      <c r="G34" s="262"/>
      <c r="H34" s="262"/>
      <c r="I34" s="262"/>
      <c r="J34" s="262"/>
      <c r="K34" s="265"/>
      <c r="L34" s="209"/>
      <c r="M34" s="210"/>
    </row>
    <row r="35" spans="1:13" ht="15" customHeight="1" thickBot="1" x14ac:dyDescent="0.45">
      <c r="A35" s="261">
        <v>35</v>
      </c>
      <c r="B35" s="262"/>
      <c r="C35" s="262"/>
      <c r="D35" s="262"/>
      <c r="E35" s="262"/>
      <c r="F35" s="262" t="s">
        <v>28</v>
      </c>
      <c r="G35" s="262"/>
      <c r="H35" s="262"/>
      <c r="I35" s="214"/>
      <c r="J35" s="262"/>
      <c r="K35" s="265"/>
      <c r="L35" s="209"/>
      <c r="M35" s="210"/>
    </row>
    <row r="36" spans="1:13" ht="15" customHeight="1" thickBot="1" x14ac:dyDescent="0.45">
      <c r="A36" s="261">
        <v>36</v>
      </c>
      <c r="B36" s="262"/>
      <c r="C36" s="262"/>
      <c r="D36" s="262"/>
      <c r="E36" s="266" t="s">
        <v>20</v>
      </c>
      <c r="F36" s="266"/>
      <c r="G36" s="262"/>
      <c r="H36" s="262"/>
      <c r="I36" s="262"/>
      <c r="J36" s="273">
        <f>IF(J33&lt;0,0,J33*I35)</f>
        <v>0</v>
      </c>
      <c r="K36" s="265" t="s">
        <v>7</v>
      </c>
      <c r="L36" s="209" t="s">
        <v>957</v>
      </c>
      <c r="M36" s="210"/>
    </row>
    <row r="37" spans="1:13" ht="15" customHeight="1" x14ac:dyDescent="0.4">
      <c r="A37" s="261">
        <v>37</v>
      </c>
      <c r="B37" s="262"/>
      <c r="C37" s="262"/>
      <c r="D37" s="262"/>
      <c r="E37" s="262"/>
      <c r="F37" s="262"/>
      <c r="G37" s="262"/>
      <c r="H37" s="262"/>
      <c r="I37" s="262"/>
      <c r="J37" s="275"/>
      <c r="K37" s="265"/>
      <c r="L37" s="209"/>
      <c r="M37" s="210"/>
    </row>
    <row r="38" spans="1:13" ht="14.25" x14ac:dyDescent="0.45">
      <c r="A38" s="261">
        <v>38</v>
      </c>
      <c r="B38" s="262"/>
      <c r="C38" s="262" t="s">
        <v>948</v>
      </c>
      <c r="D38" s="283"/>
      <c r="E38" s="283"/>
      <c r="F38" s="262"/>
      <c r="G38" s="262"/>
      <c r="H38" s="262"/>
      <c r="I38" s="262"/>
      <c r="J38" s="275"/>
      <c r="K38" s="265"/>
      <c r="L38" s="209"/>
      <c r="M38" s="210"/>
    </row>
    <row r="39" spans="1:13" ht="15" customHeight="1" x14ac:dyDescent="0.4">
      <c r="A39" s="261">
        <v>39</v>
      </c>
      <c r="B39" s="262"/>
      <c r="C39" s="282"/>
      <c r="D39" s="284"/>
      <c r="E39" s="284"/>
      <c r="F39" s="262"/>
      <c r="G39" s="262"/>
      <c r="H39" s="262"/>
      <c r="I39" s="262"/>
      <c r="J39" s="275"/>
      <c r="K39" s="265"/>
      <c r="L39" s="209"/>
      <c r="M39" s="210"/>
    </row>
    <row r="40" spans="1:13" ht="15" customHeight="1" x14ac:dyDescent="0.6">
      <c r="A40" s="261">
        <v>40</v>
      </c>
      <c r="B40" s="262"/>
      <c r="C40" s="285"/>
      <c r="D40" s="285"/>
      <c r="E40" s="285"/>
      <c r="F40" s="262"/>
      <c r="G40" s="262"/>
      <c r="H40" s="262"/>
      <c r="I40" s="262"/>
      <c r="J40" s="275"/>
      <c r="K40" s="265"/>
      <c r="L40" s="209"/>
      <c r="M40" s="210"/>
    </row>
    <row r="41" spans="1:13" ht="15" customHeight="1" x14ac:dyDescent="0.55000000000000004">
      <c r="A41" s="261">
        <v>41</v>
      </c>
      <c r="B41" s="262"/>
      <c r="C41" s="263" t="s">
        <v>809</v>
      </c>
      <c r="D41" s="263"/>
      <c r="E41" s="263"/>
      <c r="F41" s="262"/>
      <c r="G41" s="262"/>
      <c r="H41" s="262"/>
      <c r="I41" s="262"/>
      <c r="J41" s="262"/>
      <c r="K41" s="265"/>
      <c r="L41" s="209"/>
      <c r="M41" s="210"/>
    </row>
    <row r="42" spans="1:13" ht="19.5" x14ac:dyDescent="0.6">
      <c r="A42" s="261">
        <v>42</v>
      </c>
      <c r="B42" s="262"/>
      <c r="C42" s="285"/>
      <c r="D42" s="285"/>
      <c r="E42" s="285"/>
      <c r="F42" s="281" t="s">
        <v>838</v>
      </c>
      <c r="G42" s="262"/>
      <c r="H42" s="262"/>
      <c r="I42" s="262"/>
      <c r="J42" s="262"/>
      <c r="K42" s="265"/>
      <c r="L42" s="209"/>
      <c r="M42" s="210"/>
    </row>
    <row r="43" spans="1:13" ht="15" customHeight="1" x14ac:dyDescent="0.4">
      <c r="A43" s="261">
        <v>43</v>
      </c>
      <c r="B43" s="262"/>
      <c r="C43" s="262"/>
      <c r="D43" s="262"/>
      <c r="E43" s="262"/>
      <c r="F43" s="262"/>
      <c r="G43" s="262"/>
      <c r="H43" s="262"/>
      <c r="I43" s="262"/>
      <c r="J43" s="262"/>
      <c r="K43" s="265"/>
      <c r="L43" s="209"/>
      <c r="M43" s="210"/>
    </row>
    <row r="44" spans="1:13" ht="15" customHeight="1" x14ac:dyDescent="0.55000000000000004">
      <c r="A44" s="261">
        <v>44</v>
      </c>
      <c r="B44" s="262"/>
      <c r="C44" s="263" t="s">
        <v>810</v>
      </c>
      <c r="D44" s="263"/>
      <c r="E44" s="263"/>
      <c r="F44" s="262"/>
      <c r="G44" s="262"/>
      <c r="H44" s="262"/>
      <c r="I44" s="262"/>
      <c r="J44" s="264" t="s">
        <v>17</v>
      </c>
      <c r="K44" s="265"/>
      <c r="L44" s="209"/>
      <c r="M44" s="210"/>
    </row>
    <row r="45" spans="1:13" ht="15" customHeight="1" x14ac:dyDescent="0.4">
      <c r="A45" s="261">
        <v>45</v>
      </c>
      <c r="B45" s="262"/>
      <c r="C45" s="262"/>
      <c r="D45" s="262"/>
      <c r="E45" s="262"/>
      <c r="F45" s="262"/>
      <c r="G45" s="262"/>
      <c r="H45" s="262"/>
      <c r="I45" s="262"/>
      <c r="J45" s="262"/>
      <c r="K45" s="265"/>
      <c r="L45" s="209"/>
      <c r="M45" s="210"/>
    </row>
    <row r="46" spans="1:13" ht="15" customHeight="1" thickBot="1" x14ac:dyDescent="0.45">
      <c r="A46" s="261">
        <v>46</v>
      </c>
      <c r="B46" s="262"/>
      <c r="C46" s="262"/>
      <c r="D46" s="262"/>
      <c r="E46" s="286" t="s">
        <v>43</v>
      </c>
      <c r="F46" s="286"/>
      <c r="G46" s="262"/>
      <c r="H46" s="262"/>
      <c r="I46" s="211"/>
      <c r="J46" s="262"/>
      <c r="K46" s="265"/>
      <c r="L46" s="215"/>
      <c r="M46" s="216" t="s">
        <v>217</v>
      </c>
    </row>
    <row r="47" spans="1:13" ht="15" customHeight="1" x14ac:dyDescent="0.4">
      <c r="A47" s="261">
        <v>47</v>
      </c>
      <c r="B47" s="262"/>
      <c r="C47" s="287"/>
      <c r="D47" s="288" t="s">
        <v>6</v>
      </c>
      <c r="E47" s="287"/>
      <c r="F47" s="289" t="s">
        <v>44</v>
      </c>
      <c r="G47" s="262"/>
      <c r="H47" s="262"/>
      <c r="I47" s="211"/>
      <c r="J47" s="262"/>
      <c r="K47" s="265"/>
      <c r="L47" s="209"/>
      <c r="M47" s="210"/>
    </row>
    <row r="48" spans="1:13" ht="15" customHeight="1" x14ac:dyDescent="0.4">
      <c r="A48" s="261">
        <v>48</v>
      </c>
      <c r="B48" s="262"/>
      <c r="C48" s="287"/>
      <c r="D48" s="288" t="s">
        <v>5</v>
      </c>
      <c r="E48" s="287"/>
      <c r="F48" s="289" t="s">
        <v>41</v>
      </c>
      <c r="G48" s="262"/>
      <c r="H48" s="262"/>
      <c r="I48" s="211"/>
      <c r="J48" s="262"/>
      <c r="K48" s="265"/>
      <c r="L48" s="209"/>
      <c r="M48" s="210"/>
    </row>
    <row r="49" spans="1:13" ht="15" customHeight="1" x14ac:dyDescent="0.4">
      <c r="A49" s="261">
        <v>49</v>
      </c>
      <c r="B49" s="262"/>
      <c r="C49" s="262"/>
      <c r="D49" s="262"/>
      <c r="E49" s="286" t="s">
        <v>45</v>
      </c>
      <c r="F49" s="286"/>
      <c r="G49" s="262"/>
      <c r="H49" s="262"/>
      <c r="I49" s="262"/>
      <c r="J49" s="276">
        <f>I46+I47-I48</f>
        <v>0</v>
      </c>
      <c r="K49" s="265"/>
      <c r="L49" s="209"/>
      <c r="M49" s="210"/>
    </row>
    <row r="50" spans="1:13" ht="30" customHeight="1" x14ac:dyDescent="0.55000000000000004">
      <c r="A50" s="261">
        <v>50</v>
      </c>
      <c r="B50" s="262"/>
      <c r="C50" s="263" t="s">
        <v>811</v>
      </c>
      <c r="D50" s="263"/>
      <c r="E50" s="263"/>
      <c r="F50" s="262"/>
      <c r="G50" s="262"/>
      <c r="H50" s="262"/>
      <c r="I50" s="262"/>
      <c r="J50" s="262"/>
      <c r="K50" s="265"/>
      <c r="L50" s="209"/>
      <c r="M50" s="210"/>
    </row>
    <row r="51" spans="1:13" ht="15" customHeight="1" x14ac:dyDescent="0.4">
      <c r="A51" s="261">
        <v>51</v>
      </c>
      <c r="B51" s="262"/>
      <c r="C51" s="262"/>
      <c r="D51" s="262"/>
      <c r="E51" s="262"/>
      <c r="F51" s="262"/>
      <c r="G51" s="262"/>
      <c r="H51" s="262"/>
      <c r="I51" s="264" t="s">
        <v>17</v>
      </c>
      <c r="J51" s="262"/>
      <c r="K51" s="265"/>
      <c r="L51" s="209"/>
      <c r="M51" s="210"/>
    </row>
    <row r="52" spans="1:13" ht="15" customHeight="1" thickBot="1" x14ac:dyDescent="0.45">
      <c r="A52" s="261">
        <v>52</v>
      </c>
      <c r="B52" s="262"/>
      <c r="C52" s="262"/>
      <c r="D52" s="262"/>
      <c r="E52" s="266" t="s">
        <v>133</v>
      </c>
      <c r="F52" s="266"/>
      <c r="G52" s="262"/>
      <c r="H52" s="262"/>
      <c r="I52" s="211"/>
      <c r="J52" s="262"/>
      <c r="K52" s="265"/>
      <c r="L52" s="215"/>
      <c r="M52" s="216" t="s">
        <v>217</v>
      </c>
    </row>
    <row r="53" spans="1:13" ht="15" customHeight="1" x14ac:dyDescent="0.4">
      <c r="A53" s="261">
        <v>53</v>
      </c>
      <c r="B53" s="262"/>
      <c r="C53" s="282"/>
      <c r="D53" s="288" t="s">
        <v>5</v>
      </c>
      <c r="E53" s="282"/>
      <c r="F53" s="290" t="s">
        <v>109</v>
      </c>
      <c r="G53" s="262"/>
      <c r="H53" s="262"/>
      <c r="I53" s="211"/>
      <c r="J53" s="262"/>
      <c r="K53" s="265"/>
      <c r="L53" s="209"/>
      <c r="M53" s="210"/>
    </row>
    <row r="54" spans="1:13" ht="15" customHeight="1" x14ac:dyDescent="0.4">
      <c r="A54" s="261">
        <v>54</v>
      </c>
      <c r="B54" s="262"/>
      <c r="C54" s="282"/>
      <c r="D54" s="288" t="s">
        <v>6</v>
      </c>
      <c r="E54" s="282"/>
      <c r="F54" s="269" t="s">
        <v>46</v>
      </c>
      <c r="G54" s="262"/>
      <c r="H54" s="262"/>
      <c r="I54" s="211"/>
      <c r="J54" s="262"/>
      <c r="K54" s="265"/>
      <c r="L54" s="209"/>
      <c r="M54" s="210"/>
    </row>
    <row r="55" spans="1:13" ht="15" customHeight="1" x14ac:dyDescent="0.4">
      <c r="A55" s="261">
        <v>55</v>
      </c>
      <c r="B55" s="262"/>
      <c r="C55" s="282"/>
      <c r="D55" s="288" t="s">
        <v>5</v>
      </c>
      <c r="E55" s="282"/>
      <c r="F55" s="269" t="s">
        <v>47</v>
      </c>
      <c r="G55" s="262"/>
      <c r="H55" s="262"/>
      <c r="I55" s="211"/>
      <c r="J55" s="262"/>
      <c r="K55" s="265"/>
      <c r="L55" s="209"/>
      <c r="M55" s="210"/>
    </row>
    <row r="56" spans="1:13" ht="15" customHeight="1" x14ac:dyDescent="0.4">
      <c r="A56" s="261">
        <v>56</v>
      </c>
      <c r="B56" s="262"/>
      <c r="C56" s="282"/>
      <c r="D56" s="288" t="s">
        <v>6</v>
      </c>
      <c r="E56" s="282"/>
      <c r="F56" s="269" t="s">
        <v>24</v>
      </c>
      <c r="G56" s="262"/>
      <c r="H56" s="262"/>
      <c r="I56" s="211"/>
      <c r="J56" s="262"/>
      <c r="K56" s="265"/>
      <c r="L56" s="209"/>
      <c r="M56" s="210"/>
    </row>
    <row r="57" spans="1:13" ht="15" customHeight="1" thickBot="1" x14ac:dyDescent="0.45">
      <c r="A57" s="261">
        <v>57</v>
      </c>
      <c r="B57" s="262"/>
      <c r="C57" s="282"/>
      <c r="D57" s="288" t="s">
        <v>6</v>
      </c>
      <c r="E57" s="282"/>
      <c r="F57" s="269" t="s">
        <v>151</v>
      </c>
      <c r="G57" s="262"/>
      <c r="H57" s="262"/>
      <c r="I57" s="211"/>
      <c r="J57" s="262"/>
      <c r="K57" s="265"/>
      <c r="L57" s="209"/>
      <c r="M57" s="210"/>
    </row>
    <row r="58" spans="1:13" ht="15" customHeight="1" thickBot="1" x14ac:dyDescent="0.45">
      <c r="A58" s="261">
        <v>58</v>
      </c>
      <c r="B58" s="262"/>
      <c r="C58" s="262"/>
      <c r="D58" s="262"/>
      <c r="E58" s="266" t="s">
        <v>218</v>
      </c>
      <c r="F58" s="266"/>
      <c r="G58" s="262"/>
      <c r="H58" s="262"/>
      <c r="I58" s="262"/>
      <c r="J58" s="273">
        <f>I52-I53+I54-I55+I56+I57</f>
        <v>0</v>
      </c>
      <c r="K58" s="265"/>
      <c r="L58" s="209"/>
      <c r="M58" s="210"/>
    </row>
    <row r="59" spans="1:13" ht="15" customHeight="1" x14ac:dyDescent="0.4">
      <c r="A59" s="261">
        <v>59</v>
      </c>
      <c r="B59" s="277"/>
      <c r="C59" s="277"/>
      <c r="D59" s="277"/>
      <c r="E59" s="277"/>
      <c r="F59" s="277"/>
      <c r="G59" s="277"/>
      <c r="H59" s="277"/>
      <c r="I59" s="277"/>
      <c r="J59" s="277"/>
      <c r="K59" s="278"/>
      <c r="L59" s="209"/>
      <c r="M59" s="210"/>
    </row>
  </sheetData>
  <sheetProtection formatRows="0" insertRows="0"/>
  <mergeCells count="3">
    <mergeCell ref="H2:J2"/>
    <mergeCell ref="H3:J3"/>
    <mergeCell ref="A5:J5"/>
  </mergeCells>
  <pageMargins left="0.70866141732283472" right="0.70866141732283472" top="0.74803149606299213" bottom="0.74803149606299213" header="0.31496062992125984" footer="0.31496062992125984"/>
  <pageSetup paperSize="9" scale="64" orientation="portrait" r:id="rId1"/>
  <headerFooter>
    <oddHeader>&amp;CCommerce Commission Information Disclosure Template</oddHeader>
    <oddFooter>&amp;L&amp;F&amp;C&amp;P&amp;R&amp;A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35EF1-A419-481B-A0E3-6808D015AD36}">
  <sheetPr codeName="Sheet5">
    <tabColor rgb="FF99CCFF"/>
  </sheetPr>
  <dimension ref="A1:T128"/>
  <sheetViews>
    <sheetView showGridLines="0" topLeftCell="A5" zoomScaleNormal="100" zoomScaleSheetLayoutView="100" workbookViewId="0">
      <selection activeCell="C51" sqref="C51:P51"/>
    </sheetView>
  </sheetViews>
  <sheetFormatPr defaultColWidth="9.1328125" defaultRowHeight="14.25" x14ac:dyDescent="0.45"/>
  <cols>
    <col min="1" max="1" width="5.1328125" style="54" customWidth="1"/>
    <col min="2" max="2" width="3.1328125" style="54" customWidth="1"/>
    <col min="3" max="3" width="6.1328125" style="54" customWidth="1"/>
    <col min="4" max="4" width="2.265625" style="23" customWidth="1"/>
    <col min="5" max="5" width="1.73046875" style="54" customWidth="1"/>
    <col min="6" max="6" width="41.265625" style="54" customWidth="1"/>
    <col min="7" max="11" width="16" style="54" customWidth="1"/>
    <col min="12" max="16" width="16.1328125" style="54" customWidth="1"/>
    <col min="17" max="17" width="2.73046875" style="54" customWidth="1"/>
    <col min="18" max="18" width="20.73046875" style="34" customWidth="1"/>
    <col min="19" max="19" width="33.1328125" style="54" customWidth="1"/>
    <col min="20" max="20" width="14" style="54" customWidth="1"/>
    <col min="21" max="16384" width="9.1328125" style="54"/>
  </cols>
  <sheetData>
    <row r="1" spans="1:20" s="141" customFormat="1" ht="15" customHeight="1" x14ac:dyDescent="0.45">
      <c r="A1" s="205"/>
      <c r="B1" s="203"/>
      <c r="C1" s="203"/>
      <c r="D1" s="203"/>
      <c r="E1" s="203"/>
      <c r="F1" s="203"/>
      <c r="G1" s="203"/>
      <c r="H1" s="203"/>
      <c r="I1" s="203"/>
      <c r="J1" s="203"/>
      <c r="K1" s="203"/>
      <c r="L1" s="203"/>
      <c r="M1" s="203"/>
      <c r="N1" s="203"/>
      <c r="O1" s="203"/>
      <c r="P1" s="203"/>
      <c r="Q1" s="307"/>
      <c r="R1" s="34"/>
      <c r="S1" s="54"/>
      <c r="T1" s="54"/>
    </row>
    <row r="2" spans="1:20" s="141" customFormat="1" ht="18" customHeight="1" x14ac:dyDescent="0.5">
      <c r="A2" s="201"/>
      <c r="B2" s="192"/>
      <c r="C2" s="192"/>
      <c r="D2" s="192"/>
      <c r="E2" s="192"/>
      <c r="F2" s="192"/>
      <c r="G2" s="192"/>
      <c r="H2" s="192"/>
      <c r="I2" s="192"/>
      <c r="J2" s="192"/>
      <c r="K2" s="192"/>
      <c r="L2" s="192"/>
      <c r="M2" s="200" t="s">
        <v>832</v>
      </c>
      <c r="N2" s="791" t="str">
        <f>IF(NOT(ISBLANK(CoverSheet!$C$8)),CoverSheet!$C$8,"")</f>
        <v/>
      </c>
      <c r="O2" s="791"/>
      <c r="P2" s="791"/>
      <c r="Q2" s="308"/>
      <c r="R2" s="34"/>
      <c r="S2" s="54"/>
      <c r="T2" s="54"/>
    </row>
    <row r="3" spans="1:20" s="141" customFormat="1" ht="18" customHeight="1" x14ac:dyDescent="0.5">
      <c r="A3" s="201"/>
      <c r="B3" s="192"/>
      <c r="C3" s="192"/>
      <c r="D3" s="192"/>
      <c r="E3" s="192"/>
      <c r="F3" s="192"/>
      <c r="G3" s="192"/>
      <c r="H3" s="192"/>
      <c r="I3" s="192"/>
      <c r="J3" s="192"/>
      <c r="K3" s="192"/>
      <c r="L3" s="192"/>
      <c r="M3" s="200" t="s">
        <v>834</v>
      </c>
      <c r="N3" s="777" t="str">
        <f>IF(ISNUMBER(CoverSheet!$C$12),CoverSheet!$C$12,"")</f>
        <v/>
      </c>
      <c r="O3" s="778"/>
      <c r="P3" s="779"/>
      <c r="Q3" s="308"/>
      <c r="R3" s="34"/>
      <c r="S3" s="54"/>
      <c r="T3" s="54"/>
    </row>
    <row r="4" spans="1:20" s="141" customFormat="1" ht="20.25" customHeight="1" x14ac:dyDescent="0.65">
      <c r="A4" s="199" t="s">
        <v>927</v>
      </c>
      <c r="B4" s="192"/>
      <c r="C4" s="192"/>
      <c r="D4" s="192"/>
      <c r="E4" s="192"/>
      <c r="F4" s="192"/>
      <c r="G4" s="192"/>
      <c r="H4" s="192"/>
      <c r="I4" s="192"/>
      <c r="J4" s="192"/>
      <c r="K4" s="192"/>
      <c r="L4" s="192"/>
      <c r="M4" s="195"/>
      <c r="N4" s="192"/>
      <c r="O4" s="192"/>
      <c r="P4" s="192"/>
      <c r="Q4" s="308"/>
      <c r="R4" s="31"/>
      <c r="S4" s="54"/>
      <c r="T4" s="54"/>
    </row>
    <row r="5" spans="1:20" ht="48" customHeight="1" x14ac:dyDescent="0.45">
      <c r="A5" s="768" t="s">
        <v>938</v>
      </c>
      <c r="B5" s="769"/>
      <c r="C5" s="769"/>
      <c r="D5" s="769"/>
      <c r="E5" s="769"/>
      <c r="F5" s="769"/>
      <c r="G5" s="769"/>
      <c r="H5" s="769"/>
      <c r="I5" s="769"/>
      <c r="J5" s="769"/>
      <c r="K5" s="769"/>
      <c r="L5" s="769"/>
      <c r="M5" s="769"/>
      <c r="N5" s="769"/>
      <c r="O5" s="769"/>
      <c r="P5" s="769"/>
      <c r="Q5" s="224"/>
      <c r="R5" s="31"/>
    </row>
    <row r="6" spans="1:20" s="141" customFormat="1" ht="15" customHeight="1" x14ac:dyDescent="0.45">
      <c r="A6" s="196" t="s">
        <v>131</v>
      </c>
      <c r="B6" s="195"/>
      <c r="C6" s="194"/>
      <c r="D6" s="192"/>
      <c r="E6" s="192"/>
      <c r="F6" s="192"/>
      <c r="G6" s="192"/>
      <c r="H6" s="192"/>
      <c r="I6" s="192"/>
      <c r="J6" s="192"/>
      <c r="K6" s="192"/>
      <c r="L6" s="192"/>
      <c r="M6" s="192"/>
      <c r="N6" s="192"/>
      <c r="O6" s="192"/>
      <c r="P6" s="192"/>
      <c r="Q6" s="308"/>
      <c r="R6" s="31"/>
      <c r="S6" s="54"/>
      <c r="T6" s="54"/>
    </row>
    <row r="7" spans="1:20" ht="30" customHeight="1" x14ac:dyDescent="0.55000000000000004">
      <c r="A7" s="309">
        <v>7</v>
      </c>
      <c r="B7" s="164"/>
      <c r="C7" s="226" t="s">
        <v>294</v>
      </c>
      <c r="D7" s="164"/>
      <c r="E7" s="164"/>
      <c r="F7" s="164"/>
      <c r="G7" s="164"/>
      <c r="H7" s="164"/>
      <c r="I7" s="164"/>
      <c r="J7" s="176"/>
      <c r="K7" s="176"/>
      <c r="L7" s="406" t="s">
        <v>30</v>
      </c>
      <c r="M7" s="406" t="s">
        <v>30</v>
      </c>
      <c r="N7" s="406" t="s">
        <v>30</v>
      </c>
      <c r="O7" s="406" t="s">
        <v>30</v>
      </c>
      <c r="P7" s="406" t="s">
        <v>30</v>
      </c>
      <c r="Q7" s="239"/>
      <c r="R7" s="31"/>
    </row>
    <row r="8" spans="1:20" x14ac:dyDescent="0.45">
      <c r="A8" s="309">
        <v>8</v>
      </c>
      <c r="B8" s="164"/>
      <c r="C8" s="176"/>
      <c r="D8" s="176"/>
      <c r="E8" s="176"/>
      <c r="F8" s="176"/>
      <c r="G8" s="176"/>
      <c r="H8" s="176"/>
      <c r="I8" s="176"/>
      <c r="J8" s="176"/>
      <c r="K8" s="176" t="s">
        <v>331</v>
      </c>
      <c r="L8" s="310" t="s">
        <v>332</v>
      </c>
      <c r="M8" s="310" t="s">
        <v>333</v>
      </c>
      <c r="N8" s="310" t="s">
        <v>13</v>
      </c>
      <c r="O8" s="310" t="s">
        <v>14</v>
      </c>
      <c r="P8" s="310" t="s">
        <v>334</v>
      </c>
      <c r="Q8" s="239"/>
      <c r="R8" s="31"/>
    </row>
    <row r="9" spans="1:20" ht="15" customHeight="1" x14ac:dyDescent="0.45">
      <c r="A9" s="309">
        <v>9</v>
      </c>
      <c r="B9" s="164"/>
      <c r="C9" s="176"/>
      <c r="D9" s="176"/>
      <c r="E9" s="176"/>
      <c r="F9" s="170"/>
      <c r="G9" s="176"/>
      <c r="H9" s="176"/>
      <c r="I9" s="176"/>
      <c r="J9" s="176"/>
      <c r="K9" s="176"/>
      <c r="L9" s="311" t="s">
        <v>17</v>
      </c>
      <c r="M9" s="311" t="s">
        <v>17</v>
      </c>
      <c r="N9" s="311" t="s">
        <v>17</v>
      </c>
      <c r="O9" s="311" t="s">
        <v>17</v>
      </c>
      <c r="P9" s="311" t="s">
        <v>17</v>
      </c>
      <c r="Q9" s="239"/>
      <c r="R9" s="32"/>
    </row>
    <row r="10" spans="1:20" ht="15" customHeight="1" x14ac:dyDescent="0.45">
      <c r="A10" s="309">
        <v>10</v>
      </c>
      <c r="B10" s="164"/>
      <c r="C10" s="176"/>
      <c r="D10" s="176"/>
      <c r="E10" s="183" t="s">
        <v>18</v>
      </c>
      <c r="F10" s="183"/>
      <c r="G10" s="176"/>
      <c r="H10" s="176"/>
      <c r="I10" s="176"/>
      <c r="J10" s="176"/>
      <c r="K10" s="176"/>
      <c r="L10" s="466"/>
      <c r="M10" s="467"/>
      <c r="N10" s="467"/>
      <c r="O10" s="467"/>
      <c r="P10" s="467"/>
      <c r="Q10" s="239"/>
      <c r="R10" s="31" t="s">
        <v>229</v>
      </c>
      <c r="S10" s="31" t="s">
        <v>180</v>
      </c>
    </row>
    <row r="11" spans="1:20" ht="15" customHeight="1" x14ac:dyDescent="0.45">
      <c r="A11" s="309">
        <v>11</v>
      </c>
      <c r="B11" s="164"/>
      <c r="C11" s="176"/>
      <c r="D11" s="176"/>
      <c r="E11" s="183"/>
      <c r="F11" s="183"/>
      <c r="G11" s="176"/>
      <c r="H11" s="176"/>
      <c r="I11" s="176"/>
      <c r="J11" s="176"/>
      <c r="K11" s="176"/>
      <c r="L11" s="164"/>
      <c r="M11" s="164"/>
      <c r="N11" s="164"/>
      <c r="O11" s="164"/>
      <c r="P11" s="164"/>
      <c r="Q11" s="239"/>
      <c r="R11" s="31"/>
      <c r="S11" s="50"/>
    </row>
    <row r="12" spans="1:20" ht="15" customHeight="1" x14ac:dyDescent="0.45">
      <c r="A12" s="309">
        <v>12</v>
      </c>
      <c r="B12" s="164"/>
      <c r="C12" s="231"/>
      <c r="D12" s="185" t="s">
        <v>5</v>
      </c>
      <c r="E12" s="183" t="s">
        <v>213</v>
      </c>
      <c r="F12" s="183"/>
      <c r="G12" s="176"/>
      <c r="H12" s="176"/>
      <c r="I12" s="176"/>
      <c r="J12" s="176"/>
      <c r="K12" s="176"/>
      <c r="L12" s="179"/>
      <c r="M12" s="179"/>
      <c r="N12" s="179"/>
      <c r="O12" s="179"/>
      <c r="P12" s="313">
        <f>P32</f>
        <v>0</v>
      </c>
      <c r="Q12" s="239"/>
      <c r="R12" s="31" t="s">
        <v>337</v>
      </c>
      <c r="S12" s="31" t="s">
        <v>175</v>
      </c>
    </row>
    <row r="13" spans="1:20" ht="15" customHeight="1" x14ac:dyDescent="0.45">
      <c r="A13" s="309">
        <v>13</v>
      </c>
      <c r="B13" s="164"/>
      <c r="C13" s="176"/>
      <c r="D13" s="185"/>
      <c r="E13" s="183"/>
      <c r="F13" s="183"/>
      <c r="G13" s="176"/>
      <c r="H13" s="176"/>
      <c r="I13" s="176"/>
      <c r="J13" s="176"/>
      <c r="K13" s="176"/>
      <c r="L13" s="164"/>
      <c r="M13" s="164"/>
      <c r="N13" s="164"/>
      <c r="O13" s="164"/>
      <c r="P13" s="164"/>
      <c r="Q13" s="239"/>
      <c r="R13" s="31"/>
      <c r="S13" s="50"/>
    </row>
    <row r="14" spans="1:20" ht="15" customHeight="1" x14ac:dyDescent="0.45">
      <c r="A14" s="309">
        <v>14</v>
      </c>
      <c r="B14" s="164"/>
      <c r="C14" s="231"/>
      <c r="D14" s="185" t="s">
        <v>6</v>
      </c>
      <c r="E14" s="183" t="s">
        <v>212</v>
      </c>
      <c r="F14" s="183"/>
      <c r="G14" s="176"/>
      <c r="H14" s="176"/>
      <c r="I14" s="176"/>
      <c r="J14" s="176"/>
      <c r="K14" s="176"/>
      <c r="L14" s="179"/>
      <c r="M14" s="179"/>
      <c r="N14" s="179"/>
      <c r="O14" s="179"/>
      <c r="P14" s="313">
        <f>P34</f>
        <v>0</v>
      </c>
      <c r="Q14" s="239"/>
      <c r="R14" s="31" t="s">
        <v>964</v>
      </c>
      <c r="S14" s="31" t="s">
        <v>176</v>
      </c>
    </row>
    <row r="15" spans="1:20" ht="15" customHeight="1" x14ac:dyDescent="0.45">
      <c r="A15" s="309">
        <v>15</v>
      </c>
      <c r="B15" s="164"/>
      <c r="C15" s="176"/>
      <c r="D15" s="185"/>
      <c r="E15" s="183"/>
      <c r="F15" s="183"/>
      <c r="G15" s="176"/>
      <c r="H15" s="176"/>
      <c r="I15" s="176"/>
      <c r="J15" s="176"/>
      <c r="K15" s="176"/>
      <c r="L15" s="164"/>
      <c r="M15" s="164"/>
      <c r="N15" s="164"/>
      <c r="O15" s="164"/>
      <c r="P15" s="164"/>
      <c r="Q15" s="239"/>
      <c r="R15" s="31"/>
      <c r="S15" s="50"/>
    </row>
    <row r="16" spans="1:20" ht="15" customHeight="1" x14ac:dyDescent="0.45">
      <c r="A16" s="309">
        <v>16</v>
      </c>
      <c r="B16" s="164"/>
      <c r="C16" s="231"/>
      <c r="D16" s="185" t="s">
        <v>6</v>
      </c>
      <c r="E16" s="183" t="s">
        <v>59</v>
      </c>
      <c r="F16" s="183"/>
      <c r="G16" s="176"/>
      <c r="H16" s="176"/>
      <c r="I16" s="176"/>
      <c r="J16" s="176"/>
      <c r="K16" s="176"/>
      <c r="L16" s="179"/>
      <c r="M16" s="179"/>
      <c r="N16" s="179"/>
      <c r="O16" s="179"/>
      <c r="P16" s="313">
        <f>P39</f>
        <v>0</v>
      </c>
      <c r="Q16" s="239"/>
      <c r="R16" s="31" t="s">
        <v>950</v>
      </c>
      <c r="S16" s="31" t="s">
        <v>177</v>
      </c>
    </row>
    <row r="17" spans="1:20" s="6" customFormat="1" ht="15" customHeight="1" x14ac:dyDescent="0.45">
      <c r="A17" s="309">
        <v>17</v>
      </c>
      <c r="B17" s="164"/>
      <c r="C17" s="176"/>
      <c r="D17" s="185"/>
      <c r="E17" s="183"/>
      <c r="F17" s="183"/>
      <c r="G17" s="176"/>
      <c r="H17" s="176"/>
      <c r="I17" s="176"/>
      <c r="J17" s="176"/>
      <c r="K17" s="176"/>
      <c r="L17" s="164"/>
      <c r="M17" s="164"/>
      <c r="N17" s="164"/>
      <c r="O17" s="164"/>
      <c r="P17" s="164"/>
      <c r="Q17" s="239"/>
      <c r="R17" s="31"/>
      <c r="S17" s="50"/>
      <c r="T17" s="54"/>
    </row>
    <row r="18" spans="1:20" s="22" customFormat="1" ht="15" customHeight="1" x14ac:dyDescent="0.45">
      <c r="A18" s="309">
        <v>18</v>
      </c>
      <c r="B18" s="164"/>
      <c r="C18" s="231"/>
      <c r="D18" s="185" t="s">
        <v>5</v>
      </c>
      <c r="E18" s="183" t="s">
        <v>22</v>
      </c>
      <c r="F18" s="183"/>
      <c r="G18" s="176"/>
      <c r="H18" s="176"/>
      <c r="I18" s="176"/>
      <c r="J18" s="176"/>
      <c r="K18" s="176"/>
      <c r="L18" s="179"/>
      <c r="M18" s="179"/>
      <c r="N18" s="179"/>
      <c r="O18" s="179"/>
      <c r="P18" s="313">
        <f>P44</f>
        <v>0</v>
      </c>
      <c r="Q18" s="239"/>
      <c r="R18" s="31" t="s">
        <v>965</v>
      </c>
      <c r="S18" s="31" t="s">
        <v>178</v>
      </c>
      <c r="T18" s="54"/>
    </row>
    <row r="19" spans="1:20" s="22" customFormat="1" ht="15" customHeight="1" x14ac:dyDescent="0.45">
      <c r="A19" s="309">
        <v>19</v>
      </c>
      <c r="B19" s="164"/>
      <c r="C19" s="231"/>
      <c r="D19" s="185"/>
      <c r="E19" s="183"/>
      <c r="F19" s="183"/>
      <c r="G19" s="176"/>
      <c r="H19" s="176"/>
      <c r="I19" s="176"/>
      <c r="J19" s="176"/>
      <c r="K19" s="176"/>
      <c r="L19" s="374"/>
      <c r="M19" s="374"/>
      <c r="N19" s="374"/>
      <c r="O19" s="374"/>
      <c r="P19" s="375"/>
      <c r="Q19" s="239"/>
      <c r="R19" s="31"/>
      <c r="S19" s="31"/>
      <c r="T19" s="54"/>
    </row>
    <row r="20" spans="1:20" s="22" customFormat="1" ht="15" customHeight="1" x14ac:dyDescent="0.45">
      <c r="A20" s="309">
        <v>20</v>
      </c>
      <c r="B20" s="164"/>
      <c r="C20" s="231"/>
      <c r="D20" s="185" t="s">
        <v>5</v>
      </c>
      <c r="E20" s="183" t="s">
        <v>272</v>
      </c>
      <c r="F20" s="183"/>
      <c r="G20" s="176"/>
      <c r="H20" s="176"/>
      <c r="I20" s="176"/>
      <c r="J20" s="176"/>
      <c r="K20" s="176"/>
      <c r="L20" s="179"/>
      <c r="M20" s="179"/>
      <c r="N20" s="179"/>
      <c r="O20" s="179"/>
      <c r="P20" s="312">
        <f>P46</f>
        <v>0</v>
      </c>
      <c r="Q20" s="239"/>
      <c r="R20" s="31" t="s">
        <v>338</v>
      </c>
      <c r="S20" s="31" t="s">
        <v>243</v>
      </c>
      <c r="T20" s="54"/>
    </row>
    <row r="21" spans="1:20" s="22" customFormat="1" ht="15" customHeight="1" x14ac:dyDescent="0.45">
      <c r="A21" s="309">
        <v>21</v>
      </c>
      <c r="B21" s="164"/>
      <c r="C21" s="176"/>
      <c r="D21" s="185"/>
      <c r="E21" s="183"/>
      <c r="F21" s="183"/>
      <c r="G21" s="176"/>
      <c r="H21" s="176"/>
      <c r="I21" s="176"/>
      <c r="J21" s="176"/>
      <c r="K21" s="176"/>
      <c r="L21" s="164"/>
      <c r="M21" s="164"/>
      <c r="N21" s="164"/>
      <c r="O21" s="164"/>
      <c r="P21" s="164"/>
      <c r="Q21" s="239"/>
      <c r="R21" s="31"/>
      <c r="S21" s="50"/>
      <c r="T21" s="54"/>
    </row>
    <row r="22" spans="1:20" s="22" customFormat="1" ht="15" customHeight="1" x14ac:dyDescent="0.45">
      <c r="A22" s="309">
        <v>22</v>
      </c>
      <c r="B22" s="164"/>
      <c r="C22" s="231"/>
      <c r="D22" s="185" t="s">
        <v>6</v>
      </c>
      <c r="E22" s="183" t="s">
        <v>24</v>
      </c>
      <c r="F22" s="183"/>
      <c r="G22" s="176"/>
      <c r="H22" s="176"/>
      <c r="I22" s="176"/>
      <c r="J22" s="176"/>
      <c r="K22" s="176"/>
      <c r="L22" s="179"/>
      <c r="M22" s="179"/>
      <c r="N22" s="179"/>
      <c r="O22" s="179"/>
      <c r="P22" s="313">
        <f>P48</f>
        <v>0</v>
      </c>
      <c r="Q22" s="239"/>
      <c r="R22" s="31"/>
      <c r="S22" s="31" t="s">
        <v>179</v>
      </c>
      <c r="T22" s="54"/>
    </row>
    <row r="23" spans="1:20" s="22" customFormat="1" ht="15" customHeight="1" thickBot="1" x14ac:dyDescent="0.5">
      <c r="A23" s="309">
        <v>23</v>
      </c>
      <c r="B23" s="164"/>
      <c r="C23" s="176"/>
      <c r="D23" s="176"/>
      <c r="E23" s="183"/>
      <c r="F23" s="183"/>
      <c r="G23" s="176"/>
      <c r="H23" s="176"/>
      <c r="I23" s="176"/>
      <c r="J23" s="176"/>
      <c r="K23" s="176"/>
      <c r="L23" s="164"/>
      <c r="M23" s="164"/>
      <c r="N23" s="164"/>
      <c r="O23" s="164"/>
      <c r="P23" s="164"/>
      <c r="Q23" s="239"/>
      <c r="R23" s="31"/>
      <c r="S23" s="50"/>
      <c r="T23" s="54"/>
    </row>
    <row r="24" spans="1:20" s="22" customFormat="1" ht="15" customHeight="1" thickBot="1" x14ac:dyDescent="0.5">
      <c r="A24" s="309">
        <v>24</v>
      </c>
      <c r="B24" s="164"/>
      <c r="C24" s="166"/>
      <c r="D24" s="166"/>
      <c r="E24" s="183" t="s">
        <v>60</v>
      </c>
      <c r="F24" s="183"/>
      <c r="G24" s="176"/>
      <c r="H24" s="176"/>
      <c r="I24" s="176"/>
      <c r="J24" s="176"/>
      <c r="K24" s="176"/>
      <c r="L24" s="306">
        <f>L10-L12+L14+L16-L18-L20+L22</f>
        <v>0</v>
      </c>
      <c r="M24" s="306">
        <f t="shared" ref="M24:P24" si="0">M10-M12+M14+M16-M18-M20+M22</f>
        <v>0</v>
      </c>
      <c r="N24" s="306">
        <f t="shared" si="0"/>
        <v>0</v>
      </c>
      <c r="O24" s="306">
        <f t="shared" si="0"/>
        <v>0</v>
      </c>
      <c r="P24" s="306">
        <f t="shared" si="0"/>
        <v>0</v>
      </c>
      <c r="Q24" s="239"/>
      <c r="R24" s="31" t="s">
        <v>229</v>
      </c>
      <c r="S24" s="31"/>
      <c r="T24" s="54"/>
    </row>
    <row r="25" spans="1:20" s="22" customFormat="1" x14ac:dyDescent="0.45">
      <c r="A25" s="309">
        <v>25</v>
      </c>
      <c r="B25" s="164"/>
      <c r="C25" s="166"/>
      <c r="D25" s="176"/>
      <c r="E25" s="176"/>
      <c r="F25" s="170"/>
      <c r="G25" s="176"/>
      <c r="H25" s="176"/>
      <c r="I25" s="176"/>
      <c r="J25" s="176"/>
      <c r="K25" s="176"/>
      <c r="L25" s="165"/>
      <c r="M25" s="165"/>
      <c r="N25" s="165"/>
      <c r="O25" s="165"/>
      <c r="P25" s="165"/>
      <c r="Q25" s="239"/>
      <c r="R25" s="31"/>
      <c r="S25" s="54"/>
      <c r="T25" s="54"/>
    </row>
    <row r="26" spans="1:20" ht="30" customHeight="1" x14ac:dyDescent="0.55000000000000004">
      <c r="A26" s="309">
        <v>26</v>
      </c>
      <c r="B26" s="164"/>
      <c r="C26" s="226" t="s">
        <v>295</v>
      </c>
      <c r="D26" s="176"/>
      <c r="E26" s="176"/>
      <c r="F26" s="176"/>
      <c r="G26" s="176"/>
      <c r="H26" s="176"/>
      <c r="I26" s="176"/>
      <c r="J26" s="176"/>
      <c r="K26" s="176"/>
      <c r="L26" s="165"/>
      <c r="M26" s="165"/>
      <c r="N26" s="165"/>
      <c r="O26" s="165"/>
      <c r="P26" s="165"/>
      <c r="Q26" s="239"/>
      <c r="R26" s="31"/>
    </row>
    <row r="27" spans="1:20" x14ac:dyDescent="0.45">
      <c r="A27" s="309">
        <v>27</v>
      </c>
      <c r="B27" s="190"/>
      <c r="C27" s="165"/>
      <c r="D27" s="176"/>
      <c r="E27" s="176"/>
      <c r="F27" s="170"/>
      <c r="G27" s="176"/>
      <c r="H27" s="176"/>
      <c r="I27" s="176"/>
      <c r="J27" s="176"/>
      <c r="K27" s="176"/>
      <c r="L27" s="176"/>
      <c r="M27" s="790" t="s">
        <v>61</v>
      </c>
      <c r="N27" s="790"/>
      <c r="O27" s="790" t="s">
        <v>30</v>
      </c>
      <c r="P27" s="790"/>
      <c r="Q27" s="239"/>
      <c r="R27" s="31"/>
    </row>
    <row r="28" spans="1:20" x14ac:dyDescent="0.45">
      <c r="A28" s="309">
        <v>28</v>
      </c>
      <c r="B28" s="164"/>
      <c r="C28" s="176"/>
      <c r="D28" s="176"/>
      <c r="E28" s="176"/>
      <c r="F28" s="170"/>
      <c r="G28" s="176"/>
      <c r="H28" s="176"/>
      <c r="I28" s="176"/>
      <c r="J28" s="176"/>
      <c r="K28" s="176"/>
      <c r="L28" s="176"/>
      <c r="M28" s="311" t="s">
        <v>17</v>
      </c>
      <c r="N28" s="311" t="s">
        <v>17</v>
      </c>
      <c r="O28" s="311" t="s">
        <v>17</v>
      </c>
      <c r="P28" s="311" t="s">
        <v>17</v>
      </c>
      <c r="Q28" s="239"/>
      <c r="R28" s="32"/>
    </row>
    <row r="29" spans="1:20" ht="15" customHeight="1" x14ac:dyDescent="0.45">
      <c r="A29" s="309">
        <v>29</v>
      </c>
      <c r="B29" s="164"/>
      <c r="C29" s="176"/>
      <c r="D29" s="176"/>
      <c r="E29" s="183" t="s">
        <v>302</v>
      </c>
      <c r="F29" s="183"/>
      <c r="G29" s="176"/>
      <c r="H29" s="176"/>
      <c r="I29" s="176"/>
      <c r="J29" s="176"/>
      <c r="K29" s="176"/>
      <c r="L29" s="176"/>
      <c r="M29" s="164"/>
      <c r="N29" s="179"/>
      <c r="O29" s="164"/>
      <c r="P29" s="313">
        <f>P10</f>
        <v>0</v>
      </c>
      <c r="Q29" s="239"/>
      <c r="R29" s="31" t="s">
        <v>241</v>
      </c>
      <c r="S29" s="31" t="s">
        <v>335</v>
      </c>
    </row>
    <row r="30" spans="1:20" ht="15" customHeight="1" x14ac:dyDescent="0.45">
      <c r="A30" s="309">
        <v>30</v>
      </c>
      <c r="B30" s="164"/>
      <c r="C30" s="176"/>
      <c r="D30" s="176"/>
      <c r="E30" s="183"/>
      <c r="F30" s="183"/>
      <c r="G30" s="176"/>
      <c r="H30" s="176"/>
      <c r="I30" s="176"/>
      <c r="J30" s="176"/>
      <c r="K30" s="176"/>
      <c r="L30" s="176"/>
      <c r="M30" s="164"/>
      <c r="N30" s="164"/>
      <c r="O30" s="164"/>
      <c r="P30" s="375"/>
      <c r="Q30" s="239"/>
      <c r="R30" s="31"/>
      <c r="S30" s="31"/>
    </row>
    <row r="31" spans="1:20" ht="15" customHeight="1" x14ac:dyDescent="0.45">
      <c r="A31" s="309">
        <v>31</v>
      </c>
      <c r="B31" s="164"/>
      <c r="C31" s="176"/>
      <c r="D31" s="185" t="s">
        <v>5</v>
      </c>
      <c r="E31" s="183"/>
      <c r="F31" s="183"/>
      <c r="G31" s="176"/>
      <c r="H31" s="176"/>
      <c r="I31" s="176"/>
      <c r="J31" s="176"/>
      <c r="K31" s="176"/>
      <c r="L31" s="176"/>
      <c r="M31" s="164"/>
      <c r="N31" s="164"/>
      <c r="O31" s="164"/>
      <c r="P31" s="164"/>
      <c r="Q31" s="239"/>
      <c r="R31" s="31"/>
    </row>
    <row r="32" spans="1:20" ht="15" customHeight="1" x14ac:dyDescent="0.45">
      <c r="A32" s="309">
        <v>32</v>
      </c>
      <c r="B32" s="164"/>
      <c r="C32" s="176"/>
      <c r="D32" s="185"/>
      <c r="E32" s="183" t="s">
        <v>213</v>
      </c>
      <c r="F32" s="183"/>
      <c r="G32" s="176"/>
      <c r="H32" s="176"/>
      <c r="I32" s="176"/>
      <c r="J32" s="176"/>
      <c r="K32" s="176"/>
      <c r="L32" s="176"/>
      <c r="M32" s="164"/>
      <c r="N32" s="313">
        <f>N82</f>
        <v>0</v>
      </c>
      <c r="O32" s="164"/>
      <c r="P32" s="313">
        <f>P82</f>
        <v>0</v>
      </c>
      <c r="Q32" s="239"/>
      <c r="R32" s="31" t="s">
        <v>339</v>
      </c>
    </row>
    <row r="33" spans="1:20" ht="15" customHeight="1" x14ac:dyDescent="0.45">
      <c r="A33" s="309">
        <v>33</v>
      </c>
      <c r="B33" s="164"/>
      <c r="C33" s="176"/>
      <c r="D33" s="185" t="s">
        <v>6</v>
      </c>
      <c r="E33" s="183"/>
      <c r="F33" s="183"/>
      <c r="G33" s="176"/>
      <c r="H33" s="176"/>
      <c r="I33" s="176"/>
      <c r="J33" s="176"/>
      <c r="K33" s="176"/>
      <c r="L33" s="176"/>
      <c r="M33" s="164"/>
      <c r="N33" s="164"/>
      <c r="O33" s="164"/>
      <c r="P33" s="164"/>
      <c r="Q33" s="239"/>
      <c r="R33" s="31"/>
    </row>
    <row r="34" spans="1:20" ht="15" customHeight="1" x14ac:dyDescent="0.45">
      <c r="A34" s="309">
        <v>34</v>
      </c>
      <c r="B34" s="164"/>
      <c r="C34" s="176"/>
      <c r="D34" s="185"/>
      <c r="E34" s="183" t="s">
        <v>212</v>
      </c>
      <c r="F34" s="183"/>
      <c r="G34" s="176"/>
      <c r="H34" s="176"/>
      <c r="I34" s="176"/>
      <c r="J34" s="176"/>
      <c r="K34" s="176"/>
      <c r="L34" s="176"/>
      <c r="M34" s="164"/>
      <c r="N34" s="313">
        <f>N65</f>
        <v>0</v>
      </c>
      <c r="O34" s="164"/>
      <c r="P34" s="313">
        <f>P65</f>
        <v>0</v>
      </c>
      <c r="Q34" s="239"/>
      <c r="R34" s="31" t="s">
        <v>340</v>
      </c>
    </row>
    <row r="35" spans="1:20" ht="15" customHeight="1" x14ac:dyDescent="0.45">
      <c r="A35" s="309">
        <v>35</v>
      </c>
      <c r="B35" s="164"/>
      <c r="C35" s="176"/>
      <c r="D35" s="185" t="s">
        <v>6</v>
      </c>
      <c r="E35" s="183"/>
      <c r="F35" s="176"/>
      <c r="G35" s="176"/>
      <c r="H35" s="176"/>
      <c r="I35" s="176"/>
      <c r="J35" s="176"/>
      <c r="K35" s="176"/>
      <c r="L35" s="176"/>
      <c r="M35" s="164"/>
      <c r="N35" s="164"/>
      <c r="O35" s="164"/>
      <c r="P35" s="164"/>
      <c r="Q35" s="239"/>
      <c r="R35" s="31"/>
    </row>
    <row r="36" spans="1:20" s="11" customFormat="1" ht="15" customHeight="1" x14ac:dyDescent="0.45">
      <c r="A36" s="309">
        <v>36</v>
      </c>
      <c r="B36" s="164"/>
      <c r="C36" s="176"/>
      <c r="D36" s="185"/>
      <c r="E36" s="183"/>
      <c r="F36" s="176" t="s">
        <v>62</v>
      </c>
      <c r="G36" s="176"/>
      <c r="H36" s="176"/>
      <c r="I36" s="176"/>
      <c r="J36" s="176"/>
      <c r="K36" s="176"/>
      <c r="L36" s="176"/>
      <c r="M36" s="179"/>
      <c r="N36" s="164"/>
      <c r="O36" s="179"/>
      <c r="P36" s="164"/>
      <c r="Q36" s="239"/>
      <c r="R36" s="31"/>
      <c r="S36" s="54"/>
      <c r="T36" s="54"/>
    </row>
    <row r="37" spans="1:20" s="11" customFormat="1" ht="15" customHeight="1" x14ac:dyDescent="0.45">
      <c r="A37" s="309">
        <v>37</v>
      </c>
      <c r="B37" s="164"/>
      <c r="C37" s="176"/>
      <c r="D37" s="185"/>
      <c r="E37" s="183"/>
      <c r="F37" s="176" t="s">
        <v>63</v>
      </c>
      <c r="G37" s="176"/>
      <c r="H37" s="176"/>
      <c r="I37" s="176"/>
      <c r="J37" s="176"/>
      <c r="K37" s="176"/>
      <c r="L37" s="176"/>
      <c r="M37" s="179"/>
      <c r="N37" s="164"/>
      <c r="O37" s="179"/>
      <c r="P37" s="164"/>
      <c r="Q37" s="239"/>
      <c r="R37" s="31"/>
      <c r="S37" s="54"/>
      <c r="T37" s="54"/>
    </row>
    <row r="38" spans="1:20" s="11" customFormat="1" ht="15" customHeight="1" x14ac:dyDescent="0.45">
      <c r="A38" s="309">
        <v>38</v>
      </c>
      <c r="B38" s="164"/>
      <c r="C38" s="176"/>
      <c r="D38" s="185"/>
      <c r="E38" s="183"/>
      <c r="F38" s="176" t="s">
        <v>64</v>
      </c>
      <c r="G38" s="176"/>
      <c r="H38" s="176"/>
      <c r="I38" s="176"/>
      <c r="J38" s="176"/>
      <c r="K38" s="176"/>
      <c r="L38" s="176"/>
      <c r="M38" s="179"/>
      <c r="N38" s="164"/>
      <c r="O38" s="179"/>
      <c r="P38" s="164"/>
      <c r="Q38" s="239"/>
      <c r="R38" s="31"/>
      <c r="S38" s="54"/>
      <c r="T38" s="54"/>
    </row>
    <row r="39" spans="1:20" s="11" customFormat="1" ht="15" customHeight="1" x14ac:dyDescent="0.45">
      <c r="A39" s="309">
        <v>39</v>
      </c>
      <c r="B39" s="164"/>
      <c r="C39" s="176"/>
      <c r="D39" s="185"/>
      <c r="E39" s="183" t="s">
        <v>59</v>
      </c>
      <c r="F39" s="176"/>
      <c r="G39" s="176"/>
      <c r="H39" s="176"/>
      <c r="I39" s="176"/>
      <c r="J39" s="176"/>
      <c r="K39" s="176"/>
      <c r="L39" s="176"/>
      <c r="M39" s="164"/>
      <c r="N39" s="313">
        <f>SUM(M36:M38)</f>
        <v>0</v>
      </c>
      <c r="O39" s="164"/>
      <c r="P39" s="313">
        <f>SUM(O36:O38)</f>
        <v>0</v>
      </c>
      <c r="Q39" s="239"/>
      <c r="R39" s="31" t="s">
        <v>963</v>
      </c>
      <c r="S39" s="54"/>
      <c r="T39" s="54"/>
    </row>
    <row r="40" spans="1:20" s="11" customFormat="1" ht="15" customHeight="1" x14ac:dyDescent="0.45">
      <c r="A40" s="309">
        <v>40</v>
      </c>
      <c r="B40" s="164"/>
      <c r="C40" s="176"/>
      <c r="D40" s="185" t="s">
        <v>65</v>
      </c>
      <c r="E40" s="183"/>
      <c r="F40" s="176"/>
      <c r="G40" s="176"/>
      <c r="H40" s="176"/>
      <c r="I40" s="176"/>
      <c r="J40" s="176"/>
      <c r="K40" s="176"/>
      <c r="L40" s="176"/>
      <c r="M40" s="164"/>
      <c r="N40" s="164"/>
      <c r="O40" s="164"/>
      <c r="P40" s="164"/>
      <c r="Q40" s="239"/>
      <c r="R40" s="31"/>
      <c r="S40" s="54"/>
      <c r="T40" s="54"/>
    </row>
    <row r="41" spans="1:20" s="11" customFormat="1" ht="15" customHeight="1" x14ac:dyDescent="0.45">
      <c r="A41" s="309">
        <v>41</v>
      </c>
      <c r="B41" s="164"/>
      <c r="C41" s="231"/>
      <c r="D41" s="185"/>
      <c r="E41" s="183"/>
      <c r="F41" s="176" t="s">
        <v>66</v>
      </c>
      <c r="G41" s="176"/>
      <c r="H41" s="176"/>
      <c r="I41" s="176"/>
      <c r="J41" s="176"/>
      <c r="K41" s="176"/>
      <c r="L41" s="176"/>
      <c r="M41" s="179"/>
      <c r="N41" s="164"/>
      <c r="O41" s="179"/>
      <c r="P41" s="164"/>
      <c r="Q41" s="239"/>
      <c r="R41" s="31"/>
      <c r="S41" s="54"/>
      <c r="T41" s="54"/>
    </row>
    <row r="42" spans="1:20" s="11" customFormat="1" ht="15" customHeight="1" x14ac:dyDescent="0.45">
      <c r="A42" s="309">
        <v>42</v>
      </c>
      <c r="B42" s="164"/>
      <c r="C42" s="176"/>
      <c r="D42" s="185"/>
      <c r="E42" s="183"/>
      <c r="F42" s="176" t="s">
        <v>67</v>
      </c>
      <c r="G42" s="176"/>
      <c r="H42" s="176"/>
      <c r="I42" s="176"/>
      <c r="J42" s="176"/>
      <c r="K42" s="176"/>
      <c r="L42" s="176"/>
      <c r="M42" s="179"/>
      <c r="N42" s="164"/>
      <c r="O42" s="179"/>
      <c r="P42" s="164"/>
      <c r="Q42" s="239"/>
      <c r="R42" s="31"/>
      <c r="S42" s="54"/>
      <c r="T42" s="54"/>
    </row>
    <row r="43" spans="1:20" s="11" customFormat="1" ht="15" customHeight="1" x14ac:dyDescent="0.45">
      <c r="A43" s="309">
        <v>43</v>
      </c>
      <c r="B43" s="164"/>
      <c r="C43" s="176"/>
      <c r="D43" s="185"/>
      <c r="E43" s="183"/>
      <c r="F43" s="176" t="s">
        <v>68</v>
      </c>
      <c r="G43" s="176"/>
      <c r="H43" s="176"/>
      <c r="I43" s="176"/>
      <c r="J43" s="176"/>
      <c r="K43" s="176"/>
      <c r="L43" s="176"/>
      <c r="M43" s="179"/>
      <c r="N43" s="164"/>
      <c r="O43" s="179"/>
      <c r="P43" s="164"/>
      <c r="Q43" s="239"/>
      <c r="R43" s="31"/>
      <c r="S43" s="54"/>
      <c r="T43" s="54"/>
    </row>
    <row r="44" spans="1:20" s="11" customFormat="1" ht="15" customHeight="1" x14ac:dyDescent="0.45">
      <c r="A44" s="309">
        <v>44</v>
      </c>
      <c r="B44" s="164"/>
      <c r="C44" s="176"/>
      <c r="D44" s="185"/>
      <c r="E44" s="183" t="s">
        <v>22</v>
      </c>
      <c r="F44" s="176"/>
      <c r="G44" s="176"/>
      <c r="H44" s="176"/>
      <c r="I44" s="176"/>
      <c r="J44" s="176"/>
      <c r="K44" s="176"/>
      <c r="L44" s="176"/>
      <c r="M44" s="164"/>
      <c r="N44" s="313">
        <f>SUM(M41:M43)</f>
        <v>0</v>
      </c>
      <c r="O44" s="164"/>
      <c r="P44" s="313">
        <f>SUM(O41:O43)</f>
        <v>0</v>
      </c>
      <c r="Q44" s="239"/>
      <c r="R44" s="31" t="s">
        <v>962</v>
      </c>
      <c r="S44" s="54"/>
      <c r="T44" s="54"/>
    </row>
    <row r="45" spans="1:20" s="11" customFormat="1" ht="15" customHeight="1" x14ac:dyDescent="0.45">
      <c r="A45" s="309">
        <v>45</v>
      </c>
      <c r="B45" s="164"/>
      <c r="C45" s="176"/>
      <c r="D45" s="185"/>
      <c r="E45" s="183"/>
      <c r="F45" s="176"/>
      <c r="G45" s="176"/>
      <c r="H45" s="176"/>
      <c r="I45" s="176"/>
      <c r="J45" s="176"/>
      <c r="K45" s="176"/>
      <c r="L45" s="176"/>
      <c r="M45" s="164"/>
      <c r="N45" s="375"/>
      <c r="O45" s="164"/>
      <c r="P45" s="375"/>
      <c r="Q45" s="239"/>
      <c r="R45" s="31"/>
      <c r="S45" s="54"/>
      <c r="T45" s="54"/>
    </row>
    <row r="46" spans="1:20" s="11" customFormat="1" ht="15" customHeight="1" x14ac:dyDescent="0.45">
      <c r="A46" s="309">
        <v>46</v>
      </c>
      <c r="B46" s="164"/>
      <c r="C46" s="176"/>
      <c r="D46" s="185" t="s">
        <v>5</v>
      </c>
      <c r="E46" s="183" t="s">
        <v>272</v>
      </c>
      <c r="F46" s="176"/>
      <c r="G46" s="176"/>
      <c r="H46" s="176"/>
      <c r="I46" s="176"/>
      <c r="J46" s="176"/>
      <c r="K46" s="176"/>
      <c r="L46" s="176"/>
      <c r="M46" s="164"/>
      <c r="N46" s="375"/>
      <c r="O46" s="164"/>
      <c r="P46" s="313">
        <f>K125</f>
        <v>0</v>
      </c>
      <c r="Q46" s="239"/>
      <c r="R46" s="31" t="s">
        <v>341</v>
      </c>
      <c r="S46" s="54"/>
      <c r="T46" s="54"/>
    </row>
    <row r="47" spans="1:20" ht="15" customHeight="1" x14ac:dyDescent="0.45">
      <c r="A47" s="309">
        <v>47</v>
      </c>
      <c r="B47" s="164"/>
      <c r="C47" s="176"/>
      <c r="D47" s="185"/>
      <c r="E47" s="183"/>
      <c r="F47" s="170"/>
      <c r="G47" s="176"/>
      <c r="H47" s="176"/>
      <c r="I47" s="176"/>
      <c r="J47" s="176"/>
      <c r="K47" s="176"/>
      <c r="L47" s="176"/>
      <c r="M47" s="164"/>
      <c r="N47" s="164"/>
      <c r="O47" s="164"/>
      <c r="P47" s="164"/>
      <c r="Q47" s="239"/>
      <c r="R47" s="31"/>
    </row>
    <row r="48" spans="1:20" ht="15" customHeight="1" x14ac:dyDescent="0.45">
      <c r="A48" s="309">
        <v>48</v>
      </c>
      <c r="B48" s="164"/>
      <c r="C48" s="231"/>
      <c r="D48" s="185" t="s">
        <v>6</v>
      </c>
      <c r="E48" s="183" t="s">
        <v>24</v>
      </c>
      <c r="F48" s="176"/>
      <c r="G48" s="176"/>
      <c r="H48" s="176"/>
      <c r="I48" s="176"/>
      <c r="J48" s="176"/>
      <c r="K48" s="176"/>
      <c r="L48" s="176"/>
      <c r="M48" s="164"/>
      <c r="N48" s="164"/>
      <c r="O48" s="164"/>
      <c r="P48" s="313">
        <f>P50-(P29-P32+P34+P39-P44+P46)</f>
        <v>0</v>
      </c>
      <c r="Q48" s="239"/>
      <c r="R48" s="31" t="s">
        <v>961</v>
      </c>
    </row>
    <row r="49" spans="1:19" ht="15" customHeight="1" thickBot="1" x14ac:dyDescent="0.5">
      <c r="A49" s="309">
        <v>49</v>
      </c>
      <c r="B49" s="164"/>
      <c r="C49" s="176"/>
      <c r="D49" s="176"/>
      <c r="E49" s="183"/>
      <c r="F49" s="176"/>
      <c r="G49" s="176"/>
      <c r="H49" s="176"/>
      <c r="I49" s="176"/>
      <c r="J49" s="176"/>
      <c r="K49" s="176"/>
      <c r="L49" s="176"/>
      <c r="M49" s="164"/>
      <c r="N49" s="164"/>
      <c r="O49" s="164"/>
      <c r="P49" s="164"/>
      <c r="Q49" s="239"/>
      <c r="R49" s="31"/>
    </row>
    <row r="50" spans="1:19" ht="15" customHeight="1" thickBot="1" x14ac:dyDescent="0.5">
      <c r="A50" s="309">
        <v>50</v>
      </c>
      <c r="B50" s="164"/>
      <c r="C50" s="183"/>
      <c r="D50" s="176"/>
      <c r="E50" s="183" t="s">
        <v>60</v>
      </c>
      <c r="F50" s="176"/>
      <c r="G50" s="176"/>
      <c r="H50" s="176"/>
      <c r="I50" s="176"/>
      <c r="J50" s="176"/>
      <c r="K50" s="176"/>
      <c r="L50" s="176"/>
      <c r="M50" s="164"/>
      <c r="N50" s="306">
        <f>N29-N32+N34+N39-N44</f>
        <v>0</v>
      </c>
      <c r="O50" s="164"/>
      <c r="P50" s="306">
        <f>'S4a.Asset Allocations'!J87</f>
        <v>0</v>
      </c>
      <c r="Q50" s="239"/>
      <c r="R50" s="31" t="s">
        <v>330</v>
      </c>
    </row>
    <row r="51" spans="1:19" ht="42" customHeight="1" x14ac:dyDescent="0.45">
      <c r="A51" s="309">
        <v>51</v>
      </c>
      <c r="B51" s="164"/>
      <c r="C51" s="792" t="s">
        <v>219</v>
      </c>
      <c r="D51" s="792"/>
      <c r="E51" s="792"/>
      <c r="F51" s="792"/>
      <c r="G51" s="792"/>
      <c r="H51" s="792"/>
      <c r="I51" s="792"/>
      <c r="J51" s="792"/>
      <c r="K51" s="792"/>
      <c r="L51" s="792"/>
      <c r="M51" s="792"/>
      <c r="N51" s="792"/>
      <c r="O51" s="792"/>
      <c r="P51" s="792"/>
      <c r="Q51" s="239"/>
      <c r="R51" s="31"/>
    </row>
    <row r="52" spans="1:19" ht="17.25" customHeight="1" x14ac:dyDescent="0.45">
      <c r="A52" s="309">
        <v>52</v>
      </c>
      <c r="B52" s="164"/>
      <c r="C52" s="407"/>
      <c r="D52" s="407"/>
      <c r="E52" s="407"/>
      <c r="F52" s="407"/>
      <c r="G52" s="407"/>
      <c r="H52" s="407"/>
      <c r="I52" s="407"/>
      <c r="J52" s="407"/>
      <c r="K52" s="407"/>
      <c r="L52" s="407"/>
      <c r="M52" s="407"/>
      <c r="N52" s="407"/>
      <c r="O52" s="407"/>
      <c r="P52" s="407"/>
      <c r="Q52" s="239"/>
      <c r="R52" s="31"/>
    </row>
    <row r="53" spans="1:19" ht="30" customHeight="1" x14ac:dyDescent="0.55000000000000004">
      <c r="A53" s="309">
        <v>53</v>
      </c>
      <c r="B53" s="176"/>
      <c r="C53" s="173" t="s">
        <v>296</v>
      </c>
      <c r="D53" s="176"/>
      <c r="E53" s="176"/>
      <c r="F53" s="176"/>
      <c r="G53" s="176"/>
      <c r="H53" s="176"/>
      <c r="I53" s="176"/>
      <c r="J53" s="176"/>
      <c r="K53" s="176"/>
      <c r="L53" s="165"/>
      <c r="M53" s="165"/>
      <c r="N53" s="165"/>
      <c r="O53" s="165"/>
      <c r="P53" s="165"/>
      <c r="Q53" s="239"/>
      <c r="R53" s="31"/>
    </row>
    <row r="54" spans="1:19" x14ac:dyDescent="0.45">
      <c r="A54" s="309">
        <v>54</v>
      </c>
      <c r="B54" s="165"/>
      <c r="C54" s="165"/>
      <c r="D54" s="165"/>
      <c r="E54" s="165"/>
      <c r="F54" s="165"/>
      <c r="G54" s="165"/>
      <c r="H54" s="165"/>
      <c r="I54" s="165"/>
      <c r="J54" s="176"/>
      <c r="K54" s="165"/>
      <c r="L54" s="165"/>
      <c r="M54" s="165"/>
      <c r="N54" s="165"/>
      <c r="O54" s="165"/>
      <c r="P54" s="165"/>
      <c r="Q54" s="239"/>
      <c r="R54" s="31"/>
    </row>
    <row r="55" spans="1:19" ht="15" customHeight="1" x14ac:dyDescent="0.55000000000000004">
      <c r="A55" s="309">
        <v>55</v>
      </c>
      <c r="B55" s="176"/>
      <c r="C55" s="176"/>
      <c r="D55" s="176"/>
      <c r="E55" s="176"/>
      <c r="F55" s="176" t="s">
        <v>803</v>
      </c>
      <c r="G55" s="176"/>
      <c r="H55" s="176"/>
      <c r="I55" s="176"/>
      <c r="J55" s="176"/>
      <c r="K55" s="176"/>
      <c r="L55" s="176"/>
      <c r="M55" s="176"/>
      <c r="N55" s="176"/>
      <c r="O55" s="176"/>
      <c r="P55" s="179"/>
      <c r="Q55" s="239"/>
      <c r="R55" s="31"/>
      <c r="S55" s="31" t="s">
        <v>153</v>
      </c>
    </row>
    <row r="56" spans="1:19" ht="15" customHeight="1" x14ac:dyDescent="0.55000000000000004">
      <c r="A56" s="309">
        <v>56</v>
      </c>
      <c r="B56" s="176"/>
      <c r="C56" s="176"/>
      <c r="D56" s="176"/>
      <c r="E56" s="176"/>
      <c r="F56" s="176" t="s">
        <v>804</v>
      </c>
      <c r="G56" s="176"/>
      <c r="H56" s="176"/>
      <c r="I56" s="176"/>
      <c r="J56" s="176"/>
      <c r="K56" s="176"/>
      <c r="L56" s="176"/>
      <c r="M56" s="176"/>
      <c r="N56" s="176"/>
      <c r="O56" s="176"/>
      <c r="P56" s="179"/>
      <c r="Q56" s="239"/>
      <c r="R56" s="31"/>
      <c r="S56" s="31" t="s">
        <v>153</v>
      </c>
    </row>
    <row r="57" spans="1:19" ht="15" customHeight="1" x14ac:dyDescent="0.45">
      <c r="A57" s="309">
        <v>57</v>
      </c>
      <c r="B57" s="176"/>
      <c r="C57" s="176"/>
      <c r="D57" s="176"/>
      <c r="E57" s="176"/>
      <c r="F57" s="176" t="s">
        <v>70</v>
      </c>
      <c r="G57" s="176"/>
      <c r="H57" s="176"/>
      <c r="I57" s="176"/>
      <c r="J57" s="176"/>
      <c r="K57" s="176"/>
      <c r="L57" s="176"/>
      <c r="M57" s="176"/>
      <c r="N57" s="176"/>
      <c r="O57" s="176"/>
      <c r="P57" s="314">
        <f>IF(P55&lt;&gt;0,P55/P56-1, 0)</f>
        <v>0</v>
      </c>
      <c r="Q57" s="239"/>
      <c r="R57" s="31"/>
    </row>
    <row r="58" spans="1:19" ht="15" customHeight="1" x14ac:dyDescent="0.45">
      <c r="A58" s="309">
        <v>58</v>
      </c>
      <c r="B58" s="176"/>
      <c r="C58" s="176"/>
      <c r="D58" s="176"/>
      <c r="E58" s="176"/>
      <c r="F58" s="176"/>
      <c r="G58" s="176"/>
      <c r="H58" s="176"/>
      <c r="I58" s="176"/>
      <c r="J58" s="176"/>
      <c r="K58" s="176"/>
      <c r="L58" s="176"/>
      <c r="M58" s="405"/>
      <c r="N58" s="405"/>
      <c r="O58" s="405"/>
      <c r="P58" s="405"/>
      <c r="Q58" s="239"/>
      <c r="R58" s="31"/>
    </row>
    <row r="59" spans="1:19" ht="15" customHeight="1" x14ac:dyDescent="0.45">
      <c r="A59" s="309">
        <v>59</v>
      </c>
      <c r="B59" s="176"/>
      <c r="C59" s="176"/>
      <c r="D59" s="176"/>
      <c r="E59" s="176"/>
      <c r="F59" s="176"/>
      <c r="G59" s="176"/>
      <c r="H59" s="176"/>
      <c r="I59" s="176"/>
      <c r="J59" s="176"/>
      <c r="K59" s="176"/>
      <c r="L59" s="176"/>
      <c r="M59" s="793" t="s">
        <v>61</v>
      </c>
      <c r="N59" s="793"/>
      <c r="O59" s="793" t="s">
        <v>30</v>
      </c>
      <c r="P59" s="793"/>
      <c r="Q59" s="239"/>
      <c r="R59" s="31"/>
    </row>
    <row r="60" spans="1:19" ht="15" customHeight="1" x14ac:dyDescent="0.45">
      <c r="A60" s="309">
        <v>60</v>
      </c>
      <c r="B60" s="176"/>
      <c r="C60" s="176"/>
      <c r="D60" s="176"/>
      <c r="E60" s="176"/>
      <c r="F60" s="176"/>
      <c r="G60" s="176"/>
      <c r="H60" s="176"/>
      <c r="I60" s="176"/>
      <c r="J60" s="176"/>
      <c r="K60" s="176"/>
      <c r="L60" s="176"/>
      <c r="M60" s="315" t="s">
        <v>17</v>
      </c>
      <c r="N60" s="315" t="s">
        <v>17</v>
      </c>
      <c r="O60" s="315" t="s">
        <v>17</v>
      </c>
      <c r="P60" s="315" t="s">
        <v>17</v>
      </c>
      <c r="Q60" s="239"/>
      <c r="R60" s="32"/>
    </row>
    <row r="61" spans="1:19" ht="15" customHeight="1" x14ac:dyDescent="0.45">
      <c r="A61" s="309">
        <v>61</v>
      </c>
      <c r="B61" s="176"/>
      <c r="C61" s="176"/>
      <c r="D61" s="176"/>
      <c r="E61" s="176"/>
      <c r="F61" s="176" t="s">
        <v>18</v>
      </c>
      <c r="G61" s="176"/>
      <c r="H61" s="176"/>
      <c r="I61" s="176"/>
      <c r="J61" s="176"/>
      <c r="K61" s="176"/>
      <c r="L61" s="176"/>
      <c r="M61" s="188">
        <f>N29</f>
        <v>0</v>
      </c>
      <c r="N61" s="164"/>
      <c r="O61" s="188">
        <f>P29</f>
        <v>0</v>
      </c>
      <c r="P61" s="164"/>
      <c r="Q61" s="239"/>
      <c r="R61" s="31" t="s">
        <v>958</v>
      </c>
    </row>
    <row r="62" spans="1:19" ht="15" customHeight="1" x14ac:dyDescent="0.45">
      <c r="A62" s="309">
        <v>62</v>
      </c>
      <c r="B62" s="165"/>
      <c r="C62" s="231"/>
      <c r="D62" s="185" t="s">
        <v>5</v>
      </c>
      <c r="E62" s="231"/>
      <c r="F62" s="409" t="s">
        <v>791</v>
      </c>
      <c r="G62" s="409"/>
      <c r="H62" s="409"/>
      <c r="I62" s="409"/>
      <c r="J62" s="409"/>
      <c r="K62" s="409"/>
      <c r="L62" s="176"/>
      <c r="M62" s="179"/>
      <c r="N62" s="164"/>
      <c r="O62" s="179"/>
      <c r="P62" s="164"/>
      <c r="Q62" s="239"/>
      <c r="R62" s="31"/>
    </row>
    <row r="63" spans="1:19" ht="15" customHeight="1" x14ac:dyDescent="0.45">
      <c r="A63" s="309">
        <v>63</v>
      </c>
      <c r="B63" s="176"/>
      <c r="C63" s="176"/>
      <c r="D63" s="176"/>
      <c r="E63" s="176"/>
      <c r="F63" s="176"/>
      <c r="G63" s="176"/>
      <c r="H63" s="176"/>
      <c r="I63" s="176"/>
      <c r="J63" s="176"/>
      <c r="K63" s="176"/>
      <c r="L63" s="176"/>
      <c r="M63" s="164"/>
      <c r="N63" s="164"/>
      <c r="O63" s="164"/>
      <c r="P63" s="164"/>
      <c r="Q63" s="239"/>
      <c r="R63" s="31"/>
    </row>
    <row r="64" spans="1:19" ht="15" customHeight="1" thickBot="1" x14ac:dyDescent="0.5">
      <c r="A64" s="309">
        <v>64</v>
      </c>
      <c r="B64" s="176"/>
      <c r="C64" s="176"/>
      <c r="D64" s="409"/>
      <c r="E64" s="409"/>
      <c r="F64" s="409" t="s">
        <v>71</v>
      </c>
      <c r="G64" s="409"/>
      <c r="H64" s="409"/>
      <c r="I64" s="409"/>
      <c r="J64" s="409"/>
      <c r="K64" s="409"/>
      <c r="L64" s="176"/>
      <c r="M64" s="188">
        <f>M61-M62</f>
        <v>0</v>
      </c>
      <c r="N64" s="164"/>
      <c r="O64" s="188">
        <f>O61-O62</f>
        <v>0</v>
      </c>
      <c r="P64" s="164"/>
      <c r="Q64" s="239"/>
      <c r="R64" s="31"/>
    </row>
    <row r="65" spans="1:20" ht="15" customHeight="1" thickBot="1" x14ac:dyDescent="0.5">
      <c r="A65" s="309">
        <v>65</v>
      </c>
      <c r="B65" s="176"/>
      <c r="C65" s="176"/>
      <c r="D65" s="176"/>
      <c r="E65" s="316" t="s">
        <v>212</v>
      </c>
      <c r="F65" s="176"/>
      <c r="G65" s="176"/>
      <c r="H65" s="176"/>
      <c r="I65" s="176"/>
      <c r="J65" s="176"/>
      <c r="K65" s="176"/>
      <c r="L65" s="176"/>
      <c r="M65" s="164"/>
      <c r="N65" s="178">
        <f>IF(M64&lt;&gt;0,M64*$P57,0)</f>
        <v>0</v>
      </c>
      <c r="O65" s="164"/>
      <c r="P65" s="178">
        <f>IF(O64&lt;&gt;0,O64*$P57,0)</f>
        <v>0</v>
      </c>
      <c r="Q65" s="239"/>
      <c r="R65" s="31" t="s">
        <v>959</v>
      </c>
    </row>
    <row r="66" spans="1:20" s="22" customFormat="1" x14ac:dyDescent="0.45">
      <c r="A66" s="309">
        <v>66</v>
      </c>
      <c r="B66" s="176"/>
      <c r="C66" s="176"/>
      <c r="D66" s="176"/>
      <c r="E66" s="176"/>
      <c r="F66" s="176"/>
      <c r="G66" s="176"/>
      <c r="H66" s="176"/>
      <c r="I66" s="176"/>
      <c r="J66" s="176"/>
      <c r="K66" s="176"/>
      <c r="L66" s="176"/>
      <c r="M66" s="176"/>
      <c r="N66" s="176"/>
      <c r="O66" s="176"/>
      <c r="P66" s="176"/>
      <c r="Q66" s="239"/>
      <c r="R66" s="31"/>
      <c r="S66" s="54"/>
      <c r="T66" s="54"/>
    </row>
    <row r="67" spans="1:20" ht="30" customHeight="1" x14ac:dyDescent="0.55000000000000004">
      <c r="A67" s="309">
        <v>67</v>
      </c>
      <c r="B67" s="176"/>
      <c r="C67" s="173" t="s">
        <v>297</v>
      </c>
      <c r="D67" s="176"/>
      <c r="E67" s="176"/>
      <c r="F67" s="176"/>
      <c r="G67" s="176"/>
      <c r="H67" s="176"/>
      <c r="I67" s="176"/>
      <c r="J67" s="176"/>
      <c r="K67" s="176"/>
      <c r="L67" s="165"/>
      <c r="M67" s="165"/>
      <c r="N67" s="165"/>
      <c r="O67" s="165"/>
      <c r="P67" s="165"/>
      <c r="Q67" s="239"/>
      <c r="R67" s="31"/>
    </row>
    <row r="68" spans="1:20" ht="35.25" customHeight="1" x14ac:dyDescent="0.45">
      <c r="A68" s="309">
        <v>68</v>
      </c>
      <c r="B68" s="176"/>
      <c r="C68" s="176"/>
      <c r="D68" s="176"/>
      <c r="E68" s="176"/>
      <c r="F68" s="176"/>
      <c r="G68" s="176"/>
      <c r="H68" s="176"/>
      <c r="I68" s="176"/>
      <c r="J68" s="176"/>
      <c r="K68" s="176"/>
      <c r="L68" s="176"/>
      <c r="M68" s="790" t="s">
        <v>72</v>
      </c>
      <c r="N68" s="790"/>
      <c r="O68" s="790" t="s">
        <v>73</v>
      </c>
      <c r="P68" s="790"/>
      <c r="Q68" s="239"/>
      <c r="R68" s="31"/>
    </row>
    <row r="69" spans="1:20" ht="15" customHeight="1" x14ac:dyDescent="0.45">
      <c r="A69" s="309">
        <v>69</v>
      </c>
      <c r="B69" s="176"/>
      <c r="C69" s="176"/>
      <c r="D69" s="409"/>
      <c r="E69" s="183" t="s">
        <v>74</v>
      </c>
      <c r="F69" s="409"/>
      <c r="G69" s="409"/>
      <c r="H69" s="409"/>
      <c r="I69" s="409"/>
      <c r="J69" s="409"/>
      <c r="K69" s="409"/>
      <c r="L69" s="176"/>
      <c r="M69" s="164"/>
      <c r="N69" s="179"/>
      <c r="O69" s="164"/>
      <c r="P69" s="179"/>
      <c r="Q69" s="239"/>
      <c r="R69" s="31"/>
      <c r="S69" s="31" t="s">
        <v>154</v>
      </c>
    </row>
    <row r="70" spans="1:20" ht="15" customHeight="1" x14ac:dyDescent="0.45">
      <c r="A70" s="309">
        <v>70</v>
      </c>
      <c r="B70" s="176"/>
      <c r="C70" s="185"/>
      <c r="D70" s="185" t="s">
        <v>6</v>
      </c>
      <c r="E70" s="183"/>
      <c r="F70" s="176" t="s">
        <v>75</v>
      </c>
      <c r="G70" s="166"/>
      <c r="H70" s="166"/>
      <c r="I70" s="166"/>
      <c r="J70" s="166"/>
      <c r="K70" s="166"/>
      <c r="L70" s="176"/>
      <c r="M70" s="179"/>
      <c r="N70" s="164"/>
      <c r="O70" s="188">
        <f>'S6.Actual Expenditure Capex'!L37</f>
        <v>0</v>
      </c>
      <c r="P70" s="164"/>
      <c r="Q70" s="239"/>
      <c r="R70" s="31" t="s">
        <v>242</v>
      </c>
    </row>
    <row r="71" spans="1:20" ht="15" customHeight="1" x14ac:dyDescent="0.45">
      <c r="A71" s="309">
        <v>71</v>
      </c>
      <c r="B71" s="176"/>
      <c r="C71" s="185"/>
      <c r="D71" s="185" t="s">
        <v>5</v>
      </c>
      <c r="E71" s="183"/>
      <c r="F71" s="176" t="s">
        <v>21</v>
      </c>
      <c r="G71" s="166"/>
      <c r="H71" s="166"/>
      <c r="I71" s="166"/>
      <c r="J71" s="166"/>
      <c r="K71" s="166"/>
      <c r="L71" s="176"/>
      <c r="M71" s="188">
        <f>N39</f>
        <v>0</v>
      </c>
      <c r="N71" s="164"/>
      <c r="O71" s="188">
        <f>P39</f>
        <v>0</v>
      </c>
      <c r="P71" s="164"/>
      <c r="Q71" s="239"/>
      <c r="R71" s="51" t="s">
        <v>950</v>
      </c>
    </row>
    <row r="72" spans="1:20" ht="15" customHeight="1" thickBot="1" x14ac:dyDescent="0.5">
      <c r="A72" s="309">
        <v>72</v>
      </c>
      <c r="B72" s="176"/>
      <c r="C72" s="185"/>
      <c r="D72" s="185" t="s">
        <v>6</v>
      </c>
      <c r="E72" s="183"/>
      <c r="F72" s="176" t="s">
        <v>24</v>
      </c>
      <c r="G72" s="166"/>
      <c r="H72" s="166"/>
      <c r="I72" s="166"/>
      <c r="J72" s="166"/>
      <c r="K72" s="166"/>
      <c r="L72" s="176"/>
      <c r="M72" s="164"/>
      <c r="N72" s="164"/>
      <c r="O72" s="179"/>
      <c r="P72" s="164"/>
      <c r="Q72" s="239"/>
      <c r="R72" s="31"/>
    </row>
    <row r="73" spans="1:20" ht="15" customHeight="1" thickBot="1" x14ac:dyDescent="0.5">
      <c r="A73" s="309">
        <v>73</v>
      </c>
      <c r="B73" s="176"/>
      <c r="C73" s="176"/>
      <c r="D73" s="409"/>
      <c r="E73" s="183" t="s">
        <v>76</v>
      </c>
      <c r="F73" s="409"/>
      <c r="G73" s="409"/>
      <c r="H73" s="409"/>
      <c r="I73" s="409"/>
      <c r="J73" s="409"/>
      <c r="K73" s="409"/>
      <c r="L73" s="176"/>
      <c r="M73" s="164"/>
      <c r="N73" s="178">
        <f>N69+M70-M71</f>
        <v>0</v>
      </c>
      <c r="O73" s="164"/>
      <c r="P73" s="178">
        <f>P69+O70-O71+O72</f>
        <v>0</v>
      </c>
      <c r="Q73" s="239"/>
      <c r="R73" s="31"/>
    </row>
    <row r="74" spans="1:20" ht="15" customHeight="1" x14ac:dyDescent="0.45">
      <c r="A74" s="309">
        <v>74</v>
      </c>
      <c r="B74" s="176"/>
      <c r="C74" s="176"/>
      <c r="D74" s="409"/>
      <c r="E74" s="409"/>
      <c r="F74" s="409"/>
      <c r="G74" s="409"/>
      <c r="H74" s="409"/>
      <c r="I74" s="409"/>
      <c r="J74" s="409"/>
      <c r="K74" s="409"/>
      <c r="L74" s="176"/>
      <c r="M74" s="176"/>
      <c r="N74" s="165"/>
      <c r="O74" s="176"/>
      <c r="P74" s="176"/>
      <c r="Q74" s="239"/>
      <c r="R74" s="31"/>
    </row>
    <row r="75" spans="1:20" ht="15" customHeight="1" x14ac:dyDescent="0.45">
      <c r="A75" s="309">
        <v>75</v>
      </c>
      <c r="B75" s="176"/>
      <c r="C75" s="176"/>
      <c r="D75" s="409"/>
      <c r="E75" s="409"/>
      <c r="F75" s="176" t="s">
        <v>77</v>
      </c>
      <c r="G75" s="409"/>
      <c r="H75" s="409"/>
      <c r="I75" s="409"/>
      <c r="J75" s="409"/>
      <c r="K75" s="409"/>
      <c r="L75" s="176"/>
      <c r="M75" s="176"/>
      <c r="N75" s="165"/>
      <c r="O75" s="176"/>
      <c r="P75" s="140"/>
      <c r="Q75" s="239"/>
      <c r="R75" s="31"/>
    </row>
    <row r="76" spans="1:20" ht="15" customHeight="1" x14ac:dyDescent="0.45">
      <c r="A76" s="309">
        <v>76</v>
      </c>
      <c r="B76" s="176"/>
      <c r="C76" s="176"/>
      <c r="D76" s="409"/>
      <c r="E76" s="409"/>
      <c r="F76" s="176"/>
      <c r="G76" s="409"/>
      <c r="H76" s="409"/>
      <c r="I76" s="409"/>
      <c r="J76" s="409"/>
      <c r="K76" s="409"/>
      <c r="L76" s="176"/>
      <c r="M76" s="176"/>
      <c r="N76" s="165"/>
      <c r="O76" s="176"/>
      <c r="P76" s="176"/>
      <c r="Q76" s="239"/>
      <c r="R76" s="31"/>
    </row>
    <row r="77" spans="1:20" ht="30" customHeight="1" x14ac:dyDescent="0.55000000000000004">
      <c r="A77" s="309">
        <v>77</v>
      </c>
      <c r="B77" s="176"/>
      <c r="C77" s="173" t="s">
        <v>298</v>
      </c>
      <c r="D77" s="176"/>
      <c r="E77" s="176"/>
      <c r="F77" s="176"/>
      <c r="G77" s="176"/>
      <c r="H77" s="176"/>
      <c r="I77" s="176"/>
      <c r="J77" s="176"/>
      <c r="K77" s="176"/>
      <c r="L77" s="165"/>
      <c r="M77" s="794"/>
      <c r="N77" s="794"/>
      <c r="O77" s="794"/>
      <c r="P77" s="794"/>
      <c r="Q77" s="239"/>
      <c r="R77" s="31"/>
    </row>
    <row r="78" spans="1:20" ht="12.75" customHeight="1" x14ac:dyDescent="0.45">
      <c r="A78" s="309">
        <v>78</v>
      </c>
      <c r="B78" s="176"/>
      <c r="C78" s="176"/>
      <c r="D78" s="176"/>
      <c r="E78" s="176"/>
      <c r="F78" s="176"/>
      <c r="G78" s="176"/>
      <c r="H78" s="176"/>
      <c r="I78" s="176"/>
      <c r="J78" s="176"/>
      <c r="K78" s="176"/>
      <c r="L78" s="176"/>
      <c r="M78" s="790" t="s">
        <v>61</v>
      </c>
      <c r="N78" s="790"/>
      <c r="O78" s="790" t="s">
        <v>30</v>
      </c>
      <c r="P78" s="790"/>
      <c r="Q78" s="239"/>
      <c r="R78" s="31"/>
    </row>
    <row r="79" spans="1:20" ht="15" customHeight="1" x14ac:dyDescent="0.45">
      <c r="A79" s="309">
        <v>79</v>
      </c>
      <c r="B79" s="176"/>
      <c r="C79" s="176"/>
      <c r="D79" s="176"/>
      <c r="E79" s="176"/>
      <c r="F79" s="176"/>
      <c r="G79" s="176"/>
      <c r="H79" s="176"/>
      <c r="I79" s="176"/>
      <c r="J79" s="176"/>
      <c r="K79" s="176"/>
      <c r="L79" s="176"/>
      <c r="M79" s="311" t="s">
        <v>17</v>
      </c>
      <c r="N79" s="311" t="s">
        <v>17</v>
      </c>
      <c r="O79" s="311" t="s">
        <v>17</v>
      </c>
      <c r="P79" s="311" t="s">
        <v>17</v>
      </c>
      <c r="Q79" s="239"/>
      <c r="R79" s="32"/>
    </row>
    <row r="80" spans="1:20" ht="15" customHeight="1" x14ac:dyDescent="0.45">
      <c r="A80" s="309">
        <v>80</v>
      </c>
      <c r="B80" s="176"/>
      <c r="C80" s="176"/>
      <c r="D80" s="176"/>
      <c r="E80" s="176"/>
      <c r="F80" s="170" t="s">
        <v>220</v>
      </c>
      <c r="G80" s="176"/>
      <c r="H80" s="176"/>
      <c r="I80" s="176"/>
      <c r="J80" s="176"/>
      <c r="K80" s="176"/>
      <c r="L80" s="176"/>
      <c r="M80" s="179"/>
      <c r="N80" s="164"/>
      <c r="O80" s="179"/>
      <c r="P80" s="164"/>
      <c r="Q80" s="239"/>
      <c r="R80" s="31"/>
    </row>
    <row r="81" spans="1:20" ht="15" customHeight="1" thickBot="1" x14ac:dyDescent="0.5">
      <c r="A81" s="309">
        <v>81</v>
      </c>
      <c r="B81" s="176"/>
      <c r="C81" s="176"/>
      <c r="D81" s="185"/>
      <c r="E81" s="176"/>
      <c r="F81" s="170" t="s">
        <v>221</v>
      </c>
      <c r="G81" s="176"/>
      <c r="H81" s="176"/>
      <c r="I81" s="176"/>
      <c r="J81" s="176"/>
      <c r="K81" s="176"/>
      <c r="L81" s="176"/>
      <c r="M81" s="179"/>
      <c r="N81" s="164"/>
      <c r="O81" s="179"/>
      <c r="P81" s="164"/>
      <c r="Q81" s="239"/>
      <c r="R81" s="31"/>
    </row>
    <row r="82" spans="1:20" ht="15" customHeight="1" thickBot="1" x14ac:dyDescent="0.5">
      <c r="A82" s="309">
        <v>82</v>
      </c>
      <c r="B82" s="176"/>
      <c r="C82" s="176"/>
      <c r="D82" s="176"/>
      <c r="E82" s="183" t="s">
        <v>33</v>
      </c>
      <c r="F82" s="176"/>
      <c r="G82" s="176"/>
      <c r="H82" s="176"/>
      <c r="I82" s="176"/>
      <c r="J82" s="176"/>
      <c r="K82" s="176"/>
      <c r="L82" s="176"/>
      <c r="M82" s="164"/>
      <c r="N82" s="306">
        <f>SUM(M80:M81)</f>
        <v>0</v>
      </c>
      <c r="O82" s="164"/>
      <c r="P82" s="306">
        <f>SUM(O80:O81)</f>
        <v>0</v>
      </c>
      <c r="Q82" s="239"/>
      <c r="R82" s="31" t="s">
        <v>960</v>
      </c>
    </row>
    <row r="83" spans="1:20" x14ac:dyDescent="0.45">
      <c r="A83" s="309">
        <v>83</v>
      </c>
      <c r="B83" s="176"/>
      <c r="C83" s="176"/>
      <c r="D83" s="176"/>
      <c r="E83" s="176"/>
      <c r="F83" s="176"/>
      <c r="G83" s="176"/>
      <c r="H83" s="176"/>
      <c r="I83" s="176"/>
      <c r="J83" s="176"/>
      <c r="K83" s="176"/>
      <c r="L83" s="176"/>
      <c r="M83" s="176"/>
      <c r="N83" s="176"/>
      <c r="O83" s="176"/>
      <c r="P83" s="176"/>
      <c r="Q83" s="162"/>
      <c r="R83" s="31"/>
    </row>
    <row r="84" spans="1:20" ht="30" customHeight="1" x14ac:dyDescent="0.55000000000000004">
      <c r="A84" s="309">
        <v>84</v>
      </c>
      <c r="B84" s="176"/>
      <c r="C84" s="173" t="s">
        <v>299</v>
      </c>
      <c r="D84" s="176"/>
      <c r="E84" s="176"/>
      <c r="F84" s="176"/>
      <c r="G84" s="176"/>
      <c r="H84" s="176"/>
      <c r="I84" s="176"/>
      <c r="J84" s="176"/>
      <c r="K84" s="176"/>
      <c r="L84" s="789" t="s">
        <v>12</v>
      </c>
      <c r="M84" s="789"/>
      <c r="N84" s="789"/>
      <c r="O84" s="789"/>
      <c r="P84" s="789"/>
      <c r="Q84" s="239"/>
      <c r="R84" s="31"/>
    </row>
    <row r="85" spans="1:20" ht="67.5" customHeight="1" x14ac:dyDescent="0.45">
      <c r="A85" s="309">
        <v>85</v>
      </c>
      <c r="B85" s="176"/>
      <c r="C85" s="317"/>
      <c r="D85" s="317"/>
      <c r="E85" s="317"/>
      <c r="F85" s="183" t="s">
        <v>269</v>
      </c>
      <c r="G85" s="317"/>
      <c r="H85" s="317"/>
      <c r="I85" s="317"/>
      <c r="J85" s="318" t="s">
        <v>222</v>
      </c>
      <c r="K85" s="318"/>
      <c r="L85" s="318"/>
      <c r="M85" s="318"/>
      <c r="N85" s="406" t="s">
        <v>69</v>
      </c>
      <c r="O85" s="406" t="s">
        <v>223</v>
      </c>
      <c r="P85" s="406" t="s">
        <v>224</v>
      </c>
      <c r="Q85" s="239"/>
      <c r="R85" s="31"/>
    </row>
    <row r="86" spans="1:20" ht="15" customHeight="1" x14ac:dyDescent="0.45">
      <c r="A86" s="309">
        <v>86</v>
      </c>
      <c r="B86" s="176"/>
      <c r="C86" s="784"/>
      <c r="D86" s="784"/>
      <c r="E86" s="317"/>
      <c r="F86" s="785"/>
      <c r="G86" s="786"/>
      <c r="H86" s="786"/>
      <c r="I86" s="787"/>
      <c r="J86" s="788"/>
      <c r="K86" s="786"/>
      <c r="L86" s="786"/>
      <c r="M86" s="787"/>
      <c r="N86" s="179"/>
      <c r="O86" s="179"/>
      <c r="P86" s="179"/>
      <c r="Q86" s="239"/>
    </row>
    <row r="87" spans="1:20" ht="15" customHeight="1" x14ac:dyDescent="0.45">
      <c r="A87" s="309">
        <v>87</v>
      </c>
      <c r="B87" s="176"/>
      <c r="C87" s="784"/>
      <c r="D87" s="784"/>
      <c r="E87" s="317"/>
      <c r="F87" s="785"/>
      <c r="G87" s="786"/>
      <c r="H87" s="786"/>
      <c r="I87" s="787"/>
      <c r="J87" s="788"/>
      <c r="K87" s="786"/>
      <c r="L87" s="786"/>
      <c r="M87" s="787"/>
      <c r="N87" s="179"/>
      <c r="O87" s="179"/>
      <c r="P87" s="179"/>
      <c r="Q87" s="239"/>
    </row>
    <row r="88" spans="1:20" ht="15" customHeight="1" x14ac:dyDescent="0.45">
      <c r="A88" s="309">
        <v>88</v>
      </c>
      <c r="B88" s="176"/>
      <c r="C88" s="405"/>
      <c r="D88" s="405"/>
      <c r="E88" s="317"/>
      <c r="F88" s="785"/>
      <c r="G88" s="786"/>
      <c r="H88" s="786"/>
      <c r="I88" s="787"/>
      <c r="J88" s="788"/>
      <c r="K88" s="786"/>
      <c r="L88" s="786"/>
      <c r="M88" s="787"/>
      <c r="N88" s="179"/>
      <c r="O88" s="179"/>
      <c r="P88" s="179"/>
      <c r="Q88" s="239"/>
    </row>
    <row r="89" spans="1:20" ht="15" customHeight="1" x14ac:dyDescent="0.45">
      <c r="A89" s="309">
        <v>89</v>
      </c>
      <c r="B89" s="176"/>
      <c r="C89" s="405"/>
      <c r="D89" s="405"/>
      <c r="E89" s="317"/>
      <c r="F89" s="785"/>
      <c r="G89" s="786"/>
      <c r="H89" s="786"/>
      <c r="I89" s="787"/>
      <c r="J89" s="788"/>
      <c r="K89" s="786"/>
      <c r="L89" s="786"/>
      <c r="M89" s="787"/>
      <c r="N89" s="179"/>
      <c r="O89" s="179"/>
      <c r="P89" s="179"/>
      <c r="Q89" s="239"/>
    </row>
    <row r="90" spans="1:20" ht="15" customHeight="1" x14ac:dyDescent="0.45">
      <c r="A90" s="309">
        <v>90</v>
      </c>
      <c r="B90" s="176"/>
      <c r="C90" s="405"/>
      <c r="D90" s="405"/>
      <c r="E90" s="317"/>
      <c r="F90" s="785"/>
      <c r="G90" s="786"/>
      <c r="H90" s="786"/>
      <c r="I90" s="787"/>
      <c r="J90" s="788"/>
      <c r="K90" s="786"/>
      <c r="L90" s="786"/>
      <c r="M90" s="787"/>
      <c r="N90" s="179"/>
      <c r="O90" s="179"/>
      <c r="P90" s="179"/>
      <c r="Q90" s="239"/>
    </row>
    <row r="91" spans="1:20" ht="15" customHeight="1" x14ac:dyDescent="0.45">
      <c r="A91" s="309">
        <v>91</v>
      </c>
      <c r="B91" s="176"/>
      <c r="C91" s="784"/>
      <c r="D91" s="784"/>
      <c r="E91" s="317"/>
      <c r="F91" s="785"/>
      <c r="G91" s="786"/>
      <c r="H91" s="786"/>
      <c r="I91" s="787"/>
      <c r="J91" s="788"/>
      <c r="K91" s="786"/>
      <c r="L91" s="786"/>
      <c r="M91" s="787"/>
      <c r="N91" s="179"/>
      <c r="O91" s="179"/>
      <c r="P91" s="179"/>
      <c r="Q91" s="239"/>
    </row>
    <row r="92" spans="1:20" ht="15" customHeight="1" x14ac:dyDescent="0.45">
      <c r="A92" s="309">
        <v>92</v>
      </c>
      <c r="B92" s="176"/>
      <c r="C92" s="784"/>
      <c r="D92" s="784"/>
      <c r="E92" s="317"/>
      <c r="F92" s="785"/>
      <c r="G92" s="786"/>
      <c r="H92" s="786"/>
      <c r="I92" s="787"/>
      <c r="J92" s="788"/>
      <c r="K92" s="786"/>
      <c r="L92" s="786"/>
      <c r="M92" s="787"/>
      <c r="N92" s="179"/>
      <c r="O92" s="179"/>
      <c r="P92" s="179"/>
      <c r="Q92" s="239"/>
    </row>
    <row r="93" spans="1:20" ht="15" customHeight="1" x14ac:dyDescent="0.45">
      <c r="A93" s="309">
        <v>93</v>
      </c>
      <c r="B93" s="176"/>
      <c r="C93" s="784"/>
      <c r="D93" s="784"/>
      <c r="E93" s="317"/>
      <c r="F93" s="785"/>
      <c r="G93" s="786"/>
      <c r="H93" s="786"/>
      <c r="I93" s="787"/>
      <c r="J93" s="788"/>
      <c r="K93" s="786"/>
      <c r="L93" s="786"/>
      <c r="M93" s="787"/>
      <c r="N93" s="179"/>
      <c r="O93" s="179"/>
      <c r="P93" s="179"/>
      <c r="Q93" s="239"/>
    </row>
    <row r="94" spans="1:20" ht="15" customHeight="1" x14ac:dyDescent="0.45">
      <c r="A94" s="309">
        <v>94</v>
      </c>
      <c r="B94" s="176"/>
      <c r="C94" s="405"/>
      <c r="D94" s="405"/>
      <c r="E94" s="317"/>
      <c r="F94" s="408" t="s">
        <v>147</v>
      </c>
      <c r="G94" s="405"/>
      <c r="H94" s="405"/>
      <c r="I94" s="317"/>
      <c r="J94" s="317"/>
      <c r="K94" s="317"/>
      <c r="L94" s="405"/>
      <c r="M94" s="317"/>
      <c r="N94" s="405"/>
      <c r="O94" s="317"/>
      <c r="P94" s="317"/>
      <c r="Q94" s="239"/>
    </row>
    <row r="95" spans="1:20" ht="30" customHeight="1" thickBot="1" x14ac:dyDescent="0.6">
      <c r="A95" s="309">
        <v>95</v>
      </c>
      <c r="B95" s="176"/>
      <c r="C95" s="173" t="s">
        <v>300</v>
      </c>
      <c r="D95" s="176"/>
      <c r="E95" s="176"/>
      <c r="F95" s="176"/>
      <c r="G95" s="176"/>
      <c r="H95" s="176"/>
      <c r="I95" s="176"/>
      <c r="J95" s="176"/>
      <c r="K95" s="176"/>
      <c r="L95" s="165"/>
      <c r="M95" s="165"/>
      <c r="N95" s="165"/>
      <c r="O95" s="347"/>
      <c r="P95" s="347"/>
      <c r="Q95" s="239"/>
    </row>
    <row r="96" spans="1:20" ht="27.4" thickBot="1" x14ac:dyDescent="0.55000000000000004">
      <c r="A96" s="309">
        <v>96</v>
      </c>
      <c r="B96" s="176"/>
      <c r="C96" s="176"/>
      <c r="D96" s="176"/>
      <c r="E96" s="351" t="s">
        <v>246</v>
      </c>
      <c r="F96" s="176"/>
      <c r="G96" s="353" t="s">
        <v>230</v>
      </c>
      <c r="H96" s="353" t="s">
        <v>261</v>
      </c>
      <c r="I96" s="353" t="s">
        <v>262</v>
      </c>
      <c r="J96" s="353" t="s">
        <v>263</v>
      </c>
      <c r="K96" s="353" t="s">
        <v>264</v>
      </c>
      <c r="L96" s="353" t="s">
        <v>259</v>
      </c>
      <c r="M96" s="353" t="s">
        <v>260</v>
      </c>
      <c r="N96" s="406" t="s">
        <v>11</v>
      </c>
      <c r="O96" s="354" t="s">
        <v>78</v>
      </c>
      <c r="P96" s="355" t="s">
        <v>267</v>
      </c>
      <c r="Q96" s="162"/>
      <c r="S96" s="217" t="s">
        <v>149</v>
      </c>
      <c r="T96" s="42" t="s">
        <v>150</v>
      </c>
    </row>
    <row r="97" spans="1:20" ht="15" customHeight="1" x14ac:dyDescent="0.45">
      <c r="A97" s="309">
        <v>97</v>
      </c>
      <c r="B97" s="176"/>
      <c r="C97" s="166"/>
      <c r="D97" s="348"/>
      <c r="E97" s="348" t="s">
        <v>244</v>
      </c>
      <c r="F97" s="176"/>
      <c r="G97" s="179"/>
      <c r="H97" s="179"/>
      <c r="I97" s="179"/>
      <c r="J97" s="179"/>
      <c r="K97" s="179"/>
      <c r="L97" s="179"/>
      <c r="M97" s="179"/>
      <c r="N97" s="184">
        <f>G97-H97+I97+J97-K97+L97+M97</f>
        <v>0</v>
      </c>
      <c r="O97" s="179"/>
      <c r="P97" s="179"/>
      <c r="Q97" s="162"/>
      <c r="S97" s="61">
        <f>P29</f>
        <v>0</v>
      </c>
      <c r="T97" s="45" t="b">
        <f>ROUND(S97,0)=ROUND(G127,0)</f>
        <v>1</v>
      </c>
    </row>
    <row r="98" spans="1:20" ht="15" customHeight="1" x14ac:dyDescent="0.45">
      <c r="A98" s="309">
        <v>98</v>
      </c>
      <c r="B98" s="176"/>
      <c r="C98" s="185"/>
      <c r="D98" s="349"/>
      <c r="E98" s="349" t="s">
        <v>247</v>
      </c>
      <c r="F98" s="176"/>
      <c r="G98" s="179"/>
      <c r="H98" s="179"/>
      <c r="I98" s="179"/>
      <c r="J98" s="179"/>
      <c r="K98" s="179"/>
      <c r="L98" s="179"/>
      <c r="M98" s="179"/>
      <c r="N98" s="184">
        <f t="shared" ref="N98:N104" si="1">G98-H98+I98+J98-K98+L98+M98</f>
        <v>0</v>
      </c>
      <c r="O98" s="179"/>
      <c r="P98" s="179"/>
      <c r="Q98" s="162"/>
      <c r="S98" s="61">
        <f>P32</f>
        <v>0</v>
      </c>
      <c r="T98" s="43" t="b">
        <f>ROUND(S98,0)=ROUND(H127,0)</f>
        <v>1</v>
      </c>
    </row>
    <row r="99" spans="1:20" ht="15" customHeight="1" x14ac:dyDescent="0.45">
      <c r="A99" s="309">
        <v>99</v>
      </c>
      <c r="B99" s="176"/>
      <c r="C99" s="185"/>
      <c r="D99" s="349"/>
      <c r="E99" s="349" t="s">
        <v>248</v>
      </c>
      <c r="F99" s="176"/>
      <c r="G99" s="179"/>
      <c r="H99" s="179"/>
      <c r="I99" s="179"/>
      <c r="J99" s="179"/>
      <c r="K99" s="179"/>
      <c r="L99" s="179"/>
      <c r="M99" s="179"/>
      <c r="N99" s="184">
        <f t="shared" si="1"/>
        <v>0</v>
      </c>
      <c r="O99" s="179"/>
      <c r="P99" s="179"/>
      <c r="Q99" s="162"/>
      <c r="S99" s="61">
        <f>P34</f>
        <v>0</v>
      </c>
      <c r="T99" s="43" t="b">
        <f>ROUND(S99,0)=ROUND(I127,0)</f>
        <v>1</v>
      </c>
    </row>
    <row r="100" spans="1:20" ht="15" customHeight="1" x14ac:dyDescent="0.45">
      <c r="A100" s="309">
        <v>100</v>
      </c>
      <c r="B100" s="176"/>
      <c r="C100" s="185"/>
      <c r="D100" s="349"/>
      <c r="E100" s="349" t="s">
        <v>455</v>
      </c>
      <c r="F100" s="176"/>
      <c r="G100" s="179"/>
      <c r="H100" s="179"/>
      <c r="I100" s="179"/>
      <c r="J100" s="179"/>
      <c r="K100" s="179"/>
      <c r="L100" s="179"/>
      <c r="M100" s="179"/>
      <c r="N100" s="184">
        <f t="shared" si="1"/>
        <v>0</v>
      </c>
      <c r="O100" s="179"/>
      <c r="P100" s="179"/>
      <c r="Q100" s="162"/>
      <c r="S100" s="61">
        <f>P39</f>
        <v>0</v>
      </c>
      <c r="T100" s="43" t="b">
        <f>ROUND(S100,0)=ROUND(J127,0)</f>
        <v>1</v>
      </c>
    </row>
    <row r="101" spans="1:20" ht="15" customHeight="1" x14ac:dyDescent="0.45">
      <c r="A101" s="309">
        <v>101</v>
      </c>
      <c r="B101" s="176"/>
      <c r="C101" s="185"/>
      <c r="D101" s="349"/>
      <c r="E101" s="349" t="s">
        <v>250</v>
      </c>
      <c r="F101" s="176"/>
      <c r="G101" s="179"/>
      <c r="H101" s="179"/>
      <c r="I101" s="179"/>
      <c r="J101" s="179"/>
      <c r="K101" s="179"/>
      <c r="L101" s="179"/>
      <c r="M101" s="179"/>
      <c r="N101" s="184">
        <f t="shared" si="1"/>
        <v>0</v>
      </c>
      <c r="O101" s="179"/>
      <c r="P101" s="179"/>
      <c r="Q101" s="162"/>
      <c r="S101" s="61">
        <f>P44</f>
        <v>0</v>
      </c>
      <c r="T101" s="43" t="b">
        <f>ROUND(S101,0)=ROUND(K127,0)</f>
        <v>1</v>
      </c>
    </row>
    <row r="102" spans="1:20" ht="15" customHeight="1" x14ac:dyDescent="0.45">
      <c r="A102" s="309">
        <v>102</v>
      </c>
      <c r="B102" s="176"/>
      <c r="C102" s="185"/>
      <c r="D102" s="349"/>
      <c r="E102" s="349" t="s">
        <v>251</v>
      </c>
      <c r="F102" s="176"/>
      <c r="G102" s="179"/>
      <c r="H102" s="179"/>
      <c r="I102" s="179"/>
      <c r="J102" s="179"/>
      <c r="K102" s="179"/>
      <c r="L102" s="179"/>
      <c r="M102" s="179"/>
      <c r="N102" s="184">
        <f t="shared" si="1"/>
        <v>0</v>
      </c>
      <c r="O102" s="179"/>
      <c r="P102" s="179"/>
      <c r="Q102" s="162"/>
      <c r="S102" s="61">
        <f>P48</f>
        <v>0</v>
      </c>
      <c r="T102" s="43" t="b">
        <f>ROUND(S102,0)=ROUND(L127,0)</f>
        <v>1</v>
      </c>
    </row>
    <row r="103" spans="1:20" ht="15" customHeight="1" x14ac:dyDescent="0.45">
      <c r="A103" s="309">
        <v>103</v>
      </c>
      <c r="B103" s="176"/>
      <c r="C103" s="185"/>
      <c r="D103" s="349"/>
      <c r="E103" s="349" t="s">
        <v>252</v>
      </c>
      <c r="F103" s="176"/>
      <c r="G103" s="179"/>
      <c r="H103" s="179"/>
      <c r="I103" s="179"/>
      <c r="J103" s="179"/>
      <c r="K103" s="179"/>
      <c r="L103" s="179"/>
      <c r="M103" s="179"/>
      <c r="N103" s="184">
        <f t="shared" si="1"/>
        <v>0</v>
      </c>
      <c r="O103" s="179"/>
      <c r="P103" s="179"/>
      <c r="Q103" s="162"/>
      <c r="S103" s="61"/>
      <c r="T103" s="43"/>
    </row>
    <row r="104" spans="1:20" ht="15" customHeight="1" thickBot="1" x14ac:dyDescent="0.5">
      <c r="A104" s="309">
        <v>104</v>
      </c>
      <c r="B104" s="176"/>
      <c r="C104" s="185"/>
      <c r="D104" s="350"/>
      <c r="E104" s="236" t="s">
        <v>278</v>
      </c>
      <c r="F104" s="176"/>
      <c r="G104" s="179"/>
      <c r="H104" s="179"/>
      <c r="I104" s="179"/>
      <c r="J104" s="179"/>
      <c r="K104" s="179"/>
      <c r="L104" s="179"/>
      <c r="M104" s="179"/>
      <c r="N104" s="184">
        <f t="shared" si="1"/>
        <v>0</v>
      </c>
      <c r="O104" s="179"/>
      <c r="P104" s="179"/>
      <c r="Q104" s="162"/>
      <c r="S104" s="62">
        <f>P50</f>
        <v>0</v>
      </c>
      <c r="T104" s="44" t="b">
        <f>ROUND(S104,0)=ROUND(N127,0)</f>
        <v>1</v>
      </c>
    </row>
    <row r="105" spans="1:20" ht="15" customHeight="1" thickBot="1" x14ac:dyDescent="0.5">
      <c r="A105" s="309">
        <v>105</v>
      </c>
      <c r="B105" s="176"/>
      <c r="C105" s="166"/>
      <c r="D105" s="176"/>
      <c r="E105" s="183" t="s">
        <v>245</v>
      </c>
      <c r="F105" s="170"/>
      <c r="G105" s="178">
        <f>SUM(G97:G104)</f>
        <v>0</v>
      </c>
      <c r="H105" s="178">
        <f t="shared" ref="H105:M105" si="2">SUM(H97:H104)</f>
        <v>0</v>
      </c>
      <c r="I105" s="178">
        <f t="shared" si="2"/>
        <v>0</v>
      </c>
      <c r="J105" s="178">
        <f t="shared" si="2"/>
        <v>0</v>
      </c>
      <c r="K105" s="178">
        <f t="shared" si="2"/>
        <v>0</v>
      </c>
      <c r="L105" s="178">
        <f t="shared" si="2"/>
        <v>0</v>
      </c>
      <c r="M105" s="178">
        <f t="shared" si="2"/>
        <v>0</v>
      </c>
      <c r="N105" s="178">
        <f>SUM(N97:N104)</f>
        <v>0</v>
      </c>
      <c r="O105" s="346"/>
      <c r="P105" s="346"/>
      <c r="Q105" s="162"/>
      <c r="R105" s="346" t="str">
        <f>IF(G105-H105+I105+J105-K105+L105+M105=N105,"OK","ERROR")</f>
        <v>OK</v>
      </c>
    </row>
    <row r="106" spans="1:20" ht="15" customHeight="1" x14ac:dyDescent="0.45">
      <c r="A106" s="309">
        <v>106</v>
      </c>
      <c r="B106" s="176"/>
      <c r="C106" s="166"/>
      <c r="D106" s="176"/>
      <c r="E106" s="183"/>
      <c r="F106" s="170"/>
      <c r="G106" s="170"/>
      <c r="H106" s="170"/>
      <c r="I106" s="170"/>
      <c r="J106" s="170"/>
      <c r="K106" s="170"/>
      <c r="L106" s="170"/>
      <c r="M106" s="170"/>
      <c r="N106" s="170"/>
      <c r="O106" s="346"/>
      <c r="P106" s="346"/>
      <c r="Q106" s="162"/>
      <c r="S106" s="344"/>
      <c r="T106" s="345"/>
    </row>
    <row r="107" spans="1:20" ht="42" customHeight="1" x14ac:dyDescent="0.5">
      <c r="A107" s="309">
        <v>107</v>
      </c>
      <c r="B107" s="176"/>
      <c r="C107" s="166"/>
      <c r="D107" s="176"/>
      <c r="E107" s="351" t="s">
        <v>253</v>
      </c>
      <c r="F107" s="170"/>
      <c r="G107" s="353" t="s">
        <v>230</v>
      </c>
      <c r="H107" s="353" t="s">
        <v>261</v>
      </c>
      <c r="I107" s="353" t="s">
        <v>262</v>
      </c>
      <c r="J107" s="353" t="s">
        <v>263</v>
      </c>
      <c r="K107" s="353" t="s">
        <v>264</v>
      </c>
      <c r="L107" s="353" t="s">
        <v>259</v>
      </c>
      <c r="M107" s="353" t="s">
        <v>260</v>
      </c>
      <c r="N107" s="406" t="s">
        <v>11</v>
      </c>
      <c r="O107" s="354" t="s">
        <v>78</v>
      </c>
      <c r="P107" s="355" t="s">
        <v>267</v>
      </c>
      <c r="Q107" s="162"/>
      <c r="S107" s="344"/>
      <c r="T107" s="345"/>
    </row>
    <row r="108" spans="1:20" ht="15" customHeight="1" x14ac:dyDescent="0.45">
      <c r="A108" s="309">
        <v>108</v>
      </c>
      <c r="B108" s="176"/>
      <c r="C108" s="166"/>
      <c r="D108" s="176"/>
      <c r="E108" s="349" t="s">
        <v>250</v>
      </c>
      <c r="F108" s="176"/>
      <c r="G108" s="179"/>
      <c r="H108" s="179"/>
      <c r="I108" s="179"/>
      <c r="J108" s="179"/>
      <c r="K108" s="179"/>
      <c r="L108" s="179"/>
      <c r="M108" s="179"/>
      <c r="N108" s="184">
        <f>G108-H108+I108+J108-K108+L108+M108</f>
        <v>0</v>
      </c>
      <c r="O108" s="179"/>
      <c r="P108" s="179"/>
      <c r="Q108" s="162"/>
      <c r="S108" s="344"/>
      <c r="T108" s="345"/>
    </row>
    <row r="109" spans="1:20" ht="15" customHeight="1" x14ac:dyDescent="0.45">
      <c r="A109" s="309">
        <v>109</v>
      </c>
      <c r="B109" s="176"/>
      <c r="C109" s="166"/>
      <c r="D109" s="176"/>
      <c r="E109" s="349" t="s">
        <v>251</v>
      </c>
      <c r="F109" s="176"/>
      <c r="G109" s="179"/>
      <c r="H109" s="179"/>
      <c r="I109" s="179"/>
      <c r="J109" s="179"/>
      <c r="K109" s="179"/>
      <c r="L109" s="179"/>
      <c r="M109" s="179"/>
      <c r="N109" s="184">
        <f t="shared" ref="N109:N115" si="3">G109-H109+I109+J109-K109+L109+M109</f>
        <v>0</v>
      </c>
      <c r="O109" s="179"/>
      <c r="P109" s="179"/>
      <c r="Q109" s="162"/>
      <c r="S109" s="344"/>
      <c r="T109" s="345"/>
    </row>
    <row r="110" spans="1:20" ht="15" customHeight="1" x14ac:dyDescent="0.45">
      <c r="A110" s="309">
        <v>110</v>
      </c>
      <c r="B110" s="176"/>
      <c r="C110" s="166"/>
      <c r="D110" s="176"/>
      <c r="E110" s="349" t="s">
        <v>252</v>
      </c>
      <c r="F110" s="176"/>
      <c r="G110" s="179"/>
      <c r="H110" s="179"/>
      <c r="I110" s="179"/>
      <c r="J110" s="179"/>
      <c r="K110" s="179"/>
      <c r="L110" s="179"/>
      <c r="M110" s="179"/>
      <c r="N110" s="184">
        <f t="shared" si="3"/>
        <v>0</v>
      </c>
      <c r="O110" s="179"/>
      <c r="P110" s="179"/>
      <c r="Q110" s="162"/>
      <c r="S110" s="344"/>
      <c r="T110" s="345"/>
    </row>
    <row r="111" spans="1:20" ht="15" customHeight="1" thickBot="1" x14ac:dyDescent="0.5">
      <c r="A111" s="309">
        <v>111</v>
      </c>
      <c r="B111" s="176"/>
      <c r="C111" s="166"/>
      <c r="D111" s="176"/>
      <c r="E111" s="236" t="s">
        <v>279</v>
      </c>
      <c r="F111" s="176"/>
      <c r="G111" s="179"/>
      <c r="H111" s="179"/>
      <c r="I111" s="179"/>
      <c r="J111" s="179"/>
      <c r="K111" s="179"/>
      <c r="L111" s="179"/>
      <c r="M111" s="179"/>
      <c r="N111" s="184">
        <f t="shared" si="3"/>
        <v>0</v>
      </c>
      <c r="O111" s="179"/>
      <c r="P111" s="179"/>
      <c r="Q111" s="162"/>
      <c r="S111" s="344"/>
      <c r="T111" s="345"/>
    </row>
    <row r="112" spans="1:20" ht="15" customHeight="1" thickBot="1" x14ac:dyDescent="0.5">
      <c r="A112" s="309">
        <v>112</v>
      </c>
      <c r="B112" s="176"/>
      <c r="C112" s="166"/>
      <c r="D112" s="176"/>
      <c r="E112" s="183" t="s">
        <v>265</v>
      </c>
      <c r="F112" s="176"/>
      <c r="G112" s="178">
        <f>SUM(G108:G111)</f>
        <v>0</v>
      </c>
      <c r="H112" s="178">
        <f t="shared" ref="H112:M112" si="4">SUM(H108:H111)</f>
        <v>0</v>
      </c>
      <c r="I112" s="178">
        <f t="shared" si="4"/>
        <v>0</v>
      </c>
      <c r="J112" s="178">
        <f t="shared" si="4"/>
        <v>0</v>
      </c>
      <c r="K112" s="178">
        <f t="shared" si="4"/>
        <v>0</v>
      </c>
      <c r="L112" s="178">
        <f t="shared" si="4"/>
        <v>0</v>
      </c>
      <c r="M112" s="178">
        <f t="shared" si="4"/>
        <v>0</v>
      </c>
      <c r="N112" s="178">
        <f>SUM(N108:N111)</f>
        <v>0</v>
      </c>
      <c r="O112" s="343"/>
      <c r="P112" s="343"/>
      <c r="Q112" s="162"/>
      <c r="R112" s="346" t="str">
        <f>IF(G112-H112+I112+J112-K112+L112+M112=N112,"OK","ERROR")</f>
        <v>OK</v>
      </c>
      <c r="S112" s="344"/>
      <c r="T112" s="345"/>
    </row>
    <row r="113" spans="1:20" ht="40.5" customHeight="1" x14ac:dyDescent="0.5">
      <c r="A113" s="309">
        <v>113</v>
      </c>
      <c r="B113" s="176"/>
      <c r="C113" s="166"/>
      <c r="D113" s="176"/>
      <c r="E113" s="351" t="s">
        <v>280</v>
      </c>
      <c r="F113" s="176"/>
      <c r="G113" s="353" t="s">
        <v>230</v>
      </c>
      <c r="H113" s="353" t="s">
        <v>261</v>
      </c>
      <c r="I113" s="353" t="s">
        <v>262</v>
      </c>
      <c r="J113" s="353" t="s">
        <v>263</v>
      </c>
      <c r="K113" s="353" t="s">
        <v>264</v>
      </c>
      <c r="L113" s="353" t="s">
        <v>259</v>
      </c>
      <c r="M113" s="353" t="s">
        <v>260</v>
      </c>
      <c r="N113" s="406" t="s">
        <v>11</v>
      </c>
      <c r="O113" s="354" t="s">
        <v>78</v>
      </c>
      <c r="P113" s="355" t="s">
        <v>267</v>
      </c>
      <c r="Q113" s="162"/>
      <c r="S113" s="344"/>
      <c r="T113" s="345"/>
    </row>
    <row r="114" spans="1:20" ht="15" customHeight="1" x14ac:dyDescent="0.45">
      <c r="A114" s="309">
        <v>114</v>
      </c>
      <c r="B114" s="176"/>
      <c r="C114" s="166"/>
      <c r="D114" s="176"/>
      <c r="E114" s="236" t="s">
        <v>254</v>
      </c>
      <c r="F114" s="170"/>
      <c r="G114" s="179"/>
      <c r="H114" s="179"/>
      <c r="I114" s="179"/>
      <c r="J114" s="179"/>
      <c r="K114" s="179"/>
      <c r="L114" s="179"/>
      <c r="M114" s="179"/>
      <c r="N114" s="184">
        <f t="shared" si="3"/>
        <v>0</v>
      </c>
      <c r="O114" s="179"/>
      <c r="P114" s="179"/>
      <c r="Q114" s="162"/>
      <c r="S114" s="344"/>
      <c r="T114" s="345"/>
    </row>
    <row r="115" spans="1:20" ht="15" customHeight="1" thickBot="1" x14ac:dyDescent="0.5">
      <c r="A115" s="309">
        <v>115</v>
      </c>
      <c r="B115" s="176"/>
      <c r="C115" s="166"/>
      <c r="D115" s="176"/>
      <c r="E115" s="236" t="s">
        <v>111</v>
      </c>
      <c r="F115" s="170"/>
      <c r="G115" s="179"/>
      <c r="H115" s="179"/>
      <c r="I115" s="179"/>
      <c r="J115" s="179"/>
      <c r="K115" s="179"/>
      <c r="L115" s="179"/>
      <c r="M115" s="179"/>
      <c r="N115" s="184">
        <f t="shared" si="3"/>
        <v>0</v>
      </c>
      <c r="O115" s="179"/>
      <c r="P115" s="179"/>
      <c r="Q115" s="162"/>
    </row>
    <row r="116" spans="1:20" ht="15" customHeight="1" thickBot="1" x14ac:dyDescent="0.55000000000000004">
      <c r="A116" s="309">
        <v>116</v>
      </c>
      <c r="B116" s="176"/>
      <c r="C116" s="166"/>
      <c r="D116" s="176"/>
      <c r="E116" s="352" t="s">
        <v>255</v>
      </c>
      <c r="F116" s="170"/>
      <c r="G116" s="178">
        <f t="shared" ref="G116:M116" si="5">G105+G112+G114+G115</f>
        <v>0</v>
      </c>
      <c r="H116" s="178">
        <f t="shared" si="5"/>
        <v>0</v>
      </c>
      <c r="I116" s="178">
        <f t="shared" si="5"/>
        <v>0</v>
      </c>
      <c r="J116" s="178">
        <f t="shared" si="5"/>
        <v>0</v>
      </c>
      <c r="K116" s="178">
        <f t="shared" si="5"/>
        <v>0</v>
      </c>
      <c r="L116" s="178">
        <f t="shared" si="5"/>
        <v>0</v>
      </c>
      <c r="M116" s="178">
        <f t="shared" si="5"/>
        <v>0</v>
      </c>
      <c r="N116" s="178">
        <f>N105+N112+N114+N115</f>
        <v>0</v>
      </c>
      <c r="O116" s="165"/>
      <c r="P116" s="165"/>
      <c r="Q116" s="162"/>
      <c r="R116" s="346" t="str">
        <f>IF(G116-H116+I116+J116-K116+L116+M116=N116,"OK","ERROR")</f>
        <v>OK</v>
      </c>
    </row>
    <row r="117" spans="1:20" ht="39" customHeight="1" x14ac:dyDescent="0.5">
      <c r="A117" s="309">
        <v>117</v>
      </c>
      <c r="B117" s="176"/>
      <c r="C117" s="166"/>
      <c r="D117" s="176"/>
      <c r="E117" s="351" t="s">
        <v>281</v>
      </c>
      <c r="F117" s="170"/>
      <c r="G117" s="353" t="s">
        <v>230</v>
      </c>
      <c r="H117" s="353" t="s">
        <v>261</v>
      </c>
      <c r="I117" s="353" t="s">
        <v>262</v>
      </c>
      <c r="J117" s="353" t="s">
        <v>263</v>
      </c>
      <c r="K117" s="353" t="s">
        <v>264</v>
      </c>
      <c r="L117" s="353" t="s">
        <v>259</v>
      </c>
      <c r="M117" s="353" t="s">
        <v>260</v>
      </c>
      <c r="N117" s="406" t="s">
        <v>11</v>
      </c>
      <c r="O117" s="354" t="s">
        <v>78</v>
      </c>
      <c r="P117" s="355" t="s">
        <v>267</v>
      </c>
      <c r="Q117" s="162"/>
    </row>
    <row r="118" spans="1:20" ht="15" customHeight="1" x14ac:dyDescent="0.45">
      <c r="A118" s="309">
        <v>118</v>
      </c>
      <c r="B118" s="176"/>
      <c r="C118" s="166"/>
      <c r="D118" s="176"/>
      <c r="E118" s="236" t="s">
        <v>266</v>
      </c>
      <c r="F118" s="170"/>
      <c r="G118" s="179"/>
      <c r="H118" s="179"/>
      <c r="I118" s="179"/>
      <c r="J118" s="179"/>
      <c r="K118" s="179"/>
      <c r="L118" s="179"/>
      <c r="M118" s="179"/>
      <c r="N118" s="184">
        <f t="shared" ref="N118:N120" si="6">G118-H118+I118+J118-K118+L118+M118</f>
        <v>0</v>
      </c>
      <c r="O118" s="179"/>
      <c r="P118" s="179"/>
      <c r="Q118" s="162"/>
    </row>
    <row r="119" spans="1:20" ht="15" customHeight="1" x14ac:dyDescent="0.45">
      <c r="A119" s="309">
        <v>119</v>
      </c>
      <c r="B119" s="176"/>
      <c r="C119" s="166"/>
      <c r="D119" s="176"/>
      <c r="E119" s="236" t="s">
        <v>256</v>
      </c>
      <c r="F119" s="170"/>
      <c r="G119" s="179"/>
      <c r="H119" s="179"/>
      <c r="I119" s="179"/>
      <c r="J119" s="179"/>
      <c r="K119" s="179"/>
      <c r="L119" s="179"/>
      <c r="M119" s="179"/>
      <c r="N119" s="184">
        <f t="shared" si="6"/>
        <v>0</v>
      </c>
      <c r="O119" s="179"/>
      <c r="P119" s="179"/>
      <c r="Q119" s="162"/>
      <c r="R119" s="346"/>
    </row>
    <row r="120" spans="1:20" ht="15" customHeight="1" thickBot="1" x14ac:dyDescent="0.5">
      <c r="A120" s="309">
        <v>120</v>
      </c>
      <c r="B120" s="176"/>
      <c r="C120" s="166"/>
      <c r="D120" s="176"/>
      <c r="E120" s="236" t="s">
        <v>257</v>
      </c>
      <c r="F120" s="170"/>
      <c r="G120" s="179"/>
      <c r="H120" s="179"/>
      <c r="I120" s="179"/>
      <c r="J120" s="179"/>
      <c r="K120" s="179"/>
      <c r="L120" s="179"/>
      <c r="M120" s="179"/>
      <c r="N120" s="184">
        <f t="shared" si="6"/>
        <v>0</v>
      </c>
      <c r="O120" s="165"/>
      <c r="P120" s="165"/>
      <c r="Q120" s="162"/>
    </row>
    <row r="121" spans="1:20" ht="15" customHeight="1" thickBot="1" x14ac:dyDescent="0.55000000000000004">
      <c r="A121" s="309">
        <v>121</v>
      </c>
      <c r="B121" s="176"/>
      <c r="C121" s="166"/>
      <c r="D121" s="176"/>
      <c r="E121" s="352" t="s">
        <v>258</v>
      </c>
      <c r="F121" s="170"/>
      <c r="G121" s="178">
        <f>SUM(G118:G120)</f>
        <v>0</v>
      </c>
      <c r="H121" s="178">
        <f t="shared" ref="H121:N121" si="7">SUM(H118:H120)</f>
        <v>0</v>
      </c>
      <c r="I121" s="178">
        <f t="shared" si="7"/>
        <v>0</v>
      </c>
      <c r="J121" s="178">
        <f t="shared" si="7"/>
        <v>0</v>
      </c>
      <c r="K121" s="178">
        <f t="shared" si="7"/>
        <v>0</v>
      </c>
      <c r="L121" s="178">
        <f t="shared" si="7"/>
        <v>0</v>
      </c>
      <c r="M121" s="178">
        <f t="shared" si="7"/>
        <v>0</v>
      </c>
      <c r="N121" s="178">
        <f t="shared" si="7"/>
        <v>0</v>
      </c>
      <c r="O121" s="165"/>
      <c r="P121" s="165"/>
      <c r="Q121" s="162"/>
      <c r="R121" s="346" t="str">
        <f>IF(G121-H121+I121+J121-K121+L121+M121=N121,"OK","ERROR")</f>
        <v>OK</v>
      </c>
    </row>
    <row r="122" spans="1:20" ht="15" customHeight="1" thickBot="1" x14ac:dyDescent="0.55000000000000004">
      <c r="A122" s="309">
        <v>122</v>
      </c>
      <c r="B122" s="176"/>
      <c r="C122" s="166"/>
      <c r="D122" s="176"/>
      <c r="E122" s="352"/>
      <c r="F122" s="170"/>
      <c r="G122" s="343"/>
      <c r="H122" s="343"/>
      <c r="I122" s="343"/>
      <c r="J122" s="343"/>
      <c r="K122" s="343"/>
      <c r="L122" s="343"/>
      <c r="M122" s="343"/>
      <c r="N122" s="343"/>
      <c r="O122" s="165"/>
      <c r="P122" s="165"/>
      <c r="Q122" s="162"/>
      <c r="R122" s="346"/>
    </row>
    <row r="123" spans="1:20" ht="15" customHeight="1" thickBot="1" x14ac:dyDescent="0.55000000000000004">
      <c r="A123" s="309">
        <v>123</v>
      </c>
      <c r="B123" s="176"/>
      <c r="C123" s="166"/>
      <c r="D123" s="176"/>
      <c r="E123" s="352"/>
      <c r="F123" s="352" t="s">
        <v>303</v>
      </c>
      <c r="G123" s="178">
        <f>G116+G121</f>
        <v>0</v>
      </c>
      <c r="H123" s="178">
        <f t="shared" ref="H123:N123" si="8">H116+H121</f>
        <v>0</v>
      </c>
      <c r="I123" s="178">
        <f t="shared" si="8"/>
        <v>0</v>
      </c>
      <c r="J123" s="178">
        <f t="shared" si="8"/>
        <v>0</v>
      </c>
      <c r="K123" s="178">
        <f t="shared" si="8"/>
        <v>0</v>
      </c>
      <c r="L123" s="178">
        <f t="shared" si="8"/>
        <v>0</v>
      </c>
      <c r="M123" s="178">
        <f t="shared" si="8"/>
        <v>0</v>
      </c>
      <c r="N123" s="178">
        <f t="shared" si="8"/>
        <v>0</v>
      </c>
      <c r="O123" s="165"/>
      <c r="P123" s="165"/>
      <c r="Q123" s="162"/>
      <c r="R123" s="346" t="str">
        <f>IF(G123-H123+I123+J123-K123+L123+M123=N123,"OK","ERROR")</f>
        <v>OK</v>
      </c>
    </row>
    <row r="124" spans="1:20" ht="57" customHeight="1" thickBot="1" x14ac:dyDescent="0.5">
      <c r="A124" s="309">
        <v>124</v>
      </c>
      <c r="B124" s="176"/>
      <c r="C124" s="166"/>
      <c r="D124" s="166"/>
      <c r="E124" s="166"/>
      <c r="F124" s="166"/>
      <c r="G124" s="353" t="s">
        <v>230</v>
      </c>
      <c r="H124" s="353" t="s">
        <v>261</v>
      </c>
      <c r="I124" s="353" t="s">
        <v>262</v>
      </c>
      <c r="J124" s="166"/>
      <c r="K124" s="439" t="s">
        <v>342</v>
      </c>
      <c r="L124" s="166"/>
      <c r="M124" s="166"/>
      <c r="N124" s="406" t="s">
        <v>11</v>
      </c>
      <c r="O124" s="354" t="s">
        <v>78</v>
      </c>
      <c r="P124" s="355" t="s">
        <v>267</v>
      </c>
      <c r="Q124" s="162"/>
    </row>
    <row r="125" spans="1:20" ht="15" customHeight="1" thickBot="1" x14ac:dyDescent="0.55000000000000004">
      <c r="A125" s="309">
        <v>125</v>
      </c>
      <c r="B125" s="176"/>
      <c r="C125" s="166"/>
      <c r="D125" s="166"/>
      <c r="E125" s="352"/>
      <c r="F125" s="352" t="s">
        <v>304</v>
      </c>
      <c r="G125" s="179">
        <v>0</v>
      </c>
      <c r="H125" s="179"/>
      <c r="I125" s="179"/>
      <c r="J125" s="166"/>
      <c r="K125" s="179"/>
      <c r="L125" s="166"/>
      <c r="M125" s="166"/>
      <c r="N125" s="329">
        <f>G125-H125+I125-K125</f>
        <v>0</v>
      </c>
      <c r="O125" s="440"/>
      <c r="P125" s="179"/>
      <c r="Q125" s="162"/>
    </row>
    <row r="126" spans="1:20" ht="15" customHeight="1" thickBot="1" x14ac:dyDescent="0.5">
      <c r="A126" s="309">
        <v>126</v>
      </c>
      <c r="B126" s="176"/>
      <c r="C126" s="166"/>
      <c r="D126" s="166"/>
      <c r="E126" s="166"/>
      <c r="F126" s="166"/>
      <c r="G126" s="166"/>
      <c r="H126" s="166"/>
      <c r="I126" s="166"/>
      <c r="J126" s="166"/>
      <c r="K126" s="166"/>
      <c r="L126" s="166"/>
      <c r="M126" s="166"/>
      <c r="N126" s="166"/>
      <c r="O126" s="166"/>
      <c r="P126" s="165"/>
      <c r="Q126" s="162"/>
    </row>
    <row r="127" spans="1:20" ht="15" customHeight="1" thickBot="1" x14ac:dyDescent="0.55000000000000004">
      <c r="A127" s="309">
        <v>127</v>
      </c>
      <c r="B127" s="176"/>
      <c r="C127" s="166"/>
      <c r="D127" s="176"/>
      <c r="E127" s="352" t="s">
        <v>268</v>
      </c>
      <c r="F127" s="170"/>
      <c r="G127" s="178">
        <f>G123+G125</f>
        <v>0</v>
      </c>
      <c r="H127" s="178">
        <f t="shared" ref="H127:N127" si="9">H123+H125</f>
        <v>0</v>
      </c>
      <c r="I127" s="178">
        <f t="shared" si="9"/>
        <v>0</v>
      </c>
      <c r="J127" s="178">
        <f t="shared" si="9"/>
        <v>0</v>
      </c>
      <c r="K127" s="178">
        <f t="shared" si="9"/>
        <v>0</v>
      </c>
      <c r="L127" s="178">
        <f t="shared" si="9"/>
        <v>0</v>
      </c>
      <c r="M127" s="178">
        <f t="shared" si="9"/>
        <v>0</v>
      </c>
      <c r="N127" s="329">
        <f t="shared" si="9"/>
        <v>0</v>
      </c>
      <c r="O127" s="165"/>
      <c r="P127" s="165"/>
      <c r="Q127" s="162"/>
      <c r="R127" s="346" t="str">
        <f>IF(G127-H127+I127+J127-K127+L127+M127=N127,"OK","ERROR")</f>
        <v>OK</v>
      </c>
    </row>
    <row r="128" spans="1:20" ht="15" customHeight="1" x14ac:dyDescent="0.45">
      <c r="A128" s="309">
        <v>128</v>
      </c>
      <c r="B128" s="176"/>
      <c r="C128" s="166"/>
      <c r="D128" s="176"/>
      <c r="E128" s="236"/>
      <c r="F128" s="170"/>
      <c r="G128" s="343"/>
      <c r="H128" s="343"/>
      <c r="I128" s="343"/>
      <c r="J128" s="343"/>
      <c r="K128" s="343"/>
      <c r="L128" s="343"/>
      <c r="M128" s="343"/>
      <c r="N128" s="165"/>
      <c r="O128" s="165"/>
      <c r="P128" s="165"/>
      <c r="Q128" s="162"/>
    </row>
  </sheetData>
  <sheetProtection formatRows="0" insertRows="0"/>
  <mergeCells count="35">
    <mergeCell ref="M78:N78"/>
    <mergeCell ref="O78:P78"/>
    <mergeCell ref="N2:P2"/>
    <mergeCell ref="N3:P3"/>
    <mergeCell ref="M27:N27"/>
    <mergeCell ref="O27:P27"/>
    <mergeCell ref="C51:P51"/>
    <mergeCell ref="M59:N59"/>
    <mergeCell ref="O59:P59"/>
    <mergeCell ref="M68:N68"/>
    <mergeCell ref="O68:P68"/>
    <mergeCell ref="M77:P77"/>
    <mergeCell ref="A5:P5"/>
    <mergeCell ref="L84:P84"/>
    <mergeCell ref="C86:D86"/>
    <mergeCell ref="F86:I86"/>
    <mergeCell ref="J86:M86"/>
    <mergeCell ref="C87:D87"/>
    <mergeCell ref="F87:I87"/>
    <mergeCell ref="J87:M87"/>
    <mergeCell ref="F88:I88"/>
    <mergeCell ref="J88:M88"/>
    <mergeCell ref="F89:I89"/>
    <mergeCell ref="J89:M89"/>
    <mergeCell ref="F90:I90"/>
    <mergeCell ref="J90:M90"/>
    <mergeCell ref="C93:D93"/>
    <mergeCell ref="F93:I93"/>
    <mergeCell ref="J93:M93"/>
    <mergeCell ref="C91:D91"/>
    <mergeCell ref="F91:I91"/>
    <mergeCell ref="J91:M91"/>
    <mergeCell ref="C92:D92"/>
    <mergeCell ref="F92:I92"/>
    <mergeCell ref="J92:M92"/>
  </mergeCells>
  <conditionalFormatting sqref="N97:N104 N114:N115">
    <cfRule type="expression" dxfId="11" priority="11" stopIfTrue="1">
      <formula>$T$97&lt;&gt;TRUE</formula>
    </cfRule>
  </conditionalFormatting>
  <conditionalFormatting sqref="N107:N111">
    <cfRule type="expression" dxfId="10" priority="10" stopIfTrue="1">
      <formula>$T$97&lt;&gt;TRUE</formula>
    </cfRule>
  </conditionalFormatting>
  <conditionalFormatting sqref="N118:N120">
    <cfRule type="expression" dxfId="9" priority="9" stopIfTrue="1">
      <formula>$T$97&lt;&gt;TRUE</formula>
    </cfRule>
  </conditionalFormatting>
  <conditionalFormatting sqref="N113">
    <cfRule type="expression" dxfId="8" priority="8" stopIfTrue="1">
      <formula>$T$97&lt;&gt;TRUE</formula>
    </cfRule>
  </conditionalFormatting>
  <conditionalFormatting sqref="N117">
    <cfRule type="expression" dxfId="7" priority="7" stopIfTrue="1">
      <formula>$T$97&lt;&gt;TRUE</formula>
    </cfRule>
  </conditionalFormatting>
  <conditionalFormatting sqref="N105 N112 N115">
    <cfRule type="expression" dxfId="6" priority="12" stopIfTrue="1">
      <formula>$T$104&lt;&gt;TRUE</formula>
    </cfRule>
  </conditionalFormatting>
  <conditionalFormatting sqref="N124">
    <cfRule type="expression" dxfId="5" priority="6" stopIfTrue="1">
      <formula>$T$97&lt;&gt;TRUE</formula>
    </cfRule>
  </conditionalFormatting>
  <conditionalFormatting sqref="N125">
    <cfRule type="expression" dxfId="4" priority="5" stopIfTrue="1">
      <formula>$T$97&lt;&gt;TRUE</formula>
    </cfRule>
  </conditionalFormatting>
  <conditionalFormatting sqref="N127">
    <cfRule type="expression" dxfId="3" priority="4" stopIfTrue="1">
      <formula>$T$97&lt;&gt;TRUE</formula>
    </cfRule>
  </conditionalFormatting>
  <conditionalFormatting sqref="N116">
    <cfRule type="expression" dxfId="2" priority="3" stopIfTrue="1">
      <formula>$T$104&lt;&gt;TRUE</formula>
    </cfRule>
  </conditionalFormatting>
  <conditionalFormatting sqref="N123">
    <cfRule type="expression" dxfId="1" priority="2" stopIfTrue="1">
      <formula>$T$104&lt;&gt;TRUE</formula>
    </cfRule>
  </conditionalFormatting>
  <conditionalFormatting sqref="N121">
    <cfRule type="expression" dxfId="0" priority="1" stopIfTrue="1">
      <formula>$T$104&lt;&gt;TRUE</formula>
    </cfRule>
  </conditionalFormatting>
  <dataValidations count="2">
    <dataValidation allowBlank="1" showInputMessage="1" showErrorMessage="1" prompt="Please enter text" sqref="F86:F93 J86:J93" xr:uid="{8128211B-9AB9-41DF-A59C-38D8AFD61910}"/>
    <dataValidation allowBlank="1" showErrorMessage="1" sqref="F94:P94" xr:uid="{EEB1FAB7-5CBB-4320-89D5-FF3F3EDAEBCF}"/>
  </dataValidations>
  <pageMargins left="0.70866141732283472" right="0.70866141732283472" top="0.74803149606299213" bottom="0.74803149606299213" header="0.31496062992125984" footer="0.31496062992125984"/>
  <pageSetup paperSize="9" scale="55" fitToHeight="3" orientation="landscape" r:id="rId1"/>
  <headerFooter alignWithMargins="0">
    <oddHeader>&amp;CCommerce Commission Information Disclosure Template</oddHeader>
    <oddFooter>&amp;L&amp;F&amp;C&amp;P&amp;R&amp;A</oddFooter>
  </headerFooter>
  <rowBreaks count="2" manualBreakCount="2">
    <brk id="51" max="15" man="1"/>
    <brk id="76"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0">
    <tabColor rgb="FF99CCFF"/>
    <pageSetUpPr fitToPage="1"/>
  </sheetPr>
  <dimension ref="A1:N119"/>
  <sheetViews>
    <sheetView showGridLines="0" zoomScaleNormal="100" zoomScaleSheetLayoutView="100" workbookViewId="0">
      <selection activeCell="H75" sqref="H75"/>
    </sheetView>
  </sheetViews>
  <sheetFormatPr defaultColWidth="9.1328125" defaultRowHeight="14.25" x14ac:dyDescent="0.45"/>
  <cols>
    <col min="1" max="1" width="4.73046875" style="13" customWidth="1"/>
    <col min="2" max="2" width="3.1328125" style="13" customWidth="1"/>
    <col min="3" max="3" width="6.1328125" style="13" customWidth="1"/>
    <col min="4" max="5" width="2.265625" style="13" customWidth="1"/>
    <col min="6" max="6" width="27.86328125" style="13" customWidth="1"/>
    <col min="7" max="7" width="10.59765625" style="13" customWidth="1"/>
    <col min="8" max="8" width="40.73046875" style="13" customWidth="1"/>
    <col min="9" max="9" width="9" style="13" customWidth="1"/>
    <col min="10" max="10" width="17.73046875" style="13" customWidth="1"/>
    <col min="11" max="12" width="16.73046875" style="13" customWidth="1"/>
    <col min="13" max="13" width="2.73046875" style="13" customWidth="1"/>
    <col min="14" max="14" width="14.3984375" style="31" customWidth="1"/>
    <col min="15" max="16384" width="9.1328125" style="13"/>
  </cols>
  <sheetData>
    <row r="1" spans="1:14" s="18" customFormat="1" ht="15" customHeight="1" x14ac:dyDescent="0.55000000000000004">
      <c r="A1" s="291"/>
      <c r="B1" s="219"/>
      <c r="C1" s="219"/>
      <c r="D1" s="219"/>
      <c r="E1" s="219"/>
      <c r="F1" s="219"/>
      <c r="G1" s="219"/>
      <c r="H1" s="219"/>
      <c r="I1" s="219"/>
      <c r="J1" s="219"/>
      <c r="K1" s="219"/>
      <c r="L1" s="219"/>
      <c r="M1" s="319"/>
      <c r="N1" s="31"/>
    </row>
    <row r="2" spans="1:14" s="18" customFormat="1" ht="18" customHeight="1" x14ac:dyDescent="0.55000000000000004">
      <c r="A2" s="292"/>
      <c r="B2" s="320"/>
      <c r="C2" s="221"/>
      <c r="D2" s="221"/>
      <c r="E2" s="221"/>
      <c r="F2" s="221"/>
      <c r="G2" s="221"/>
      <c r="H2" s="221"/>
      <c r="I2" s="200" t="s">
        <v>832</v>
      </c>
      <c r="J2" s="795" t="str">
        <f>IF(NOT(ISBLANK(CoverSheet!$C$8)),CoverSheet!$C$8,"")</f>
        <v/>
      </c>
      <c r="K2" s="796"/>
      <c r="L2" s="797"/>
      <c r="M2" s="321"/>
      <c r="N2" s="31"/>
    </row>
    <row r="3" spans="1:14" s="18" customFormat="1" ht="18" customHeight="1" x14ac:dyDescent="0.55000000000000004">
      <c r="A3" s="292"/>
      <c r="B3" s="320"/>
      <c r="C3" s="221"/>
      <c r="D3" s="221"/>
      <c r="E3" s="221"/>
      <c r="F3" s="221"/>
      <c r="G3" s="221"/>
      <c r="H3" s="221"/>
      <c r="I3" s="200" t="s">
        <v>834</v>
      </c>
      <c r="J3" s="777" t="str">
        <f>IF(ISNUMBER(CoverSheet!$C$12),CoverSheet!$C$12,"")</f>
        <v/>
      </c>
      <c r="K3" s="778"/>
      <c r="L3" s="779"/>
      <c r="M3" s="321"/>
      <c r="N3" s="31"/>
    </row>
    <row r="4" spans="1:14" s="18" customFormat="1" ht="21" x14ac:dyDescent="0.65">
      <c r="A4" s="199" t="s">
        <v>291</v>
      </c>
      <c r="B4" s="221"/>
      <c r="C4" s="221"/>
      <c r="D4" s="221"/>
      <c r="E4" s="221"/>
      <c r="F4" s="221"/>
      <c r="G4" s="221"/>
      <c r="H4" s="221"/>
      <c r="I4" s="221"/>
      <c r="J4" s="294"/>
      <c r="K4" s="221"/>
      <c r="L4" s="221"/>
      <c r="M4" s="222"/>
      <c r="N4" s="31"/>
    </row>
    <row r="5" spans="1:14" ht="68.650000000000006" customHeight="1" x14ac:dyDescent="0.45">
      <c r="A5" s="768" t="s">
        <v>939</v>
      </c>
      <c r="B5" s="776"/>
      <c r="C5" s="776"/>
      <c r="D5" s="776"/>
      <c r="E5" s="776"/>
      <c r="F5" s="776"/>
      <c r="G5" s="776"/>
      <c r="H5" s="776"/>
      <c r="I5" s="776"/>
      <c r="J5" s="776"/>
      <c r="K5" s="776"/>
      <c r="L5" s="776"/>
      <c r="M5" s="224"/>
      <c r="N5" s="36"/>
    </row>
    <row r="6" spans="1:14" s="18" customFormat="1" ht="15" customHeight="1" x14ac:dyDescent="0.45">
      <c r="A6" s="196" t="s">
        <v>131</v>
      </c>
      <c r="B6" s="294"/>
      <c r="C6" s="225"/>
      <c r="D6" s="225"/>
      <c r="E6" s="225"/>
      <c r="F6" s="225"/>
      <c r="G6" s="225"/>
      <c r="H6" s="225"/>
      <c r="I6" s="225"/>
      <c r="J6" s="221"/>
      <c r="K6" s="221"/>
      <c r="L6" s="221"/>
      <c r="M6" s="222"/>
      <c r="N6" s="31"/>
    </row>
    <row r="7" spans="1:14" s="2" customFormat="1" ht="30" customHeight="1" x14ac:dyDescent="0.55000000000000004">
      <c r="A7" s="168">
        <v>7</v>
      </c>
      <c r="B7" s="190"/>
      <c r="C7" s="226" t="s">
        <v>292</v>
      </c>
      <c r="D7" s="190"/>
      <c r="E7" s="190"/>
      <c r="F7" s="190"/>
      <c r="G7" s="190"/>
      <c r="H7" s="190"/>
      <c r="I7" s="190"/>
      <c r="J7" s="190"/>
      <c r="K7" s="190"/>
      <c r="L7" s="190"/>
      <c r="M7" s="162"/>
      <c r="N7" s="34"/>
    </row>
    <row r="8" spans="1:14" s="2" customFormat="1" ht="36" customHeight="1" x14ac:dyDescent="0.5">
      <c r="A8" s="168">
        <v>8</v>
      </c>
      <c r="B8" s="190"/>
      <c r="C8" s="805" t="s">
        <v>276</v>
      </c>
      <c r="D8" s="805"/>
      <c r="E8" s="805"/>
      <c r="F8" s="805"/>
      <c r="G8" s="383"/>
      <c r="H8" s="383"/>
      <c r="I8" s="383"/>
      <c r="J8" s="250" t="s">
        <v>82</v>
      </c>
      <c r="K8" s="323"/>
      <c r="L8" s="323"/>
      <c r="M8" s="162"/>
      <c r="N8" s="34"/>
    </row>
    <row r="9" spans="1:14" s="2" customFormat="1" ht="18" customHeight="1" x14ac:dyDescent="0.5">
      <c r="A9" s="168">
        <v>9</v>
      </c>
      <c r="B9" s="190"/>
      <c r="C9" s="325"/>
      <c r="D9" s="227" t="s">
        <v>244</v>
      </c>
      <c r="E9" s="325"/>
      <c r="F9" s="325"/>
      <c r="G9" s="325"/>
      <c r="H9" s="227"/>
      <c r="I9" s="325"/>
      <c r="J9" s="250" t="s">
        <v>271</v>
      </c>
      <c r="K9" s="250" t="s">
        <v>270</v>
      </c>
      <c r="L9" s="250" t="s">
        <v>3</v>
      </c>
      <c r="M9" s="162"/>
      <c r="N9" s="34"/>
    </row>
    <row r="10" spans="1:14" s="2" customFormat="1" ht="15" customHeight="1" x14ac:dyDescent="0.5">
      <c r="A10" s="168">
        <v>10</v>
      </c>
      <c r="B10" s="190"/>
      <c r="C10" s="233"/>
      <c r="D10" s="190"/>
      <c r="E10" s="325"/>
      <c r="F10" s="237" t="s">
        <v>83</v>
      </c>
      <c r="G10" s="233"/>
      <c r="H10" s="227"/>
      <c r="I10" s="233"/>
      <c r="J10" s="647"/>
      <c r="K10" s="374"/>
      <c r="L10" s="374"/>
      <c r="M10" s="162"/>
      <c r="N10" s="34"/>
    </row>
    <row r="11" spans="1:14" s="2" customFormat="1" ht="15" customHeight="1" x14ac:dyDescent="0.5">
      <c r="A11" s="168">
        <v>11</v>
      </c>
      <c r="B11" s="190"/>
      <c r="C11" s="233"/>
      <c r="D11" s="190"/>
      <c r="E11" s="325"/>
      <c r="F11" s="237" t="s">
        <v>84</v>
      </c>
      <c r="G11" s="233"/>
      <c r="H11" s="227"/>
      <c r="I11" s="233"/>
      <c r="J11" s="1"/>
      <c r="K11" s="647"/>
      <c r="L11" s="647"/>
      <c r="M11" s="162"/>
      <c r="N11" s="34"/>
    </row>
    <row r="12" spans="1:14" s="2" customFormat="1" ht="15" customHeight="1" x14ac:dyDescent="0.5">
      <c r="A12" s="168">
        <v>12</v>
      </c>
      <c r="B12" s="190"/>
      <c r="C12" s="233"/>
      <c r="D12" s="190"/>
      <c r="E12" s="228" t="s">
        <v>85</v>
      </c>
      <c r="F12" s="325"/>
      <c r="G12" s="233"/>
      <c r="H12" s="227"/>
      <c r="I12" s="233"/>
      <c r="J12" s="361">
        <f t="shared" ref="J12" si="0">SUM(J10:J11)</f>
        <v>0</v>
      </c>
      <c r="K12" s="361">
        <f>SUM(K10:K11)</f>
        <v>0</v>
      </c>
      <c r="L12" s="361">
        <f>SUM(L10:L11)</f>
        <v>0</v>
      </c>
      <c r="M12" s="162"/>
      <c r="N12" s="34"/>
    </row>
    <row r="13" spans="1:14" s="2" customFormat="1" ht="15" customHeight="1" x14ac:dyDescent="0.5">
      <c r="A13" s="168">
        <v>13</v>
      </c>
      <c r="B13" s="190"/>
      <c r="C13" s="233"/>
      <c r="D13" s="227" t="s">
        <v>247</v>
      </c>
      <c r="E13" s="325"/>
      <c r="F13" s="325"/>
      <c r="G13" s="233"/>
      <c r="H13" s="227"/>
      <c r="I13" s="233"/>
      <c r="J13" s="175"/>
      <c r="K13" s="325"/>
      <c r="L13" s="325"/>
      <c r="M13" s="162"/>
      <c r="N13" s="34"/>
    </row>
    <row r="14" spans="1:14" s="2" customFormat="1" ht="15" customHeight="1" x14ac:dyDescent="0.5">
      <c r="A14" s="168">
        <v>14</v>
      </c>
      <c r="B14" s="190"/>
      <c r="C14" s="233"/>
      <c r="D14" s="190"/>
      <c r="E14" s="325"/>
      <c r="F14" s="237" t="s">
        <v>83</v>
      </c>
      <c r="G14" s="233"/>
      <c r="H14" s="227"/>
      <c r="I14" s="233"/>
      <c r="J14" s="1"/>
      <c r="K14" s="374"/>
      <c r="L14" s="374"/>
      <c r="M14" s="162"/>
      <c r="N14" s="34"/>
    </row>
    <row r="15" spans="1:14" s="2" customFormat="1" ht="15" customHeight="1" x14ac:dyDescent="0.5">
      <c r="A15" s="168">
        <v>15</v>
      </c>
      <c r="B15" s="190"/>
      <c r="C15" s="233"/>
      <c r="D15" s="190"/>
      <c r="E15" s="325"/>
      <c r="F15" s="237" t="s">
        <v>84</v>
      </c>
      <c r="G15" s="233"/>
      <c r="H15" s="227"/>
      <c r="I15" s="233"/>
      <c r="J15" s="1"/>
      <c r="K15" s="647"/>
      <c r="L15" s="647"/>
      <c r="M15" s="162"/>
      <c r="N15" s="34"/>
    </row>
    <row r="16" spans="1:14" s="2" customFormat="1" ht="15" customHeight="1" x14ac:dyDescent="0.5">
      <c r="A16" s="168">
        <v>16</v>
      </c>
      <c r="B16" s="190"/>
      <c r="C16" s="233"/>
      <c r="D16" s="190"/>
      <c r="E16" s="228" t="s">
        <v>85</v>
      </c>
      <c r="F16" s="325"/>
      <c r="G16" s="233"/>
      <c r="H16" s="227"/>
      <c r="I16" s="233"/>
      <c r="J16" s="361">
        <f t="shared" ref="J16" si="1">SUM(J14:J15)</f>
        <v>0</v>
      </c>
      <c r="K16" s="361">
        <f>SUM(K14:K15)</f>
        <v>0</v>
      </c>
      <c r="L16" s="361">
        <f>SUM(L14:L15)</f>
        <v>0</v>
      </c>
      <c r="M16" s="162"/>
      <c r="N16" s="34"/>
    </row>
    <row r="17" spans="1:14" s="2" customFormat="1" ht="15" customHeight="1" x14ac:dyDescent="0.5">
      <c r="A17" s="168">
        <v>17</v>
      </c>
      <c r="B17" s="190"/>
      <c r="C17" s="325"/>
      <c r="D17" s="227" t="s">
        <v>248</v>
      </c>
      <c r="E17" s="325"/>
      <c r="F17" s="325"/>
      <c r="G17" s="325"/>
      <c r="H17" s="325"/>
      <c r="I17" s="325"/>
      <c r="J17" s="190"/>
      <c r="K17" s="325"/>
      <c r="L17" s="325"/>
      <c r="M17" s="162"/>
      <c r="N17" s="34"/>
    </row>
    <row r="18" spans="1:14" s="2" customFormat="1" ht="15" customHeight="1" x14ac:dyDescent="0.45">
      <c r="A18" s="168">
        <v>18</v>
      </c>
      <c r="B18" s="190"/>
      <c r="C18" s="233"/>
      <c r="D18" s="190"/>
      <c r="E18" s="325"/>
      <c r="F18" s="237" t="s">
        <v>83</v>
      </c>
      <c r="G18" s="233"/>
      <c r="H18" s="233"/>
      <c r="I18" s="233"/>
      <c r="J18" s="1"/>
      <c r="K18" s="374"/>
      <c r="L18" s="374"/>
      <c r="M18" s="162"/>
      <c r="N18" s="34"/>
    </row>
    <row r="19" spans="1:14" s="2" customFormat="1" ht="15" customHeight="1" x14ac:dyDescent="0.45">
      <c r="A19" s="168">
        <v>19</v>
      </c>
      <c r="B19" s="190"/>
      <c r="C19" s="233"/>
      <c r="D19" s="190"/>
      <c r="E19" s="325"/>
      <c r="F19" s="237" t="s">
        <v>84</v>
      </c>
      <c r="G19" s="233"/>
      <c r="H19" s="233"/>
      <c r="I19" s="233"/>
      <c r="J19" s="1"/>
      <c r="K19" s="647"/>
      <c r="L19" s="647"/>
      <c r="M19" s="162"/>
      <c r="N19" s="34"/>
    </row>
    <row r="20" spans="1:14" s="2" customFormat="1" ht="15" customHeight="1" x14ac:dyDescent="0.45">
      <c r="A20" s="168">
        <v>20</v>
      </c>
      <c r="B20" s="190"/>
      <c r="C20" s="233"/>
      <c r="D20" s="190"/>
      <c r="E20" s="228" t="s">
        <v>85</v>
      </c>
      <c r="F20" s="233"/>
      <c r="G20" s="233"/>
      <c r="H20" s="233"/>
      <c r="I20" s="233"/>
      <c r="J20" s="361">
        <f t="shared" ref="J20" si="2">SUM(J18:J19)</f>
        <v>0</v>
      </c>
      <c r="K20" s="361">
        <f>SUM(K18:K19)</f>
        <v>0</v>
      </c>
      <c r="L20" s="361">
        <f>SUM(L18:L19)</f>
        <v>0</v>
      </c>
      <c r="M20" s="162"/>
      <c r="N20" s="34"/>
    </row>
    <row r="21" spans="1:14" s="2" customFormat="1" ht="15" customHeight="1" x14ac:dyDescent="0.5">
      <c r="A21" s="168">
        <v>21</v>
      </c>
      <c r="B21" s="190"/>
      <c r="C21" s="325"/>
      <c r="D21" s="227" t="s">
        <v>249</v>
      </c>
      <c r="E21" s="325"/>
      <c r="F21" s="325"/>
      <c r="G21" s="325"/>
      <c r="H21" s="325"/>
      <c r="I21" s="325"/>
      <c r="J21" s="190"/>
      <c r="K21" s="325"/>
      <c r="L21" s="325"/>
      <c r="M21" s="162"/>
      <c r="N21" s="34"/>
    </row>
    <row r="22" spans="1:14" s="2" customFormat="1" ht="15" customHeight="1" x14ac:dyDescent="0.45">
      <c r="A22" s="168">
        <v>22</v>
      </c>
      <c r="B22" s="190"/>
      <c r="C22" s="233"/>
      <c r="D22" s="190"/>
      <c r="E22" s="325"/>
      <c r="F22" s="237" t="s">
        <v>83</v>
      </c>
      <c r="G22" s="233"/>
      <c r="H22" s="233"/>
      <c r="I22" s="233"/>
      <c r="J22" s="1"/>
      <c r="K22" s="374"/>
      <c r="L22" s="374"/>
      <c r="M22" s="162"/>
      <c r="N22" s="34"/>
    </row>
    <row r="23" spans="1:14" s="2" customFormat="1" ht="15" customHeight="1" x14ac:dyDescent="0.45">
      <c r="A23" s="168">
        <v>23</v>
      </c>
      <c r="B23" s="190"/>
      <c r="C23" s="233"/>
      <c r="D23" s="190"/>
      <c r="E23" s="325"/>
      <c r="F23" s="237" t="s">
        <v>84</v>
      </c>
      <c r="G23" s="233"/>
      <c r="H23" s="233"/>
      <c r="I23" s="233"/>
      <c r="J23" s="1"/>
      <c r="K23" s="647"/>
      <c r="L23" s="647"/>
      <c r="M23" s="162"/>
      <c r="N23" s="34"/>
    </row>
    <row r="24" spans="1:14" s="2" customFormat="1" ht="15" customHeight="1" x14ac:dyDescent="0.45">
      <c r="A24" s="168">
        <v>24</v>
      </c>
      <c r="B24" s="190"/>
      <c r="C24" s="233"/>
      <c r="D24" s="190"/>
      <c r="E24" s="228" t="s">
        <v>85</v>
      </c>
      <c r="F24" s="233"/>
      <c r="G24" s="233"/>
      <c r="H24" s="233"/>
      <c r="I24" s="233"/>
      <c r="J24" s="361">
        <f t="shared" ref="J24" si="3">SUM(J22:J23)</f>
        <v>0</v>
      </c>
      <c r="K24" s="361">
        <f>SUM(K22:K23)</f>
        <v>0</v>
      </c>
      <c r="L24" s="361">
        <f>SUM(L22:L23)</f>
        <v>0</v>
      </c>
      <c r="M24" s="162"/>
      <c r="N24" s="34"/>
    </row>
    <row r="25" spans="1:14" s="2" customFormat="1" ht="15" customHeight="1" x14ac:dyDescent="0.5">
      <c r="A25" s="168">
        <v>25</v>
      </c>
      <c r="B25" s="190"/>
      <c r="C25" s="325"/>
      <c r="D25" s="227" t="s">
        <v>284</v>
      </c>
      <c r="E25" s="325"/>
      <c r="F25" s="325"/>
      <c r="G25" s="325"/>
      <c r="H25" s="325"/>
      <c r="I25" s="325"/>
      <c r="J25" s="190"/>
      <c r="K25" s="325"/>
      <c r="L25" s="325"/>
      <c r="M25" s="162"/>
      <c r="N25" s="34"/>
    </row>
    <row r="26" spans="1:14" s="2" customFormat="1" ht="15" customHeight="1" x14ac:dyDescent="0.45">
      <c r="A26" s="168">
        <v>26</v>
      </c>
      <c r="B26" s="190"/>
      <c r="C26" s="233"/>
      <c r="D26" s="190"/>
      <c r="E26" s="325"/>
      <c r="F26" s="237" t="s">
        <v>83</v>
      </c>
      <c r="G26" s="233"/>
      <c r="H26" s="233"/>
      <c r="I26" s="233"/>
      <c r="J26" s="1"/>
      <c r="K26" s="374"/>
      <c r="L26" s="374"/>
      <c r="M26" s="162"/>
      <c r="N26" s="34"/>
    </row>
    <row r="27" spans="1:14" s="2" customFormat="1" ht="15" customHeight="1" x14ac:dyDescent="0.45">
      <c r="A27" s="168">
        <v>27</v>
      </c>
      <c r="B27" s="190"/>
      <c r="C27" s="233"/>
      <c r="D27" s="190"/>
      <c r="E27" s="325"/>
      <c r="F27" s="237" t="s">
        <v>84</v>
      </c>
      <c r="G27" s="233"/>
      <c r="H27" s="233"/>
      <c r="I27" s="233"/>
      <c r="J27" s="1"/>
      <c r="K27" s="647"/>
      <c r="L27" s="647"/>
      <c r="M27" s="162"/>
      <c r="N27" s="34"/>
    </row>
    <row r="28" spans="1:14" s="2" customFormat="1" ht="15" customHeight="1" x14ac:dyDescent="0.45">
      <c r="A28" s="168">
        <v>28</v>
      </c>
      <c r="B28" s="190"/>
      <c r="C28" s="233"/>
      <c r="D28" s="190"/>
      <c r="E28" s="228" t="s">
        <v>85</v>
      </c>
      <c r="F28" s="233"/>
      <c r="G28" s="233"/>
      <c r="H28" s="233"/>
      <c r="I28" s="233"/>
      <c r="J28" s="361">
        <f t="shared" ref="J28" si="4">SUM(J26:J27)</f>
        <v>0</v>
      </c>
      <c r="K28" s="361">
        <f>SUM(K26:K27)</f>
        <v>0</v>
      </c>
      <c r="L28" s="361">
        <f>SUM(L26:L27)</f>
        <v>0</v>
      </c>
      <c r="M28" s="162"/>
      <c r="N28" s="34"/>
    </row>
    <row r="29" spans="1:14" s="2" customFormat="1" ht="15" customHeight="1" x14ac:dyDescent="0.5">
      <c r="A29" s="168">
        <v>29</v>
      </c>
      <c r="B29" s="190"/>
      <c r="C29" s="325"/>
      <c r="D29" s="227" t="s">
        <v>251</v>
      </c>
      <c r="E29" s="325"/>
      <c r="F29" s="325"/>
      <c r="G29" s="325"/>
      <c r="H29" s="325"/>
      <c r="I29" s="325"/>
      <c r="J29" s="190"/>
      <c r="K29" s="325"/>
      <c r="L29" s="325"/>
      <c r="M29" s="162"/>
      <c r="N29" s="34"/>
    </row>
    <row r="30" spans="1:14" s="2" customFormat="1" ht="15" customHeight="1" x14ac:dyDescent="0.45">
      <c r="A30" s="168">
        <v>30</v>
      </c>
      <c r="B30" s="190"/>
      <c r="C30" s="233"/>
      <c r="D30" s="190"/>
      <c r="E30" s="325"/>
      <c r="F30" s="237" t="s">
        <v>83</v>
      </c>
      <c r="G30" s="233"/>
      <c r="H30" s="233"/>
      <c r="I30" s="233"/>
      <c r="J30" s="1"/>
      <c r="K30" s="374"/>
      <c r="L30" s="374"/>
      <c r="M30" s="162"/>
      <c r="N30" s="34"/>
    </row>
    <row r="31" spans="1:14" s="2" customFormat="1" ht="15" customHeight="1" x14ac:dyDescent="0.45">
      <c r="A31" s="168">
        <v>31</v>
      </c>
      <c r="B31" s="190"/>
      <c r="C31" s="233"/>
      <c r="D31" s="190"/>
      <c r="E31" s="325"/>
      <c r="F31" s="237" t="s">
        <v>84</v>
      </c>
      <c r="G31" s="233"/>
      <c r="H31" s="233"/>
      <c r="I31" s="233"/>
      <c r="J31" s="1"/>
      <c r="K31" s="647"/>
      <c r="L31" s="647"/>
      <c r="M31" s="162"/>
      <c r="N31" s="34"/>
    </row>
    <row r="32" spans="1:14" s="2" customFormat="1" ht="15" customHeight="1" x14ac:dyDescent="0.45">
      <c r="A32" s="168">
        <v>32</v>
      </c>
      <c r="B32" s="190"/>
      <c r="C32" s="233"/>
      <c r="D32" s="190"/>
      <c r="E32" s="228" t="s">
        <v>85</v>
      </c>
      <c r="F32" s="233"/>
      <c r="G32" s="233"/>
      <c r="H32" s="233"/>
      <c r="I32" s="233"/>
      <c r="J32" s="361">
        <f t="shared" ref="J32" si="5">SUM(J30:J31)</f>
        <v>0</v>
      </c>
      <c r="K32" s="361">
        <f>SUM(K30:K31)</f>
        <v>0</v>
      </c>
      <c r="L32" s="361">
        <f>SUM(L30:L31)</f>
        <v>0</v>
      </c>
      <c r="M32" s="162"/>
      <c r="N32" s="34"/>
    </row>
    <row r="33" spans="1:14" s="2" customFormat="1" ht="15" customHeight="1" x14ac:dyDescent="0.5">
      <c r="A33" s="168">
        <v>33</v>
      </c>
      <c r="B33" s="190"/>
      <c r="C33" s="325"/>
      <c r="D33" s="227" t="s">
        <v>252</v>
      </c>
      <c r="E33" s="325"/>
      <c r="F33" s="325"/>
      <c r="G33" s="325"/>
      <c r="H33" s="325"/>
      <c r="I33" s="325"/>
      <c r="J33" s="190"/>
      <c r="K33" s="325"/>
      <c r="L33" s="325"/>
      <c r="M33" s="162"/>
      <c r="N33" s="34"/>
    </row>
    <row r="34" spans="1:14" s="2" customFormat="1" ht="15" customHeight="1" x14ac:dyDescent="0.45">
      <c r="A34" s="168">
        <v>34</v>
      </c>
      <c r="B34" s="190"/>
      <c r="C34" s="233"/>
      <c r="D34" s="190"/>
      <c r="E34" s="325"/>
      <c r="F34" s="237" t="s">
        <v>83</v>
      </c>
      <c r="G34" s="233"/>
      <c r="H34" s="233"/>
      <c r="I34" s="233"/>
      <c r="J34" s="1"/>
      <c r="K34" s="374"/>
      <c r="L34" s="374"/>
      <c r="M34" s="162"/>
      <c r="N34" s="34"/>
    </row>
    <row r="35" spans="1:14" s="2" customFormat="1" ht="15" customHeight="1" x14ac:dyDescent="0.5">
      <c r="A35" s="168">
        <v>35</v>
      </c>
      <c r="B35" s="190"/>
      <c r="C35" s="233"/>
      <c r="D35" s="190"/>
      <c r="E35" s="325"/>
      <c r="F35" s="237" t="s">
        <v>84</v>
      </c>
      <c r="G35" s="233"/>
      <c r="H35" s="227"/>
      <c r="I35" s="233"/>
      <c r="J35" s="1"/>
      <c r="K35" s="647"/>
      <c r="L35" s="647"/>
      <c r="M35" s="162"/>
      <c r="N35" s="34"/>
    </row>
    <row r="36" spans="1:14" s="2" customFormat="1" ht="15" customHeight="1" x14ac:dyDescent="0.5">
      <c r="A36" s="168">
        <v>36</v>
      </c>
      <c r="B36" s="190"/>
      <c r="C36" s="233"/>
      <c r="D36" s="190"/>
      <c r="E36" s="228" t="s">
        <v>85</v>
      </c>
      <c r="F36" s="233"/>
      <c r="G36" s="233"/>
      <c r="H36" s="227"/>
      <c r="I36" s="233"/>
      <c r="J36" s="361">
        <f t="shared" ref="J36" si="6">SUM(J34:J35)</f>
        <v>0</v>
      </c>
      <c r="K36" s="361">
        <f>SUM(K34:K35)</f>
        <v>0</v>
      </c>
      <c r="L36" s="361">
        <f>SUM(L34:L35)</f>
        <v>0</v>
      </c>
      <c r="M36" s="162"/>
      <c r="N36" s="34"/>
    </row>
    <row r="37" spans="1:14" s="2" customFormat="1" ht="15" customHeight="1" x14ac:dyDescent="0.5">
      <c r="A37" s="168">
        <v>37</v>
      </c>
      <c r="B37" s="190"/>
      <c r="C37" s="325"/>
      <c r="D37" s="227" t="s">
        <v>278</v>
      </c>
      <c r="E37" s="325"/>
      <c r="F37" s="325"/>
      <c r="G37" s="325"/>
      <c r="H37" s="227"/>
      <c r="I37" s="325"/>
      <c r="J37" s="190"/>
      <c r="K37" s="325"/>
      <c r="L37" s="325"/>
      <c r="M37" s="162"/>
      <c r="N37" s="34"/>
    </row>
    <row r="38" spans="1:14" s="2" customFormat="1" ht="15" customHeight="1" x14ac:dyDescent="0.5">
      <c r="A38" s="168">
        <v>38</v>
      </c>
      <c r="B38" s="190"/>
      <c r="C38" s="233"/>
      <c r="D38" s="233"/>
      <c r="E38" s="325"/>
      <c r="F38" s="237" t="s">
        <v>83</v>
      </c>
      <c r="G38" s="233"/>
      <c r="H38" s="227"/>
      <c r="I38" s="233"/>
      <c r="J38" s="1"/>
      <c r="K38" s="374"/>
      <c r="L38" s="374"/>
      <c r="M38" s="162"/>
      <c r="N38" s="34"/>
    </row>
    <row r="39" spans="1:14" s="2" customFormat="1" ht="15" customHeight="1" x14ac:dyDescent="0.45">
      <c r="A39" s="168">
        <v>39</v>
      </c>
      <c r="B39" s="190"/>
      <c r="C39" s="233"/>
      <c r="D39" s="233"/>
      <c r="E39" s="325"/>
      <c r="F39" s="237" t="s">
        <v>84</v>
      </c>
      <c r="G39" s="233"/>
      <c r="H39" s="233"/>
      <c r="I39" s="233"/>
      <c r="J39" s="1"/>
      <c r="K39" s="647"/>
      <c r="L39" s="647"/>
      <c r="M39" s="162"/>
      <c r="N39" s="34"/>
    </row>
    <row r="40" spans="1:14" s="2" customFormat="1" ht="15" customHeight="1" x14ac:dyDescent="0.45">
      <c r="A40" s="168">
        <v>40</v>
      </c>
      <c r="B40" s="190"/>
      <c r="C40" s="233"/>
      <c r="D40" s="233"/>
      <c r="E40" s="228" t="s">
        <v>85</v>
      </c>
      <c r="F40" s="233"/>
      <c r="G40" s="233"/>
      <c r="H40" s="233"/>
      <c r="I40" s="233"/>
      <c r="J40" s="361">
        <f t="shared" ref="J40" si="7">SUM(J38:J39)</f>
        <v>0</v>
      </c>
      <c r="K40" s="361">
        <f>SUM(K38:K39)</f>
        <v>0</v>
      </c>
      <c r="L40" s="361">
        <f>SUM(L38:L39)</f>
        <v>0</v>
      </c>
      <c r="M40" s="162"/>
      <c r="N40" s="34"/>
    </row>
    <row r="41" spans="1:14" s="22" customFormat="1" ht="15" customHeight="1" x14ac:dyDescent="0.45">
      <c r="A41" s="168">
        <v>41</v>
      </c>
      <c r="B41" s="190"/>
      <c r="C41" s="233"/>
      <c r="D41" s="233"/>
      <c r="E41" s="228"/>
      <c r="F41" s="233"/>
      <c r="G41" s="233"/>
      <c r="H41" s="233"/>
      <c r="I41" s="233"/>
      <c r="J41" s="376"/>
      <c r="K41" s="376"/>
      <c r="L41" s="376"/>
      <c r="M41" s="162"/>
      <c r="N41" s="34"/>
    </row>
    <row r="42" spans="1:14" s="2" customFormat="1" ht="15" customHeight="1" x14ac:dyDescent="0.5">
      <c r="A42" s="168">
        <v>42</v>
      </c>
      <c r="B42" s="190"/>
      <c r="C42" s="806" t="s">
        <v>277</v>
      </c>
      <c r="D42" s="806"/>
      <c r="E42" s="806"/>
      <c r="F42" s="806"/>
      <c r="G42" s="325"/>
      <c r="H42" s="325"/>
      <c r="I42" s="325"/>
      <c r="J42" s="190"/>
      <c r="K42" s="325"/>
      <c r="L42" s="325"/>
      <c r="M42" s="162"/>
      <c r="N42" s="34"/>
    </row>
    <row r="43" spans="1:14" s="22" customFormat="1" ht="15" customHeight="1" x14ac:dyDescent="0.5">
      <c r="A43" s="168">
        <v>43</v>
      </c>
      <c r="B43" s="190"/>
      <c r="C43" s="384"/>
      <c r="D43" s="227" t="s">
        <v>284</v>
      </c>
      <c r="E43" s="384"/>
      <c r="F43" s="384"/>
      <c r="G43" s="325"/>
      <c r="H43" s="325"/>
      <c r="I43" s="325"/>
      <c r="J43" s="190"/>
      <c r="K43" s="325"/>
      <c r="L43" s="325"/>
      <c r="M43" s="162"/>
      <c r="N43" s="34"/>
    </row>
    <row r="44" spans="1:14" s="2" customFormat="1" ht="15" customHeight="1" x14ac:dyDescent="0.45">
      <c r="A44" s="168">
        <v>44</v>
      </c>
      <c r="B44" s="190"/>
      <c r="C44" s="233"/>
      <c r="D44" s="233"/>
      <c r="E44" s="325"/>
      <c r="F44" s="237" t="s">
        <v>83</v>
      </c>
      <c r="G44" s="233"/>
      <c r="H44" s="325"/>
      <c r="I44" s="233"/>
      <c r="J44" s="1"/>
      <c r="K44" s="374"/>
      <c r="L44" s="374"/>
      <c r="M44" s="162"/>
      <c r="N44" s="34"/>
    </row>
    <row r="45" spans="1:14" s="2" customFormat="1" ht="15" customHeight="1" x14ac:dyDescent="0.45">
      <c r="A45" s="168">
        <v>45</v>
      </c>
      <c r="B45" s="190"/>
      <c r="C45" s="233"/>
      <c r="D45" s="233"/>
      <c r="E45" s="325"/>
      <c r="F45" s="237" t="s">
        <v>84</v>
      </c>
      <c r="G45" s="233"/>
      <c r="H45" s="325"/>
      <c r="I45" s="233"/>
      <c r="J45" s="1"/>
      <c r="K45" s="647"/>
      <c r="L45" s="647"/>
      <c r="M45" s="162"/>
      <c r="N45" s="34"/>
    </row>
    <row r="46" spans="1:14" s="2" customFormat="1" ht="15" customHeight="1" x14ac:dyDescent="0.45">
      <c r="A46" s="168">
        <v>46</v>
      </c>
      <c r="B46" s="190"/>
      <c r="C46" s="233"/>
      <c r="D46" s="233"/>
      <c r="E46" s="228" t="s">
        <v>85</v>
      </c>
      <c r="F46" s="233"/>
      <c r="G46" s="233"/>
      <c r="H46" s="325"/>
      <c r="I46" s="233"/>
      <c r="J46" s="361">
        <f t="shared" ref="J46" si="8">SUM(J44:J45)</f>
        <v>0</v>
      </c>
      <c r="K46" s="361">
        <f>SUM(K44:K45)</f>
        <v>0</v>
      </c>
      <c r="L46" s="361">
        <f>SUM(L44:L45)</f>
        <v>0</v>
      </c>
      <c r="M46" s="162"/>
      <c r="N46" s="34"/>
    </row>
    <row r="47" spans="1:14" s="22" customFormat="1" ht="15" customHeight="1" x14ac:dyDescent="0.5">
      <c r="A47" s="168">
        <v>47</v>
      </c>
      <c r="B47" s="190"/>
      <c r="C47" s="384"/>
      <c r="D47" s="227" t="s">
        <v>251</v>
      </c>
      <c r="E47" s="384"/>
      <c r="F47" s="384"/>
      <c r="G47" s="325"/>
      <c r="H47" s="325"/>
      <c r="I47" s="325"/>
      <c r="J47" s="190"/>
      <c r="K47" s="325"/>
      <c r="L47" s="325"/>
      <c r="M47" s="162"/>
      <c r="N47" s="34"/>
    </row>
    <row r="48" spans="1:14" s="22" customFormat="1" ht="15" customHeight="1" x14ac:dyDescent="0.45">
      <c r="A48" s="168">
        <v>48</v>
      </c>
      <c r="B48" s="190"/>
      <c r="C48" s="233"/>
      <c r="D48" s="233"/>
      <c r="E48" s="325"/>
      <c r="F48" s="237" t="s">
        <v>83</v>
      </c>
      <c r="G48" s="233"/>
      <c r="H48" s="325"/>
      <c r="I48" s="233"/>
      <c r="J48" s="1"/>
      <c r="K48" s="374"/>
      <c r="L48" s="374"/>
      <c r="M48" s="162"/>
      <c r="N48" s="34"/>
    </row>
    <row r="49" spans="1:14" s="22" customFormat="1" ht="15" customHeight="1" x14ac:dyDescent="0.45">
      <c r="A49" s="168">
        <v>49</v>
      </c>
      <c r="B49" s="190"/>
      <c r="C49" s="233"/>
      <c r="D49" s="233"/>
      <c r="E49" s="325"/>
      <c r="F49" s="237" t="s">
        <v>84</v>
      </c>
      <c r="G49" s="233"/>
      <c r="H49" s="325"/>
      <c r="I49" s="233"/>
      <c r="J49" s="1"/>
      <c r="K49" s="647"/>
      <c r="L49" s="647"/>
      <c r="M49" s="162"/>
      <c r="N49" s="34"/>
    </row>
    <row r="50" spans="1:14" s="22" customFormat="1" ht="15" customHeight="1" x14ac:dyDescent="0.45">
      <c r="A50" s="168">
        <v>50</v>
      </c>
      <c r="B50" s="190"/>
      <c r="C50" s="233"/>
      <c r="D50" s="233"/>
      <c r="E50" s="228" t="s">
        <v>85</v>
      </c>
      <c r="F50" s="233"/>
      <c r="G50" s="233"/>
      <c r="H50" s="325"/>
      <c r="I50" s="233"/>
      <c r="J50" s="361">
        <f t="shared" ref="J50" si="9">SUM(J48:J49)</f>
        <v>0</v>
      </c>
      <c r="K50" s="361">
        <f>SUM(K48:K49)</f>
        <v>0</v>
      </c>
      <c r="L50" s="361">
        <f>SUM(L48:L49)</f>
        <v>0</v>
      </c>
      <c r="M50" s="162"/>
      <c r="N50" s="34"/>
    </row>
    <row r="51" spans="1:14" s="22" customFormat="1" ht="15" customHeight="1" x14ac:dyDescent="0.5">
      <c r="A51" s="168">
        <v>51</v>
      </c>
      <c r="B51" s="190"/>
      <c r="C51" s="384"/>
      <c r="D51" s="227" t="s">
        <v>252</v>
      </c>
      <c r="E51" s="384"/>
      <c r="F51" s="384"/>
      <c r="G51" s="325"/>
      <c r="H51" s="325"/>
      <c r="I51" s="325"/>
      <c r="J51" s="190"/>
      <c r="K51" s="325"/>
      <c r="L51" s="325"/>
      <c r="M51" s="162"/>
      <c r="N51" s="34"/>
    </row>
    <row r="52" spans="1:14" s="22" customFormat="1" ht="15" customHeight="1" x14ac:dyDescent="0.45">
      <c r="A52" s="168">
        <v>52</v>
      </c>
      <c r="B52" s="190"/>
      <c r="C52" s="233"/>
      <c r="D52" s="233"/>
      <c r="E52" s="325"/>
      <c r="F52" s="237" t="s">
        <v>83</v>
      </c>
      <c r="G52" s="233"/>
      <c r="H52" s="325"/>
      <c r="I52" s="233"/>
      <c r="J52" s="1"/>
      <c r="K52" s="374"/>
      <c r="L52" s="374"/>
      <c r="M52" s="162"/>
      <c r="N52" s="34"/>
    </row>
    <row r="53" spans="1:14" s="22" customFormat="1" ht="15" customHeight="1" x14ac:dyDescent="0.45">
      <c r="A53" s="168">
        <v>53</v>
      </c>
      <c r="B53" s="190"/>
      <c r="C53" s="233"/>
      <c r="D53" s="233"/>
      <c r="E53" s="325"/>
      <c r="F53" s="237" t="s">
        <v>84</v>
      </c>
      <c r="G53" s="233"/>
      <c r="H53" s="325"/>
      <c r="I53" s="233"/>
      <c r="J53" s="1"/>
      <c r="K53" s="647"/>
      <c r="L53" s="647"/>
      <c r="M53" s="162"/>
      <c r="N53" s="34"/>
    </row>
    <row r="54" spans="1:14" s="22" customFormat="1" ht="15" customHeight="1" x14ac:dyDescent="0.45">
      <c r="A54" s="168">
        <v>54</v>
      </c>
      <c r="B54" s="190"/>
      <c r="C54" s="233"/>
      <c r="D54" s="233"/>
      <c r="E54" s="228" t="s">
        <v>85</v>
      </c>
      <c r="F54" s="233"/>
      <c r="G54" s="233"/>
      <c r="H54" s="325"/>
      <c r="I54" s="233"/>
      <c r="J54" s="361">
        <f t="shared" ref="J54" si="10">SUM(J52:J53)</f>
        <v>0</v>
      </c>
      <c r="K54" s="361">
        <f>SUM(K52:K53)</f>
        <v>0</v>
      </c>
      <c r="L54" s="361">
        <f>SUM(L52:L53)</f>
        <v>0</v>
      </c>
      <c r="M54" s="162"/>
      <c r="N54" s="34"/>
    </row>
    <row r="55" spans="1:14" s="22" customFormat="1" ht="15" customHeight="1" x14ac:dyDescent="0.5">
      <c r="A55" s="168">
        <v>55</v>
      </c>
      <c r="B55" s="190"/>
      <c r="C55" s="384"/>
      <c r="D55" s="227" t="s">
        <v>282</v>
      </c>
      <c r="E55" s="384"/>
      <c r="F55" s="384"/>
      <c r="G55" s="325"/>
      <c r="H55" s="325"/>
      <c r="I55" s="325"/>
      <c r="J55" s="190"/>
      <c r="K55" s="325"/>
      <c r="L55" s="325"/>
      <c r="M55" s="162"/>
      <c r="N55" s="34"/>
    </row>
    <row r="56" spans="1:14" s="22" customFormat="1" ht="15" customHeight="1" x14ac:dyDescent="0.45">
      <c r="A56" s="168">
        <v>56</v>
      </c>
      <c r="B56" s="190"/>
      <c r="C56" s="233"/>
      <c r="D56" s="233"/>
      <c r="E56" s="325"/>
      <c r="F56" s="237" t="s">
        <v>83</v>
      </c>
      <c r="G56" s="233"/>
      <c r="H56" s="325"/>
      <c r="I56" s="233"/>
      <c r="J56" s="1"/>
      <c r="K56" s="374"/>
      <c r="L56" s="374"/>
      <c r="M56" s="162"/>
      <c r="N56" s="34"/>
    </row>
    <row r="57" spans="1:14" s="22" customFormat="1" ht="15" customHeight="1" x14ac:dyDescent="0.45">
      <c r="A57" s="168">
        <v>57</v>
      </c>
      <c r="B57" s="190"/>
      <c r="C57" s="233"/>
      <c r="D57" s="233"/>
      <c r="E57" s="325"/>
      <c r="F57" s="237" t="s">
        <v>84</v>
      </c>
      <c r="G57" s="233"/>
      <c r="H57" s="325"/>
      <c r="I57" s="233"/>
      <c r="J57" s="1"/>
      <c r="K57" s="647"/>
      <c r="L57" s="647"/>
      <c r="M57" s="162"/>
      <c r="N57" s="34"/>
    </row>
    <row r="58" spans="1:14" s="22" customFormat="1" ht="15" customHeight="1" x14ac:dyDescent="0.45">
      <c r="A58" s="168">
        <v>58</v>
      </c>
      <c r="B58" s="190"/>
      <c r="C58" s="233"/>
      <c r="D58" s="233"/>
      <c r="E58" s="228" t="s">
        <v>85</v>
      </c>
      <c r="F58" s="233"/>
      <c r="G58" s="233"/>
      <c r="H58" s="325"/>
      <c r="I58" s="233"/>
      <c r="J58" s="361">
        <f t="shared" ref="J58" si="11">SUM(J56:J57)</f>
        <v>0</v>
      </c>
      <c r="K58" s="361">
        <f>SUM(K56:K57)</f>
        <v>0</v>
      </c>
      <c r="L58" s="361">
        <f>SUM(L56:L57)</f>
        <v>0</v>
      </c>
      <c r="M58" s="162"/>
      <c r="N58" s="34"/>
    </row>
    <row r="59" spans="1:14" s="22" customFormat="1" ht="15" customHeight="1" x14ac:dyDescent="0.45">
      <c r="A59" s="168">
        <v>59</v>
      </c>
      <c r="B59" s="190"/>
      <c r="C59" s="233"/>
      <c r="D59" s="233"/>
      <c r="E59" s="228"/>
      <c r="F59" s="233"/>
      <c r="G59" s="233"/>
      <c r="H59" s="325"/>
      <c r="I59" s="233"/>
      <c r="J59" s="376"/>
      <c r="K59" s="376"/>
      <c r="L59" s="376"/>
      <c r="M59" s="162"/>
      <c r="N59" s="34"/>
    </row>
    <row r="60" spans="1:14" s="22" customFormat="1" ht="15" customHeight="1" x14ac:dyDescent="0.5">
      <c r="A60" s="168">
        <v>60</v>
      </c>
      <c r="B60" s="190"/>
      <c r="C60" s="806" t="s">
        <v>283</v>
      </c>
      <c r="D60" s="806"/>
      <c r="E60" s="806"/>
      <c r="F60" s="806"/>
      <c r="G60" s="233"/>
      <c r="H60" s="325"/>
      <c r="I60" s="233"/>
      <c r="J60" s="376"/>
      <c r="K60" s="376"/>
      <c r="L60" s="376"/>
      <c r="M60" s="162"/>
      <c r="N60" s="34"/>
    </row>
    <row r="61" spans="1:14" s="22" customFormat="1" ht="15" customHeight="1" x14ac:dyDescent="0.5">
      <c r="A61" s="168">
        <v>61</v>
      </c>
      <c r="B61" s="190"/>
      <c r="C61" s="233"/>
      <c r="D61" s="233"/>
      <c r="E61" s="227" t="s">
        <v>254</v>
      </c>
      <c r="F61" s="233"/>
      <c r="G61" s="233"/>
      <c r="H61" s="325"/>
      <c r="I61" s="233"/>
      <c r="J61" s="233"/>
      <c r="K61" s="233"/>
      <c r="L61" s="233"/>
      <c r="M61" s="162"/>
      <c r="N61" s="34"/>
    </row>
    <row r="62" spans="1:14" s="22" customFormat="1" ht="15" customHeight="1" x14ac:dyDescent="0.45">
      <c r="A62" s="168">
        <v>62</v>
      </c>
      <c r="B62" s="190"/>
      <c r="C62" s="233"/>
      <c r="D62" s="233"/>
      <c r="E62" s="325"/>
      <c r="F62" s="237" t="s">
        <v>83</v>
      </c>
      <c r="G62" s="233"/>
      <c r="H62" s="325"/>
      <c r="I62" s="233"/>
      <c r="J62" s="1"/>
      <c r="K62" s="374"/>
      <c r="L62" s="374"/>
      <c r="M62" s="162"/>
      <c r="N62" s="34"/>
    </row>
    <row r="63" spans="1:14" s="22" customFormat="1" ht="15" customHeight="1" x14ac:dyDescent="0.45">
      <c r="A63" s="168">
        <v>63</v>
      </c>
      <c r="B63" s="190"/>
      <c r="C63" s="233"/>
      <c r="D63" s="233"/>
      <c r="E63" s="325"/>
      <c r="F63" s="237" t="s">
        <v>84</v>
      </c>
      <c r="G63" s="233"/>
      <c r="H63" s="325"/>
      <c r="I63" s="233"/>
      <c r="J63" s="1"/>
      <c r="K63" s="647"/>
      <c r="L63" s="647"/>
      <c r="M63" s="162"/>
      <c r="N63" s="34"/>
    </row>
    <row r="64" spans="1:14" s="22" customFormat="1" ht="15" customHeight="1" x14ac:dyDescent="0.45">
      <c r="A64" s="168">
        <v>64</v>
      </c>
      <c r="B64" s="190"/>
      <c r="C64" s="233"/>
      <c r="D64" s="233"/>
      <c r="E64" s="228" t="s">
        <v>85</v>
      </c>
      <c r="F64" s="233"/>
      <c r="G64" s="233"/>
      <c r="H64" s="325"/>
      <c r="I64" s="233"/>
      <c r="J64" s="361">
        <f>SUM(J62:J63)</f>
        <v>0</v>
      </c>
      <c r="K64" s="361">
        <f>SUM(K62:K63)</f>
        <v>0</v>
      </c>
      <c r="L64" s="361">
        <f>SUM(L62:L63)</f>
        <v>0</v>
      </c>
      <c r="M64" s="162"/>
      <c r="N64" s="34"/>
    </row>
    <row r="65" spans="1:14" s="22" customFormat="1" ht="15" customHeight="1" x14ac:dyDescent="0.5">
      <c r="A65" s="168">
        <v>65</v>
      </c>
      <c r="B65" s="190"/>
      <c r="C65" s="233"/>
      <c r="D65" s="233"/>
      <c r="E65" s="227" t="s">
        <v>111</v>
      </c>
      <c r="F65" s="233"/>
      <c r="G65" s="233"/>
      <c r="H65" s="325"/>
      <c r="I65" s="233"/>
      <c r="J65" s="376"/>
      <c r="K65" s="376"/>
      <c r="L65" s="376"/>
      <c r="M65" s="162"/>
      <c r="N65" s="34"/>
    </row>
    <row r="66" spans="1:14" s="22" customFormat="1" ht="15" customHeight="1" x14ac:dyDescent="0.45">
      <c r="A66" s="168">
        <v>66</v>
      </c>
      <c r="B66" s="190"/>
      <c r="C66" s="233"/>
      <c r="D66" s="233"/>
      <c r="E66" s="325"/>
      <c r="F66" s="237" t="s">
        <v>83</v>
      </c>
      <c r="G66" s="233"/>
      <c r="H66" s="325"/>
      <c r="I66" s="233"/>
      <c r="J66" s="1"/>
      <c r="K66" s="374"/>
      <c r="L66" s="374"/>
      <c r="M66" s="162"/>
      <c r="N66" s="34"/>
    </row>
    <row r="67" spans="1:14" s="22" customFormat="1" ht="15" customHeight="1" x14ac:dyDescent="0.45">
      <c r="A67" s="168">
        <v>67</v>
      </c>
      <c r="B67" s="190"/>
      <c r="C67" s="233"/>
      <c r="D67" s="233"/>
      <c r="E67" s="325"/>
      <c r="F67" s="237" t="s">
        <v>84</v>
      </c>
      <c r="G67" s="233"/>
      <c r="H67" s="325"/>
      <c r="I67" s="233"/>
      <c r="J67" s="1"/>
      <c r="K67" s="647"/>
      <c r="L67" s="647"/>
      <c r="M67" s="162"/>
      <c r="N67" s="34"/>
    </row>
    <row r="68" spans="1:14" s="22" customFormat="1" ht="15" customHeight="1" x14ac:dyDescent="0.45">
      <c r="A68" s="168">
        <v>68</v>
      </c>
      <c r="B68" s="190"/>
      <c r="C68" s="233"/>
      <c r="D68" s="233"/>
      <c r="E68" s="228" t="s">
        <v>85</v>
      </c>
      <c r="F68" s="233"/>
      <c r="G68" s="233"/>
      <c r="H68" s="325"/>
      <c r="I68" s="233"/>
      <c r="J68" s="361">
        <f>SUM(J66:J67)</f>
        <v>0</v>
      </c>
      <c r="K68" s="361">
        <f>SUM(K66:K67)</f>
        <v>0</v>
      </c>
      <c r="L68" s="361">
        <f>SUM(L66:L67)</f>
        <v>0</v>
      </c>
      <c r="M68" s="162"/>
      <c r="N68" s="34"/>
    </row>
    <row r="69" spans="1:14" s="22" customFormat="1" ht="15" customHeight="1" x14ac:dyDescent="0.45">
      <c r="A69" s="168">
        <v>69</v>
      </c>
      <c r="B69" s="190"/>
      <c r="C69" s="233"/>
      <c r="D69" s="233"/>
      <c r="E69" s="228"/>
      <c r="F69" s="233"/>
      <c r="G69" s="233"/>
      <c r="H69" s="325"/>
      <c r="I69" s="233"/>
      <c r="J69" s="376"/>
      <c r="K69" s="376"/>
      <c r="L69" s="376"/>
      <c r="M69" s="162"/>
      <c r="N69" s="34"/>
    </row>
    <row r="70" spans="1:14" s="22" customFormat="1" ht="15" customHeight="1" x14ac:dyDescent="0.5">
      <c r="A70" s="168">
        <v>70</v>
      </c>
      <c r="B70" s="190"/>
      <c r="C70" s="806" t="s">
        <v>275</v>
      </c>
      <c r="D70" s="806"/>
      <c r="E70" s="806"/>
      <c r="F70" s="806"/>
      <c r="G70" s="233"/>
      <c r="H70" s="325"/>
      <c r="I70" s="233"/>
      <c r="J70" s="376"/>
      <c r="K70" s="376"/>
      <c r="L70" s="376"/>
      <c r="M70" s="162"/>
      <c r="N70" s="34"/>
    </row>
    <row r="71" spans="1:14" s="22" customFormat="1" ht="15" customHeight="1" x14ac:dyDescent="0.5">
      <c r="A71" s="168">
        <v>71</v>
      </c>
      <c r="B71" s="190"/>
      <c r="C71" s="233"/>
      <c r="D71" s="233"/>
      <c r="E71" s="227" t="s">
        <v>266</v>
      </c>
      <c r="F71" s="233"/>
      <c r="G71" s="233"/>
      <c r="H71" s="325"/>
      <c r="I71" s="233"/>
      <c r="J71" s="376"/>
      <c r="K71" s="376"/>
      <c r="L71" s="376"/>
      <c r="M71" s="162"/>
      <c r="N71" s="34"/>
    </row>
    <row r="72" spans="1:14" s="22" customFormat="1" ht="15" customHeight="1" x14ac:dyDescent="0.45">
      <c r="A72" s="168">
        <v>72</v>
      </c>
      <c r="B72" s="190"/>
      <c r="C72" s="233"/>
      <c r="D72" s="233"/>
      <c r="E72" s="325"/>
      <c r="F72" s="237" t="s">
        <v>83</v>
      </c>
      <c r="G72" s="233"/>
      <c r="H72" s="325"/>
      <c r="I72" s="233"/>
      <c r="J72" s="1"/>
      <c r="K72" s="374"/>
      <c r="L72" s="374"/>
      <c r="M72" s="162"/>
      <c r="N72" s="34"/>
    </row>
    <row r="73" spans="1:14" s="22" customFormat="1" ht="15" customHeight="1" x14ac:dyDescent="0.45">
      <c r="A73" s="168">
        <v>73</v>
      </c>
      <c r="B73" s="190"/>
      <c r="C73" s="233"/>
      <c r="D73" s="233"/>
      <c r="E73" s="325"/>
      <c r="F73" s="237" t="s">
        <v>84</v>
      </c>
      <c r="G73" s="233"/>
      <c r="H73" s="325"/>
      <c r="I73" s="233"/>
      <c r="J73" s="1"/>
      <c r="K73" s="647"/>
      <c r="L73" s="647"/>
      <c r="M73" s="162"/>
      <c r="N73" s="34"/>
    </row>
    <row r="74" spans="1:14" s="22" customFormat="1" ht="15" customHeight="1" x14ac:dyDescent="0.45">
      <c r="A74" s="168">
        <v>74</v>
      </c>
      <c r="B74" s="190"/>
      <c r="C74" s="233"/>
      <c r="D74" s="233"/>
      <c r="E74" s="228" t="s">
        <v>85</v>
      </c>
      <c r="F74" s="233"/>
      <c r="G74" s="233"/>
      <c r="H74" s="325"/>
      <c r="I74" s="233"/>
      <c r="J74" s="361">
        <f t="shared" ref="J74" si="12">SUM(J72:J73)</f>
        <v>0</v>
      </c>
      <c r="K74" s="361">
        <f>SUM(K72:K73)</f>
        <v>0</v>
      </c>
      <c r="L74" s="361">
        <f>SUM(L72:L73)</f>
        <v>0</v>
      </c>
      <c r="M74" s="162"/>
      <c r="N74" s="34"/>
    </row>
    <row r="75" spans="1:14" s="22" customFormat="1" ht="15" customHeight="1" x14ac:dyDescent="0.5">
      <c r="A75" s="168">
        <v>75</v>
      </c>
      <c r="B75" s="190"/>
      <c r="C75" s="233"/>
      <c r="D75" s="233"/>
      <c r="E75" s="227" t="s">
        <v>256</v>
      </c>
      <c r="F75" s="233"/>
      <c r="G75" s="233"/>
      <c r="H75" s="325"/>
      <c r="I75" s="233"/>
      <c r="J75" s="376"/>
      <c r="K75" s="376"/>
      <c r="L75" s="376"/>
      <c r="M75" s="162"/>
      <c r="N75" s="34"/>
    </row>
    <row r="76" spans="1:14" s="22" customFormat="1" ht="15" customHeight="1" x14ac:dyDescent="0.45">
      <c r="A76" s="168">
        <v>76</v>
      </c>
      <c r="B76" s="190"/>
      <c r="C76" s="233"/>
      <c r="D76" s="233"/>
      <c r="E76" s="325"/>
      <c r="F76" s="237" t="s">
        <v>83</v>
      </c>
      <c r="G76" s="233"/>
      <c r="H76" s="325"/>
      <c r="I76" s="233"/>
      <c r="J76" s="1"/>
      <c r="K76" s="374"/>
      <c r="L76" s="374"/>
      <c r="M76" s="162"/>
      <c r="N76" s="34"/>
    </row>
    <row r="77" spans="1:14" s="22" customFormat="1" ht="15" customHeight="1" x14ac:dyDescent="0.45">
      <c r="A77" s="168">
        <v>77</v>
      </c>
      <c r="B77" s="190"/>
      <c r="C77" s="233"/>
      <c r="D77" s="233"/>
      <c r="E77" s="325"/>
      <c r="F77" s="237" t="s">
        <v>84</v>
      </c>
      <c r="G77" s="233"/>
      <c r="H77" s="325"/>
      <c r="I77" s="233"/>
      <c r="J77" s="1"/>
      <c r="K77" s="647"/>
      <c r="L77" s="647"/>
      <c r="M77" s="162"/>
      <c r="N77" s="34"/>
    </row>
    <row r="78" spans="1:14" s="22" customFormat="1" ht="15" customHeight="1" x14ac:dyDescent="0.45">
      <c r="A78" s="168">
        <v>78</v>
      </c>
      <c r="B78" s="190"/>
      <c r="C78" s="233"/>
      <c r="D78" s="233"/>
      <c r="E78" s="228" t="s">
        <v>85</v>
      </c>
      <c r="F78" s="233"/>
      <c r="G78" s="233"/>
      <c r="H78" s="325"/>
      <c r="I78" s="233"/>
      <c r="J78" s="361">
        <f t="shared" ref="J78" si="13">SUM(J76:J77)</f>
        <v>0</v>
      </c>
      <c r="K78" s="361">
        <f>SUM(K76:K77)</f>
        <v>0</v>
      </c>
      <c r="L78" s="361">
        <f>SUM(L76:L77)</f>
        <v>0</v>
      </c>
      <c r="M78" s="162"/>
      <c r="N78" s="34"/>
    </row>
    <row r="79" spans="1:14" s="22" customFormat="1" ht="15" customHeight="1" x14ac:dyDescent="0.5">
      <c r="A79" s="168">
        <v>79</v>
      </c>
      <c r="B79" s="190"/>
      <c r="C79" s="233"/>
      <c r="D79" s="233"/>
      <c r="E79" s="227" t="s">
        <v>257</v>
      </c>
      <c r="F79" s="233"/>
      <c r="G79" s="233"/>
      <c r="H79" s="325"/>
      <c r="I79" s="233"/>
      <c r="J79" s="376"/>
      <c r="K79" s="376"/>
      <c r="L79" s="376"/>
      <c r="M79" s="162"/>
      <c r="N79" s="34"/>
    </row>
    <row r="80" spans="1:14" s="22" customFormat="1" ht="15" customHeight="1" x14ac:dyDescent="0.45">
      <c r="A80" s="168">
        <v>80</v>
      </c>
      <c r="B80" s="190"/>
      <c r="C80" s="233"/>
      <c r="D80" s="233"/>
      <c r="E80" s="325"/>
      <c r="F80" s="237" t="s">
        <v>83</v>
      </c>
      <c r="G80" s="233"/>
      <c r="H80" s="325"/>
      <c r="I80" s="233"/>
      <c r="J80" s="1"/>
      <c r="K80" s="374"/>
      <c r="L80" s="374"/>
      <c r="M80" s="162"/>
      <c r="N80" s="34"/>
    </row>
    <row r="81" spans="1:14" s="22" customFormat="1" ht="15" customHeight="1" x14ac:dyDescent="0.45">
      <c r="A81" s="168">
        <v>81</v>
      </c>
      <c r="B81" s="190"/>
      <c r="C81" s="233"/>
      <c r="D81" s="233"/>
      <c r="E81" s="325"/>
      <c r="F81" s="237" t="s">
        <v>84</v>
      </c>
      <c r="G81" s="233"/>
      <c r="H81" s="325"/>
      <c r="I81" s="233"/>
      <c r="J81" s="1"/>
      <c r="K81" s="647"/>
      <c r="L81" s="647"/>
      <c r="M81" s="162"/>
      <c r="N81" s="34"/>
    </row>
    <row r="82" spans="1:14" s="22" customFormat="1" ht="15" customHeight="1" x14ac:dyDescent="0.45">
      <c r="A82" s="168">
        <v>82</v>
      </c>
      <c r="B82" s="190"/>
      <c r="C82" s="233"/>
      <c r="D82" s="233"/>
      <c r="E82" s="228" t="s">
        <v>85</v>
      </c>
      <c r="F82" s="233"/>
      <c r="G82" s="233"/>
      <c r="H82" s="325"/>
      <c r="I82" s="233"/>
      <c r="J82" s="361">
        <f t="shared" ref="J82" si="14">SUM(J80:J81)</f>
        <v>0</v>
      </c>
      <c r="K82" s="361">
        <f>SUM(K80:K81)</f>
        <v>0</v>
      </c>
      <c r="L82" s="361">
        <f>SUM(L80:L81)</f>
        <v>0</v>
      </c>
      <c r="M82" s="162"/>
      <c r="N82" s="34"/>
    </row>
    <row r="83" spans="1:14" s="2" customFormat="1" ht="15" customHeight="1" thickBot="1" x14ac:dyDescent="0.5">
      <c r="A83" s="168">
        <v>83</v>
      </c>
      <c r="B83" s="190"/>
      <c r="C83" s="190"/>
      <c r="D83" s="190"/>
      <c r="E83" s="325"/>
      <c r="F83" s="190"/>
      <c r="G83" s="190"/>
      <c r="H83" s="190"/>
      <c r="I83" s="190"/>
      <c r="J83" s="190"/>
      <c r="K83" s="325"/>
      <c r="L83" s="325"/>
      <c r="M83" s="162"/>
      <c r="N83" s="34"/>
    </row>
    <row r="84" spans="1:14" s="2" customFormat="1" ht="15" customHeight="1" thickBot="1" x14ac:dyDescent="0.5">
      <c r="A84" s="168">
        <v>84</v>
      </c>
      <c r="B84" s="190"/>
      <c r="C84" s="190"/>
      <c r="D84" s="228" t="s">
        <v>86</v>
      </c>
      <c r="E84" s="190"/>
      <c r="F84" s="190"/>
      <c r="G84" s="190"/>
      <c r="H84" s="190"/>
      <c r="I84" s="190"/>
      <c r="J84" s="329">
        <f>SUM(J10,J14,J18,J22,J26,J30,J34,J38,J44,J48,J52,J56,J62,J66,J72,J76,J80)</f>
        <v>0</v>
      </c>
      <c r="K84" s="374"/>
      <c r="L84" s="374"/>
      <c r="M84" s="162"/>
      <c r="N84" s="34"/>
    </row>
    <row r="85" spans="1:14" s="2" customFormat="1" ht="15" customHeight="1" thickBot="1" x14ac:dyDescent="0.5">
      <c r="A85" s="168">
        <v>85</v>
      </c>
      <c r="B85" s="190"/>
      <c r="C85" s="190"/>
      <c r="D85" s="228" t="s">
        <v>87</v>
      </c>
      <c r="E85" s="190"/>
      <c r="F85" s="190"/>
      <c r="G85" s="190"/>
      <c r="H85" s="190"/>
      <c r="I85" s="190"/>
      <c r="J85" s="329">
        <f>SUM(J11,J15,J19,J23,J27,J31,J35,J39,J45,J49,J53,J57,J63,J67,J73,J77,J81)</f>
        <v>0</v>
      </c>
      <c r="K85" s="329">
        <f>SUM(K11,K15,K19,K23,K27,K31,K35,K39,K45,K49,K53,K57,K63,K67,K73,K77,K81)</f>
        <v>0</v>
      </c>
      <c r="L85" s="329">
        <f>SUM(L11,L15,L19,L23,L27,L31,L35,L39,L45,L49,L53,L57,L63,L67,L73,L77,L81)</f>
        <v>0</v>
      </c>
      <c r="M85" s="162"/>
      <c r="N85" s="34"/>
    </row>
    <row r="86" spans="1:14" s="22" customFormat="1" ht="15" customHeight="1" thickBot="1" x14ac:dyDescent="0.5">
      <c r="A86" s="168">
        <v>86</v>
      </c>
      <c r="B86" s="190"/>
      <c r="C86" s="190"/>
      <c r="D86" s="228" t="s">
        <v>304</v>
      </c>
      <c r="E86" s="190"/>
      <c r="F86" s="190"/>
      <c r="G86" s="190"/>
      <c r="H86" s="190"/>
      <c r="I86" s="190"/>
      <c r="J86" s="755"/>
      <c r="K86" s="756"/>
      <c r="L86" s="178">
        <f>J86</f>
        <v>0</v>
      </c>
      <c r="M86" s="162"/>
      <c r="N86" s="34"/>
    </row>
    <row r="87" spans="1:14" s="2" customFormat="1" ht="15" customHeight="1" thickBot="1" x14ac:dyDescent="0.5">
      <c r="A87" s="168">
        <v>87</v>
      </c>
      <c r="B87" s="190"/>
      <c r="C87" s="190"/>
      <c r="D87" s="228" t="s">
        <v>23</v>
      </c>
      <c r="E87" s="190"/>
      <c r="F87" s="190"/>
      <c r="G87" s="190"/>
      <c r="H87" s="190"/>
      <c r="I87" s="190"/>
      <c r="J87" s="329">
        <f>SUM(J12,J16,J20,J24,J28,J32,J36,J40,J46,J50,J54,J58,J64,J68,J74,J78,J82, J86)</f>
        <v>0</v>
      </c>
      <c r="K87" s="329">
        <f>SUM(K12,K16,K20,K24,K28,K32,K36,K40,K46,K50,K54,K58,K64,K68,K74,K78,K82)</f>
        <v>0</v>
      </c>
      <c r="L87" s="329">
        <f>SUM(L12,L16,L20,L24,L28,L32,L36,L40,L46,L50,L54,L58,L64,L68,L74,L78,L82)</f>
        <v>0</v>
      </c>
      <c r="M87" s="162"/>
      <c r="N87" s="139" t="s">
        <v>130</v>
      </c>
    </row>
    <row r="88" spans="1:14" s="22" customFormat="1" ht="15" customHeight="1" x14ac:dyDescent="0.45">
      <c r="A88" s="168">
        <v>88</v>
      </c>
      <c r="B88" s="190"/>
      <c r="C88" s="190"/>
      <c r="D88" s="190"/>
      <c r="E88" s="190"/>
      <c r="F88" s="190"/>
      <c r="G88" s="190"/>
      <c r="H88" s="190"/>
      <c r="I88" s="190"/>
      <c r="J88" s="190"/>
      <c r="K88" s="190"/>
      <c r="L88" s="190"/>
      <c r="M88" s="162"/>
      <c r="N88" s="34"/>
    </row>
    <row r="89" spans="1:14" s="2" customFormat="1" ht="30" customHeight="1" x14ac:dyDescent="0.55000000000000004">
      <c r="A89" s="168">
        <v>89</v>
      </c>
      <c r="B89" s="190"/>
      <c r="C89" s="226" t="s">
        <v>293</v>
      </c>
      <c r="D89" s="190"/>
      <c r="E89" s="190"/>
      <c r="F89" s="190"/>
      <c r="G89" s="190"/>
      <c r="H89" s="190"/>
      <c r="I89" s="190"/>
      <c r="J89" s="190"/>
      <c r="K89" s="190"/>
      <c r="L89" s="190"/>
      <c r="M89" s="162"/>
      <c r="N89" s="34"/>
    </row>
    <row r="90" spans="1:14" s="2" customFormat="1" ht="15" customHeight="1" x14ac:dyDescent="0.45">
      <c r="A90" s="168">
        <v>90</v>
      </c>
      <c r="B90" s="190"/>
      <c r="C90" s="326"/>
      <c r="D90" s="326"/>
      <c r="E90" s="325"/>
      <c r="F90" s="326"/>
      <c r="G90" s="326"/>
      <c r="H90" s="326"/>
      <c r="I90" s="326"/>
      <c r="J90" s="323"/>
      <c r="K90" s="327" t="s">
        <v>17</v>
      </c>
      <c r="L90" s="327"/>
      <c r="M90" s="162"/>
      <c r="N90" s="34"/>
    </row>
    <row r="91" spans="1:14" s="22" customFormat="1" ht="15" customHeight="1" x14ac:dyDescent="0.45">
      <c r="A91" s="168">
        <v>91</v>
      </c>
      <c r="B91" s="190"/>
      <c r="C91" s="326"/>
      <c r="D91" s="326"/>
      <c r="E91" s="228" t="s">
        <v>89</v>
      </c>
      <c r="F91" s="326"/>
      <c r="G91" s="326"/>
      <c r="H91" s="326"/>
      <c r="I91" s="326"/>
      <c r="J91" s="323"/>
      <c r="K91" s="324" t="s">
        <v>14</v>
      </c>
      <c r="L91" s="324" t="s">
        <v>88</v>
      </c>
      <c r="M91" s="162"/>
      <c r="N91" s="34"/>
    </row>
    <row r="92" spans="1:14" s="2" customFormat="1" ht="15" customHeight="1" x14ac:dyDescent="0.45">
      <c r="A92" s="168">
        <v>92</v>
      </c>
      <c r="B92" s="190"/>
      <c r="C92" s="326"/>
      <c r="D92" s="326"/>
      <c r="E92" s="325"/>
      <c r="F92" s="237" t="s">
        <v>1</v>
      </c>
      <c r="G92" s="326"/>
      <c r="H92" s="29"/>
      <c r="I92" s="326"/>
      <c r="J92" s="233" t="s">
        <v>90</v>
      </c>
      <c r="K92" s="1"/>
      <c r="L92" s="1"/>
      <c r="M92" s="162"/>
      <c r="N92" s="34"/>
    </row>
    <row r="93" spans="1:14" s="2" customFormat="1" ht="15" customHeight="1" x14ac:dyDescent="0.45">
      <c r="A93" s="168">
        <v>93</v>
      </c>
      <c r="B93" s="190"/>
      <c r="C93" s="326"/>
      <c r="D93" s="326"/>
      <c r="E93" s="325"/>
      <c r="F93" s="237" t="s">
        <v>91</v>
      </c>
      <c r="G93" s="326"/>
      <c r="H93" s="29"/>
      <c r="I93" s="326"/>
      <c r="J93" s="233" t="s">
        <v>92</v>
      </c>
      <c r="K93" s="1"/>
      <c r="L93" s="1"/>
      <c r="M93" s="162"/>
      <c r="N93" s="34"/>
    </row>
    <row r="94" spans="1:14" s="2" customFormat="1" ht="15" customHeight="1" x14ac:dyDescent="0.45">
      <c r="A94" s="168">
        <v>94</v>
      </c>
      <c r="B94" s="190"/>
      <c r="C94" s="326"/>
      <c r="D94" s="326"/>
      <c r="E94" s="325"/>
      <c r="F94" s="237" t="s">
        <v>93</v>
      </c>
      <c r="G94" s="326"/>
      <c r="H94" s="29"/>
      <c r="I94" s="326"/>
      <c r="J94" s="233" t="s">
        <v>94</v>
      </c>
      <c r="K94" s="328">
        <f>K92-K93</f>
        <v>0</v>
      </c>
      <c r="L94" s="328">
        <f>L92-L93</f>
        <v>0</v>
      </c>
      <c r="M94" s="162"/>
      <c r="N94" s="34"/>
    </row>
    <row r="95" spans="1:14" s="2" customFormat="1" ht="15" customHeight="1" x14ac:dyDescent="0.45">
      <c r="A95" s="168">
        <v>95</v>
      </c>
      <c r="B95" s="190"/>
      <c r="C95" s="326"/>
      <c r="D95" s="326"/>
      <c r="E95" s="325"/>
      <c r="F95" s="325"/>
      <c r="G95" s="326"/>
      <c r="H95" s="326"/>
      <c r="I95" s="326"/>
      <c r="J95" s="233"/>
      <c r="K95" s="190"/>
      <c r="L95" s="190"/>
      <c r="M95" s="162"/>
      <c r="N95" s="34"/>
    </row>
    <row r="96" spans="1:14" s="2" customFormat="1" ht="15" customHeight="1" x14ac:dyDescent="0.45">
      <c r="A96" s="168">
        <v>96</v>
      </c>
      <c r="B96" s="190"/>
      <c r="C96" s="326"/>
      <c r="D96" s="326"/>
      <c r="E96" s="325"/>
      <c r="F96" s="237" t="s">
        <v>95</v>
      </c>
      <c r="G96" s="326"/>
      <c r="H96" s="799"/>
      <c r="I96" s="800"/>
      <c r="J96" s="800"/>
      <c r="K96" s="800"/>
      <c r="L96" s="801"/>
      <c r="M96" s="162"/>
      <c r="N96" s="34"/>
    </row>
    <row r="97" spans="1:14" s="2" customFormat="1" ht="15" customHeight="1" x14ac:dyDescent="0.45">
      <c r="A97" s="168">
        <v>97</v>
      </c>
      <c r="B97" s="190"/>
      <c r="C97" s="326"/>
      <c r="D97" s="326"/>
      <c r="E97" s="325"/>
      <c r="F97" s="326"/>
      <c r="G97" s="326"/>
      <c r="H97" s="802"/>
      <c r="I97" s="803"/>
      <c r="J97" s="803"/>
      <c r="K97" s="803"/>
      <c r="L97" s="804"/>
      <c r="M97" s="162"/>
      <c r="N97" s="34"/>
    </row>
    <row r="98" spans="1:14" s="22" customFormat="1" ht="15" customHeight="1" x14ac:dyDescent="0.45">
      <c r="A98" s="168">
        <v>98</v>
      </c>
      <c r="B98" s="190"/>
      <c r="C98" s="190"/>
      <c r="D98" s="190"/>
      <c r="E98" s="190"/>
      <c r="F98" s="190"/>
      <c r="G98" s="190"/>
      <c r="H98" s="190"/>
      <c r="I98" s="190"/>
      <c r="J98" s="190"/>
      <c r="K98" s="190"/>
      <c r="L98" s="190"/>
      <c r="M98" s="162"/>
      <c r="N98" s="34"/>
    </row>
    <row r="99" spans="1:14" s="2" customFormat="1" ht="15" customHeight="1" x14ac:dyDescent="0.45">
      <c r="A99" s="168">
        <v>99</v>
      </c>
      <c r="B99" s="190"/>
      <c r="C99" s="190"/>
      <c r="D99" s="190"/>
      <c r="E99" s="325"/>
      <c r="F99" s="190"/>
      <c r="G99" s="190"/>
      <c r="H99" s="190"/>
      <c r="I99" s="190"/>
      <c r="J99" s="190"/>
      <c r="K99" s="327" t="s">
        <v>17</v>
      </c>
      <c r="L99" s="327"/>
      <c r="M99" s="162"/>
      <c r="N99" s="34"/>
    </row>
    <row r="100" spans="1:14" s="2" customFormat="1" ht="15" customHeight="1" x14ac:dyDescent="0.45">
      <c r="A100" s="168">
        <v>100</v>
      </c>
      <c r="B100" s="190"/>
      <c r="C100" s="326"/>
      <c r="D100" s="326"/>
      <c r="E100" s="228" t="s">
        <v>96</v>
      </c>
      <c r="F100" s="326"/>
      <c r="G100" s="326"/>
      <c r="H100" s="326"/>
      <c r="I100" s="326"/>
      <c r="J100" s="190"/>
      <c r="K100" s="324" t="s">
        <v>14</v>
      </c>
      <c r="L100" s="324" t="s">
        <v>88</v>
      </c>
      <c r="M100" s="162"/>
      <c r="N100" s="34"/>
    </row>
    <row r="101" spans="1:14" s="2" customFormat="1" ht="15" customHeight="1" x14ac:dyDescent="0.45">
      <c r="A101" s="168">
        <v>101</v>
      </c>
      <c r="B101" s="190"/>
      <c r="C101" s="326"/>
      <c r="D101" s="326"/>
      <c r="E101" s="325"/>
      <c r="F101" s="237" t="s">
        <v>1</v>
      </c>
      <c r="G101" s="326"/>
      <c r="H101" s="29"/>
      <c r="I101" s="326"/>
      <c r="J101" s="233" t="s">
        <v>90</v>
      </c>
      <c r="K101" s="1"/>
      <c r="L101" s="1"/>
      <c r="M101" s="162"/>
      <c r="N101" s="34"/>
    </row>
    <row r="102" spans="1:14" s="2" customFormat="1" ht="15" customHeight="1" x14ac:dyDescent="0.45">
      <c r="A102" s="168">
        <v>102</v>
      </c>
      <c r="B102" s="190"/>
      <c r="C102" s="326"/>
      <c r="D102" s="326"/>
      <c r="E102" s="325"/>
      <c r="F102" s="237" t="s">
        <v>91</v>
      </c>
      <c r="G102" s="326"/>
      <c r="H102" s="29"/>
      <c r="I102" s="326"/>
      <c r="J102" s="233" t="s">
        <v>92</v>
      </c>
      <c r="K102" s="1"/>
      <c r="L102" s="1"/>
      <c r="M102" s="162"/>
      <c r="N102" s="34"/>
    </row>
    <row r="103" spans="1:14" s="2" customFormat="1" ht="15" customHeight="1" x14ac:dyDescent="0.45">
      <c r="A103" s="168">
        <v>103</v>
      </c>
      <c r="B103" s="190"/>
      <c r="C103" s="326"/>
      <c r="D103" s="326"/>
      <c r="E103" s="325"/>
      <c r="F103" s="237" t="s">
        <v>93</v>
      </c>
      <c r="G103" s="326"/>
      <c r="H103" s="29"/>
      <c r="I103" s="326"/>
      <c r="J103" s="233" t="s">
        <v>94</v>
      </c>
      <c r="K103" s="328">
        <f>K101-K102</f>
        <v>0</v>
      </c>
      <c r="L103" s="328">
        <f>L101-L102</f>
        <v>0</v>
      </c>
      <c r="M103" s="162"/>
      <c r="N103" s="34"/>
    </row>
    <row r="104" spans="1:14" s="2" customFormat="1" ht="15" customHeight="1" x14ac:dyDescent="0.45">
      <c r="A104" s="168">
        <v>104</v>
      </c>
      <c r="B104" s="190"/>
      <c r="C104" s="326"/>
      <c r="D104" s="326"/>
      <c r="E104" s="325"/>
      <c r="F104" s="325"/>
      <c r="G104" s="326"/>
      <c r="H104" s="326"/>
      <c r="I104" s="326"/>
      <c r="J104" s="233"/>
      <c r="K104" s="190"/>
      <c r="L104" s="190"/>
      <c r="M104" s="162"/>
      <c r="N104" s="34"/>
    </row>
    <row r="105" spans="1:14" s="2" customFormat="1" ht="15" customHeight="1" x14ac:dyDescent="0.45">
      <c r="A105" s="168">
        <v>105</v>
      </c>
      <c r="B105" s="190"/>
      <c r="C105" s="326"/>
      <c r="D105" s="326"/>
      <c r="E105" s="325"/>
      <c r="F105" s="237" t="s">
        <v>95</v>
      </c>
      <c r="G105" s="326"/>
      <c r="H105" s="799"/>
      <c r="I105" s="800"/>
      <c r="J105" s="800"/>
      <c r="K105" s="800"/>
      <c r="L105" s="801"/>
      <c r="M105" s="162"/>
      <c r="N105" s="34"/>
    </row>
    <row r="106" spans="1:14" s="2" customFormat="1" ht="15" customHeight="1" x14ac:dyDescent="0.45">
      <c r="A106" s="168">
        <v>106</v>
      </c>
      <c r="B106" s="190"/>
      <c r="C106" s="326"/>
      <c r="D106" s="326"/>
      <c r="E106" s="325"/>
      <c r="F106" s="326"/>
      <c r="G106" s="326"/>
      <c r="H106" s="802"/>
      <c r="I106" s="803"/>
      <c r="J106" s="803"/>
      <c r="K106" s="803"/>
      <c r="L106" s="804"/>
      <c r="M106" s="162"/>
      <c r="N106" s="34"/>
    </row>
    <row r="107" spans="1:14" s="39" customFormat="1" ht="15" customHeight="1" x14ac:dyDescent="0.45">
      <c r="A107" s="168">
        <v>107</v>
      </c>
      <c r="B107" s="330"/>
      <c r="C107" s="330"/>
      <c r="D107" s="330"/>
      <c r="E107" s="331"/>
      <c r="F107" s="330"/>
      <c r="G107" s="330"/>
      <c r="H107" s="330"/>
      <c r="I107" s="330"/>
      <c r="J107" s="330"/>
      <c r="K107" s="330"/>
      <c r="L107" s="330"/>
      <c r="M107" s="332"/>
      <c r="N107" s="38"/>
    </row>
    <row r="108" spans="1:14" s="39" customFormat="1" ht="15" customHeight="1" x14ac:dyDescent="0.45">
      <c r="A108" s="168">
        <v>108</v>
      </c>
      <c r="B108" s="330"/>
      <c r="C108" s="330"/>
      <c r="D108" s="330"/>
      <c r="E108" s="331"/>
      <c r="F108" s="330"/>
      <c r="G108" s="330"/>
      <c r="H108" s="330"/>
      <c r="I108" s="330"/>
      <c r="J108" s="330"/>
      <c r="K108" s="334" t="s">
        <v>17</v>
      </c>
      <c r="L108" s="334"/>
      <c r="M108" s="332"/>
      <c r="N108" s="38"/>
    </row>
    <row r="109" spans="1:14" s="49" customFormat="1" ht="15" customHeight="1" x14ac:dyDescent="0.45">
      <c r="A109" s="168">
        <v>109</v>
      </c>
      <c r="B109" s="190"/>
      <c r="C109" s="326"/>
      <c r="D109" s="326"/>
      <c r="E109" s="228" t="s">
        <v>97</v>
      </c>
      <c r="F109" s="326"/>
      <c r="G109" s="326"/>
      <c r="H109" s="326"/>
      <c r="I109" s="326"/>
      <c r="J109" s="190"/>
      <c r="K109" s="335" t="s">
        <v>14</v>
      </c>
      <c r="L109" s="335" t="s">
        <v>88</v>
      </c>
      <c r="M109" s="162"/>
      <c r="N109" s="48"/>
    </row>
    <row r="110" spans="1:14" s="49" customFormat="1" ht="15" customHeight="1" x14ac:dyDescent="0.45">
      <c r="A110" s="168">
        <v>110</v>
      </c>
      <c r="B110" s="190"/>
      <c r="C110" s="326"/>
      <c r="D110" s="326"/>
      <c r="E110" s="325"/>
      <c r="F110" s="237" t="s">
        <v>1</v>
      </c>
      <c r="G110" s="326"/>
      <c r="H110" s="29"/>
      <c r="I110" s="326"/>
      <c r="J110" s="233" t="s">
        <v>90</v>
      </c>
      <c r="K110" s="1"/>
      <c r="L110" s="1"/>
      <c r="M110" s="162"/>
      <c r="N110" s="48"/>
    </row>
    <row r="111" spans="1:14" s="49" customFormat="1" ht="15" customHeight="1" x14ac:dyDescent="0.45">
      <c r="A111" s="168">
        <v>111</v>
      </c>
      <c r="B111" s="190"/>
      <c r="C111" s="326"/>
      <c r="D111" s="326"/>
      <c r="E111" s="325"/>
      <c r="F111" s="237" t="s">
        <v>91</v>
      </c>
      <c r="G111" s="326"/>
      <c r="H111" s="29"/>
      <c r="I111" s="326"/>
      <c r="J111" s="233" t="s">
        <v>92</v>
      </c>
      <c r="K111" s="1"/>
      <c r="L111" s="1"/>
      <c r="M111" s="162"/>
      <c r="N111" s="48"/>
    </row>
    <row r="112" spans="1:14" s="49" customFormat="1" ht="15" customHeight="1" x14ac:dyDescent="0.45">
      <c r="A112" s="168">
        <v>112</v>
      </c>
      <c r="B112" s="190"/>
      <c r="C112" s="326"/>
      <c r="D112" s="326"/>
      <c r="E112" s="325"/>
      <c r="F112" s="237" t="s">
        <v>93</v>
      </c>
      <c r="G112" s="326"/>
      <c r="H112" s="29"/>
      <c r="I112" s="326"/>
      <c r="J112" s="233" t="s">
        <v>94</v>
      </c>
      <c r="K112" s="328">
        <f>K110-K111</f>
        <v>0</v>
      </c>
      <c r="L112" s="328">
        <f>L110-L111</f>
        <v>0</v>
      </c>
      <c r="M112" s="162"/>
      <c r="N112" s="48"/>
    </row>
    <row r="113" spans="1:14" s="49" customFormat="1" ht="15" customHeight="1" x14ac:dyDescent="0.45">
      <c r="A113" s="168">
        <v>113</v>
      </c>
      <c r="B113" s="190"/>
      <c r="C113" s="326"/>
      <c r="D113" s="326"/>
      <c r="E113" s="325"/>
      <c r="F113" s="325"/>
      <c r="G113" s="326"/>
      <c r="H113" s="326"/>
      <c r="I113" s="326"/>
      <c r="J113" s="233"/>
      <c r="K113" s="190"/>
      <c r="L113" s="190"/>
      <c r="M113" s="162"/>
      <c r="N113" s="48"/>
    </row>
    <row r="114" spans="1:14" s="49" customFormat="1" ht="15" customHeight="1" x14ac:dyDescent="0.45">
      <c r="A114" s="168">
        <v>114</v>
      </c>
      <c r="B114" s="190"/>
      <c r="C114" s="326"/>
      <c r="D114" s="326"/>
      <c r="E114" s="325"/>
      <c r="F114" s="237" t="s">
        <v>95</v>
      </c>
      <c r="G114" s="326"/>
      <c r="H114" s="799"/>
      <c r="I114" s="800"/>
      <c r="J114" s="800"/>
      <c r="K114" s="800"/>
      <c r="L114" s="801"/>
      <c r="M114" s="162"/>
      <c r="N114" s="48"/>
    </row>
    <row r="115" spans="1:14" s="49" customFormat="1" ht="15" customHeight="1" x14ac:dyDescent="0.45">
      <c r="A115" s="168">
        <v>115</v>
      </c>
      <c r="B115" s="190"/>
      <c r="C115" s="326"/>
      <c r="D115" s="326"/>
      <c r="E115" s="325"/>
      <c r="F115" s="326"/>
      <c r="G115" s="326"/>
      <c r="H115" s="802"/>
      <c r="I115" s="803"/>
      <c r="J115" s="803"/>
      <c r="K115" s="803"/>
      <c r="L115" s="804"/>
      <c r="M115" s="162"/>
      <c r="N115" s="48"/>
    </row>
    <row r="116" spans="1:14" s="39" customFormat="1" ht="15" customHeight="1" x14ac:dyDescent="0.45">
      <c r="A116" s="168">
        <v>116</v>
      </c>
      <c r="B116" s="336"/>
      <c r="C116" s="337"/>
      <c r="D116" s="337"/>
      <c r="E116" s="338"/>
      <c r="F116" s="337"/>
      <c r="G116" s="337"/>
      <c r="H116" s="339"/>
      <c r="I116" s="339"/>
      <c r="J116" s="339"/>
      <c r="K116" s="339"/>
      <c r="L116" s="339"/>
      <c r="M116" s="333"/>
      <c r="N116" s="138" t="s">
        <v>198</v>
      </c>
    </row>
    <row r="117" spans="1:14" s="2" customFormat="1" ht="15" customHeight="1" x14ac:dyDescent="0.45">
      <c r="A117" s="168">
        <v>117</v>
      </c>
      <c r="B117" s="164"/>
      <c r="C117" s="798" t="s">
        <v>98</v>
      </c>
      <c r="D117" s="798"/>
      <c r="E117" s="798"/>
      <c r="F117" s="798"/>
      <c r="G117" s="798"/>
      <c r="H117" s="798"/>
      <c r="I117" s="798"/>
      <c r="J117" s="798"/>
      <c r="K117" s="798"/>
      <c r="L117" s="798"/>
      <c r="M117" s="162"/>
      <c r="N117" s="34"/>
    </row>
    <row r="118" spans="1:14" s="22" customFormat="1" ht="15" customHeight="1" x14ac:dyDescent="0.45">
      <c r="A118" s="168">
        <v>118</v>
      </c>
      <c r="B118" s="164"/>
      <c r="C118" s="340" t="s">
        <v>152</v>
      </c>
      <c r="D118" s="218"/>
      <c r="E118" s="218"/>
      <c r="F118" s="218"/>
      <c r="G118" s="218"/>
      <c r="H118" s="218"/>
      <c r="I118" s="218"/>
      <c r="J118" s="218"/>
      <c r="K118" s="218"/>
      <c r="L118" s="218"/>
      <c r="M118" s="162"/>
      <c r="N118" s="34"/>
    </row>
    <row r="119" spans="1:14" s="2" customFormat="1" ht="12.75" customHeight="1" x14ac:dyDescent="0.45">
      <c r="A119" s="168">
        <v>119</v>
      </c>
      <c r="B119" s="341"/>
      <c r="C119" s="160"/>
      <c r="D119" s="160"/>
      <c r="E119" s="342"/>
      <c r="F119" s="160"/>
      <c r="G119" s="160"/>
      <c r="H119" s="160"/>
      <c r="I119" s="160"/>
      <c r="J119" s="160"/>
      <c r="K119" s="160"/>
      <c r="L119" s="160"/>
      <c r="M119" s="158"/>
      <c r="N119" s="34"/>
    </row>
  </sheetData>
  <sheetProtection formatRows="0" insertRows="0"/>
  <customSheetViews>
    <customSheetView guid="{21F2E024-704F-4E93-AC63-213755ECFFE0}" scale="55" showPageBreaks="1" showGridLines="0" fitToPage="1" printArea="1" view="pageBreakPreview">
      <pane ySplit="6" topLeftCell="A7" activePane="bottomLeft" state="frozen"/>
      <selection pane="bottomLeft"/>
      <colBreaks count="1" manualBreakCount="1">
        <brk id="14" max="77" man="1"/>
      </colBreaks>
      <pageMargins left="0.70866141732283472" right="0.70866141732283472" top="0.74803149606299213" bottom="0.74803149606299213" header="0.31496062992125984" footer="0.31496062992125984"/>
      <pageSetup paperSize="9" scale="51" fitToHeight="0" orientation="portrait" r:id="rId1"/>
      <headerFooter>
        <oddHeader>&amp;C&amp;"Arial"&amp;10 Commerce Commission Information Disclosure Template</oddHeader>
        <oddFooter>&amp;L&amp;"Arial"&amp;10 &amp;F&amp;C&amp;"Arial"&amp;10 &amp;A&amp;R&amp;"Arial"&amp;10 &amp;P</oddFooter>
      </headerFooter>
    </customSheetView>
  </customSheetViews>
  <mergeCells count="11">
    <mergeCell ref="J2:L2"/>
    <mergeCell ref="J3:L3"/>
    <mergeCell ref="C117:L117"/>
    <mergeCell ref="A5:L5"/>
    <mergeCell ref="H114:L115"/>
    <mergeCell ref="H96:L97"/>
    <mergeCell ref="H105:L106"/>
    <mergeCell ref="C8:F8"/>
    <mergeCell ref="C42:F42"/>
    <mergeCell ref="C70:F70"/>
    <mergeCell ref="C60:F60"/>
  </mergeCells>
  <dataValidations count="1">
    <dataValidation allowBlank="1" showInputMessage="1" showErrorMessage="1" prompt="Please enter text" sqref="H92:H94 H96 H105 H110:H112 H101:H103 H114" xr:uid="{00000000-0002-0000-0B00-000000000000}"/>
  </dataValidations>
  <pageMargins left="0.70866141732283472" right="0.70866141732283472" top="0.74803149606299213" bottom="0.74803149606299213" header="0.31496062992125984" footer="0.31496062992125984"/>
  <pageSetup paperSize="9" scale="35" orientation="portrait" r:id="rId2"/>
  <headerFooter alignWithMargins="0">
    <oddHeader>&amp;CCommerce Commission Information Disclosure Template</oddHeader>
    <oddFooter>&amp;L&amp;F&amp;C&amp;P&amp;R&amp;A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3">
    <tabColor rgb="FF003870"/>
    <pageSetUpPr fitToPage="1"/>
  </sheetPr>
  <dimension ref="A1:T25"/>
  <sheetViews>
    <sheetView showGridLines="0" topLeftCell="A7" zoomScaleNormal="100" zoomScaleSheetLayoutView="115" workbookViewId="0">
      <selection activeCell="F12" sqref="F12"/>
    </sheetView>
  </sheetViews>
  <sheetFormatPr defaultColWidth="9.1328125" defaultRowHeight="14.25" x14ac:dyDescent="0.45"/>
  <cols>
    <col min="1" max="1" width="3.73046875" style="14" customWidth="1"/>
    <col min="2" max="2" width="3.1328125" style="14" customWidth="1"/>
    <col min="3" max="3" width="6.1328125" style="14" customWidth="1"/>
    <col min="4" max="5" width="2.265625" style="14" customWidth="1"/>
    <col min="6" max="6" width="16.1328125" style="13" customWidth="1"/>
    <col min="7" max="7" width="5.73046875" style="54" customWidth="1"/>
    <col min="8" max="8" width="13.3984375" style="13" customWidth="1"/>
    <col min="9" max="16" width="2.59765625" style="13" customWidth="1"/>
    <col min="17" max="18" width="16.1328125" style="14" customWidth="1"/>
    <col min="19" max="19" width="2.73046875" style="14" customWidth="1"/>
    <col min="20" max="20" width="13.265625" style="31" customWidth="1"/>
    <col min="21" max="16384" width="9.1328125" style="14"/>
  </cols>
  <sheetData>
    <row r="1" spans="1:20" s="12" customFormat="1" ht="15" customHeight="1" x14ac:dyDescent="0.45">
      <c r="A1" s="356"/>
      <c r="B1" s="357"/>
      <c r="C1" s="357"/>
      <c r="D1" s="357"/>
      <c r="E1" s="378"/>
      <c r="F1" s="378"/>
      <c r="G1" s="378"/>
      <c r="H1" s="378"/>
      <c r="I1" s="390"/>
      <c r="J1" s="390"/>
      <c r="K1" s="390"/>
      <c r="L1" s="390"/>
      <c r="M1" s="390"/>
      <c r="N1" s="390"/>
      <c r="O1" s="390"/>
      <c r="P1" s="390"/>
      <c r="Q1" s="219"/>
      <c r="R1" s="219"/>
      <c r="S1" s="391"/>
      <c r="T1" s="31"/>
    </row>
    <row r="2" spans="1:20" s="12" customFormat="1" ht="18" customHeight="1" x14ac:dyDescent="0.5">
      <c r="A2" s="358"/>
      <c r="B2" s="359"/>
      <c r="C2" s="359"/>
      <c r="D2" s="359"/>
      <c r="E2" s="379"/>
      <c r="F2" s="379"/>
      <c r="G2" s="379"/>
      <c r="H2" s="379"/>
      <c r="I2" s="392"/>
      <c r="J2" s="392"/>
      <c r="K2" s="392"/>
      <c r="L2" s="392"/>
      <c r="M2" s="392"/>
      <c r="N2" s="392"/>
      <c r="O2" s="392"/>
      <c r="P2" s="646" t="s">
        <v>832</v>
      </c>
      <c r="Q2" s="770" t="str">
        <f>IF(NOT(ISBLANK(CoverSheet!$C$8)),CoverSheet!$C$8,"")</f>
        <v/>
      </c>
      <c r="R2" s="771"/>
      <c r="S2" s="772"/>
      <c r="T2" s="31"/>
    </row>
    <row r="3" spans="1:20" s="12" customFormat="1" ht="18" customHeight="1" x14ac:dyDescent="0.5">
      <c r="A3" s="358"/>
      <c r="B3" s="359"/>
      <c r="C3" s="359"/>
      <c r="D3" s="359"/>
      <c r="E3" s="379"/>
      <c r="F3" s="379"/>
      <c r="G3" s="379"/>
      <c r="H3" s="379"/>
      <c r="I3" s="392"/>
      <c r="J3" s="392"/>
      <c r="K3" s="392"/>
      <c r="L3" s="392"/>
      <c r="M3" s="392"/>
      <c r="N3" s="392"/>
      <c r="O3" s="392"/>
      <c r="P3" s="646" t="s">
        <v>834</v>
      </c>
      <c r="Q3" s="777" t="str">
        <f>IF(ISNUMBER(CoverSheet!$C$12),CoverSheet!$C$12,"")</f>
        <v/>
      </c>
      <c r="R3" s="778"/>
      <c r="S3" s="779"/>
      <c r="T3" s="31"/>
    </row>
    <row r="4" spans="1:20" s="12" customFormat="1" ht="20.25" customHeight="1" x14ac:dyDescent="0.65">
      <c r="A4" s="199" t="s">
        <v>781</v>
      </c>
      <c r="B4" s="293"/>
      <c r="C4" s="221"/>
      <c r="D4" s="221"/>
      <c r="E4" s="392"/>
      <c r="F4" s="392"/>
      <c r="G4" s="392"/>
      <c r="H4" s="392"/>
      <c r="I4" s="392"/>
      <c r="J4" s="392"/>
      <c r="K4" s="392"/>
      <c r="L4" s="392"/>
      <c r="M4" s="392"/>
      <c r="N4" s="392"/>
      <c r="O4" s="392"/>
      <c r="P4" s="392"/>
      <c r="Q4" s="221"/>
      <c r="R4" s="221"/>
      <c r="S4" s="380"/>
      <c r="T4" s="31"/>
    </row>
    <row r="5" spans="1:20" s="28" customFormat="1" ht="66" customHeight="1" x14ac:dyDescent="0.45">
      <c r="A5" s="768" t="s">
        <v>940</v>
      </c>
      <c r="B5" s="776"/>
      <c r="C5" s="776"/>
      <c r="D5" s="776"/>
      <c r="E5" s="776"/>
      <c r="F5" s="776"/>
      <c r="G5" s="776"/>
      <c r="H5" s="776"/>
      <c r="I5" s="776"/>
      <c r="J5" s="776"/>
      <c r="K5" s="776"/>
      <c r="L5" s="776"/>
      <c r="M5" s="776"/>
      <c r="N5" s="776"/>
      <c r="O5" s="776"/>
      <c r="P5" s="776"/>
      <c r="Q5" s="776"/>
      <c r="R5" s="776"/>
      <c r="S5" s="381"/>
      <c r="T5" s="30"/>
    </row>
    <row r="6" spans="1:20" s="12" customFormat="1" ht="15" customHeight="1" x14ac:dyDescent="0.45">
      <c r="A6" s="196" t="s">
        <v>131</v>
      </c>
      <c r="B6" s="294"/>
      <c r="C6" s="225"/>
      <c r="D6" s="221"/>
      <c r="E6" s="392"/>
      <c r="F6" s="392"/>
      <c r="G6" s="392"/>
      <c r="H6" s="392"/>
      <c r="I6" s="392"/>
      <c r="J6" s="392"/>
      <c r="K6" s="392"/>
      <c r="L6" s="392"/>
      <c r="M6" s="392"/>
      <c r="N6" s="392"/>
      <c r="O6" s="392"/>
      <c r="P6" s="392"/>
      <c r="Q6" s="221"/>
      <c r="R6" s="221"/>
      <c r="S6" s="380"/>
      <c r="T6" s="31"/>
    </row>
    <row r="7" spans="1:20" s="141" customFormat="1" ht="15" customHeight="1" x14ac:dyDescent="0.45">
      <c r="A7" s="196"/>
      <c r="B7" s="294"/>
      <c r="C7" s="225"/>
      <c r="D7" s="221"/>
      <c r="E7" s="392"/>
      <c r="F7" s="392"/>
      <c r="G7" s="392"/>
      <c r="H7" s="392"/>
      <c r="I7" s="392"/>
      <c r="J7" s="392"/>
      <c r="K7" s="392"/>
      <c r="L7" s="392"/>
      <c r="M7" s="392"/>
      <c r="N7" s="392"/>
      <c r="O7" s="392"/>
      <c r="P7" s="392"/>
      <c r="Q7" s="221"/>
      <c r="R7" s="221"/>
      <c r="S7" s="380"/>
      <c r="T7" s="31"/>
    </row>
    <row r="8" spans="1:20" ht="24" customHeight="1" x14ac:dyDescent="0.55000000000000004">
      <c r="A8" s="168">
        <v>8</v>
      </c>
      <c r="B8" s="164"/>
      <c r="C8" s="226" t="s">
        <v>780</v>
      </c>
      <c r="D8" s="190"/>
      <c r="E8" s="190"/>
      <c r="F8" s="233"/>
      <c r="G8" s="233"/>
      <c r="H8" s="190"/>
      <c r="I8" s="190"/>
      <c r="J8" s="190"/>
      <c r="K8" s="190"/>
      <c r="L8" s="190"/>
      <c r="M8" s="190"/>
      <c r="N8" s="190"/>
      <c r="O8" s="190"/>
      <c r="P8" s="190"/>
      <c r="Q8" s="389" t="s">
        <v>285</v>
      </c>
      <c r="R8" s="323"/>
      <c r="S8" s="162"/>
      <c r="T8" s="32"/>
    </row>
    <row r="9" spans="1:20" ht="15" customHeight="1" x14ac:dyDescent="0.45">
      <c r="A9" s="168">
        <v>9</v>
      </c>
      <c r="B9" s="164"/>
      <c r="C9" s="233"/>
      <c r="D9" s="190"/>
      <c r="E9" s="190"/>
      <c r="F9" s="386" t="s">
        <v>856</v>
      </c>
      <c r="G9" s="386"/>
      <c r="H9" s="386" t="s">
        <v>857</v>
      </c>
      <c r="I9" s="190"/>
      <c r="J9" s="190"/>
      <c r="K9" s="190"/>
      <c r="L9" s="190"/>
      <c r="M9" s="190"/>
      <c r="N9" s="190"/>
      <c r="O9" s="190"/>
      <c r="P9" s="190"/>
      <c r="Q9" s="190"/>
      <c r="R9" s="190"/>
      <c r="S9" s="190"/>
    </row>
    <row r="10" spans="1:20" s="54" customFormat="1" ht="15" customHeight="1" x14ac:dyDescent="0.45">
      <c r="A10" s="168">
        <v>10</v>
      </c>
      <c r="B10" s="164"/>
      <c r="C10" s="233"/>
      <c r="D10" s="190"/>
      <c r="E10" s="190"/>
      <c r="F10" s="386" t="s">
        <v>858</v>
      </c>
      <c r="G10" s="386"/>
      <c r="H10" s="190" t="s">
        <v>305</v>
      </c>
      <c r="I10" s="190"/>
      <c r="J10" s="190"/>
      <c r="K10" s="190"/>
      <c r="L10" s="190"/>
      <c r="M10" s="190"/>
      <c r="N10" s="190"/>
      <c r="O10" s="190"/>
      <c r="P10" s="190"/>
      <c r="Q10" s="179"/>
      <c r="R10" s="323"/>
      <c r="S10" s="162"/>
      <c r="T10" s="31"/>
    </row>
    <row r="11" spans="1:20" s="54" customFormat="1" ht="15" customHeight="1" thickBot="1" x14ac:dyDescent="0.5">
      <c r="A11" s="168">
        <v>11</v>
      </c>
      <c r="B11" s="164"/>
      <c r="C11" s="233"/>
      <c r="D11" s="190"/>
      <c r="E11" s="190"/>
      <c r="F11" s="190"/>
      <c r="G11" s="190"/>
      <c r="H11" s="190" t="s">
        <v>306</v>
      </c>
      <c r="I11" s="190"/>
      <c r="J11" s="190"/>
      <c r="K11" s="190"/>
      <c r="L11" s="190"/>
      <c r="M11" s="190"/>
      <c r="N11" s="190"/>
      <c r="O11" s="190"/>
      <c r="P11" s="190"/>
      <c r="Q11" s="179"/>
      <c r="R11" s="323"/>
      <c r="S11" s="162"/>
      <c r="T11" s="31"/>
    </row>
    <row r="12" spans="1:20" ht="15" customHeight="1" thickBot="1" x14ac:dyDescent="0.5">
      <c r="A12" s="168">
        <v>12</v>
      </c>
      <c r="B12" s="164"/>
      <c r="C12" s="233"/>
      <c r="D12" s="190"/>
      <c r="E12" s="190"/>
      <c r="F12" s="719"/>
      <c r="G12" s="190"/>
      <c r="H12" s="386" t="s">
        <v>859</v>
      </c>
      <c r="I12" s="190"/>
      <c r="J12" s="190"/>
      <c r="K12" s="190"/>
      <c r="L12" s="190"/>
      <c r="M12" s="190"/>
      <c r="N12" s="190"/>
      <c r="O12" s="190"/>
      <c r="P12" s="190"/>
      <c r="Q12" s="362">
        <f>Q10+Q11</f>
        <v>0</v>
      </c>
      <c r="R12" s="323"/>
      <c r="S12" s="162"/>
    </row>
    <row r="13" spans="1:20" s="54" customFormat="1" ht="15" customHeight="1" x14ac:dyDescent="0.45">
      <c r="A13" s="168">
        <v>13</v>
      </c>
      <c r="B13" s="164"/>
      <c r="C13" s="233"/>
      <c r="D13" s="190"/>
      <c r="E13" s="190"/>
      <c r="F13" s="386" t="s">
        <v>112</v>
      </c>
      <c r="G13" s="190"/>
      <c r="H13" s="190" t="s">
        <v>307</v>
      </c>
      <c r="I13" s="190"/>
      <c r="J13" s="190"/>
      <c r="K13" s="190"/>
      <c r="L13" s="190"/>
      <c r="M13" s="190"/>
      <c r="N13" s="190"/>
      <c r="O13" s="190"/>
      <c r="P13" s="190"/>
      <c r="Q13" s="179"/>
      <c r="R13" s="323"/>
      <c r="S13" s="162"/>
      <c r="T13" s="31"/>
    </row>
    <row r="14" spans="1:20" ht="15" customHeight="1" x14ac:dyDescent="0.45">
      <c r="A14" s="168">
        <v>14</v>
      </c>
      <c r="B14" s="164"/>
      <c r="C14" s="233"/>
      <c r="D14" s="190"/>
      <c r="E14" s="190"/>
      <c r="F14" s="386"/>
      <c r="G14" s="386"/>
      <c r="H14" s="190" t="s">
        <v>308</v>
      </c>
      <c r="I14" s="190"/>
      <c r="J14" s="190"/>
      <c r="K14" s="190"/>
      <c r="L14" s="190"/>
      <c r="M14" s="190"/>
      <c r="N14" s="190"/>
      <c r="O14" s="190"/>
      <c r="P14" s="190"/>
      <c r="Q14" s="1"/>
      <c r="R14" s="323"/>
      <c r="S14" s="162"/>
    </row>
    <row r="15" spans="1:20" s="25" customFormat="1" ht="15" customHeight="1" thickBot="1" x14ac:dyDescent="0.5">
      <c r="A15" s="168">
        <v>15</v>
      </c>
      <c r="B15" s="164"/>
      <c r="C15" s="233"/>
      <c r="D15" s="190"/>
      <c r="E15" s="190"/>
      <c r="F15" s="190"/>
      <c r="G15" s="190"/>
      <c r="H15" s="190" t="s">
        <v>772</v>
      </c>
      <c r="I15" s="190"/>
      <c r="J15" s="190"/>
      <c r="K15" s="190"/>
      <c r="L15" s="164"/>
      <c r="M15" s="164"/>
      <c r="N15" s="164"/>
      <c r="O15" s="164"/>
      <c r="P15" s="164"/>
      <c r="Q15" s="60"/>
      <c r="R15" s="323"/>
      <c r="S15" s="162"/>
      <c r="T15" s="31"/>
    </row>
    <row r="16" spans="1:20" ht="15" customHeight="1" thickBot="1" x14ac:dyDescent="0.5">
      <c r="A16" s="168">
        <v>16</v>
      </c>
      <c r="B16" s="164"/>
      <c r="C16" s="233"/>
      <c r="D16" s="190"/>
      <c r="E16" s="190"/>
      <c r="F16" s="719"/>
      <c r="G16" s="190"/>
      <c r="H16" s="386" t="s">
        <v>309</v>
      </c>
      <c r="I16" s="190"/>
      <c r="J16" s="190"/>
      <c r="K16" s="190"/>
      <c r="L16" s="164"/>
      <c r="M16" s="164"/>
      <c r="N16" s="164"/>
      <c r="O16" s="164"/>
      <c r="P16" s="164"/>
      <c r="Q16" s="362">
        <f>Q13+Q14+Q15</f>
        <v>0</v>
      </c>
      <c r="R16" s="323"/>
      <c r="S16" s="162"/>
    </row>
    <row r="17" spans="1:20" s="15" customFormat="1" ht="15" customHeight="1" x14ac:dyDescent="0.45">
      <c r="A17" s="168">
        <v>17</v>
      </c>
      <c r="B17" s="164"/>
      <c r="C17" s="233"/>
      <c r="D17" s="190"/>
      <c r="E17" s="190"/>
      <c r="F17" s="386" t="s">
        <v>860</v>
      </c>
      <c r="G17" s="386"/>
      <c r="H17" s="190" t="s">
        <v>273</v>
      </c>
      <c r="I17" s="190"/>
      <c r="J17" s="190"/>
      <c r="K17" s="190"/>
      <c r="L17" s="164"/>
      <c r="M17" s="164"/>
      <c r="N17" s="164"/>
      <c r="O17" s="164"/>
      <c r="P17" s="164"/>
      <c r="Q17" s="1"/>
      <c r="R17" s="323"/>
      <c r="S17" s="162"/>
      <c r="T17" s="31"/>
    </row>
    <row r="18" spans="1:20" s="54" customFormat="1" ht="15" customHeight="1" x14ac:dyDescent="0.45">
      <c r="A18" s="168">
        <v>18</v>
      </c>
      <c r="B18" s="164"/>
      <c r="C18" s="233"/>
      <c r="D18" s="190"/>
      <c r="E18" s="190"/>
      <c r="F18" s="190"/>
      <c r="G18" s="190"/>
      <c r="H18" s="190" t="s">
        <v>800</v>
      </c>
      <c r="I18" s="190"/>
      <c r="J18" s="190"/>
      <c r="K18" s="190"/>
      <c r="L18" s="164"/>
      <c r="M18" s="164"/>
      <c r="N18" s="164"/>
      <c r="O18" s="164"/>
      <c r="P18" s="164"/>
      <c r="Q18" s="1"/>
      <c r="R18" s="323"/>
      <c r="S18" s="162"/>
      <c r="T18" s="31"/>
    </row>
    <row r="19" spans="1:20" s="25" customFormat="1" ht="15" customHeight="1" thickBot="1" x14ac:dyDescent="0.5">
      <c r="A19" s="168">
        <v>19</v>
      </c>
      <c r="B19" s="164"/>
      <c r="C19" s="233"/>
      <c r="D19" s="190"/>
      <c r="E19" s="190"/>
      <c r="F19" s="190"/>
      <c r="G19" s="190"/>
      <c r="H19" s="190" t="s">
        <v>274</v>
      </c>
      <c r="I19" s="190"/>
      <c r="J19" s="190"/>
      <c r="K19" s="190"/>
      <c r="L19" s="164"/>
      <c r="M19" s="164"/>
      <c r="N19" s="164"/>
      <c r="O19" s="164"/>
      <c r="P19" s="164"/>
      <c r="Q19" s="60"/>
      <c r="R19" s="323"/>
      <c r="S19" s="162"/>
      <c r="T19" s="31"/>
    </row>
    <row r="20" spans="1:20" s="26" customFormat="1" ht="15" customHeight="1" thickBot="1" x14ac:dyDescent="0.5">
      <c r="A20" s="168">
        <v>20</v>
      </c>
      <c r="B20" s="164"/>
      <c r="C20" s="233"/>
      <c r="D20" s="190"/>
      <c r="E20" s="190"/>
      <c r="F20" s="719"/>
      <c r="G20" s="190"/>
      <c r="H20" s="386" t="s">
        <v>861</v>
      </c>
      <c r="I20" s="190"/>
      <c r="J20" s="190"/>
      <c r="K20" s="190"/>
      <c r="L20" s="164"/>
      <c r="M20" s="164"/>
      <c r="N20" s="164"/>
      <c r="O20" s="164"/>
      <c r="P20" s="164"/>
      <c r="Q20" s="362">
        <f>Q17+Q18+Q19</f>
        <v>0</v>
      </c>
      <c r="R20" s="323"/>
      <c r="S20" s="162"/>
      <c r="T20" s="31"/>
    </row>
    <row r="21" spans="1:20" s="11" customFormat="1" ht="15" customHeight="1" thickBot="1" x14ac:dyDescent="0.5">
      <c r="A21" s="168">
        <v>21</v>
      </c>
      <c r="B21" s="164"/>
      <c r="C21" s="721" t="s">
        <v>3</v>
      </c>
      <c r="D21" s="325"/>
      <c r="E21" s="228"/>
      <c r="F21" s="362">
        <f>F12+F16+F20</f>
        <v>0</v>
      </c>
      <c r="G21" s="228"/>
      <c r="H21" s="325"/>
      <c r="I21" s="190"/>
      <c r="J21" s="190"/>
      <c r="K21" s="190"/>
      <c r="L21" s="190"/>
      <c r="M21" s="190"/>
      <c r="N21" s="190"/>
      <c r="O21" s="190"/>
      <c r="P21" s="190"/>
      <c r="Q21" s="362">
        <f>IF(F21=0,Q12+Q16+Q20,F21)</f>
        <v>0</v>
      </c>
      <c r="R21" s="323"/>
      <c r="S21" s="162"/>
      <c r="T21" s="31" t="s">
        <v>880</v>
      </c>
    </row>
    <row r="22" spans="1:20" s="15" customFormat="1" ht="30" customHeight="1" x14ac:dyDescent="0.55000000000000004">
      <c r="A22" s="168">
        <v>22</v>
      </c>
      <c r="B22" s="164"/>
      <c r="C22" s="226" t="s">
        <v>779</v>
      </c>
      <c r="D22" s="190"/>
      <c r="E22" s="190"/>
      <c r="F22" s="190"/>
      <c r="G22" s="190"/>
      <c r="H22" s="190"/>
      <c r="I22" s="190"/>
      <c r="J22" s="190"/>
      <c r="K22" s="190"/>
      <c r="L22" s="190"/>
      <c r="M22" s="190"/>
      <c r="N22" s="190"/>
      <c r="O22" s="190"/>
      <c r="P22" s="190"/>
      <c r="Q22" s="387"/>
      <c r="R22" s="323"/>
      <c r="S22" s="162"/>
      <c r="T22" s="32"/>
    </row>
    <row r="23" spans="1:20" s="11" customFormat="1" ht="15" customHeight="1" x14ac:dyDescent="0.45">
      <c r="A23" s="168">
        <v>23</v>
      </c>
      <c r="B23" s="164"/>
      <c r="C23" s="190"/>
      <c r="D23" s="237"/>
      <c r="E23" s="237"/>
      <c r="F23" s="237" t="s">
        <v>352</v>
      </c>
      <c r="G23" s="237"/>
      <c r="H23" s="190"/>
      <c r="I23" s="190"/>
      <c r="J23" s="190"/>
      <c r="K23" s="190"/>
      <c r="L23" s="190"/>
      <c r="M23" s="190"/>
      <c r="N23" s="190"/>
      <c r="O23" s="190"/>
      <c r="P23" s="190"/>
      <c r="Q23" s="1"/>
      <c r="R23" s="323"/>
      <c r="S23" s="162"/>
      <c r="T23" s="31"/>
    </row>
    <row r="24" spans="1:20" s="11" customFormat="1" ht="15" customHeight="1" x14ac:dyDescent="0.45">
      <c r="A24" s="168">
        <v>24</v>
      </c>
      <c r="B24" s="164"/>
      <c r="C24" s="190"/>
      <c r="D24" s="237"/>
      <c r="E24" s="237"/>
      <c r="F24" s="237" t="s">
        <v>790</v>
      </c>
      <c r="G24" s="237"/>
      <c r="H24" s="190"/>
      <c r="I24" s="190"/>
      <c r="J24" s="190"/>
      <c r="K24" s="190"/>
      <c r="L24" s="190"/>
      <c r="M24" s="190"/>
      <c r="N24" s="190"/>
      <c r="O24" s="190"/>
      <c r="P24" s="190"/>
      <c r="Q24" s="1"/>
      <c r="R24" s="323"/>
      <c r="S24" s="162"/>
      <c r="T24" s="31"/>
    </row>
    <row r="25" spans="1:20" x14ac:dyDescent="0.45">
      <c r="A25" s="168">
        <v>25</v>
      </c>
      <c r="B25" s="160"/>
      <c r="C25" s="160"/>
      <c r="D25" s="160"/>
      <c r="E25" s="159"/>
      <c r="F25" s="159"/>
      <c r="G25" s="720"/>
      <c r="H25" s="159"/>
      <c r="I25" s="159"/>
      <c r="J25" s="159"/>
      <c r="K25" s="159"/>
      <c r="L25" s="159"/>
      <c r="M25" s="159"/>
      <c r="N25" s="159"/>
      <c r="O25" s="159"/>
      <c r="P25" s="159"/>
      <c r="Q25" s="159"/>
      <c r="R25" s="159"/>
      <c r="S25" s="158"/>
    </row>
  </sheetData>
  <sheetProtection formatRows="0" insertRows="0"/>
  <customSheetViews>
    <customSheetView guid="{21F2E024-704F-4E93-AC63-213755ECFFE0}" scale="70" showPageBreaks="1" showGridLines="0" view="pageBreakPreview">
      <pane ySplit="7" topLeftCell="A8" activePane="bottomLeft" state="frozen"/>
      <selection pane="bottomLeft" activeCell="L27" sqref="L27"/>
      <pageMargins left="0.70866141732283472" right="0.70866141732283472" top="0.74803149606299213" bottom="0.74803149606299213" header="0.31496062992125984" footer="0.31496062992125984"/>
      <pageSetup paperSize="9" scale="90" fitToHeight="10" orientation="landscape" r:id="rId1"/>
      <headerFooter alignWithMargins="0">
        <oddHeader>&amp;C&amp;"Arial"&amp;10 Commerce Commission Information Disclosure Template</oddHeader>
        <oddFooter>&amp;L&amp;"Arial"&amp;10 &amp;F&amp;C&amp;"Arial"&amp;10 &amp;A&amp;R&amp;"Arial"&amp;10 &amp;P</oddFooter>
      </headerFooter>
    </customSheetView>
  </customSheetViews>
  <mergeCells count="3">
    <mergeCell ref="A5:R5"/>
    <mergeCell ref="Q2:S2"/>
    <mergeCell ref="Q3:S3"/>
  </mergeCells>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Q23:Q24 Q10:Q11" xr:uid="{00000000-0002-0000-0D00-000002000000}">
      <formula1>OR(AND(ISNUMBER(Q10),Q10&gt;=0),AND(ISTEXT(Q10),Q10="N/A"))</formula1>
    </dataValidation>
    <dataValidation type="decimal" operator="greaterThanOrEqual" allowBlank="1" showInputMessage="1" showErrorMessage="1" error="Decimal values larger than or equal to 0 are accepted" prompt="Please enter a number larger than or equal to 0" sqref="Q17:Q19 Q13:Q15" xr:uid="{00000000-0002-0000-0D00-000001000000}">
      <formula1>0</formula1>
    </dataValidation>
  </dataValidations>
  <pageMargins left="0.70866141732283472" right="0.70866141732283472" top="0.74803149606299213" bottom="0.74803149606299213" header="0.31496062992125984" footer="0.31496062992125984"/>
  <pageSetup paperSize="9" fitToHeight="0" orientation="landscape" r:id="rId2"/>
  <headerFooter alignWithMargins="0">
    <oddHeader>&amp;CCommerce Commission Information Disclosure Template</oddHeader>
    <oddFooter>&amp;L&amp;F&amp;C&amp;P&amp;R&amp;A</oddFooter>
  </headerFooter>
</worksheet>
</file>

<file path=customXML/item4.xml>��< ? x m l   v e r s i o n = " 1 . 0 "   e n c o d i n g = " u t f - 1 6 " ? >  
 < p r o p e r t i e s   x m l n s = " h t t p : / / w w w . i m a n a g e . c o m / w o r k / x m l s c h e m a " >  
     < d o c u m e n t i d > i M a n a g e ! 4 4 3 7 5 1 9 . 1 < / d o c u m e n t i d >  
     < s e n d e r i d > D O N N A L < / s e n d e r i d >  
     < s e n d e r e m a i l > D O N N A . L E E @ C O M C O M . G O V T . N Z < / s e n d e r e m a i l >  
     < l a s t m o d i f i e d > 2 0 2 2 - 0 7 - 2 6 T 1 2 : 5 7 : 4 0 . 0 0 0 0 0 0 0 + 1 2 : 0 0 < / l a s t m o d i f i e d >  
     < d a t a b a s e > i M a n a g e < / d a t a b a s e >  
 < / p r o p e r t i e s > 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61605FD98AE24493E6FEB911802374" ma:contentTypeVersion="13" ma:contentTypeDescription="Create a new document." ma:contentTypeScope="" ma:versionID="82959d5c06fc963a208e4add9c3dcf37">
  <xsd:schema xmlns:xsd="http://www.w3.org/2001/XMLSchema" xmlns:xs="http://www.w3.org/2001/XMLSchema" xmlns:p="http://schemas.microsoft.com/office/2006/metadata/properties" xmlns:ns3="f6016da1-c5de-4b5d-93d6-660159ba085f" xmlns:ns4="e5e3d64e-b708-4788-9b7d-e3cdbace66a1" targetNamespace="http://schemas.microsoft.com/office/2006/metadata/properties" ma:root="true" ma:fieldsID="e8561b382d6fd1429f7c12f7c69cc3c8" ns3:_="" ns4:_="">
    <xsd:import namespace="f6016da1-c5de-4b5d-93d6-660159ba085f"/>
    <xsd:import namespace="e5e3d64e-b708-4788-9b7d-e3cdbace66a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016da1-c5de-4b5d-93d6-660159ba085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e3d64e-b708-4788-9b7d-e3cdbace66a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87738FD-B1B7-4C26-911E-BCAB1698B7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016da1-c5de-4b5d-93d6-660159ba085f"/>
    <ds:schemaRef ds:uri="e5e3d64e-b708-4788-9b7d-e3cdbace66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5EE0E5-3911-48FD-8418-B7C63D8399E0}">
  <ds:schemaRefs>
    <ds:schemaRef ds:uri="http://schemas.microsoft.com/sharepoint/v3/contenttype/forms"/>
  </ds:schemaRefs>
</ds:datastoreItem>
</file>

<file path=customXml/itemProps3.xml><?xml version="1.0" encoding="utf-8"?>
<ds:datastoreItem xmlns:ds="http://schemas.openxmlformats.org/officeDocument/2006/customXml" ds:itemID="{2BF3FBFB-E93E-4AC7-B3BE-773F3C9D264F}">
  <ds:schemaRefs>
    <ds:schemaRef ds:uri="http://schemas.openxmlformats.org/package/2006/metadata/core-properties"/>
    <ds:schemaRef ds:uri="http://purl.org/dc/terms/"/>
    <ds:schemaRef ds:uri="http://schemas.microsoft.com/office/2006/documentManagement/types"/>
    <ds:schemaRef ds:uri="http://purl.org/dc/elements/1.1/"/>
    <ds:schemaRef ds:uri="http://www.w3.org/XML/1998/namespace"/>
    <ds:schemaRef ds:uri="http://schemas.microsoft.com/office/infopath/2007/PartnerControls"/>
    <ds:schemaRef ds:uri="f6016da1-c5de-4b5d-93d6-660159ba085f"/>
    <ds:schemaRef ds:uri="e5e3d64e-b708-4788-9b7d-e3cdbace66a1"/>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33</vt:i4>
      </vt:variant>
    </vt:vector>
  </HeadingPairs>
  <TitlesOfParts>
    <vt:vector size="53" baseType="lpstr">
      <vt:lpstr>CoverSheet</vt:lpstr>
      <vt:lpstr>TOC</vt:lpstr>
      <vt:lpstr>Instructions</vt:lpstr>
      <vt:lpstr>S1.ID Return on Investment</vt:lpstr>
      <vt:lpstr>S2.Regulatory Profit </vt:lpstr>
      <vt:lpstr>S3.Regulatory Tax Allowance </vt:lpstr>
      <vt:lpstr>S4.RAB Value Rolled Forward</vt:lpstr>
      <vt:lpstr>S4a.Asset Allocations</vt:lpstr>
      <vt:lpstr>S5.Actual Expenditure Opex</vt:lpstr>
      <vt:lpstr>S5a.Cost Allocations</vt:lpstr>
      <vt:lpstr>S6.Actual Expenditure Capex</vt:lpstr>
      <vt:lpstr>S7.Actual vs Forecast</vt:lpstr>
      <vt:lpstr>S8.Calculation Inputs</vt:lpstr>
      <vt:lpstr>S9.Related Party Transactions</vt:lpstr>
      <vt:lpstr>S10.ID-FFLAS Asset Register</vt:lpstr>
      <vt:lpstr>S11.Capex Forecast</vt:lpstr>
      <vt:lpstr>S11a.Opex Forecast </vt:lpstr>
      <vt:lpstr>S12.Capacity Forecast </vt:lpstr>
      <vt:lpstr>S12a.Demand Forecast</vt:lpstr>
      <vt:lpstr>S13.Asset Management capability</vt:lpstr>
      <vt:lpstr>CoverSheet!Print_Area</vt:lpstr>
      <vt:lpstr>Instructions!Print_Area</vt:lpstr>
      <vt:lpstr>'S1.ID Return on Investment'!Print_Area</vt:lpstr>
      <vt:lpstr>'S10.ID-FFLAS Asset Register'!Print_Area</vt:lpstr>
      <vt:lpstr>'S11.Capex Forecast'!Print_Area</vt:lpstr>
      <vt:lpstr>'S13.Asset Management capability'!Print_Area</vt:lpstr>
      <vt:lpstr>'S2.Regulatory Profit '!Print_Area</vt:lpstr>
      <vt:lpstr>'S3.Regulatory Tax Allowance '!Print_Area</vt:lpstr>
      <vt:lpstr>'S4.RAB Value Rolled Forward'!Print_Area</vt:lpstr>
      <vt:lpstr>'S4a.Asset Allocations'!Print_Area</vt:lpstr>
      <vt:lpstr>'S5.Actual Expenditure Opex'!Print_Area</vt:lpstr>
      <vt:lpstr>'S5a.Cost Allocations'!Print_Area</vt:lpstr>
      <vt:lpstr>'S6.Actual Expenditure Capex'!Print_Area</vt:lpstr>
      <vt:lpstr>'S7.Actual vs Forecast'!Print_Area</vt:lpstr>
      <vt:lpstr>'S8.Calculation Inputs'!Print_Area</vt:lpstr>
      <vt:lpstr>'S9.Related Party Transactions'!Print_Area</vt:lpstr>
      <vt:lpstr>TOC!Print_Area</vt:lpstr>
      <vt:lpstr>'S1.ID Return on Investment'!Print_Titles</vt:lpstr>
      <vt:lpstr>'S10.ID-FFLAS Asset Register'!Print_Titles</vt:lpstr>
      <vt:lpstr>'S11.Capex Forecast'!Print_Titles</vt:lpstr>
      <vt:lpstr>'S11a.Opex Forecast '!Print_Titles</vt:lpstr>
      <vt:lpstr>'S12.Capacity Forecast '!Print_Titles</vt:lpstr>
      <vt:lpstr>'S12a.Demand Forecast'!Print_Titles</vt:lpstr>
      <vt:lpstr>'S13.Asset Management capability'!Print_Titles</vt:lpstr>
      <vt:lpstr>'S2.Regulatory Profit '!Print_Titles</vt:lpstr>
      <vt:lpstr>'S4.RAB Value Rolled Forward'!Print_Titles</vt:lpstr>
      <vt:lpstr>'S4a.Asset Allocations'!Print_Titles</vt:lpstr>
      <vt:lpstr>'S5.Actual Expenditure Opex'!Print_Titles</vt:lpstr>
      <vt:lpstr>'S5a.Cost Allocations'!Print_Titles</vt:lpstr>
      <vt:lpstr>'S6.Actual Expenditure Capex'!Print_Titles</vt:lpstr>
      <vt:lpstr>'S7.Actual vs Forecast'!Print_Titles</vt:lpstr>
      <vt:lpstr>'S8.Calculation Inputs'!Print_Titles</vt:lpstr>
      <vt:lpstr>'S9.Related Party Transactions'!Print_Titles</vt:lpstr>
    </vt:vector>
  </TitlesOfParts>
  <Company>Commerce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EDB Information Disclosure Templates Draft 16 Jan</dc:title>
  <dc:creator>ComCom</dc:creator>
  <cp:lastModifiedBy>Donna Lee</cp:lastModifiedBy>
  <cp:lastPrinted>2015-03-22T23:55:00Z</cp:lastPrinted>
  <dcterms:created xsi:type="dcterms:W3CDTF">2010-01-15T02:39:26Z</dcterms:created>
  <dcterms:modified xsi:type="dcterms:W3CDTF">2022-07-26T00:57:40Z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0x010100A261605FD98AE24493E6FEB911802374</vt:lpwstr>
  </property>
</Properties>
</file>