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20955" windowHeight="9975"/>
  </bookViews>
  <sheets>
    <sheet name="As per AA Annual Report" sheetId="5" r:id="rId1"/>
    <sheet name="Using RAB as a base" sheetId="6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33" i="6" l="1"/>
  <c r="B48" i="5"/>
  <c r="B51" i="5"/>
  <c r="G12" i="5"/>
  <c r="C6" i="5"/>
  <c r="I12" i="5"/>
  <c r="B45" i="5"/>
  <c r="B46" i="5" s="1"/>
  <c r="D8" i="5" s="1"/>
  <c r="B27" i="6"/>
  <c r="B28" i="6" s="1"/>
  <c r="B30" i="6"/>
  <c r="G11" i="6"/>
  <c r="I11" i="6" s="1"/>
  <c r="G7" i="6"/>
  <c r="F7" i="6"/>
  <c r="E7" i="6"/>
  <c r="D7" i="6"/>
  <c r="C7" i="6"/>
  <c r="G29" i="5"/>
  <c r="I29" i="5" s="1"/>
  <c r="G25" i="5"/>
  <c r="F25" i="5"/>
  <c r="E25" i="5"/>
  <c r="D25" i="5"/>
  <c r="C25" i="5"/>
  <c r="C23" i="5"/>
  <c r="C8" i="5" l="1"/>
  <c r="G8" i="5"/>
  <c r="F8" i="5"/>
  <c r="E8" i="5"/>
  <c r="I6" i="5"/>
  <c r="C10" i="5"/>
  <c r="I5" i="6"/>
  <c r="I7" i="6"/>
  <c r="C9" i="6"/>
  <c r="I23" i="5"/>
  <c r="I25" i="5"/>
  <c r="C27" i="5"/>
  <c r="I8" i="5" l="1"/>
  <c r="C14" i="5"/>
  <c r="C16" i="5"/>
  <c r="D6" i="5" s="1"/>
  <c r="C13" i="6"/>
  <c r="C15" i="6"/>
  <c r="D5" i="6" s="1"/>
  <c r="C31" i="5"/>
  <c r="C33" i="5"/>
  <c r="D23" i="5" s="1"/>
  <c r="D10" i="5" l="1"/>
  <c r="D9" i="6"/>
  <c r="D27" i="5"/>
  <c r="D14" i="5" l="1"/>
  <c r="D16" i="5"/>
  <c r="E6" i="5" s="1"/>
  <c r="D13" i="6"/>
  <c r="D15" i="6"/>
  <c r="E5" i="6" s="1"/>
  <c r="D31" i="5"/>
  <c r="D33" i="5"/>
  <c r="E23" i="5" s="1"/>
  <c r="E10" i="5" l="1"/>
  <c r="E9" i="6"/>
  <c r="E27" i="5"/>
  <c r="E14" i="5" l="1"/>
  <c r="E16" i="5"/>
  <c r="F6" i="5" s="1"/>
  <c r="E13" i="6"/>
  <c r="E15" i="6"/>
  <c r="F5" i="6" s="1"/>
  <c r="E31" i="5"/>
  <c r="E33" i="5"/>
  <c r="F23" i="5" s="1"/>
  <c r="F10" i="5" l="1"/>
  <c r="F9" i="6"/>
  <c r="F27" i="5"/>
  <c r="F14" i="5" l="1"/>
  <c r="F16" i="5"/>
  <c r="G6" i="5" s="1"/>
  <c r="F13" i="6"/>
  <c r="F15" i="6"/>
  <c r="G5" i="6" s="1"/>
  <c r="F31" i="5"/>
  <c r="F33" i="5"/>
  <c r="G23" i="5" s="1"/>
  <c r="G10" i="5" l="1"/>
  <c r="I10" i="5" s="1"/>
  <c r="G9" i="6"/>
  <c r="G27" i="5"/>
  <c r="G14" i="5" l="1"/>
  <c r="G16" i="5"/>
  <c r="G13" i="6"/>
  <c r="I9" i="6"/>
  <c r="G15" i="6"/>
  <c r="G31" i="5"/>
  <c r="I27" i="5"/>
  <c r="G33" i="5"/>
  <c r="I14" i="5" l="1"/>
  <c r="K14" i="5" s="1"/>
  <c r="I16" i="5"/>
  <c r="I33" i="5"/>
  <c r="I31" i="5"/>
  <c r="K31" i="5" s="1"/>
  <c r="I13" i="6"/>
  <c r="K13" i="6" s="1"/>
  <c r="I15" i="6"/>
</calcChain>
</file>

<file path=xl/sharedStrings.xml><?xml version="1.0" encoding="utf-8"?>
<sst xmlns="http://schemas.openxmlformats.org/spreadsheetml/2006/main" count="87" uniqueCount="43">
  <si>
    <t>Inputs</t>
  </si>
  <si>
    <t>Cost of capital</t>
  </si>
  <si>
    <t>Discount rate</t>
  </si>
  <si>
    <t>Opening balance</t>
  </si>
  <si>
    <t>Year ended</t>
  </si>
  <si>
    <t>Year 1</t>
  </si>
  <si>
    <t>Year 2</t>
  </si>
  <si>
    <t>Year 3</t>
  </si>
  <si>
    <t>Year 4</t>
  </si>
  <si>
    <t>Year 5</t>
  </si>
  <si>
    <t>MVAU value per ha</t>
  </si>
  <si>
    <t>Site levelling costs per ha</t>
  </si>
  <si>
    <t>Planning costs</t>
  </si>
  <si>
    <t>Holding cost</t>
  </si>
  <si>
    <t>Closing balance year end</t>
  </si>
  <si>
    <t>Levelling costs</t>
  </si>
  <si>
    <t>Present value</t>
  </si>
  <si>
    <t>MVEU uplift</t>
  </si>
  <si>
    <t>Opening balance as per FY12 ID</t>
  </si>
  <si>
    <t>Land areas</t>
  </si>
  <si>
    <t>Natural airfield land</t>
  </si>
  <si>
    <t>Reclaimed airfield land</t>
  </si>
  <si>
    <t>REPA and PSZ</t>
  </si>
  <si>
    <t>Eastern Approaches</t>
  </si>
  <si>
    <t>Wiroa Island</t>
  </si>
  <si>
    <t>Infrastructure land</t>
  </si>
  <si>
    <t>Terminal Land</t>
  </si>
  <si>
    <t>Aircraft and freight land</t>
  </si>
  <si>
    <t>Land under roads</t>
  </si>
  <si>
    <t>CALCULATION OF MVEU UPLIFT USING INFORMATION CONTAINED ON PAGE 72 OF AUCKLAND AIRPORT'S ANNUAL REPORT YE 30 JUNE 2012</t>
  </si>
  <si>
    <t>Valuation date 30 June 2011</t>
  </si>
  <si>
    <t>Calculation of MVEU on a per ha basis</t>
  </si>
  <si>
    <t>Present value per ha</t>
  </si>
  <si>
    <t>Indexed forward to 2017</t>
  </si>
  <si>
    <t>CPI indexing from 30/6/11 to 30/6/17</t>
  </si>
  <si>
    <t>Calculation of MVEU for airfield and approach land</t>
  </si>
  <si>
    <t>CALCULATION OF MVEU UPLIFT USING INFORMATION DISCLOSURE RAB FOR YE 30 JUNE 2012</t>
  </si>
  <si>
    <t>Valuation date 30 June 2012</t>
  </si>
  <si>
    <t>CPI indexing from 30/6/12 to 30/6/17</t>
  </si>
  <si>
    <t>Land area assumed to calculate holding costs (ha)</t>
  </si>
  <si>
    <t>Planning costs pa</t>
  </si>
  <si>
    <t>Planning costs pa per ha</t>
  </si>
  <si>
    <t>Land area to calculate holding costs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</si>
</sst>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5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165" fontId="0" fillId="0" borderId="0" xfId="1" applyNumberFormat="1" applyFont="1"/>
    <xf numFmtId="8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5" xfId="0" applyBorder="1"/>
    <xf numFmtId="165" fontId="0" fillId="0" borderId="0" xfId="0" applyNumberFormat="1" applyBorder="1"/>
    <xf numFmtId="8" fontId="0" fillId="0" borderId="0" xfId="0" applyNumberFormat="1" applyBorder="1"/>
    <xf numFmtId="165" fontId="0" fillId="2" borderId="0" xfId="0" applyNumberFormat="1" applyFill="1" applyBorder="1"/>
    <xf numFmtId="165" fontId="0" fillId="2" borderId="5" xfId="0" applyNumberFormat="1" applyFill="1" applyBorder="1"/>
    <xf numFmtId="0" fontId="0" fillId="0" borderId="6" xfId="0" applyBorder="1"/>
    <xf numFmtId="0" fontId="0" fillId="0" borderId="7" xfId="0" applyBorder="1"/>
    <xf numFmtId="165" fontId="0" fillId="0" borderId="7" xfId="0" applyNumberFormat="1" applyBorder="1"/>
    <xf numFmtId="0" fontId="0" fillId="0" borderId="8" xfId="0" applyBorder="1"/>
    <xf numFmtId="165" fontId="0" fillId="0" borderId="5" xfId="1" applyNumberFormat="1" applyFont="1" applyBorder="1"/>
    <xf numFmtId="165" fontId="0" fillId="0" borderId="5" xfId="0" applyNumberFormat="1" applyBorder="1"/>
    <xf numFmtId="165" fontId="0" fillId="0" borderId="8" xfId="1" applyNumberFormat="1" applyFont="1" applyBorder="1"/>
    <xf numFmtId="10" fontId="0" fillId="0" borderId="5" xfId="2" applyNumberFormat="1" applyFont="1" applyBorder="1"/>
    <xf numFmtId="9" fontId="0" fillId="0" borderId="5" xfId="2" applyFont="1" applyBorder="1"/>
    <xf numFmtId="10" fontId="0" fillId="0" borderId="8" xfId="2" applyNumberFormat="1" applyFont="1" applyBorder="1"/>
    <xf numFmtId="165" fontId="0" fillId="2" borderId="5" xfId="1" applyNumberFormat="1" applyFont="1" applyFill="1" applyBorder="1"/>
    <xf numFmtId="0" fontId="0" fillId="0" borderId="0" xfId="0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workbookViewId="0"/>
  </sheetViews>
  <sheetFormatPr defaultRowHeight="12.75" x14ac:dyDescent="0.2"/>
  <cols>
    <col min="1" max="1" width="43.7109375" customWidth="1"/>
    <col min="2" max="3" width="13.85546875" bestFit="1" customWidth="1"/>
    <col min="4" max="4" width="12.28515625" customWidth="1"/>
    <col min="5" max="6" width="12.5703125" customWidth="1"/>
    <col min="7" max="7" width="12.140625" customWidth="1"/>
    <col min="9" max="9" width="13.5703125" customWidth="1"/>
    <col min="11" max="11" width="15.5703125" customWidth="1"/>
  </cols>
  <sheetData>
    <row r="1" spans="1:11" x14ac:dyDescent="0.2">
      <c r="A1" s="4" t="s">
        <v>29</v>
      </c>
    </row>
    <row r="2" spans="1:11" ht="13.5" thickBot="1" x14ac:dyDescent="0.25"/>
    <row r="3" spans="1:11" x14ac:dyDescent="0.2">
      <c r="A3" s="5" t="s">
        <v>31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5.5" x14ac:dyDescent="0.2">
      <c r="A4" s="8"/>
      <c r="B4" s="9" t="s">
        <v>30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10"/>
      <c r="I4" s="9" t="s">
        <v>32</v>
      </c>
      <c r="J4" s="10"/>
      <c r="K4" s="11" t="s">
        <v>33</v>
      </c>
    </row>
    <row r="5" spans="1:11" x14ac:dyDescent="0.2">
      <c r="A5" s="8"/>
      <c r="B5" s="10"/>
      <c r="C5" s="10"/>
      <c r="D5" s="10"/>
      <c r="E5" s="10"/>
      <c r="F5" s="10"/>
      <c r="G5" s="10"/>
      <c r="H5" s="10"/>
      <c r="I5" s="10"/>
      <c r="J5" s="10"/>
      <c r="K5" s="12"/>
    </row>
    <row r="6" spans="1:11" x14ac:dyDescent="0.2">
      <c r="A6" s="8" t="s">
        <v>3</v>
      </c>
      <c r="B6" s="10"/>
      <c r="C6" s="13">
        <f>B49</f>
        <v>1020000</v>
      </c>
      <c r="D6" s="13">
        <f>C16</f>
        <v>1110446.1376626822</v>
      </c>
      <c r="E6" s="13">
        <f t="shared" ref="E6:G6" si="0">D16</f>
        <v>1208670.6431643551</v>
      </c>
      <c r="F6" s="13">
        <f t="shared" si="0"/>
        <v>1315342.4561391717</v>
      </c>
      <c r="G6" s="13">
        <f t="shared" si="0"/>
        <v>1431188.0450298227</v>
      </c>
      <c r="H6" s="10"/>
      <c r="I6" s="13">
        <f>C6</f>
        <v>1020000</v>
      </c>
      <c r="J6" s="10"/>
      <c r="K6" s="12"/>
    </row>
    <row r="7" spans="1:11" x14ac:dyDescent="0.2">
      <c r="A7" s="8"/>
      <c r="B7" s="10"/>
      <c r="C7" s="10"/>
      <c r="D7" s="10"/>
      <c r="E7" s="10"/>
      <c r="F7" s="10"/>
      <c r="G7" s="10"/>
      <c r="H7" s="10"/>
      <c r="I7" s="10"/>
      <c r="J7" s="10"/>
      <c r="K7" s="12"/>
    </row>
    <row r="8" spans="1:11" x14ac:dyDescent="0.2">
      <c r="A8" s="8" t="s">
        <v>12</v>
      </c>
      <c r="B8" s="10"/>
      <c r="C8" s="13">
        <f>$B$46</f>
        <v>2726.1376626822653</v>
      </c>
      <c r="D8" s="13">
        <f t="shared" ref="D8:G8" si="1">$B$46</f>
        <v>2726.1376626822653</v>
      </c>
      <c r="E8" s="13">
        <f t="shared" si="1"/>
        <v>2726.1376626822653</v>
      </c>
      <c r="F8" s="13">
        <f t="shared" si="1"/>
        <v>2726.1376626822653</v>
      </c>
      <c r="G8" s="13">
        <f t="shared" si="1"/>
        <v>2726.1376626822653</v>
      </c>
      <c r="H8" s="10"/>
      <c r="I8" s="13">
        <f>NPV(B47,C8:G8)</f>
        <v>10334.206583281999</v>
      </c>
      <c r="J8" s="10"/>
      <c r="K8" s="12"/>
    </row>
    <row r="9" spans="1:11" x14ac:dyDescent="0.2">
      <c r="A9" s="8"/>
      <c r="B9" s="10"/>
      <c r="C9" s="10"/>
      <c r="D9" s="10"/>
      <c r="E9" s="10"/>
      <c r="F9" s="10"/>
      <c r="G9" s="10"/>
      <c r="H9" s="10"/>
      <c r="I9" s="10"/>
      <c r="J9" s="10"/>
      <c r="K9" s="12"/>
    </row>
    <row r="10" spans="1:11" x14ac:dyDescent="0.2">
      <c r="A10" s="8" t="s">
        <v>13</v>
      </c>
      <c r="B10" s="14"/>
      <c r="C10" s="13">
        <f>C6*$B$43</f>
        <v>87720</v>
      </c>
      <c r="D10" s="13">
        <f t="shared" ref="D10:G10" si="2">D6*$B$43</f>
        <v>95498.367838990656</v>
      </c>
      <c r="E10" s="13">
        <f t="shared" si="2"/>
        <v>103945.67531213452</v>
      </c>
      <c r="F10" s="13">
        <f t="shared" si="2"/>
        <v>113119.45122796876</v>
      </c>
      <c r="G10" s="13">
        <f t="shared" si="2"/>
        <v>123082.17187256475</v>
      </c>
      <c r="H10" s="10"/>
      <c r="I10" s="13">
        <f>NPV(B47,C10:G10)</f>
        <v>390452.10209480819</v>
      </c>
      <c r="J10" s="10"/>
      <c r="K10" s="12"/>
    </row>
    <row r="11" spans="1:11" x14ac:dyDescent="0.2">
      <c r="A11" s="8"/>
      <c r="B11" s="10"/>
      <c r="C11" s="13"/>
      <c r="D11" s="13"/>
      <c r="E11" s="13"/>
      <c r="F11" s="13"/>
      <c r="G11" s="13"/>
      <c r="H11" s="10"/>
      <c r="I11" s="13"/>
      <c r="J11" s="10"/>
      <c r="K11" s="12"/>
    </row>
    <row r="12" spans="1:11" x14ac:dyDescent="0.2">
      <c r="A12" s="8" t="s">
        <v>15</v>
      </c>
      <c r="B12" s="10"/>
      <c r="C12" s="13"/>
      <c r="D12" s="13"/>
      <c r="E12" s="13"/>
      <c r="F12" s="13"/>
      <c r="G12" s="13">
        <f>B50</f>
        <v>35000</v>
      </c>
      <c r="H12" s="10"/>
      <c r="I12" s="13">
        <f>SUM(C12:G12)</f>
        <v>35000</v>
      </c>
      <c r="J12" s="10"/>
      <c r="K12" s="12"/>
    </row>
    <row r="13" spans="1:11" x14ac:dyDescent="0.2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2"/>
    </row>
    <row r="14" spans="1:11" x14ac:dyDescent="0.2">
      <c r="A14" s="8" t="s">
        <v>17</v>
      </c>
      <c r="B14" s="10"/>
      <c r="C14" s="13">
        <f>C8+C10+C12</f>
        <v>90446.13766268226</v>
      </c>
      <c r="D14" s="13">
        <f t="shared" ref="D14:I14" si="3">D8+D10+D12</f>
        <v>98224.505501672917</v>
      </c>
      <c r="E14" s="13">
        <f t="shared" si="3"/>
        <v>106671.81297481678</v>
      </c>
      <c r="F14" s="13">
        <f t="shared" si="3"/>
        <v>115845.58889065102</v>
      </c>
      <c r="G14" s="13">
        <f t="shared" si="3"/>
        <v>160808.30953524701</v>
      </c>
      <c r="H14" s="10"/>
      <c r="I14" s="15">
        <f t="shared" ref="I14" si="4">I8+I10+I12</f>
        <v>435786.30867809016</v>
      </c>
      <c r="J14" s="10"/>
      <c r="K14" s="16">
        <f>I14*(1+B51)</f>
        <v>485342.986174897</v>
      </c>
    </row>
    <row r="15" spans="1:11" x14ac:dyDescent="0.2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2"/>
    </row>
    <row r="16" spans="1:11" ht="13.5" thickBot="1" x14ac:dyDescent="0.25">
      <c r="A16" s="17" t="s">
        <v>14</v>
      </c>
      <c r="B16" s="18"/>
      <c r="C16" s="19">
        <f>C6+C8+C10</f>
        <v>1110446.1376626822</v>
      </c>
      <c r="D16" s="19">
        <f>D6+D8+D10</f>
        <v>1208670.6431643551</v>
      </c>
      <c r="E16" s="19">
        <f>E6+E8+E10</f>
        <v>1315342.4561391717</v>
      </c>
      <c r="F16" s="19">
        <f>F6+F8+F10</f>
        <v>1431188.0450298227</v>
      </c>
      <c r="G16" s="19">
        <f>G6+G8+G10+G12</f>
        <v>1591996.3545650698</v>
      </c>
      <c r="H16" s="18"/>
      <c r="I16" s="19">
        <f>SUM(I6:I13)</f>
        <v>1455786.3086780901</v>
      </c>
      <c r="J16" s="18"/>
      <c r="K16" s="20"/>
    </row>
    <row r="19" spans="1:11" ht="13.5" thickBot="1" x14ac:dyDescent="0.25"/>
    <row r="20" spans="1:11" x14ac:dyDescent="0.2">
      <c r="A20" s="5" t="s">
        <v>35</v>
      </c>
      <c r="B20" s="6"/>
      <c r="C20" s="6"/>
      <c r="D20" s="6"/>
      <c r="E20" s="6"/>
      <c r="F20" s="6"/>
      <c r="G20" s="6"/>
      <c r="H20" s="6"/>
      <c r="I20" s="6"/>
      <c r="J20" s="6"/>
      <c r="K20" s="7"/>
    </row>
    <row r="21" spans="1:11" ht="25.5" x14ac:dyDescent="0.2">
      <c r="A21" s="8"/>
      <c r="B21" s="9" t="s">
        <v>30</v>
      </c>
      <c r="C21" s="28" t="s">
        <v>5</v>
      </c>
      <c r="D21" s="28" t="s">
        <v>6</v>
      </c>
      <c r="E21" s="28" t="s">
        <v>7</v>
      </c>
      <c r="F21" s="28" t="s">
        <v>8</v>
      </c>
      <c r="G21" s="28" t="s">
        <v>9</v>
      </c>
      <c r="H21" s="10"/>
      <c r="I21" s="10" t="s">
        <v>16</v>
      </c>
      <c r="J21" s="10"/>
      <c r="K21" s="11" t="s">
        <v>33</v>
      </c>
    </row>
    <row r="22" spans="1:11" x14ac:dyDescent="0.2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2"/>
    </row>
    <row r="23" spans="1:11" x14ac:dyDescent="0.2">
      <c r="A23" s="8" t="s">
        <v>3</v>
      </c>
      <c r="B23" s="10"/>
      <c r="C23" s="13">
        <f>B48*B49</f>
        <v>336740147.99999994</v>
      </c>
      <c r="D23" s="13">
        <f>C33</f>
        <v>366599800.72799993</v>
      </c>
      <c r="E23" s="13">
        <f t="shared" ref="E23:G23" si="5">D33</f>
        <v>399027383.59060794</v>
      </c>
      <c r="F23" s="13">
        <f t="shared" si="5"/>
        <v>434243738.57940024</v>
      </c>
      <c r="G23" s="13">
        <f t="shared" si="5"/>
        <v>472488700.09722865</v>
      </c>
      <c r="H23" s="10"/>
      <c r="I23" s="13">
        <f>C23</f>
        <v>336740147.99999994</v>
      </c>
      <c r="J23" s="10"/>
      <c r="K23" s="21"/>
    </row>
    <row r="24" spans="1:11" x14ac:dyDescent="0.2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21"/>
    </row>
    <row r="25" spans="1:11" x14ac:dyDescent="0.2">
      <c r="A25" s="8" t="s">
        <v>12</v>
      </c>
      <c r="B25" s="10"/>
      <c r="C25" s="13">
        <f>$B$45</f>
        <v>900000</v>
      </c>
      <c r="D25" s="13">
        <f t="shared" ref="D25:G25" si="6">$B$45</f>
        <v>900000</v>
      </c>
      <c r="E25" s="13">
        <f t="shared" si="6"/>
        <v>900000</v>
      </c>
      <c r="F25" s="13">
        <f t="shared" si="6"/>
        <v>900000</v>
      </c>
      <c r="G25" s="13">
        <f t="shared" si="6"/>
        <v>900000</v>
      </c>
      <c r="H25" s="10"/>
      <c r="I25" s="13">
        <f>NPV(B47,C25:G25)</f>
        <v>3411708.0924676023</v>
      </c>
      <c r="J25" s="10"/>
      <c r="K25" s="21"/>
    </row>
    <row r="26" spans="1:11" x14ac:dyDescent="0.2">
      <c r="A26" s="8"/>
      <c r="B26" s="10"/>
      <c r="C26" s="10"/>
      <c r="D26" s="10"/>
      <c r="E26" s="10"/>
      <c r="F26" s="10"/>
      <c r="G26" s="10"/>
      <c r="H26" s="10"/>
      <c r="I26" s="10"/>
      <c r="J26" s="10"/>
      <c r="K26" s="22"/>
    </row>
    <row r="27" spans="1:11" x14ac:dyDescent="0.2">
      <c r="A27" s="8" t="s">
        <v>13</v>
      </c>
      <c r="B27" s="14"/>
      <c r="C27" s="13">
        <f>C23*$B$43</f>
        <v>28959652.727999993</v>
      </c>
      <c r="D27" s="13">
        <f t="shared" ref="D27:G27" si="7">D23*$B$43</f>
        <v>31527582.862607989</v>
      </c>
      <c r="E27" s="13">
        <f t="shared" si="7"/>
        <v>34316354.988792278</v>
      </c>
      <c r="F27" s="13">
        <f t="shared" si="7"/>
        <v>37344961.51782842</v>
      </c>
      <c r="G27" s="13">
        <f t="shared" si="7"/>
        <v>40634028.208361663</v>
      </c>
      <c r="H27" s="10"/>
      <c r="I27" s="13">
        <f>NPV(B47,C27,D27,E27,F27,G27)</f>
        <v>128902841.81011453</v>
      </c>
      <c r="J27" s="10"/>
      <c r="K27" s="21"/>
    </row>
    <row r="28" spans="1:11" x14ac:dyDescent="0.2">
      <c r="A28" s="8"/>
      <c r="B28" s="10"/>
      <c r="C28" s="13"/>
      <c r="D28" s="13"/>
      <c r="E28" s="13"/>
      <c r="F28" s="13"/>
      <c r="G28" s="13"/>
      <c r="H28" s="10"/>
      <c r="I28" s="13"/>
      <c r="J28" s="10"/>
      <c r="K28" s="21"/>
    </row>
    <row r="29" spans="1:11" x14ac:dyDescent="0.2">
      <c r="A29" s="8" t="s">
        <v>15</v>
      </c>
      <c r="B29" s="10"/>
      <c r="C29" s="13"/>
      <c r="D29" s="13"/>
      <c r="E29" s="13"/>
      <c r="F29" s="13"/>
      <c r="G29" s="13">
        <f>B48*B50</f>
        <v>11554808.999999998</v>
      </c>
      <c r="H29" s="10"/>
      <c r="I29" s="13">
        <f>SUM(C29:G29)</f>
        <v>11554808.999999998</v>
      </c>
      <c r="J29" s="10"/>
      <c r="K29" s="21"/>
    </row>
    <row r="30" spans="1:11" x14ac:dyDescent="0.2">
      <c r="A30" s="8"/>
      <c r="B30" s="10"/>
      <c r="C30" s="10"/>
      <c r="D30" s="10"/>
      <c r="E30" s="10"/>
      <c r="F30" s="10"/>
      <c r="G30" s="10"/>
      <c r="H30" s="10"/>
      <c r="I30" s="10"/>
      <c r="J30" s="10"/>
      <c r="K30" s="21"/>
    </row>
    <row r="31" spans="1:11" x14ac:dyDescent="0.2">
      <c r="A31" s="8" t="s">
        <v>17</v>
      </c>
      <c r="B31" s="10"/>
      <c r="C31" s="13">
        <f>C25+C27+C29</f>
        <v>29859652.727999993</v>
      </c>
      <c r="D31" s="13">
        <f t="shared" ref="D31:I31" si="8">D25+D27+D29</f>
        <v>32427582.862607989</v>
      </c>
      <c r="E31" s="13">
        <f t="shared" si="8"/>
        <v>35216354.988792278</v>
      </c>
      <c r="F31" s="13">
        <f t="shared" si="8"/>
        <v>38244961.51782842</v>
      </c>
      <c r="G31" s="13">
        <f t="shared" si="8"/>
        <v>53088837.208361663</v>
      </c>
      <c r="H31" s="10"/>
      <c r="I31" s="15">
        <f t="shared" si="8"/>
        <v>143869358.90258214</v>
      </c>
      <c r="J31" s="10"/>
      <c r="K31" s="16">
        <f>I31*(1+B51)</f>
        <v>160229871.56401646</v>
      </c>
    </row>
    <row r="32" spans="1:1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21"/>
    </row>
    <row r="33" spans="1:11" ht="13.5" thickBot="1" x14ac:dyDescent="0.25">
      <c r="A33" s="17" t="s">
        <v>14</v>
      </c>
      <c r="B33" s="18"/>
      <c r="C33" s="19">
        <f>C23+C25+C27</f>
        <v>366599800.72799993</v>
      </c>
      <c r="D33" s="19">
        <f>D23+D25+D27</f>
        <v>399027383.59060794</v>
      </c>
      <c r="E33" s="19">
        <f>E23+E25+E27</f>
        <v>434243738.57940024</v>
      </c>
      <c r="F33" s="19">
        <f>F23+F25+F27</f>
        <v>472488700.09722865</v>
      </c>
      <c r="G33" s="19">
        <f>G23+G25+G27+G29</f>
        <v>525577537.30559033</v>
      </c>
      <c r="H33" s="18"/>
      <c r="I33" s="19">
        <f>SUM(I23:I30)</f>
        <v>480609506.90258205</v>
      </c>
      <c r="J33" s="18"/>
      <c r="K33" s="23"/>
    </row>
    <row r="35" spans="1:11" x14ac:dyDescent="0.2">
      <c r="C35" s="3"/>
    </row>
    <row r="41" spans="1:11" ht="13.5" thickBot="1" x14ac:dyDescent="0.25"/>
    <row r="42" spans="1:11" x14ac:dyDescent="0.2">
      <c r="A42" s="5" t="s">
        <v>0</v>
      </c>
      <c r="B42" s="7"/>
    </row>
    <row r="43" spans="1:11" x14ac:dyDescent="0.2">
      <c r="A43" s="8" t="s">
        <v>1</v>
      </c>
      <c r="B43" s="24">
        <v>8.5999999999999993E-2</v>
      </c>
    </row>
    <row r="44" spans="1:11" x14ac:dyDescent="0.2">
      <c r="A44" s="8" t="s">
        <v>12</v>
      </c>
      <c r="B44" s="21">
        <v>4500000</v>
      </c>
    </row>
    <row r="45" spans="1:11" x14ac:dyDescent="0.2">
      <c r="A45" s="8" t="s">
        <v>40</v>
      </c>
      <c r="B45" s="21">
        <f>B44/5</f>
        <v>900000</v>
      </c>
    </row>
    <row r="46" spans="1:11" x14ac:dyDescent="0.2">
      <c r="A46" s="8" t="s">
        <v>41</v>
      </c>
      <c r="B46" s="21">
        <f>B45/B48</f>
        <v>2726.1376626822653</v>
      </c>
    </row>
    <row r="47" spans="1:11" x14ac:dyDescent="0.2">
      <c r="A47" s="8" t="s">
        <v>2</v>
      </c>
      <c r="B47" s="25">
        <v>0.1</v>
      </c>
    </row>
    <row r="48" spans="1:11" x14ac:dyDescent="0.2">
      <c r="A48" s="8" t="s">
        <v>39</v>
      </c>
      <c r="B48" s="12">
        <f>164.5374+138.1+27.5</f>
        <v>330.13739999999996</v>
      </c>
    </row>
    <row r="49" spans="1:2" x14ac:dyDescent="0.2">
      <c r="A49" s="8" t="s">
        <v>10</v>
      </c>
      <c r="B49" s="21">
        <v>1020000</v>
      </c>
    </row>
    <row r="50" spans="1:2" x14ac:dyDescent="0.2">
      <c r="A50" s="8" t="s">
        <v>11</v>
      </c>
      <c r="B50" s="21">
        <v>35000</v>
      </c>
    </row>
    <row r="51" spans="1:2" ht="13.5" thickBot="1" x14ac:dyDescent="0.25">
      <c r="A51" s="17" t="s">
        <v>34</v>
      </c>
      <c r="B51" s="26">
        <f>(1.0051*1.025*1.025*1.025*1.025*1.025)/10</f>
        <v>0.11371783947763667</v>
      </c>
    </row>
    <row r="53" spans="1:2" ht="13.5" thickBot="1" x14ac:dyDescent="0.25"/>
    <row r="54" spans="1:2" x14ac:dyDescent="0.2">
      <c r="A54" s="5" t="s">
        <v>19</v>
      </c>
      <c r="B54" s="7"/>
    </row>
    <row r="55" spans="1:2" x14ac:dyDescent="0.2">
      <c r="A55" s="8" t="s">
        <v>20</v>
      </c>
      <c r="B55" s="12">
        <v>164.5</v>
      </c>
    </row>
    <row r="56" spans="1:2" x14ac:dyDescent="0.2">
      <c r="A56" s="8" t="s">
        <v>21</v>
      </c>
      <c r="B56" s="12">
        <v>138.1</v>
      </c>
    </row>
    <row r="57" spans="1:2" x14ac:dyDescent="0.2">
      <c r="A57" s="8" t="s">
        <v>22</v>
      </c>
      <c r="B57" s="12">
        <v>27.5</v>
      </c>
    </row>
    <row r="58" spans="1:2" x14ac:dyDescent="0.2">
      <c r="A58" s="8" t="s">
        <v>23</v>
      </c>
      <c r="B58" s="12">
        <v>37.700000000000003</v>
      </c>
    </row>
    <row r="59" spans="1:2" x14ac:dyDescent="0.2">
      <c r="A59" s="8" t="s">
        <v>24</v>
      </c>
      <c r="B59" s="12">
        <v>33.6</v>
      </c>
    </row>
    <row r="60" spans="1:2" x14ac:dyDescent="0.2">
      <c r="A60" s="8" t="s">
        <v>25</v>
      </c>
      <c r="B60" s="12">
        <v>10.199999999999999</v>
      </c>
    </row>
    <row r="61" spans="1:2" x14ac:dyDescent="0.2">
      <c r="A61" s="8" t="s">
        <v>26</v>
      </c>
      <c r="B61" s="12">
        <v>12.8</v>
      </c>
    </row>
    <row r="62" spans="1:2" x14ac:dyDescent="0.2">
      <c r="A62" s="8" t="s">
        <v>27</v>
      </c>
      <c r="B62" s="12">
        <v>93.7</v>
      </c>
    </row>
    <row r="63" spans="1:2" ht="13.5" thickBot="1" x14ac:dyDescent="0.25">
      <c r="A63" s="17" t="s">
        <v>28</v>
      </c>
      <c r="B63" s="20">
        <v>36.6</v>
      </c>
    </row>
  </sheetData>
  <pageMargins left="0.7" right="0.7" top="0.75" bottom="0.75" header="0.3" footer="0.3"/>
  <pageSetup paperSize="9" scale="5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B3" sqref="B3"/>
    </sheetView>
  </sheetViews>
  <sheetFormatPr defaultRowHeight="12.75" x14ac:dyDescent="0.2"/>
  <cols>
    <col min="1" max="1" width="36.5703125" customWidth="1"/>
    <col min="2" max="3" width="13.85546875" bestFit="1" customWidth="1"/>
    <col min="4" max="4" width="12.28515625" customWidth="1"/>
    <col min="5" max="6" width="12.5703125" customWidth="1"/>
    <col min="7" max="7" width="12.140625" customWidth="1"/>
    <col min="9" max="9" width="13.5703125" customWidth="1"/>
    <col min="11" max="11" width="15.5703125" customWidth="1"/>
  </cols>
  <sheetData>
    <row r="1" spans="1:11" x14ac:dyDescent="0.2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x14ac:dyDescent="0.2">
      <c r="A2" s="8"/>
      <c r="B2" s="10"/>
      <c r="C2" s="10"/>
      <c r="D2" s="10"/>
      <c r="E2" s="10"/>
      <c r="F2" s="10"/>
      <c r="G2" s="10"/>
      <c r="H2" s="10"/>
      <c r="I2" s="10"/>
      <c r="J2" s="10"/>
      <c r="K2" s="12"/>
    </row>
    <row r="3" spans="1:11" ht="25.5" x14ac:dyDescent="0.2">
      <c r="A3" s="8" t="s">
        <v>4</v>
      </c>
      <c r="B3" s="9" t="s">
        <v>37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10"/>
      <c r="I3" s="10" t="s">
        <v>16</v>
      </c>
      <c r="J3" s="10"/>
      <c r="K3" s="11" t="s">
        <v>33</v>
      </c>
    </row>
    <row r="4" spans="1:11" x14ac:dyDescent="0.2">
      <c r="A4" s="8"/>
      <c r="B4" s="10"/>
      <c r="C4" s="10"/>
      <c r="D4" s="10"/>
      <c r="E4" s="10"/>
      <c r="F4" s="10"/>
      <c r="G4" s="10"/>
      <c r="H4" s="10"/>
      <c r="I4" s="10"/>
      <c r="J4" s="10"/>
      <c r="K4" s="12"/>
    </row>
    <row r="5" spans="1:11" x14ac:dyDescent="0.2">
      <c r="A5" s="8" t="s">
        <v>18</v>
      </c>
      <c r="B5" s="10"/>
      <c r="C5" s="13">
        <v>357284000</v>
      </c>
      <c r="D5" s="13">
        <f>C15</f>
        <v>388910424</v>
      </c>
      <c r="E5" s="13">
        <f t="shared" ref="E5:G5" si="0">D15</f>
        <v>423256720.46399999</v>
      </c>
      <c r="F5" s="13">
        <f t="shared" si="0"/>
        <v>460556798.423904</v>
      </c>
      <c r="G5" s="13">
        <f t="shared" si="0"/>
        <v>501064683.08835971</v>
      </c>
      <c r="H5" s="10"/>
      <c r="I5" s="13">
        <f>C5</f>
        <v>357284000</v>
      </c>
      <c r="J5" s="10"/>
      <c r="K5" s="21"/>
    </row>
    <row r="6" spans="1:11" x14ac:dyDescent="0.2">
      <c r="A6" s="8"/>
      <c r="B6" s="10"/>
      <c r="C6" s="10"/>
      <c r="D6" s="10"/>
      <c r="E6" s="10"/>
      <c r="F6" s="10"/>
      <c r="G6" s="10"/>
      <c r="H6" s="10"/>
      <c r="I6" s="10"/>
      <c r="J6" s="10"/>
      <c r="K6" s="21"/>
    </row>
    <row r="7" spans="1:11" x14ac:dyDescent="0.2">
      <c r="A7" s="8" t="s">
        <v>12</v>
      </c>
      <c r="B7" s="10"/>
      <c r="C7" s="13">
        <f>$B$27</f>
        <v>900000</v>
      </c>
      <c r="D7" s="13">
        <f t="shared" ref="D7:G7" si="1">$B$27</f>
        <v>900000</v>
      </c>
      <c r="E7" s="13">
        <f t="shared" si="1"/>
        <v>900000</v>
      </c>
      <c r="F7" s="13">
        <f t="shared" si="1"/>
        <v>900000</v>
      </c>
      <c r="G7" s="13">
        <f t="shared" si="1"/>
        <v>900000</v>
      </c>
      <c r="H7" s="10"/>
      <c r="I7" s="13">
        <f>NPV(B29,C7:G7)</f>
        <v>3411708.0924676023</v>
      </c>
      <c r="J7" s="10"/>
      <c r="K7" s="21"/>
    </row>
    <row r="8" spans="1:11" x14ac:dyDescent="0.2">
      <c r="A8" s="8"/>
      <c r="B8" s="10"/>
      <c r="C8" s="10"/>
      <c r="D8" s="10"/>
      <c r="E8" s="10"/>
      <c r="F8" s="10"/>
      <c r="G8" s="10"/>
      <c r="H8" s="10"/>
      <c r="I8" s="10"/>
      <c r="J8" s="10"/>
      <c r="K8" s="21"/>
    </row>
    <row r="9" spans="1:11" x14ac:dyDescent="0.2">
      <c r="A9" s="8" t="s">
        <v>13</v>
      </c>
      <c r="B9" s="14"/>
      <c r="C9" s="13">
        <f>C5*$B$25</f>
        <v>30726423.999999996</v>
      </c>
      <c r="D9" s="13">
        <f t="shared" ref="D9:G9" si="2">D5*$B$25</f>
        <v>33446296.463999998</v>
      </c>
      <c r="E9" s="13">
        <f t="shared" si="2"/>
        <v>36400077.959903993</v>
      </c>
      <c r="F9" s="13">
        <f t="shared" si="2"/>
        <v>39607884.664455742</v>
      </c>
      <c r="G9" s="13">
        <f t="shared" si="2"/>
        <v>43091562.745598935</v>
      </c>
      <c r="H9" s="10"/>
      <c r="I9" s="13">
        <f>NPV(B29,C9,D9,E9,F9,G9)</f>
        <v>136731785.69519469</v>
      </c>
      <c r="J9" s="10"/>
      <c r="K9" s="21"/>
    </row>
    <row r="10" spans="1:11" x14ac:dyDescent="0.2">
      <c r="A10" s="8"/>
      <c r="B10" s="10"/>
      <c r="C10" s="13"/>
      <c r="D10" s="13"/>
      <c r="E10" s="13"/>
      <c r="F10" s="13"/>
      <c r="G10" s="13"/>
      <c r="H10" s="10"/>
      <c r="I10" s="13"/>
      <c r="J10" s="10"/>
      <c r="K10" s="21"/>
    </row>
    <row r="11" spans="1:11" x14ac:dyDescent="0.2">
      <c r="A11" s="8" t="s">
        <v>15</v>
      </c>
      <c r="B11" s="10"/>
      <c r="C11" s="13"/>
      <c r="D11" s="13"/>
      <c r="E11" s="13"/>
      <c r="F11" s="13"/>
      <c r="G11" s="13">
        <f>B30*B32</f>
        <v>11554808.999999998</v>
      </c>
      <c r="H11" s="10"/>
      <c r="I11" s="13">
        <f>SUM(C11:G11)</f>
        <v>11554808.999999998</v>
      </c>
      <c r="J11" s="10"/>
      <c r="K11" s="21"/>
    </row>
    <row r="12" spans="1:11" x14ac:dyDescent="0.2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21"/>
    </row>
    <row r="13" spans="1:11" x14ac:dyDescent="0.2">
      <c r="A13" s="8" t="s">
        <v>17</v>
      </c>
      <c r="B13" s="10"/>
      <c r="C13" s="13">
        <f>C7+C9+C11</f>
        <v>31626423.999999996</v>
      </c>
      <c r="D13" s="13">
        <f t="shared" ref="D13:I13" si="3">D7+D9+D11</f>
        <v>34346296.464000002</v>
      </c>
      <c r="E13" s="13">
        <f t="shared" si="3"/>
        <v>37300077.959903993</v>
      </c>
      <c r="F13" s="13">
        <f t="shared" si="3"/>
        <v>40507884.664455742</v>
      </c>
      <c r="G13" s="13">
        <f t="shared" si="3"/>
        <v>55546371.745598935</v>
      </c>
      <c r="H13" s="10"/>
      <c r="I13" s="15">
        <f t="shared" si="3"/>
        <v>151698302.7876623</v>
      </c>
      <c r="J13" s="10"/>
      <c r="K13" s="27">
        <f>I13*(1+B33)</f>
        <v>168861573.35321531</v>
      </c>
    </row>
    <row r="14" spans="1:11" x14ac:dyDescent="0.2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21"/>
    </row>
    <row r="15" spans="1:11" ht="13.5" thickBot="1" x14ac:dyDescent="0.25">
      <c r="A15" s="17" t="s">
        <v>14</v>
      </c>
      <c r="B15" s="18"/>
      <c r="C15" s="19">
        <f>C5+C7+C9</f>
        <v>388910424</v>
      </c>
      <c r="D15" s="19">
        <f>D5+D7+D9</f>
        <v>423256720.46399999</v>
      </c>
      <c r="E15" s="19">
        <f>E5+E7+E9</f>
        <v>460556798.423904</v>
      </c>
      <c r="F15" s="19">
        <f>F5+F7+F9</f>
        <v>501064683.08835971</v>
      </c>
      <c r="G15" s="19">
        <f>G5+G7+G9+G11</f>
        <v>556611054.83395863</v>
      </c>
      <c r="H15" s="18"/>
      <c r="I15" s="19">
        <f>SUM(I5:I12)</f>
        <v>508982302.78766227</v>
      </c>
      <c r="J15" s="18"/>
      <c r="K15" s="23"/>
    </row>
    <row r="17" spans="1:3" x14ac:dyDescent="0.2">
      <c r="C17" s="3"/>
    </row>
    <row r="23" spans="1:3" ht="13.5" thickBot="1" x14ac:dyDescent="0.25"/>
    <row r="24" spans="1:3" x14ac:dyDescent="0.2">
      <c r="A24" s="5" t="s">
        <v>0</v>
      </c>
      <c r="B24" s="7"/>
    </row>
    <row r="25" spans="1:3" x14ac:dyDescent="0.2">
      <c r="A25" s="8" t="s">
        <v>1</v>
      </c>
      <c r="B25" s="24">
        <v>8.5999999999999993E-2</v>
      </c>
    </row>
    <row r="26" spans="1:3" x14ac:dyDescent="0.2">
      <c r="A26" s="8" t="s">
        <v>12</v>
      </c>
      <c r="B26" s="21">
        <v>4500000</v>
      </c>
    </row>
    <row r="27" spans="1:3" x14ac:dyDescent="0.2">
      <c r="A27" s="8" t="s">
        <v>40</v>
      </c>
      <c r="B27" s="21">
        <f>B26/5</f>
        <v>900000</v>
      </c>
    </row>
    <row r="28" spans="1:3" x14ac:dyDescent="0.2">
      <c r="A28" s="8" t="s">
        <v>41</v>
      </c>
      <c r="B28" s="21">
        <f>B27/B30</f>
        <v>2726.1376626822653</v>
      </c>
    </row>
    <row r="29" spans="1:3" x14ac:dyDescent="0.2">
      <c r="A29" s="8" t="s">
        <v>2</v>
      </c>
      <c r="B29" s="25">
        <v>0.1</v>
      </c>
    </row>
    <row r="30" spans="1:3" x14ac:dyDescent="0.2">
      <c r="A30" s="8" t="s">
        <v>42</v>
      </c>
      <c r="B30" s="12">
        <f>164.5374+138.1+27.5</f>
        <v>330.13739999999996</v>
      </c>
    </row>
    <row r="31" spans="1:3" x14ac:dyDescent="0.2">
      <c r="A31" s="8" t="s">
        <v>10</v>
      </c>
      <c r="B31" s="21"/>
    </row>
    <row r="32" spans="1:3" x14ac:dyDescent="0.2">
      <c r="A32" s="8" t="s">
        <v>11</v>
      </c>
      <c r="B32" s="21">
        <v>35000</v>
      </c>
    </row>
    <row r="33" spans="1:2" ht="13.5" thickBot="1" x14ac:dyDescent="0.25">
      <c r="A33" s="17" t="s">
        <v>38</v>
      </c>
      <c r="B33" s="26">
        <f>(1.025*1.025*1.025*1.025*1.025)/10</f>
        <v>0.11314082128906247</v>
      </c>
    </row>
    <row r="36" spans="1:2" ht="13.5" thickBot="1" x14ac:dyDescent="0.25"/>
    <row r="37" spans="1:2" x14ac:dyDescent="0.2">
      <c r="A37" s="5" t="s">
        <v>19</v>
      </c>
      <c r="B37" s="7"/>
    </row>
    <row r="38" spans="1:2" x14ac:dyDescent="0.2">
      <c r="A38" s="8" t="s">
        <v>20</v>
      </c>
      <c r="B38" s="12">
        <v>164.5</v>
      </c>
    </row>
    <row r="39" spans="1:2" x14ac:dyDescent="0.2">
      <c r="A39" s="8" t="s">
        <v>21</v>
      </c>
      <c r="B39" s="12">
        <v>138.1</v>
      </c>
    </row>
    <row r="40" spans="1:2" x14ac:dyDescent="0.2">
      <c r="A40" s="8" t="s">
        <v>22</v>
      </c>
      <c r="B40" s="12">
        <v>27.5</v>
      </c>
    </row>
    <row r="41" spans="1:2" x14ac:dyDescent="0.2">
      <c r="A41" s="8" t="s">
        <v>23</v>
      </c>
      <c r="B41" s="12">
        <v>37.700000000000003</v>
      </c>
    </row>
    <row r="42" spans="1:2" x14ac:dyDescent="0.2">
      <c r="A42" s="8" t="s">
        <v>24</v>
      </c>
      <c r="B42" s="12">
        <v>33.6</v>
      </c>
    </row>
    <row r="43" spans="1:2" x14ac:dyDescent="0.2">
      <c r="A43" s="8" t="s">
        <v>25</v>
      </c>
      <c r="B43" s="12">
        <v>10.199999999999999</v>
      </c>
    </row>
    <row r="44" spans="1:2" x14ac:dyDescent="0.2">
      <c r="A44" s="8" t="s">
        <v>26</v>
      </c>
      <c r="B44" s="12">
        <v>12.8</v>
      </c>
    </row>
    <row r="45" spans="1:2" x14ac:dyDescent="0.2">
      <c r="A45" s="8" t="s">
        <v>27</v>
      </c>
      <c r="B45" s="12">
        <v>93.7</v>
      </c>
    </row>
    <row r="46" spans="1:2" ht="13.5" thickBot="1" x14ac:dyDescent="0.25">
      <c r="A46" s="17" t="s">
        <v>28</v>
      </c>
      <c r="B46" s="20">
        <v>36.6</v>
      </c>
    </row>
  </sheetData>
  <pageMargins left="0.7" right="0.7" top="0.75" bottom="0.75" header="0.3" footer="0.3"/>
  <pageSetup paperSize="9" scale="8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/>
  </sheetViews>
  <sheetFormatPr defaultRowHeight="12.75" x14ac:dyDescent="0.2"/>
  <cols>
    <col min="2" max="2" width="13" customWidth="1"/>
    <col min="3" max="3" width="11.28515625" bestFit="1" customWidth="1"/>
  </cols>
  <sheetData>
    <row r="1" spans="2:3" x14ac:dyDescent="0.2">
      <c r="B1" s="1"/>
      <c r="C1" s="2"/>
    </row>
    <row r="4" spans="2:3" x14ac:dyDescent="0.2">
      <c r="B4" s="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 per AA Annual Report</vt:lpstr>
      <vt:lpstr>Using RAB as a base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Cooper</dc:creator>
  <cp:lastModifiedBy>Kristina Cooper</cp:lastModifiedBy>
  <cp:lastPrinted>2013-05-31T04:53:29Z</cp:lastPrinted>
  <dcterms:created xsi:type="dcterms:W3CDTF">2013-05-29T20:27:21Z</dcterms:created>
  <dcterms:modified xsi:type="dcterms:W3CDTF">2013-05-31T04:53:30Z</dcterms:modified>
</cp:coreProperties>
</file>