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2" windowWidth="3180" windowHeight="3516" activeTab="1"/>
  </bookViews>
  <sheets>
    <sheet name="CoverSheet" sheetId="15" r:id="rId1"/>
    <sheet name="Description" sheetId="14" r:id="rId2"/>
    <sheet name="Inputs" sheetId="18" r:id="rId3"/>
    <sheet name="Calculations" sheetId="19" r:id="rId4"/>
    <sheet name="TP IRIS (backcast method)" sheetId="21" r:id="rId5"/>
    <sheet name="TP IRIS (perfect estimate)" sheetId="22" r:id="rId6"/>
  </sheets>
  <externalReferences>
    <externalReference r:id="rId7"/>
    <externalReference r:id="rId8"/>
    <externalReference r:id="rId9"/>
  </externalReferences>
  <definedNames>
    <definedName name="EDB_Name" localSheetId="4">'[1]EDB Selector ROI'!$C$4</definedName>
    <definedName name="EDB_Name" localSheetId="5">'[1]EDB Selector ROI'!$C$4</definedName>
    <definedName name="EDB_Name">[2]Selection!$C$5</definedName>
    <definedName name="_xlnm.Print_Area" localSheetId="0">CoverSheet!$A$1:$D$17</definedName>
    <definedName name="_xlnm.Print_Area" localSheetId="1">Description!$A$1:$B$16</definedName>
    <definedName name="_xlnm.Print_Area" localSheetId="4">'TP IRIS (backcast method)'!$A$1:$X$90</definedName>
    <definedName name="_xlnm.Print_Area" localSheetId="5">'TP IRIS (perfect estimate)'!$A$1:$X$90</definedName>
    <definedName name="ra_Active" localSheetId="2">[2]Inputs!#REF!</definedName>
    <definedName name="ra_Active" localSheetId="5">[2]Inputs!#REF!</definedName>
    <definedName name="ra_Active">[2]Inputs!#REF!</definedName>
    <definedName name="ra_ScName" localSheetId="2">[2]Description!#REF!</definedName>
    <definedName name="ra_ScName" localSheetId="5">[2]Description!#REF!</definedName>
    <definedName name="ra_ScName">[2]Description!#REF!</definedName>
    <definedName name="ra_ScNumber" localSheetId="2">[2]Description!#REF!</definedName>
    <definedName name="ra_ScNumber" localSheetId="5">[2]Description!#REF!</definedName>
    <definedName name="ra_ScNumber">[2]Description!#REF!</definedName>
    <definedName name="WACC" localSheetId="2">[2]Selection!#REF!</definedName>
    <definedName name="WACC" localSheetId="4">[3]Calculations!$E$7</definedName>
    <definedName name="WACC" localSheetId="5">[3]Calculations!$E$7</definedName>
    <definedName name="WACC">[2]Selection!#REF!</definedName>
  </definedNames>
  <calcPr calcId="145621"/>
</workbook>
</file>

<file path=xl/calcChain.xml><?xml version="1.0" encoding="utf-8"?>
<calcChain xmlns="http://schemas.openxmlformats.org/spreadsheetml/2006/main">
  <c r="B39" i="19" l="1"/>
  <c r="B7" i="19"/>
  <c r="G25" i="18"/>
  <c r="Y82" i="22" l="1"/>
  <c r="X82" i="22"/>
  <c r="W82" i="22"/>
  <c r="V82" i="22"/>
  <c r="U82" i="22"/>
  <c r="T82" i="22"/>
  <c r="S82" i="22"/>
  <c r="R82" i="22"/>
  <c r="Q82" i="22"/>
  <c r="P82" i="22"/>
  <c r="O82" i="22"/>
  <c r="N82" i="22"/>
  <c r="M78" i="22"/>
  <c r="L78" i="22"/>
  <c r="K78" i="22"/>
  <c r="J78" i="22"/>
  <c r="I78" i="22"/>
  <c r="Y68" i="22"/>
  <c r="Y67" i="22"/>
  <c r="Y66" i="22"/>
  <c r="Y65" i="22"/>
  <c r="Y72" i="22" s="1"/>
  <c r="X56" i="22"/>
  <c r="Y69" i="22" s="1"/>
  <c r="W56" i="22"/>
  <c r="R56" i="22"/>
  <c r="S68" i="22" s="1"/>
  <c r="T68" i="22" s="1"/>
  <c r="U68" i="22" s="1"/>
  <c r="V68" i="22" s="1"/>
  <c r="W68" i="22" s="1"/>
  <c r="W72" i="22" s="1"/>
  <c r="W78" i="22" s="1"/>
  <c r="M56" i="22"/>
  <c r="N63" i="22" s="1"/>
  <c r="O63" i="22" s="1"/>
  <c r="P63" i="22" s="1"/>
  <c r="Q63" i="22" s="1"/>
  <c r="R63" i="22" s="1"/>
  <c r="R72" i="22" s="1"/>
  <c r="R78" i="22" s="1"/>
  <c r="W41" i="22"/>
  <c r="W47" i="22" s="1"/>
  <c r="V41" i="22"/>
  <c r="V47" i="22" s="1"/>
  <c r="U41" i="22"/>
  <c r="U47" i="22" s="1"/>
  <c r="T41" i="22"/>
  <c r="T51" i="22" s="1"/>
  <c r="T56" i="22" s="1"/>
  <c r="U70" i="22" s="1"/>
  <c r="V70" i="22" s="1"/>
  <c r="W70" i="22" s="1"/>
  <c r="X70" i="22" s="1"/>
  <c r="S41" i="22"/>
  <c r="X40" i="22"/>
  <c r="X44" i="22" s="1"/>
  <c r="X45" i="22" s="1"/>
  <c r="W40" i="22"/>
  <c r="W44" i="22" s="1"/>
  <c r="W45" i="22" s="1"/>
  <c r="V40" i="22"/>
  <c r="V44" i="22" s="1"/>
  <c r="V45" i="22" s="1"/>
  <c r="U40" i="22"/>
  <c r="U44" i="22" s="1"/>
  <c r="U45" i="22" s="1"/>
  <c r="T40" i="22"/>
  <c r="T44" i="22" s="1"/>
  <c r="T45" i="22" s="1"/>
  <c r="S40" i="22"/>
  <c r="S44" i="22" s="1"/>
  <c r="S45" i="22" s="1"/>
  <c r="R39" i="22"/>
  <c r="R43" i="22" s="1"/>
  <c r="R45" i="22" s="1"/>
  <c r="Q39" i="22"/>
  <c r="Q43" i="22" s="1"/>
  <c r="Q45" i="22" s="1"/>
  <c r="P39" i="22"/>
  <c r="P43" i="22" s="1"/>
  <c r="P45" i="22" s="1"/>
  <c r="O39" i="22"/>
  <c r="O43" i="22" s="1"/>
  <c r="O45" i="22" s="1"/>
  <c r="N39" i="22"/>
  <c r="N43" i="22" s="1"/>
  <c r="N45" i="22" s="1"/>
  <c r="W31" i="22"/>
  <c r="W35" i="22" s="1"/>
  <c r="W36" i="22" s="1"/>
  <c r="V31" i="22"/>
  <c r="V32" i="22" s="1"/>
  <c r="U31" i="22"/>
  <c r="U35" i="22" s="1"/>
  <c r="U36" i="22" s="1"/>
  <c r="T31" i="22"/>
  <c r="T35" i="22" s="1"/>
  <c r="T36" i="22" s="1"/>
  <c r="S31" i="22"/>
  <c r="S35" i="22" s="1"/>
  <c r="S36" i="22" s="1"/>
  <c r="R30" i="22"/>
  <c r="R32" i="22" s="1"/>
  <c r="Q30" i="22"/>
  <c r="Q34" i="22" s="1"/>
  <c r="Q36" i="22" s="1"/>
  <c r="P30" i="22"/>
  <c r="P34" i="22" s="1"/>
  <c r="P36" i="22" s="1"/>
  <c r="O30" i="22"/>
  <c r="N30" i="22"/>
  <c r="N32" i="22" s="1"/>
  <c r="J23" i="22"/>
  <c r="J22" i="22"/>
  <c r="K22" i="22" s="1"/>
  <c r="L22" i="22" s="1"/>
  <c r="M22" i="22" s="1"/>
  <c r="N22" i="22" s="1"/>
  <c r="O22" i="22" s="1"/>
  <c r="P22" i="22" s="1"/>
  <c r="Q22" i="22" s="1"/>
  <c r="R22" i="22" s="1"/>
  <c r="S22" i="22" s="1"/>
  <c r="T22" i="22" s="1"/>
  <c r="U22" i="22" s="1"/>
  <c r="V22" i="22" s="1"/>
  <c r="W22" i="22" s="1"/>
  <c r="X22" i="22" s="1"/>
  <c r="Y22" i="22" s="1"/>
  <c r="C25" i="18"/>
  <c r="D18" i="18"/>
  <c r="E18" i="18"/>
  <c r="F18" i="18"/>
  <c r="G18" i="18"/>
  <c r="C18" i="18"/>
  <c r="D17" i="18"/>
  <c r="E17" i="18" s="1"/>
  <c r="C17" i="18"/>
  <c r="O34" i="22" l="1"/>
  <c r="O36" i="22" s="1"/>
  <c r="O32" i="22"/>
  <c r="W87" i="22"/>
  <c r="V86" i="22"/>
  <c r="X31" i="22"/>
  <c r="K23" i="22"/>
  <c r="S32" i="22"/>
  <c r="S86" i="22" s="1"/>
  <c r="W32" i="22"/>
  <c r="W86" i="22" s="1"/>
  <c r="W88" i="22" s="1"/>
  <c r="N34" i="22"/>
  <c r="N36" i="22" s="1"/>
  <c r="R34" i="22"/>
  <c r="R36" i="22" s="1"/>
  <c r="R87" i="22" s="1"/>
  <c r="V35" i="22"/>
  <c r="V36" i="22" s="1"/>
  <c r="T47" i="22"/>
  <c r="S50" i="22"/>
  <c r="S56" i="22" s="1"/>
  <c r="T69" i="22" s="1"/>
  <c r="U69" i="22" s="1"/>
  <c r="V69" i="22" s="1"/>
  <c r="W69" i="22" s="1"/>
  <c r="X69" i="22" s="1"/>
  <c r="U51" i="22"/>
  <c r="U56" i="22" s="1"/>
  <c r="V71" i="22" s="1"/>
  <c r="W71" i="22" s="1"/>
  <c r="X71" i="22" s="1"/>
  <c r="Y31" i="22"/>
  <c r="P32" i="22"/>
  <c r="T32" i="22"/>
  <c r="T86" i="22" s="1"/>
  <c r="Y40" i="22"/>
  <c r="X41" i="22"/>
  <c r="X47" i="22" s="1"/>
  <c r="V51" i="22"/>
  <c r="V56" i="22" s="1"/>
  <c r="Q32" i="22"/>
  <c r="U32" i="22"/>
  <c r="U86" i="22" s="1"/>
  <c r="E25" i="18"/>
  <c r="D25" i="18"/>
  <c r="F25" i="18"/>
  <c r="G17" i="18"/>
  <c r="F17" i="18"/>
  <c r="B4" i="19"/>
  <c r="X72" i="22" l="1"/>
  <c r="X78" i="22" s="1"/>
  <c r="L23" i="22"/>
  <c r="Y44" i="22"/>
  <c r="Y45" i="22" s="1"/>
  <c r="Y41" i="22"/>
  <c r="Y35" i="22"/>
  <c r="Y36" i="22" s="1"/>
  <c r="Y32" i="22"/>
  <c r="Y86" i="22" s="1"/>
  <c r="X35" i="22"/>
  <c r="X36" i="22" s="1"/>
  <c r="X87" i="22" s="1"/>
  <c r="X32" i="22"/>
  <c r="X86" i="22" s="1"/>
  <c r="G14" i="19"/>
  <c r="G48" i="19" s="1"/>
  <c r="M14" i="22" s="1"/>
  <c r="G15" i="19"/>
  <c r="G49" i="19" s="1"/>
  <c r="M15" i="22" s="1"/>
  <c r="M82" i="22" s="1"/>
  <c r="E13" i="19"/>
  <c r="D14" i="19"/>
  <c r="D48" i="19" s="1"/>
  <c r="J14" i="22" s="1"/>
  <c r="D15" i="19"/>
  <c r="D49" i="19" s="1"/>
  <c r="J15" i="22" s="1"/>
  <c r="J82" i="22" s="1"/>
  <c r="C15" i="19"/>
  <c r="C49" i="19" s="1"/>
  <c r="I15" i="22" s="1"/>
  <c r="I82" i="22" s="1"/>
  <c r="F13" i="19"/>
  <c r="E14" i="19"/>
  <c r="E48" i="19" s="1"/>
  <c r="K14" i="22" s="1"/>
  <c r="E15" i="19"/>
  <c r="C14" i="19"/>
  <c r="C48" i="19" s="1"/>
  <c r="I14" i="22" s="1"/>
  <c r="G13" i="19"/>
  <c r="F14" i="19"/>
  <c r="F48" i="19" s="1"/>
  <c r="L14" i="22" s="1"/>
  <c r="F15" i="19"/>
  <c r="F49" i="19" s="1"/>
  <c r="L15" i="22" s="1"/>
  <c r="L82" i="22" s="1"/>
  <c r="D13" i="19"/>
  <c r="C13" i="19"/>
  <c r="B3" i="19"/>
  <c r="E49" i="19" l="1"/>
  <c r="K15" i="22" s="1"/>
  <c r="K82" i="22" s="1"/>
  <c r="P41" i="22"/>
  <c r="R41" i="22"/>
  <c r="O41" i="22"/>
  <c r="N41" i="22"/>
  <c r="Q41" i="22"/>
  <c r="M23" i="22"/>
  <c r="X88" i="22"/>
  <c r="Y51" i="22"/>
  <c r="Y56" i="22" s="1"/>
  <c r="Y47" i="22"/>
  <c r="B8" i="19"/>
  <c r="B23" i="19" s="1"/>
  <c r="F80" i="19"/>
  <c r="F81" i="19"/>
  <c r="F82" i="19"/>
  <c r="F83" i="19"/>
  <c r="F84" i="19"/>
  <c r="F85" i="19"/>
  <c r="F86" i="19"/>
  <c r="F87" i="19"/>
  <c r="F88" i="19"/>
  <c r="F89" i="19"/>
  <c r="F90" i="19"/>
  <c r="F91" i="19"/>
  <c r="F92" i="19"/>
  <c r="F93" i="19"/>
  <c r="F94" i="19"/>
  <c r="F95" i="19"/>
  <c r="F96" i="19"/>
  <c r="F97" i="19"/>
  <c r="F98" i="19"/>
  <c r="F79" i="19"/>
  <c r="F66" i="19"/>
  <c r="F67" i="19"/>
  <c r="F68" i="19"/>
  <c r="F69" i="19"/>
  <c r="F70" i="19"/>
  <c r="F71" i="19"/>
  <c r="F72" i="19"/>
  <c r="F73" i="19"/>
  <c r="F74" i="19"/>
  <c r="F65" i="19"/>
  <c r="Y82" i="21"/>
  <c r="X82" i="21"/>
  <c r="W82" i="21"/>
  <c r="V82" i="21"/>
  <c r="U82" i="21"/>
  <c r="T82" i="21"/>
  <c r="S82" i="21"/>
  <c r="M78" i="21"/>
  <c r="L78" i="21"/>
  <c r="K78" i="21"/>
  <c r="J78" i="21"/>
  <c r="I78" i="21"/>
  <c r="Y68" i="21"/>
  <c r="Y67" i="21"/>
  <c r="Y66" i="21"/>
  <c r="Y65" i="21"/>
  <c r="Y72" i="21" s="1"/>
  <c r="X56" i="21"/>
  <c r="Y69" i="21" s="1"/>
  <c r="W56" i="21"/>
  <c r="R56" i="21"/>
  <c r="S68" i="21" s="1"/>
  <c r="T68" i="21" s="1"/>
  <c r="U68" i="21" s="1"/>
  <c r="V68" i="21" s="1"/>
  <c r="W68" i="21" s="1"/>
  <c r="W72" i="21" s="1"/>
  <c r="W78" i="21" s="1"/>
  <c r="M56" i="21"/>
  <c r="N63" i="21" s="1"/>
  <c r="O63" i="21" s="1"/>
  <c r="P63" i="21" s="1"/>
  <c r="Q63" i="21" s="1"/>
  <c r="R63" i="21" s="1"/>
  <c r="R72" i="21" s="1"/>
  <c r="R78" i="21" s="1"/>
  <c r="J23" i="21"/>
  <c r="K23" i="21" s="1"/>
  <c r="L23" i="21" s="1"/>
  <c r="J22" i="21"/>
  <c r="K22" i="21" s="1"/>
  <c r="L22" i="21" s="1"/>
  <c r="M22" i="21" s="1"/>
  <c r="N22" i="21" s="1"/>
  <c r="O22" i="21" s="1"/>
  <c r="P22" i="21" s="1"/>
  <c r="Q22" i="21" s="1"/>
  <c r="R22" i="21" s="1"/>
  <c r="S22" i="21" s="1"/>
  <c r="T22" i="21" s="1"/>
  <c r="U22" i="21" s="1"/>
  <c r="V22" i="21" s="1"/>
  <c r="W22" i="21" s="1"/>
  <c r="X22" i="21" s="1"/>
  <c r="Y22" i="21" s="1"/>
  <c r="U31" i="21"/>
  <c r="T31" i="21"/>
  <c r="Q47" i="22" l="1"/>
  <c r="Q86" i="22"/>
  <c r="Q51" i="22"/>
  <c r="Q56" i="22" s="1"/>
  <c r="R67" i="22" s="1"/>
  <c r="S67" i="22" s="1"/>
  <c r="T67" i="22" s="1"/>
  <c r="U67" i="22" s="1"/>
  <c r="V67" i="22" s="1"/>
  <c r="V72" i="22" s="1"/>
  <c r="V78" i="22" s="1"/>
  <c r="V87" i="22" s="1"/>
  <c r="V88" i="22" s="1"/>
  <c r="N50" i="22"/>
  <c r="N56" i="22" s="1"/>
  <c r="O64" i="22" s="1"/>
  <c r="P64" i="22" s="1"/>
  <c r="Q64" i="22" s="1"/>
  <c r="R64" i="22" s="1"/>
  <c r="S64" i="22" s="1"/>
  <c r="N86" i="22"/>
  <c r="P86" i="22"/>
  <c r="P51" i="22"/>
  <c r="P56" i="22" s="1"/>
  <c r="Q66" i="22" s="1"/>
  <c r="R66" i="22" s="1"/>
  <c r="S66" i="22" s="1"/>
  <c r="T66" i="22" s="1"/>
  <c r="U66" i="22" s="1"/>
  <c r="P47" i="22"/>
  <c r="O51" i="22"/>
  <c r="O56" i="22" s="1"/>
  <c r="P65" i="22" s="1"/>
  <c r="Q65" i="22" s="1"/>
  <c r="R65" i="22" s="1"/>
  <c r="S65" i="22" s="1"/>
  <c r="T65" i="22" s="1"/>
  <c r="O86" i="22"/>
  <c r="O47" i="22"/>
  <c r="S47" i="22"/>
  <c r="R86" i="22"/>
  <c r="R88" i="22" s="1"/>
  <c r="R47" i="22"/>
  <c r="N23" i="22"/>
  <c r="T35" i="21"/>
  <c r="T36" i="21" s="1"/>
  <c r="T32" i="21"/>
  <c r="U35" i="21"/>
  <c r="U36" i="21" s="1"/>
  <c r="U32" i="21"/>
  <c r="M23" i="21"/>
  <c r="N23" i="21" s="1"/>
  <c r="V40" i="21"/>
  <c r="V44" i="21" s="1"/>
  <c r="V45" i="21" s="1"/>
  <c r="S40" i="21"/>
  <c r="S44" i="21" s="1"/>
  <c r="S45" i="21" s="1"/>
  <c r="W40" i="21"/>
  <c r="W44" i="21" s="1"/>
  <c r="W45" i="21" s="1"/>
  <c r="T40" i="21"/>
  <c r="T44" i="21" s="1"/>
  <c r="T45" i="21" s="1"/>
  <c r="V31" i="21"/>
  <c r="U40" i="21"/>
  <c r="U44" i="21" s="1"/>
  <c r="U45" i="21" s="1"/>
  <c r="S31" i="21"/>
  <c r="W31" i="21"/>
  <c r="I24" i="19"/>
  <c r="B6" i="19"/>
  <c r="I12" i="19"/>
  <c r="I21" i="19" s="1"/>
  <c r="J12" i="19"/>
  <c r="J21" i="19" s="1"/>
  <c r="P30" i="21" s="1"/>
  <c r="P34" i="21" s="1"/>
  <c r="P36" i="21" s="1"/>
  <c r="K12" i="19"/>
  <c r="K21" i="19" s="1"/>
  <c r="Q30" i="21" s="1"/>
  <c r="Q34" i="21" s="1"/>
  <c r="Q36" i="21" s="1"/>
  <c r="L12" i="19"/>
  <c r="L21" i="19" s="1"/>
  <c r="R39" i="21" s="1"/>
  <c r="R43" i="21" s="1"/>
  <c r="R45" i="21" s="1"/>
  <c r="H12" i="19"/>
  <c r="H21" i="19" s="1"/>
  <c r="D11" i="19"/>
  <c r="E11" i="19"/>
  <c r="E19" i="19" s="1"/>
  <c r="E47" i="19" s="1"/>
  <c r="F11" i="19"/>
  <c r="F19" i="19" s="1"/>
  <c r="F47" i="19" s="1"/>
  <c r="G11" i="19"/>
  <c r="G19" i="19" s="1"/>
  <c r="G47" i="19" s="1"/>
  <c r="C11" i="19"/>
  <c r="U72" i="22" l="1"/>
  <c r="U78" i="22" s="1"/>
  <c r="U87" i="22" s="1"/>
  <c r="U88" i="22" s="1"/>
  <c r="B51" i="19"/>
  <c r="B22" i="19"/>
  <c r="K13" i="21"/>
  <c r="K13" i="22"/>
  <c r="S72" i="22"/>
  <c r="S78" i="22" s="1"/>
  <c r="S87" i="22" s="1"/>
  <c r="S88" i="22" s="1"/>
  <c r="T72" i="22"/>
  <c r="M13" i="21"/>
  <c r="M29" i="21" s="1"/>
  <c r="M33" i="21" s="1"/>
  <c r="M36" i="21" s="1"/>
  <c r="M13" i="22"/>
  <c r="L13" i="21"/>
  <c r="L13" i="22"/>
  <c r="I16" i="21"/>
  <c r="L24" i="21" s="1"/>
  <c r="I16" i="22"/>
  <c r="N24" i="22" s="1"/>
  <c r="O23" i="22"/>
  <c r="K26" i="21"/>
  <c r="K27" i="21" s="1"/>
  <c r="L29" i="21"/>
  <c r="L33" i="21" s="1"/>
  <c r="L36" i="21" s="1"/>
  <c r="N39" i="21"/>
  <c r="N43" i="21" s="1"/>
  <c r="N45" i="21" s="1"/>
  <c r="O30" i="21"/>
  <c r="C19" i="19"/>
  <c r="C47" i="19" s="1"/>
  <c r="D19" i="19"/>
  <c r="D47" i="19" s="1"/>
  <c r="R30" i="21"/>
  <c r="R34" i="21" s="1"/>
  <c r="R36" i="21" s="1"/>
  <c r="R87" i="21" s="1"/>
  <c r="Q32" i="21"/>
  <c r="Q39" i="21"/>
  <c r="Q43" i="21" s="1"/>
  <c r="Q45" i="21" s="1"/>
  <c r="P32" i="21"/>
  <c r="P39" i="21"/>
  <c r="P43" i="21" s="1"/>
  <c r="P45" i="21" s="1"/>
  <c r="W35" i="21"/>
  <c r="W36" i="21" s="1"/>
  <c r="W87" i="21" s="1"/>
  <c r="W32" i="21"/>
  <c r="V35" i="21"/>
  <c r="V36" i="21" s="1"/>
  <c r="V32" i="21"/>
  <c r="S35" i="21"/>
  <c r="S36" i="21" s="1"/>
  <c r="Y31" i="21"/>
  <c r="S32" i="21"/>
  <c r="O23" i="21"/>
  <c r="J24" i="19"/>
  <c r="M26" i="21" l="1"/>
  <c r="M27" i="21" s="1"/>
  <c r="J13" i="21"/>
  <c r="J13" i="22"/>
  <c r="I24" i="22"/>
  <c r="X81" i="22"/>
  <c r="X83" i="22" s="1"/>
  <c r="S81" i="22"/>
  <c r="S83" i="22" s="1"/>
  <c r="N81" i="22"/>
  <c r="N83" i="22" s="1"/>
  <c r="T81" i="22"/>
  <c r="T83" i="22" s="1"/>
  <c r="O81" i="22"/>
  <c r="O83" i="22" s="1"/>
  <c r="Y81" i="22"/>
  <c r="Y83" i="22" s="1"/>
  <c r="Y75" i="22"/>
  <c r="Y78" i="22" s="1"/>
  <c r="Y87" i="22" s="1"/>
  <c r="Y88" i="22" s="1"/>
  <c r="P81" i="22"/>
  <c r="P83" i="22" s="1"/>
  <c r="V81" i="22"/>
  <c r="V83" i="22" s="1"/>
  <c r="U81" i="22"/>
  <c r="U83" i="22" s="1"/>
  <c r="J24" i="22"/>
  <c r="W81" i="22"/>
  <c r="W83" i="22" s="1"/>
  <c r="R81" i="22"/>
  <c r="R83" i="22" s="1"/>
  <c r="Q81" i="22"/>
  <c r="Q83" i="22" s="1"/>
  <c r="K24" i="22"/>
  <c r="K81" i="22"/>
  <c r="K83" i="22" s="1"/>
  <c r="M81" i="22"/>
  <c r="M83" i="22" s="1"/>
  <c r="L24" i="22"/>
  <c r="J81" i="22"/>
  <c r="J83" i="22" s="1"/>
  <c r="L81" i="22"/>
  <c r="L83" i="22" s="1"/>
  <c r="I81" i="22"/>
  <c r="I83" i="22" s="1"/>
  <c r="M24" i="22"/>
  <c r="T75" i="22"/>
  <c r="T78" i="22" s="1"/>
  <c r="T87" i="22" s="1"/>
  <c r="T88" i="22" s="1"/>
  <c r="M41" i="22"/>
  <c r="M26" i="22"/>
  <c r="M27" i="22" s="1"/>
  <c r="M38" i="22"/>
  <c r="M29" i="22"/>
  <c r="I13" i="21"/>
  <c r="I29" i="21" s="1"/>
  <c r="I32" i="21" s="1"/>
  <c r="I13" i="22"/>
  <c r="L41" i="22"/>
  <c r="L38" i="22"/>
  <c r="L29" i="22"/>
  <c r="L26" i="22"/>
  <c r="L27" i="22" s="1"/>
  <c r="K26" i="22"/>
  <c r="K27" i="22" s="1"/>
  <c r="K41" i="22"/>
  <c r="K29" i="22"/>
  <c r="K38" i="22"/>
  <c r="O24" i="22"/>
  <c r="P23" i="22"/>
  <c r="M38" i="21"/>
  <c r="M42" i="21" s="1"/>
  <c r="M45" i="21" s="1"/>
  <c r="M87" i="21" s="1"/>
  <c r="L32" i="21"/>
  <c r="L38" i="21"/>
  <c r="L42" i="21" s="1"/>
  <c r="L45" i="21" s="1"/>
  <c r="L87" i="21" s="1"/>
  <c r="L26" i="21"/>
  <c r="L27" i="21" s="1"/>
  <c r="K38" i="21"/>
  <c r="K42" i="21" s="1"/>
  <c r="K45" i="21" s="1"/>
  <c r="K29" i="21"/>
  <c r="K33" i="21" s="1"/>
  <c r="K36" i="21" s="1"/>
  <c r="N24" i="21"/>
  <c r="J24" i="21"/>
  <c r="K24" i="21"/>
  <c r="W81" i="21"/>
  <c r="W83" i="21" s="1"/>
  <c r="Y81" i="21"/>
  <c r="Y83" i="21" s="1"/>
  <c r="M24" i="21"/>
  <c r="U81" i="21"/>
  <c r="U83" i="21" s="1"/>
  <c r="I24" i="21"/>
  <c r="S81" i="21"/>
  <c r="S83" i="21" s="1"/>
  <c r="N30" i="21"/>
  <c r="N34" i="21" s="1"/>
  <c r="N36" i="21" s="1"/>
  <c r="X81" i="21"/>
  <c r="X83" i="21" s="1"/>
  <c r="O39" i="21"/>
  <c r="O43" i="21" s="1"/>
  <c r="O45" i="21" s="1"/>
  <c r="T81" i="21"/>
  <c r="T83" i="21" s="1"/>
  <c r="V81" i="21"/>
  <c r="V83" i="21" s="1"/>
  <c r="M32" i="21"/>
  <c r="O32" i="21"/>
  <c r="O34" i="21"/>
  <c r="O36" i="21" s="1"/>
  <c r="R32" i="21"/>
  <c r="X31" i="21"/>
  <c r="P23" i="21"/>
  <c r="O24" i="21"/>
  <c r="Y35" i="21"/>
  <c r="Y36" i="21" s="1"/>
  <c r="Y32" i="21"/>
  <c r="K24" i="19"/>
  <c r="K42" i="22" l="1"/>
  <c r="K45" i="22" s="1"/>
  <c r="I29" i="22"/>
  <c r="I38" i="22"/>
  <c r="I26" i="22"/>
  <c r="I27" i="22" s="1"/>
  <c r="I41" i="22"/>
  <c r="M42" i="22"/>
  <c r="M45" i="22" s="1"/>
  <c r="M47" i="22"/>
  <c r="O75" i="22"/>
  <c r="N47" i="22"/>
  <c r="K33" i="22"/>
  <c r="K36" i="22" s="1"/>
  <c r="K87" i="22" s="1"/>
  <c r="K32" i="22"/>
  <c r="K86" i="22" s="1"/>
  <c r="L33" i="22"/>
  <c r="L36" i="22" s="1"/>
  <c r="L32" i="22"/>
  <c r="L86" i="22" s="1"/>
  <c r="L42" i="22"/>
  <c r="L45" i="22" s="1"/>
  <c r="L47" i="22"/>
  <c r="L51" i="22"/>
  <c r="L56" i="22" s="1"/>
  <c r="M62" i="22" s="1"/>
  <c r="N62" i="22" s="1"/>
  <c r="O62" i="22" s="1"/>
  <c r="P62" i="22" s="1"/>
  <c r="Q62" i="22" s="1"/>
  <c r="Q72" i="22" s="1"/>
  <c r="Q78" i="22" s="1"/>
  <c r="Q87" i="22" s="1"/>
  <c r="Q88" i="22" s="1"/>
  <c r="M33" i="22"/>
  <c r="M36" i="22" s="1"/>
  <c r="M32" i="22"/>
  <c r="M86" i="22" s="1"/>
  <c r="J29" i="22"/>
  <c r="J26" i="22"/>
  <c r="J27" i="22" s="1"/>
  <c r="J38" i="22"/>
  <c r="J41" i="22"/>
  <c r="Q23" i="22"/>
  <c r="P24" i="22"/>
  <c r="K87" i="21"/>
  <c r="K32" i="21"/>
  <c r="I15" i="21"/>
  <c r="N32" i="21"/>
  <c r="I33" i="21"/>
  <c r="I36" i="21" s="1"/>
  <c r="I26" i="21"/>
  <c r="I27" i="21" s="1"/>
  <c r="I38" i="21"/>
  <c r="I42" i="21" s="1"/>
  <c r="I45" i="21" s="1"/>
  <c r="J26" i="21"/>
  <c r="J27" i="21" s="1"/>
  <c r="J38" i="21"/>
  <c r="J42" i="21" s="1"/>
  <c r="J45" i="21" s="1"/>
  <c r="J29" i="21"/>
  <c r="P24" i="21"/>
  <c r="Q23" i="21"/>
  <c r="X35" i="21"/>
  <c r="X36" i="21" s="1"/>
  <c r="X32" i="21"/>
  <c r="L24" i="19"/>
  <c r="M87" i="22" l="1"/>
  <c r="L87" i="22"/>
  <c r="L88" i="22" s="1"/>
  <c r="M88" i="22"/>
  <c r="I33" i="22"/>
  <c r="I36" i="22" s="1"/>
  <c r="I32" i="22"/>
  <c r="I86" i="22" s="1"/>
  <c r="J42" i="22"/>
  <c r="J45" i="22" s="1"/>
  <c r="J47" i="22"/>
  <c r="J51" i="22"/>
  <c r="J56" i="22" s="1"/>
  <c r="K60" i="22" s="1"/>
  <c r="L60" i="22" s="1"/>
  <c r="M60" i="22" s="1"/>
  <c r="N60" i="22" s="1"/>
  <c r="O60" i="22" s="1"/>
  <c r="K51" i="22"/>
  <c r="K56" i="22" s="1"/>
  <c r="L61" i="22" s="1"/>
  <c r="M61" i="22" s="1"/>
  <c r="N61" i="22" s="1"/>
  <c r="O61" i="22" s="1"/>
  <c r="P61" i="22" s="1"/>
  <c r="P72" i="22" s="1"/>
  <c r="P78" i="22" s="1"/>
  <c r="P87" i="22" s="1"/>
  <c r="P88" i="22" s="1"/>
  <c r="K47" i="22"/>
  <c r="J32" i="22"/>
  <c r="J86" i="22" s="1"/>
  <c r="J33" i="22"/>
  <c r="J36" i="22" s="1"/>
  <c r="K88" i="22"/>
  <c r="I42" i="22"/>
  <c r="I45" i="22" s="1"/>
  <c r="I50" i="22"/>
  <c r="I56" i="22" s="1"/>
  <c r="J59" i="22" s="1"/>
  <c r="K59" i="22" s="1"/>
  <c r="L59" i="22" s="1"/>
  <c r="M59" i="22" s="1"/>
  <c r="N59" i="22" s="1"/>
  <c r="I47" i="22"/>
  <c r="Q24" i="22"/>
  <c r="R23" i="22"/>
  <c r="I14" i="21"/>
  <c r="K25" i="19"/>
  <c r="I87" i="21"/>
  <c r="J33" i="21"/>
  <c r="J36" i="21" s="1"/>
  <c r="J87" i="21" s="1"/>
  <c r="J32" i="21"/>
  <c r="R23" i="21"/>
  <c r="Q24" i="21"/>
  <c r="H25" i="19"/>
  <c r="H28" i="19" s="1"/>
  <c r="I25" i="19"/>
  <c r="L25" i="19"/>
  <c r="J25" i="19"/>
  <c r="G28" i="19" l="1"/>
  <c r="F28" i="19" s="1"/>
  <c r="E28" i="19" s="1"/>
  <c r="B32" i="19" s="1"/>
  <c r="B26" i="19"/>
  <c r="J87" i="22"/>
  <c r="J88" i="22" s="1"/>
  <c r="O72" i="22"/>
  <c r="N72" i="22"/>
  <c r="N78" i="22" s="1"/>
  <c r="N87" i="22" s="1"/>
  <c r="N88" i="22" s="1"/>
  <c r="I87" i="22"/>
  <c r="I88" i="22" s="1"/>
  <c r="R24" i="22"/>
  <c r="S23" i="22"/>
  <c r="R24" i="21"/>
  <c r="S23" i="21"/>
  <c r="B33" i="19" l="1"/>
  <c r="B34" i="19" s="1"/>
  <c r="T23" i="22"/>
  <c r="S24" i="22"/>
  <c r="T23" i="21"/>
  <c r="S24" i="21"/>
  <c r="B35" i="19" l="1"/>
  <c r="B52" i="19" s="1"/>
  <c r="O76" i="21" s="1"/>
  <c r="U23" i="22"/>
  <c r="T24" i="22"/>
  <c r="T24" i="21"/>
  <c r="U23" i="21"/>
  <c r="U24" i="22" l="1"/>
  <c r="V23" i="22"/>
  <c r="V23" i="21"/>
  <c r="U24" i="21"/>
  <c r="V24" i="22" l="1"/>
  <c r="W23" i="22"/>
  <c r="V24" i="21"/>
  <c r="W23" i="21"/>
  <c r="X23" i="22" l="1"/>
  <c r="W24" i="22"/>
  <c r="X23" i="21"/>
  <c r="W24" i="21"/>
  <c r="Y23" i="22" l="1"/>
  <c r="Y24" i="22" s="1"/>
  <c r="X24" i="22"/>
  <c r="N82" i="21"/>
  <c r="X24" i="21"/>
  <c r="Y23" i="21"/>
  <c r="Y24" i="21" s="1"/>
  <c r="I93" i="22" l="1"/>
  <c r="I92" i="22"/>
  <c r="I94" i="22"/>
  <c r="C77" i="19" s="1"/>
  <c r="N81" i="21"/>
  <c r="N83" i="21" s="1"/>
  <c r="O82" i="21" l="1"/>
  <c r="O81" i="21" l="1"/>
  <c r="P82" i="21" l="1"/>
  <c r="O83" i="21"/>
  <c r="P81" i="21" l="1"/>
  <c r="Q82" i="21" l="1"/>
  <c r="P83" i="21"/>
  <c r="R82" i="21" l="1"/>
  <c r="Q81" i="21"/>
  <c r="Q83" i="21" l="1"/>
  <c r="R81" i="21" l="1"/>
  <c r="S41" i="21"/>
  <c r="T41" i="21"/>
  <c r="U41" i="21"/>
  <c r="V41" i="21"/>
  <c r="W41" i="21"/>
  <c r="W47" i="21" l="1"/>
  <c r="Y75" i="21"/>
  <c r="Y78" i="21" s="1"/>
  <c r="W86" i="21"/>
  <c r="W88" i="21" s="1"/>
  <c r="X40" i="21"/>
  <c r="V47" i="21"/>
  <c r="V51" i="21"/>
  <c r="V56" i="21" s="1"/>
  <c r="V86" i="21"/>
  <c r="S50" i="21"/>
  <c r="S56" i="21" s="1"/>
  <c r="T69" i="21" s="1"/>
  <c r="U69" i="21" s="1"/>
  <c r="V69" i="21" s="1"/>
  <c r="W69" i="21" s="1"/>
  <c r="X69" i="21" s="1"/>
  <c r="S86" i="21"/>
  <c r="U51" i="21"/>
  <c r="U56" i="21" s="1"/>
  <c r="V71" i="21" s="1"/>
  <c r="W71" i="21" s="1"/>
  <c r="X71" i="21" s="1"/>
  <c r="U86" i="21"/>
  <c r="U47" i="21"/>
  <c r="R83" i="21"/>
  <c r="T51" i="21"/>
  <c r="T56" i="21" s="1"/>
  <c r="U70" i="21" s="1"/>
  <c r="V70" i="21" s="1"/>
  <c r="W70" i="21" s="1"/>
  <c r="X70" i="21" s="1"/>
  <c r="T86" i="21"/>
  <c r="T47" i="21"/>
  <c r="X72" i="21" l="1"/>
  <c r="X78" i="21" s="1"/>
  <c r="X44" i="21"/>
  <c r="X45" i="21" s="1"/>
  <c r="X41" i="21"/>
  <c r="Y40" i="21"/>
  <c r="X87" i="21" l="1"/>
  <c r="Y41" i="21"/>
  <c r="Y86" i="21" s="1"/>
  <c r="Y44" i="21"/>
  <c r="Y45" i="21" s="1"/>
  <c r="Y87" i="21" s="1"/>
  <c r="X47" i="21"/>
  <c r="X86" i="21"/>
  <c r="X88" i="21" l="1"/>
  <c r="Y88" i="21"/>
  <c r="Y47" i="21"/>
  <c r="Y51" i="21"/>
  <c r="Y56" i="21" s="1"/>
  <c r="I82" i="21" l="1"/>
  <c r="I41" i="21" l="1"/>
  <c r="I81" i="21"/>
  <c r="I83" i="21" l="1"/>
  <c r="I86" i="21"/>
  <c r="I88" i="21" s="1"/>
  <c r="I50" i="21"/>
  <c r="I56" i="21" s="1"/>
  <c r="J59" i="21" s="1"/>
  <c r="K59" i="21" s="1"/>
  <c r="L59" i="21" s="1"/>
  <c r="M59" i="21" s="1"/>
  <c r="N59" i="21" s="1"/>
  <c r="I47" i="21"/>
  <c r="J14" i="21" l="1"/>
  <c r="J15" i="21" l="1"/>
  <c r="J82" i="21" s="1"/>
  <c r="J81" i="21"/>
  <c r="J83" i="21" l="1"/>
  <c r="J41" i="21"/>
  <c r="J47" i="21" s="1"/>
  <c r="K14" i="21"/>
  <c r="K81" i="21" s="1"/>
  <c r="J51" i="21" l="1"/>
  <c r="J56" i="21" s="1"/>
  <c r="K60" i="21" s="1"/>
  <c r="L60" i="21" s="1"/>
  <c r="M60" i="21" s="1"/>
  <c r="N60" i="21" s="1"/>
  <c r="O60" i="21" s="1"/>
  <c r="J86" i="21"/>
  <c r="J88" i="21" s="1"/>
  <c r="K15" i="21"/>
  <c r="K41" i="21" s="1"/>
  <c r="K82" i="21" l="1"/>
  <c r="K83" i="21" s="1"/>
  <c r="L15" i="21"/>
  <c r="L82" i="21" s="1"/>
  <c r="L14" i="21"/>
  <c r="K47" i="21"/>
  <c r="K86" i="21"/>
  <c r="K88" i="21" s="1"/>
  <c r="K51" i="21"/>
  <c r="K56" i="21" s="1"/>
  <c r="L61" i="21" s="1"/>
  <c r="M61" i="21" s="1"/>
  <c r="N61" i="21" s="1"/>
  <c r="O61" i="21" l="1"/>
  <c r="L81" i="21"/>
  <c r="L41" i="21"/>
  <c r="M14" i="21" l="1"/>
  <c r="P41" i="21" s="1"/>
  <c r="P86" i="21" s="1"/>
  <c r="M15" i="21"/>
  <c r="M82" i="21" s="1"/>
  <c r="I93" i="21" s="1"/>
  <c r="L86" i="21"/>
  <c r="L88" i="21" s="1"/>
  <c r="L51" i="21"/>
  <c r="L56" i="21" s="1"/>
  <c r="M62" i="21" s="1"/>
  <c r="N62" i="21" s="1"/>
  <c r="L47" i="21"/>
  <c r="L83" i="21"/>
  <c r="P61" i="21"/>
  <c r="O41" i="21" l="1"/>
  <c r="P51" i="21" s="1"/>
  <c r="P56" i="21" s="1"/>
  <c r="Q66" i="21" s="1"/>
  <c r="R66" i="21" s="1"/>
  <c r="S66" i="21" s="1"/>
  <c r="T66" i="21" s="1"/>
  <c r="U66" i="21" s="1"/>
  <c r="N41" i="21"/>
  <c r="N86" i="21" s="1"/>
  <c r="M81" i="21"/>
  <c r="Q41" i="21"/>
  <c r="R41" i="21"/>
  <c r="M41" i="21"/>
  <c r="O62" i="21"/>
  <c r="N72" i="21"/>
  <c r="N78" i="21" s="1"/>
  <c r="N87" i="21" s="1"/>
  <c r="N88" i="21" l="1"/>
  <c r="O47" i="21"/>
  <c r="P47" i="21"/>
  <c r="O51" i="21"/>
  <c r="O56" i="21" s="1"/>
  <c r="P65" i="21" s="1"/>
  <c r="Q65" i="21" s="1"/>
  <c r="R65" i="21" s="1"/>
  <c r="S65" i="21" s="1"/>
  <c r="T65" i="21" s="1"/>
  <c r="O86" i="21"/>
  <c r="N50" i="21"/>
  <c r="N56" i="21" s="1"/>
  <c r="O64" i="21" s="1"/>
  <c r="P64" i="21" s="1"/>
  <c r="Q64" i="21" s="1"/>
  <c r="R64" i="21" s="1"/>
  <c r="S64" i="21" s="1"/>
  <c r="Q51" i="21"/>
  <c r="Q56" i="21" s="1"/>
  <c r="R67" i="21" s="1"/>
  <c r="S67" i="21" s="1"/>
  <c r="T67" i="21" s="1"/>
  <c r="U67" i="21" s="1"/>
  <c r="V67" i="21" s="1"/>
  <c r="V72" i="21" s="1"/>
  <c r="V78" i="21" s="1"/>
  <c r="V87" i="21" s="1"/>
  <c r="V88" i="21" s="1"/>
  <c r="Q86" i="21"/>
  <c r="Q47" i="21"/>
  <c r="M83" i="21"/>
  <c r="I94" i="21" s="1"/>
  <c r="C63" i="19" s="1"/>
  <c r="I92" i="21"/>
  <c r="S47" i="21"/>
  <c r="R47" i="21"/>
  <c r="T75" i="21"/>
  <c r="R86" i="21"/>
  <c r="R88" i="21" s="1"/>
  <c r="N47" i="21"/>
  <c r="M86" i="21"/>
  <c r="M88" i="21" s="1"/>
  <c r="O75" i="21"/>
  <c r="M47" i="21"/>
  <c r="P62" i="21"/>
  <c r="O72" i="21"/>
  <c r="S72" i="21" l="1"/>
  <c r="S78" i="21" s="1"/>
  <c r="S87" i="21" s="1"/>
  <c r="S88" i="21" s="1"/>
  <c r="T72" i="21"/>
  <c r="T78" i="21" s="1"/>
  <c r="T87" i="21" s="1"/>
  <c r="T88" i="21" s="1"/>
  <c r="U72" i="21"/>
  <c r="U78" i="21" s="1"/>
  <c r="U87" i="21" s="1"/>
  <c r="U88" i="21" s="1"/>
  <c r="Q62" i="21"/>
  <c r="Q72" i="21" s="1"/>
  <c r="Q78" i="21" s="1"/>
  <c r="Q87" i="21" s="1"/>
  <c r="Q88" i="21" s="1"/>
  <c r="P72" i="21"/>
  <c r="P78" i="21" s="1"/>
  <c r="P87" i="21" s="1"/>
  <c r="P88" i="21" l="1"/>
  <c r="B40" i="19"/>
  <c r="B41" i="19" s="1"/>
  <c r="B42" i="19" s="1"/>
  <c r="B43" i="19" s="1"/>
  <c r="B53" i="19" l="1"/>
  <c r="O76" i="22" s="1"/>
  <c r="O78" i="22" s="1"/>
  <c r="O87" i="22" s="1"/>
  <c r="O78" i="21"/>
  <c r="O87" i="21" s="1"/>
  <c r="O88" i="21" s="1"/>
  <c r="I95" i="21" s="1"/>
  <c r="D63" i="19" s="1"/>
  <c r="I96" i="21" l="1"/>
  <c r="O88" i="22"/>
  <c r="I95" i="22" s="1"/>
  <c r="D77" i="19" s="1"/>
  <c r="I96" i="22"/>
  <c r="I98" i="21"/>
  <c r="B57" i="19" s="1"/>
  <c r="E63" i="19" l="1"/>
  <c r="I98" i="22"/>
  <c r="E77" i="19" l="1"/>
  <c r="B58" i="19"/>
</calcChain>
</file>

<file path=xl/sharedStrings.xml><?xml version="1.0" encoding="utf-8"?>
<sst xmlns="http://schemas.openxmlformats.org/spreadsheetml/2006/main" count="289" uniqueCount="180">
  <si>
    <t>Transpower IRIS</t>
  </si>
  <si>
    <t>Description</t>
  </si>
  <si>
    <t>Inputs</t>
  </si>
  <si>
    <t>Opex allowance ($m)</t>
  </si>
  <si>
    <t>Actual opex ($m)</t>
  </si>
  <si>
    <t>Calculations</t>
  </si>
  <si>
    <t>WACC</t>
  </si>
  <si>
    <t>Assumptions</t>
  </si>
  <si>
    <t>Weighting of temporary savings</t>
  </si>
  <si>
    <t>Methodology</t>
  </si>
  <si>
    <t>Backcasting 3 years</t>
  </si>
  <si>
    <t>Selected backcasting methodology</t>
  </si>
  <si>
    <t>Sharing factors for operating expenditure under a Transpower price-quality path with IRIS and simplifying assumptions</t>
  </si>
  <si>
    <t xml:space="preserve">The revenue allowance in the first regulatory period is based on forecast opex.  </t>
  </si>
  <si>
    <t>Key:</t>
  </si>
  <si>
    <t xml:space="preserve">The revenue allowance in the second regulatory period is based on a CPP determination.  </t>
  </si>
  <si>
    <t>SPA</t>
  </si>
  <si>
    <t>The revenue allowance in subsequent regulatory periods is based on actual expenditure in the fourth year of the previous DPP period (ie Current and Projected Prices (CAPP)).</t>
  </si>
  <si>
    <t>Roll-over</t>
  </si>
  <si>
    <t>IPP</t>
  </si>
  <si>
    <t>Present value figures are stated as at the beginning of the first regulatory period rather then as the year that an efficiency is achieved</t>
  </si>
  <si>
    <t>Forecast opex (3.3.3(8)) regulatory period 1</t>
  </si>
  <si>
    <t>Permanent savings</t>
  </si>
  <si>
    <t>Temporary savings</t>
  </si>
  <si>
    <t>Weighted Average Cost of Capital (WACC)</t>
  </si>
  <si>
    <t>IPP regulatory period 1</t>
  </si>
  <si>
    <t>IPP regulatory period 2</t>
  </si>
  <si>
    <t>IPP regulatory period 3</t>
  </si>
  <si>
    <r>
      <t>Relative year for discounting</t>
    </r>
    <r>
      <rPr>
        <sz val="8"/>
        <color theme="1"/>
        <rFont val="Calibri"/>
        <family val="2"/>
        <scheme val="minor"/>
      </rPr>
      <t/>
    </r>
  </si>
  <si>
    <t>Discount factor</t>
  </si>
  <si>
    <t>Forecast</t>
  </si>
  <si>
    <t>Forecast opex in 1st regulatory period</t>
  </si>
  <si>
    <t>1st period</t>
  </si>
  <si>
    <t>Revenue allowed in 1st regulatory period based on forecast opex</t>
  </si>
  <si>
    <t>No Saving</t>
  </si>
  <si>
    <t>Forecast opex in 1st regulatory period (no saving)</t>
  </si>
  <si>
    <t>Forecast opex in 2nd regulatory period (no saving)</t>
  </si>
  <si>
    <t>Forecast opex in subsequent regulatory periods (no saving)</t>
  </si>
  <si>
    <t>Actual opex (no saving)</t>
  </si>
  <si>
    <t>Revenue allowed in 1st regulatory period (no saving)</t>
  </si>
  <si>
    <t>Revenue allowed in 2nd regulatory period (no saving)</t>
  </si>
  <si>
    <t>Revenue allowed in subsequent regulatory periods (no saving)</t>
  </si>
  <si>
    <t>Revenue allowed based on forecast opex (no saving)</t>
  </si>
  <si>
    <t>With Saving</t>
  </si>
  <si>
    <t>Forecast opex in 1st regulatory period (with saving)</t>
  </si>
  <si>
    <t>Forecast opex in 2nd regulatory period (with saving)</t>
  </si>
  <si>
    <t>Forecast opex in subsequent regulatory periods (with saving)</t>
  </si>
  <si>
    <t>Actual opex (with saving)</t>
  </si>
  <si>
    <t>Revenue allowed in 1st regulatory period (with saving)</t>
  </si>
  <si>
    <t>Revenue allowed in 2nd regulatory period (with saving)</t>
  </si>
  <si>
    <t>Revenue allowed in subsequent regulatory periods (with saving)</t>
  </si>
  <si>
    <t>Revenue allowed based on forecast opex (with saving)</t>
  </si>
  <si>
    <t>Incremental change</t>
  </si>
  <si>
    <t>Carry forward terms</t>
  </si>
  <si>
    <t>Amount carried forward in the first disclosure year (cl 3.3.3(2))</t>
  </si>
  <si>
    <t>Amount carried forward in all but the first or last disclosure years (cl 3.3.3(3))</t>
  </si>
  <si>
    <t>Amount carried forward in the last disclosure year (cl 3.3.3(4))</t>
  </si>
  <si>
    <t>Equivalent adjustment terms carried forward</t>
  </si>
  <si>
    <t>Equivalent of base year adjustment term</t>
  </si>
  <si>
    <t>Equivalent of base line adjustment term</t>
  </si>
  <si>
    <t>Annual incremental changes</t>
  </si>
  <si>
    <r>
      <t xml:space="preserve">Amounts carried forward </t>
    </r>
    <r>
      <rPr>
        <b/>
        <sz val="10"/>
        <color theme="1"/>
        <rFont val="Calibri"/>
        <family val="2"/>
      </rPr>
      <t>(cl 3.3.3(1))</t>
    </r>
  </si>
  <si>
    <t>Amount carried forward from year 1</t>
  </si>
  <si>
    <t>Amount carried forward from year 2</t>
  </si>
  <si>
    <t>Amount carried forward from year 3</t>
  </si>
  <si>
    <t>Amount carried forward from year 4</t>
  </si>
  <si>
    <t>Amount carried forward from year 5</t>
  </si>
  <si>
    <t>Amount carried forward from year 6</t>
  </si>
  <si>
    <t>Amount carried forward from year 7</t>
  </si>
  <si>
    <t>Amount carried forward from year 8</t>
  </si>
  <si>
    <t>Amount carried forward from year 9</t>
  </si>
  <si>
    <t>Amount carried forward from year 10</t>
  </si>
  <si>
    <t>Amount carried forward from year 11</t>
  </si>
  <si>
    <t>Amount carried forward from year 12</t>
  </si>
  <si>
    <t>Amount carried forward from year 13</t>
  </si>
  <si>
    <t>Amounts carried forward to opex incentive amount (cl 3.3.2(2)(a))</t>
  </si>
  <si>
    <t>Adjustment to the opex incentive (cl 3.3.2(2)(b))</t>
  </si>
  <si>
    <t>Base year adjustment term (cl 3.3.5)</t>
  </si>
  <si>
    <t>Baseline adjustment term (cl 3.3.7)</t>
  </si>
  <si>
    <t xml:space="preserve">Opex incentive amount (cl 3.3.2(2)) </t>
  </si>
  <si>
    <t>Calculation of total savings</t>
  </si>
  <si>
    <t>Savings from permanent efficiencies</t>
  </si>
  <si>
    <t>Savings from temporary efficiencies</t>
  </si>
  <si>
    <t>Total savings</t>
  </si>
  <si>
    <t>Effects</t>
  </si>
  <si>
    <t>Saving in opex</t>
  </si>
  <si>
    <t>Benefit for consumers (lower prices)</t>
  </si>
  <si>
    <t>Benefit to supplier (higher cash flow)</t>
  </si>
  <si>
    <t>Outputs</t>
  </si>
  <si>
    <t>Net Present Value of permanent savings</t>
  </si>
  <si>
    <t>Net Present Value of temporary savings</t>
  </si>
  <si>
    <t>Net Present Value of total savings</t>
  </si>
  <si>
    <t>Net Present Value of savings to the supplier</t>
  </si>
  <si>
    <t>Net Present Value of savings to the consumer</t>
  </si>
  <si>
    <t>Sensitivity testing</t>
  </si>
  <si>
    <t>Impact from 0.5% error in Trend</t>
  </si>
  <si>
    <t>Growth rate</t>
  </si>
  <si>
    <t>Sharing factor</t>
  </si>
  <si>
    <t>Total benefits</t>
  </si>
  <si>
    <t>Supplier benefits</t>
  </si>
  <si>
    <t>Base year</t>
  </si>
  <si>
    <t>Growth trend</t>
  </si>
  <si>
    <t>Permanent savings ($m)</t>
  </si>
  <si>
    <t>Temporary savings ($m)</t>
  </si>
  <si>
    <t>One-off factors in Year 1 ($m)</t>
  </si>
  <si>
    <t>Assumption on the allocation of temporary savings</t>
  </si>
  <si>
    <t>Selected inputs for calculations</t>
  </si>
  <si>
    <t>Actual opex ($m) — from inputs</t>
  </si>
  <si>
    <t>Permanent savings ($m) — from inputs</t>
  </si>
  <si>
    <t>Temporary savings ($m) — from inputs</t>
  </si>
  <si>
    <t>Permanent savings ($m) — based on selection</t>
  </si>
  <si>
    <t>Temporary savings ($m) — based on selection</t>
  </si>
  <si>
    <t>Outputs to Transpower IRIS</t>
  </si>
  <si>
    <t>Year 4 total savings adjusted with WACC in accordance with the reasons paper</t>
  </si>
  <si>
    <t>Used for the backcasting base - first year or step-and-trend</t>
  </si>
  <si>
    <t>Using backcasting methodology to estimate baseline adjustment term</t>
  </si>
  <si>
    <t>Perfect estimate of baseline adjustment term of baseline adjustment term (if temp savings are known)</t>
  </si>
  <si>
    <t>Difference between backcast allowance and actual opex in Year 3</t>
  </si>
  <si>
    <t>Difference between opex allowance and actual opex in Year 3 less any temporary savings in Year 3</t>
  </si>
  <si>
    <t>Difference between opex allowance and actual opex in year 4 less any permanent savings accumulated in first 3 years</t>
  </si>
  <si>
    <t>Outputs from Transpower IRIS</t>
  </si>
  <si>
    <t>Purpose</t>
  </si>
  <si>
    <t>General Overview</t>
  </si>
  <si>
    <t>Overall retention factor — using backcasting methodology to estimate baseline adjustment term</t>
  </si>
  <si>
    <t>Overall retention factor — Perfect estimate of baseline adjustment term of baseline adjustment term</t>
  </si>
  <si>
    <t>Difference between assumed and "actual" Year 3 temporary savings</t>
  </si>
  <si>
    <t>$1m step error</t>
  </si>
  <si>
    <t>0.5 p.p growth error</t>
  </si>
  <si>
    <t>Difference between backcast allowance and actual opex in Year 3, less any out of trend adjustment; should also equal cell E16</t>
  </si>
  <si>
    <t>Difference between opex allowance and actual opex in Year 3 less any temporary savings in Year 3; sum of permanent savings in first three years (C15:E15)</t>
  </si>
  <si>
    <t>Difference between opex allowance and actual opex in year 4 less any permanent savings accumulated in first 3 years; sum of permanent and temporary savings in Year 4 (F15:F16)</t>
  </si>
  <si>
    <t>Assumed Year 3 temporary savings ($m)</t>
  </si>
  <si>
    <t>Assumed Years 1-3 accumulated permanent savings ($m)</t>
  </si>
  <si>
    <t>Baseline adjustment term — backcasting method ($m)</t>
  </si>
  <si>
    <t>Required step-change to ensure correct baseline adjustment term ($m)</t>
  </si>
  <si>
    <t>Actual Year 3 temporary savings ($m)</t>
  </si>
  <si>
    <t>Actual Years 1-3 accumulated permanent savings ($m)</t>
  </si>
  <si>
    <t>Baseline adjustment term — perfect estimate ($m)</t>
  </si>
  <si>
    <t>Impact from $1m error in required step change</t>
  </si>
  <si>
    <t>Version 1.   24 March 2017</t>
  </si>
  <si>
    <t>Y1</t>
  </si>
  <si>
    <t>Y2</t>
  </si>
  <si>
    <t>Y3</t>
  </si>
  <si>
    <t>Y4</t>
  </si>
  <si>
    <t>Y5</t>
  </si>
  <si>
    <t>Y6</t>
  </si>
  <si>
    <t>Y7</t>
  </si>
  <si>
    <t>Y8</t>
  </si>
  <si>
    <t>Y9</t>
  </si>
  <si>
    <t>Y10</t>
  </si>
  <si>
    <t>Used for whether actual opex or savings are used as inputs - the other will be derived</t>
  </si>
  <si>
    <t>Estimating the differences in penultimate year</t>
  </si>
  <si>
    <t>Backcasting the opex allowance for the next regulatory period to the third year of the current regulatory period allows us to estimate the temporary savings for Year 3. From this estimate we can derive total savings for Year 4 which is the value used as the differences in penultimate year.</t>
  </si>
  <si>
    <t>Actual Year 4 total savings — differences in penultimate year ($m)</t>
  </si>
  <si>
    <t>Assumed Year 4 total savings — differences in penultimate year ($m)</t>
  </si>
  <si>
    <t>The purpose of this model is to demonstrate how the Commission intends to estimate the baseline adjustment applicable to Transpower's incremental rolling incentive scheme for operating expenditure (IRIS).
This model also assesses the sensitivities of certain assumptions which are inherent in the model.</t>
  </si>
  <si>
    <t>We have considered two different methods of backcasting three years at a given growth rate:
  • from the first year opex allowance less any out-of-trend factors (Year 1 backcast);
  • from NPV neutral base a.k.a. step-and-trend (Step and Trend backcast).</t>
  </si>
  <si>
    <t>Note: for illustrative purposes, we have used opex allowances and actuals from RCP1 and RCP2 for our analysis.
All other inputs are indicative only.</t>
  </si>
  <si>
    <t>In cell B4 of the inputs tab there is a drop down to choose between the year 1 backcast and the step and trend backcast</t>
  </si>
  <si>
    <t xml:space="preserve">Our draft paper on the Transpower Incremental Rolling Incentive Scheme for which this model accompanies explains our methodology and reasons in more detail.
The Transpower IRIS requires an entry called the baseline adjustment to act as an expenditure link between regulatory periods. This baseline adjustment term is determined by the differences in the penultimate year, which we estimate in this model using a backcasting approach (see Chapter 4 of the accompanying paper for more detail). </t>
  </si>
  <si>
    <t>Operating Expenditure (using actual opex and weighting of temporary savings as input assumptions )</t>
  </si>
  <si>
    <t>Operating Expenditure (using temporary and permanent savings as input assumptions)</t>
  </si>
  <si>
    <t>Operating Expenditure (IPP regulatory period 1)</t>
  </si>
  <si>
    <t>Inputs (Based on the allowance provided in RCP1)</t>
  </si>
  <si>
    <t>Inputs (Based on the actual opex incurred in RCP1)</t>
  </si>
  <si>
    <t>Calculated from actual opex and weighting assumptions</t>
  </si>
  <si>
    <t>Calculated from permanent and temporary savings assumptions</t>
  </si>
  <si>
    <t>Operating Expenditure (IPP regulatory period 2)</t>
  </si>
  <si>
    <t>Other input assumptions</t>
  </si>
  <si>
    <t>Forecast annual growth in opex between IPP1 year 3 and IPP2 year 1</t>
  </si>
  <si>
    <t>Out-of-trend opex that is applicable to year 1 in IPP2 only</t>
  </si>
  <si>
    <t>First-year back cast</t>
  </si>
  <si>
    <t>Savings</t>
  </si>
  <si>
    <t>IPP1 opex allowance ($m)</t>
  </si>
  <si>
    <t>IPP2 opex allowance ($m)</t>
  </si>
  <si>
    <t>IPP2 opex allowance (NPV 5 year total, $m)</t>
  </si>
  <si>
    <t>One-off factors in Year 1 of IPP2 opex allowance ($m)</t>
  </si>
  <si>
    <t>IPP2 growth index</t>
  </si>
  <si>
    <t>IPP2 opex allowance — NPV neutral trend ($m)</t>
  </si>
  <si>
    <t>IPP2 NPV neutral trend (NPV 5 year total, $m)</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</si>
</sst>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_)"/>
    <numFmt numFmtId="169" formatCode="_(* #,##0.0_);_(* \(#,##0.0\);_(* &quot;–&quot;???_);_(* @_)"/>
    <numFmt numFmtId="170" formatCode="_(* #,##0.00_);_(* \(#,##0.00\);_(* &quot;–&quot;???_);_(* @_)"/>
    <numFmt numFmtId="171" formatCode="_(* #,##0.0000_);_(* \(#,##0.0000\);_(* &quot;–&quot;??_);_(* @_)"/>
    <numFmt numFmtId="172" formatCode="[$-1409]d\ mmm\ yy;@"/>
    <numFmt numFmtId="173" formatCode="_(* #,##0%_);_(* \(#,##0%\);_(* &quot;–&quot;???_);_(* @_)"/>
    <numFmt numFmtId="174" formatCode="_(* #,##0.0%_);_(* \(#,##0.0%\);_(* &quot;–&quot;??_);_(* @_)"/>
    <numFmt numFmtId="175" formatCode="_(* #,##0.00%_);_(* \(#,##0.00%\);_(* &quot;–&quot;???_);_(* @_)"/>
    <numFmt numFmtId="176" formatCode="_(* #,##0.000%_);_(* \(#,##0.000%\);_(* &quot;–&quot;???_);_(* @_)"/>
    <numFmt numFmtId="177" formatCode="_(* #,##0%_);_(* \(#,##0%\);_(* &quot;–&quot;??_);_(* @_)"/>
    <numFmt numFmtId="178" formatCode="_(* 0_);_(* \(0\);_(* &quot;–&quot;??_);_(@_)"/>
    <numFmt numFmtId="179" formatCode="_(* #,##0_);_(* \(#,##0\);_(* &quot;–&quot;???_);_(* @_)"/>
    <numFmt numFmtId="180" formatCode="#,##0;[Red]\-#,##0;&quot;-&quot;"/>
    <numFmt numFmtId="181" formatCode="&quot;Y&quot;#"/>
    <numFmt numFmtId="182" formatCode="#,##0;[Red]\-#,##0;\-"/>
    <numFmt numFmtId="183" formatCode="&quot;Y&quot;0"/>
    <numFmt numFmtId="184" formatCode="#,##0;[Red]\-#,##0;0"/>
    <numFmt numFmtId="185" formatCode="#,##0.00;[Red]\-#,##0.00;&quot;-&quot;"/>
    <numFmt numFmtId="186" formatCode="&quot;$&quot;#,##0.0;[Red]\-&quot;$&quot;#,##0.0;\-"/>
    <numFmt numFmtId="187" formatCode="_-&quot;$&quot;* #,##0.0_-;\-&quot;$&quot;* #,##0.0_-;_-&quot;$&quot;* &quot;-&quot;??_-;_-@_-"/>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b/>
      <sz val="18"/>
      <name val="Calibri"/>
      <family val="2"/>
      <scheme val="minor"/>
    </font>
    <font>
      <b/>
      <sz val="16"/>
      <name val="Calibri"/>
      <family val="2"/>
      <scheme val="minor"/>
    </font>
    <font>
      <b/>
      <sz val="14"/>
      <name val="Calibri"/>
      <family val="2"/>
      <scheme val="minor"/>
    </font>
    <font>
      <u/>
      <sz val="10"/>
      <color theme="10"/>
      <name val="Arial"/>
      <family val="2"/>
    </font>
    <font>
      <sz val="11"/>
      <color theme="2"/>
      <name val="Calibri"/>
      <family val="2"/>
      <scheme val="minor"/>
    </font>
    <font>
      <b/>
      <sz val="10"/>
      <name val="Calibri"/>
      <family val="4"/>
      <scheme val="minor"/>
    </font>
    <font>
      <sz val="11"/>
      <color theme="9"/>
      <name val="Calibri"/>
      <family val="2"/>
      <scheme val="minor"/>
    </font>
    <font>
      <b/>
      <sz val="20"/>
      <color theme="2"/>
      <name val="Calibri"/>
      <family val="2"/>
      <scheme val="minor"/>
    </font>
    <font>
      <sz val="11"/>
      <name val="Calibri"/>
      <family val="2"/>
    </font>
    <font>
      <sz val="11"/>
      <color theme="1"/>
      <name val="Calibri"/>
      <family val="2"/>
    </font>
    <font>
      <i/>
      <sz val="10"/>
      <name val="Calibri"/>
      <family val="4"/>
      <scheme val="minor"/>
    </font>
    <font>
      <sz val="10"/>
      <color theme="1"/>
      <name val="Calibri"/>
      <family val="2"/>
      <scheme val="minor"/>
    </font>
    <font>
      <b/>
      <sz val="18"/>
      <color theme="2"/>
      <name val="Cambria"/>
      <family val="1"/>
      <scheme val="major"/>
    </font>
    <font>
      <b/>
      <sz val="10"/>
      <color theme="1"/>
      <name val="Cambria"/>
      <family val="1"/>
      <scheme val="major"/>
    </font>
    <font>
      <b/>
      <sz val="18"/>
      <color theme="1"/>
      <name val="Calibri"/>
      <family val="2"/>
      <scheme val="minor"/>
    </font>
    <font>
      <b/>
      <sz val="10"/>
      <color theme="1"/>
      <name val="Calibri"/>
      <family val="2"/>
    </font>
    <font>
      <sz val="18"/>
      <color theme="1"/>
      <name val="Calibri"/>
      <family val="2"/>
      <scheme val="minor"/>
    </font>
    <font>
      <b/>
      <sz val="10"/>
      <color theme="1"/>
      <name val="Calibri"/>
      <family val="2"/>
      <scheme val="minor"/>
    </font>
    <font>
      <b/>
      <sz val="10"/>
      <color theme="0"/>
      <name val="Calibri"/>
      <family val="2"/>
      <scheme val="minor"/>
    </font>
    <font>
      <sz val="10"/>
      <color theme="0"/>
      <name val="Calibri"/>
      <family val="2"/>
      <scheme val="minor"/>
    </font>
    <font>
      <sz val="10"/>
      <color theme="0" tint="-0.499984740745262"/>
      <name val="Calibri"/>
      <family val="2"/>
      <scheme val="minor"/>
    </font>
    <font>
      <sz val="8"/>
      <color theme="1"/>
      <name val="Calibri"/>
      <family val="2"/>
      <scheme val="minor"/>
    </font>
    <font>
      <b/>
      <i/>
      <sz val="10"/>
      <color theme="1"/>
      <name val="Calibri"/>
      <family val="2"/>
      <scheme val="minor"/>
    </font>
    <font>
      <i/>
      <sz val="10"/>
      <color theme="1"/>
      <name val="Calibri"/>
      <family val="2"/>
      <scheme val="minor"/>
    </font>
    <font>
      <i/>
      <sz val="8"/>
      <color theme="1"/>
      <name val="Calibri"/>
      <family val="2"/>
      <scheme val="minor"/>
    </font>
    <font>
      <b/>
      <sz val="12"/>
      <name val="Calibri"/>
      <family val="2"/>
      <scheme val="minor"/>
    </font>
    <font>
      <b/>
      <u/>
      <sz val="12"/>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3"/>
        <bgColor indexed="64"/>
      </patternFill>
    </fill>
    <fill>
      <patternFill patternType="solid">
        <fgColor theme="4"/>
        <bgColor indexed="64"/>
      </patternFill>
    </fill>
    <fill>
      <patternFill patternType="solid">
        <fgColor theme="6"/>
        <bgColor indexed="64"/>
      </patternFill>
    </fill>
    <fill>
      <patternFill patternType="solid">
        <fgColor theme="3"/>
        <bgColor indexed="64"/>
      </patternFill>
    </fill>
    <fill>
      <patternFill patternType="solid">
        <fgColor rgb="FFFFFFCC"/>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0" tint="-0.14999847407452621"/>
        <bgColor indexed="64"/>
      </patternFill>
    </fill>
  </fills>
  <borders count="42">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B0A978"/>
      </right>
      <top style="thin">
        <color rgb="FFB0A978"/>
      </top>
      <bottom style="thin">
        <color theme="7"/>
      </bottom>
      <diagonal/>
    </border>
    <border>
      <left/>
      <right/>
      <top style="double">
        <color rgb="FFB0A978"/>
      </top>
      <bottom style="thin">
        <color rgb="FFB0A97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auto="1"/>
      </right>
      <top/>
      <bottom/>
      <diagonal/>
    </border>
    <border>
      <left style="dotted">
        <color indexed="64"/>
      </left>
      <right/>
      <top/>
      <bottom/>
      <diagonal/>
    </border>
    <border>
      <left/>
      <right/>
      <top style="thin">
        <color theme="0" tint="-0.499984740745262"/>
      </top>
      <bottom style="thin">
        <color theme="0" tint="-0.499984740745262"/>
      </bottom>
      <diagonal/>
    </border>
    <border>
      <left/>
      <right style="dotted">
        <color indexed="64"/>
      </right>
      <top style="thin">
        <color theme="0" tint="-0.499984740745262"/>
      </top>
      <bottom style="thin">
        <color theme="0" tint="-0.499984740745262"/>
      </bottom>
      <diagonal/>
    </border>
    <border>
      <left style="dotted">
        <color indexed="64"/>
      </left>
      <right/>
      <top style="thin">
        <color theme="0" tint="-0.499984740745262"/>
      </top>
      <bottom style="thin">
        <color theme="0" tint="-0.499984740745262"/>
      </bottom>
      <diagonal/>
    </border>
    <border>
      <left style="dotted">
        <color indexed="64"/>
      </left>
      <right/>
      <top/>
      <bottom style="thin">
        <color theme="0" tint="-0.499984740745262"/>
      </bottom>
      <diagonal/>
    </border>
    <border>
      <left/>
      <right/>
      <top/>
      <bottom style="thin">
        <color theme="0" tint="-0.499984740745262"/>
      </bottom>
      <diagonal/>
    </border>
    <border>
      <left/>
      <right/>
      <top style="hair">
        <color auto="1"/>
      </top>
      <bottom/>
      <diagonal/>
    </border>
    <border>
      <left/>
      <right style="dotted">
        <color indexed="64"/>
      </right>
      <top style="hair">
        <color indexed="64"/>
      </top>
      <bottom/>
      <diagonal/>
    </border>
    <border>
      <left style="dotted">
        <color indexed="64"/>
      </left>
      <right/>
      <top style="hair">
        <color indexed="64"/>
      </top>
      <bottom/>
      <diagonal/>
    </border>
    <border>
      <left/>
      <right/>
      <top/>
      <bottom style="hair">
        <color auto="1"/>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s>
  <cellStyleXfs count="73">
    <xf numFmtId="0" fontId="0" fillId="0" borderId="0"/>
    <xf numFmtId="167" fontId="1" fillId="0" borderId="0" applyFont="0" applyFill="0" applyBorder="0" applyAlignment="0" applyProtection="0"/>
    <xf numFmtId="179"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49" fontId="20" fillId="0" borderId="0" applyFill="0" applyAlignment="0"/>
    <xf numFmtId="49" fontId="13" fillId="0" borderId="0" applyFill="0" applyAlignment="0"/>
    <xf numFmtId="49" fontId="14" fillId="0" borderId="0" applyFill="0" applyAlignment="0"/>
    <xf numFmtId="49" fontId="15" fillId="33" borderId="0" applyFill="0" applyBorder="0">
      <alignment horizontal="left"/>
    </xf>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17" fillId="34" borderId="6" applyNumberFormat="0" applyFill="0" applyAlignment="0">
      <protection locked="0"/>
    </xf>
    <xf numFmtId="0" fontId="1" fillId="36" borderId="6" applyNumberFormat="0" applyFill="0" applyAlignment="0"/>
    <xf numFmtId="0" fontId="7" fillId="5" borderId="1" applyNumberFormat="0" applyAlignment="0" applyProtection="0"/>
    <xf numFmtId="0" fontId="8" fillId="0" borderId="2" applyNumberFormat="0" applyFill="0" applyAlignment="0" applyProtection="0"/>
    <xf numFmtId="0" fontId="9" fillId="6" borderId="3" applyNumberFormat="0" applyAlignment="0" applyProtection="0"/>
    <xf numFmtId="0" fontId="10" fillId="0" borderId="0" applyNumberFormat="0" applyFill="0" applyBorder="0" applyAlignment="0" applyProtection="0"/>
    <xf numFmtId="0" fontId="1" fillId="7" borderId="4" applyNumberFormat="0" applyFont="0" applyAlignment="0" applyProtection="0"/>
    <xf numFmtId="49" fontId="23" fillId="0" borderId="0" applyFill="0" applyProtection="0">
      <alignment horizontal="left" indent="1"/>
    </xf>
    <xf numFmtId="0" fontId="2" fillId="0" borderId="5" applyNumberFormat="0" applyFill="0" applyAlignment="0" applyProtection="0"/>
    <xf numFmtId="0" fontId="1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1" fillId="31" borderId="0" applyNumberFormat="0" applyBorder="0" applyAlignment="0" applyProtection="0"/>
    <xf numFmtId="178" fontId="21" fillId="0" borderId="0" applyFont="0" applyFill="0" applyBorder="0" applyAlignment="0" applyProtection="0">
      <alignment horizontal="left"/>
      <protection locked="0"/>
    </xf>
    <xf numFmtId="165" fontId="1" fillId="36" borderId="7" applyNumberFormat="0" applyFont="0" applyFill="0" applyAlignment="0" applyProtection="0"/>
    <xf numFmtId="176" fontId="12" fillId="32" borderId="0" applyFont="0" applyBorder="0"/>
    <xf numFmtId="175" fontId="21" fillId="0" borderId="0" applyFont="0" applyFill="0" applyBorder="0" applyAlignment="0" applyProtection="0">
      <protection locked="0"/>
    </xf>
    <xf numFmtId="174" fontId="12" fillId="0" borderId="0" applyFont="0" applyFill="0" applyBorder="0" applyAlignment="0" applyProtection="0">
      <alignment horizontal="center" vertical="top" wrapText="1"/>
    </xf>
    <xf numFmtId="173" fontId="19" fillId="34" borderId="6" applyNumberFormat="0" applyAlignment="0"/>
    <xf numFmtId="0" fontId="18" fillId="35" borderId="6" applyNumberFormat="0" applyFill="0">
      <alignment horizontal="centerContinuous" wrapText="1"/>
    </xf>
    <xf numFmtId="172" fontId="21" fillId="0" borderId="0" applyFont="0" applyFill="0" applyBorder="0" applyAlignment="0" applyProtection="0">
      <alignment wrapText="1"/>
    </xf>
    <xf numFmtId="171" fontId="21" fillId="0" borderId="0" applyFont="0" applyFill="0" applyBorder="0" applyAlignment="0" applyProtection="0"/>
    <xf numFmtId="170" fontId="21" fillId="0" borderId="0" applyFont="0" applyFill="0" applyBorder="0" applyAlignment="0" applyProtection="0">
      <protection locked="0"/>
    </xf>
    <xf numFmtId="168" fontId="22" fillId="0" borderId="0" applyFont="0" applyFill="0" applyBorder="0" applyAlignment="0" applyProtection="0">
      <alignment horizontal="left"/>
      <protection locked="0"/>
    </xf>
    <xf numFmtId="169" fontId="21" fillId="0" borderId="0" applyFont="0" applyFill="0" applyBorder="0" applyAlignment="0" applyProtection="0">
      <protection locked="0"/>
    </xf>
    <xf numFmtId="0" fontId="16" fillId="0" borderId="0" applyNumberFormat="0" applyFill="0" applyBorder="0" applyAlignment="0" applyProtection="0">
      <alignment vertical="top"/>
      <protection locked="0"/>
    </xf>
    <xf numFmtId="9" fontId="1" fillId="0" borderId="0" applyFont="0" applyFill="0" applyBorder="0" applyAlignment="0" applyProtection="0"/>
    <xf numFmtId="177" fontId="1" fillId="0" borderId="0" applyFont="0" applyFill="0" applyBorder="0" applyAlignment="0" applyProtection="0"/>
    <xf numFmtId="169" fontId="1" fillId="36" borderId="16" applyNumberFormat="0" applyFont="0" applyFill="0" applyAlignment="0" applyProtection="0"/>
    <xf numFmtId="179" fontId="12" fillId="0" borderId="17" applyNumberFormat="0" applyFont="0" applyFill="0" applyAlignment="0" applyProtection="0"/>
    <xf numFmtId="9"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36" borderId="7" applyNumberFormat="0" applyFont="0" applyFill="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cellStyleXfs>
  <cellXfs count="350">
    <xf numFmtId="0" fontId="0" fillId="0" borderId="0" xfId="0"/>
    <xf numFmtId="0" fontId="0" fillId="0" borderId="8" xfId="0" applyFill="1" applyBorder="1"/>
    <xf numFmtId="0" fontId="0" fillId="0" borderId="9" xfId="0" applyFill="1" applyBorder="1"/>
    <xf numFmtId="0" fontId="0" fillId="0" borderId="10" xfId="0" applyFill="1" applyBorder="1"/>
    <xf numFmtId="0" fontId="24" fillId="32" borderId="11" xfId="0" applyFont="1" applyFill="1" applyBorder="1"/>
    <xf numFmtId="0" fontId="24" fillId="32" borderId="0" xfId="0" applyFont="1" applyFill="1" applyBorder="1"/>
    <xf numFmtId="0" fontId="24" fillId="32" borderId="12" xfId="0" applyFont="1" applyFill="1" applyBorder="1"/>
    <xf numFmtId="0" fontId="25" fillId="0" borderId="11" xfId="0" applyFont="1" applyFill="1" applyBorder="1" applyAlignment="1">
      <alignment horizontal="centerContinuous"/>
    </xf>
    <xf numFmtId="0" fontId="24" fillId="32" borderId="0" xfId="0" applyFont="1" applyFill="1" applyBorder="1" applyAlignment="1">
      <alignment horizontal="centerContinuous"/>
    </xf>
    <xf numFmtId="0" fontId="24" fillId="32" borderId="12" xfId="0" applyFont="1" applyFill="1" applyBorder="1" applyAlignment="1">
      <alignment horizontal="centerContinuous"/>
    </xf>
    <xf numFmtId="0" fontId="0" fillId="0" borderId="0" xfId="0" applyBorder="1"/>
    <xf numFmtId="0" fontId="24" fillId="32" borderId="12" xfId="0" applyFont="1" applyFill="1" applyBorder="1" applyAlignment="1"/>
    <xf numFmtId="0" fontId="26" fillId="32" borderId="13" xfId="0" applyFont="1" applyFill="1" applyBorder="1" applyAlignment="1">
      <alignment horizontal="centerContinuous"/>
    </xf>
    <xf numFmtId="0" fontId="24" fillId="32" borderId="14" xfId="0" applyFont="1" applyFill="1" applyBorder="1" applyAlignment="1">
      <alignment horizontal="centerContinuous"/>
    </xf>
    <xf numFmtId="0" fontId="24" fillId="32" borderId="15" xfId="0" applyFont="1" applyFill="1" applyBorder="1" applyAlignment="1">
      <alignment horizontal="centerContinuous"/>
    </xf>
    <xf numFmtId="0" fontId="0" fillId="0" borderId="0" xfId="0" applyAlignment="1">
      <alignment wrapText="1"/>
    </xf>
    <xf numFmtId="0" fontId="17" fillId="0" borderId="6" xfId="13" applyFill="1">
      <protection locked="0"/>
    </xf>
    <xf numFmtId="49" fontId="20" fillId="0" borderId="0" xfId="5"/>
    <xf numFmtId="181" fontId="18" fillId="0" borderId="6" xfId="52" applyNumberFormat="1" applyFill="1">
      <alignment horizontal="centerContinuous" wrapText="1"/>
    </xf>
    <xf numFmtId="169" fontId="1" fillId="0" borderId="6" xfId="14" applyNumberFormat="1" applyFill="1"/>
    <xf numFmtId="169" fontId="0" fillId="0" borderId="0" xfId="57" applyFont="1" applyProtection="1"/>
    <xf numFmtId="170" fontId="0" fillId="0" borderId="0" xfId="55" applyFont="1" applyProtection="1"/>
    <xf numFmtId="177" fontId="17" fillId="0" borderId="6" xfId="60" applyFont="1" applyFill="1" applyBorder="1" applyProtection="1">
      <protection locked="0"/>
    </xf>
    <xf numFmtId="169" fontId="17" fillId="0" borderId="6" xfId="57" applyFont="1" applyFill="1" applyBorder="1">
      <protection locked="0"/>
    </xf>
    <xf numFmtId="175" fontId="17" fillId="0" borderId="6" xfId="49" applyFont="1" applyFill="1" applyBorder="1">
      <protection locked="0"/>
    </xf>
    <xf numFmtId="0" fontId="18" fillId="0" borderId="6" xfId="52" applyFill="1">
      <alignment horizontal="centerContinuous" wrapText="1"/>
    </xf>
    <xf numFmtId="49" fontId="23" fillId="0" borderId="0" xfId="20">
      <alignment horizontal="left" indent="1"/>
    </xf>
    <xf numFmtId="174" fontId="0" fillId="0" borderId="0" xfId="50" applyFont="1" applyAlignment="1"/>
    <xf numFmtId="49" fontId="14" fillId="0" borderId="0" xfId="7"/>
    <xf numFmtId="49" fontId="13" fillId="0" borderId="0" xfId="6"/>
    <xf numFmtId="0" fontId="1" fillId="0" borderId="6" xfId="14" applyFill="1"/>
    <xf numFmtId="0" fontId="0" fillId="0" borderId="0" xfId="0"/>
    <xf numFmtId="180" fontId="24" fillId="32" borderId="0" xfId="0" applyNumberFormat="1" applyFont="1" applyFill="1" applyBorder="1"/>
    <xf numFmtId="180" fontId="24" fillId="32" borderId="0" xfId="0" applyNumberFormat="1" applyFont="1" applyFill="1" applyBorder="1" applyAlignment="1">
      <alignment horizontal="right"/>
    </xf>
    <xf numFmtId="10" fontId="0" fillId="0" borderId="0" xfId="0" applyNumberFormat="1"/>
    <xf numFmtId="0" fontId="27" fillId="32" borderId="0" xfId="0" quotePrefix="1" applyFont="1" applyFill="1"/>
    <xf numFmtId="0" fontId="27" fillId="32" borderId="0" xfId="0" applyFont="1" applyFill="1"/>
    <xf numFmtId="0" fontId="29" fillId="32" borderId="0" xfId="0" applyFont="1" applyFill="1"/>
    <xf numFmtId="0" fontId="29" fillId="32" borderId="0" xfId="0" applyFont="1" applyFill="1" applyBorder="1"/>
    <xf numFmtId="0" fontId="9" fillId="40" borderId="0" xfId="0" applyFont="1" applyFill="1"/>
    <xf numFmtId="0" fontId="11" fillId="40" borderId="0" xfId="0" applyFont="1" applyFill="1"/>
    <xf numFmtId="0" fontId="0" fillId="40" borderId="0" xfId="0" applyFont="1" applyFill="1"/>
    <xf numFmtId="0" fontId="0" fillId="32" borderId="0" xfId="0" applyFont="1" applyFill="1" applyBorder="1"/>
    <xf numFmtId="0" fontId="24" fillId="32" borderId="0" xfId="0" applyFont="1" applyFill="1"/>
    <xf numFmtId="0" fontId="24" fillId="32" borderId="0" xfId="0" applyFont="1" applyFill="1" applyBorder="1"/>
    <xf numFmtId="182" fontId="24" fillId="38" borderId="0" xfId="0" applyNumberFormat="1" applyFont="1" applyFill="1" applyBorder="1"/>
    <xf numFmtId="182" fontId="24" fillId="41" borderId="0" xfId="0" applyNumberFormat="1" applyFont="1" applyFill="1" applyBorder="1"/>
    <xf numFmtId="0" fontId="0" fillId="32" borderId="0" xfId="0" applyFont="1" applyFill="1"/>
    <xf numFmtId="182" fontId="30" fillId="42" borderId="0" xfId="0" applyNumberFormat="1" applyFont="1" applyFill="1" applyBorder="1"/>
    <xf numFmtId="0" fontId="31" fillId="40" borderId="0" xfId="0" applyFont="1" applyFill="1"/>
    <xf numFmtId="0" fontId="32" fillId="40" borderId="0" xfId="0" applyFont="1" applyFill="1"/>
    <xf numFmtId="0" fontId="24" fillId="40" borderId="0" xfId="0" applyFont="1" applyFill="1"/>
    <xf numFmtId="0" fontId="9" fillId="32" borderId="0" xfId="0" applyFont="1" applyFill="1"/>
    <xf numFmtId="0" fontId="31" fillId="32" borderId="0" xfId="0" applyFont="1" applyFill="1"/>
    <xf numFmtId="0" fontId="32" fillId="32" borderId="0" xfId="0" applyFont="1" applyFill="1"/>
    <xf numFmtId="183" fontId="30" fillId="32" borderId="0" xfId="0" applyNumberFormat="1" applyFont="1" applyFill="1" applyBorder="1" applyAlignment="1">
      <alignment horizontal="center"/>
    </xf>
    <xf numFmtId="183" fontId="30" fillId="32" borderId="20" xfId="0" applyNumberFormat="1" applyFont="1" applyFill="1" applyBorder="1" applyAlignment="1">
      <alignment horizontal="center"/>
    </xf>
    <xf numFmtId="0" fontId="24" fillId="32" borderId="0" xfId="0" applyFont="1" applyFill="1" applyAlignment="1">
      <alignment horizontal="left" indent="1"/>
    </xf>
    <xf numFmtId="180" fontId="24" fillId="37" borderId="21" xfId="0" applyNumberFormat="1" applyFont="1" applyFill="1" applyBorder="1"/>
    <xf numFmtId="180" fontId="24" fillId="37" borderId="22" xfId="0" applyNumberFormat="1" applyFont="1" applyFill="1" applyBorder="1"/>
    <xf numFmtId="180" fontId="24" fillId="37" borderId="23" xfId="0" applyNumberFormat="1" applyFont="1" applyFill="1" applyBorder="1"/>
    <xf numFmtId="10" fontId="24" fillId="37" borderId="21" xfId="63" applyNumberFormat="1" applyFont="1" applyFill="1" applyBorder="1"/>
    <xf numFmtId="180" fontId="24" fillId="32" borderId="0" xfId="0" applyNumberFormat="1" applyFont="1" applyFill="1" applyAlignment="1">
      <alignment horizontal="left" indent="1"/>
    </xf>
    <xf numFmtId="180" fontId="24" fillId="32" borderId="0" xfId="0" applyNumberFormat="1" applyFont="1" applyFill="1"/>
    <xf numFmtId="0" fontId="9" fillId="40" borderId="0" xfId="0" applyFont="1" applyFill="1" applyBorder="1"/>
    <xf numFmtId="0" fontId="31" fillId="40" borderId="0" xfId="0" applyFont="1" applyFill="1" applyBorder="1"/>
    <xf numFmtId="0" fontId="32" fillId="40" borderId="0" xfId="0" applyFont="1" applyFill="1" applyBorder="1"/>
    <xf numFmtId="0" fontId="24" fillId="32" borderId="0" xfId="0" applyFont="1" applyFill="1" applyBorder="1" applyAlignment="1">
      <alignment horizontal="left" indent="1"/>
    </xf>
    <xf numFmtId="9" fontId="30" fillId="32" borderId="0" xfId="63" applyFont="1" applyFill="1" applyBorder="1"/>
    <xf numFmtId="0" fontId="24" fillId="32" borderId="0" xfId="0" applyFont="1" applyFill="1" applyAlignment="1">
      <alignment horizontal="center"/>
    </xf>
    <xf numFmtId="183" fontId="24" fillId="32" borderId="24" xfId="0" applyNumberFormat="1" applyFont="1" applyFill="1" applyBorder="1" applyAlignment="1">
      <alignment horizontal="center"/>
    </xf>
    <xf numFmtId="183" fontId="24" fillId="32" borderId="18" xfId="0" applyNumberFormat="1" applyFont="1" applyFill="1" applyBorder="1" applyAlignment="1">
      <alignment horizontal="center"/>
    </xf>
    <xf numFmtId="183" fontId="24" fillId="32" borderId="19" xfId="0" applyNumberFormat="1" applyFont="1" applyFill="1" applyBorder="1" applyAlignment="1">
      <alignment horizontal="center"/>
    </xf>
    <xf numFmtId="0" fontId="33" fillId="32" borderId="0" xfId="0" applyFont="1" applyFill="1" applyBorder="1" applyAlignment="1">
      <alignment horizontal="left" indent="1"/>
    </xf>
    <xf numFmtId="1" fontId="33" fillId="32" borderId="9" xfId="0" applyNumberFormat="1" applyFont="1" applyFill="1" applyBorder="1" applyAlignment="1"/>
    <xf numFmtId="1" fontId="33" fillId="32" borderId="25" xfId="0" applyNumberFormat="1" applyFont="1" applyFill="1" applyBorder="1" applyAlignment="1"/>
    <xf numFmtId="1" fontId="33" fillId="32" borderId="26" xfId="0" applyNumberFormat="1" applyFont="1" applyFill="1" applyBorder="1" applyAlignment="1"/>
    <xf numFmtId="184" fontId="33" fillId="32" borderId="0" xfId="0" applyNumberFormat="1" applyFont="1" applyFill="1" applyBorder="1" applyAlignment="1">
      <alignment horizontal="center"/>
    </xf>
    <xf numFmtId="0" fontId="33" fillId="32" borderId="0" xfId="0" applyFont="1" applyFill="1" applyBorder="1"/>
    <xf numFmtId="185" fontId="33" fillId="32" borderId="0" xfId="0" applyNumberFormat="1" applyFont="1" applyFill="1" applyBorder="1" applyAlignment="1"/>
    <xf numFmtId="185" fontId="33" fillId="32" borderId="27" xfId="0" applyNumberFormat="1" applyFont="1" applyFill="1" applyBorder="1" applyAlignment="1"/>
    <xf numFmtId="185" fontId="33" fillId="32" borderId="28" xfId="0" applyNumberFormat="1" applyFont="1" applyFill="1" applyBorder="1" applyAlignment="1"/>
    <xf numFmtId="185" fontId="33" fillId="32" borderId="0" xfId="0" applyNumberFormat="1" applyFont="1" applyFill="1" applyBorder="1" applyAlignment="1">
      <alignment horizontal="center"/>
    </xf>
    <xf numFmtId="185" fontId="24" fillId="32" borderId="0" xfId="0" applyNumberFormat="1" applyFont="1" applyFill="1" applyBorder="1" applyAlignment="1">
      <alignment horizontal="center"/>
    </xf>
    <xf numFmtId="185" fontId="24" fillId="32" borderId="27" xfId="0" applyNumberFormat="1" applyFont="1" applyFill="1" applyBorder="1" applyAlignment="1">
      <alignment horizontal="center"/>
    </xf>
    <xf numFmtId="185" fontId="24" fillId="32" borderId="28" xfId="0" applyNumberFormat="1" applyFont="1" applyFill="1" applyBorder="1" applyAlignment="1">
      <alignment horizontal="center"/>
    </xf>
    <xf numFmtId="185" fontId="24" fillId="32" borderId="0" xfId="0" applyNumberFormat="1" applyFont="1" applyFill="1" applyBorder="1"/>
    <xf numFmtId="182" fontId="30" fillId="32" borderId="0" xfId="0" applyNumberFormat="1" applyFont="1" applyFill="1" applyBorder="1" applyAlignment="1">
      <alignment horizontal="left"/>
    </xf>
    <xf numFmtId="182" fontId="30" fillId="32" borderId="0" xfId="0" applyNumberFormat="1" applyFont="1" applyFill="1" applyBorder="1" applyAlignment="1">
      <alignment horizontal="left" indent="1"/>
    </xf>
    <xf numFmtId="182" fontId="30" fillId="32" borderId="0" xfId="0" applyNumberFormat="1" applyFont="1" applyFill="1" applyBorder="1"/>
    <xf numFmtId="182" fontId="30" fillId="32" borderId="27" xfId="0" applyNumberFormat="1" applyFont="1" applyFill="1" applyBorder="1"/>
    <xf numFmtId="182" fontId="30" fillId="32" borderId="28" xfId="0" applyNumberFormat="1" applyFont="1" applyFill="1" applyBorder="1" applyAlignment="1">
      <alignment horizontal="center"/>
    </xf>
    <xf numFmtId="182" fontId="30" fillId="32" borderId="0" xfId="0" applyNumberFormat="1" applyFont="1" applyFill="1" applyBorder="1" applyAlignment="1">
      <alignment horizontal="center"/>
    </xf>
    <xf numFmtId="182" fontId="30" fillId="32" borderId="27" xfId="0" applyNumberFormat="1" applyFont="1" applyFill="1" applyBorder="1" applyAlignment="1">
      <alignment horizontal="center"/>
    </xf>
    <xf numFmtId="182" fontId="30" fillId="32" borderId="29" xfId="0" applyNumberFormat="1" applyFont="1" applyFill="1" applyBorder="1" applyAlignment="1">
      <alignment horizontal="left"/>
    </xf>
    <xf numFmtId="182" fontId="30" fillId="32" borderId="29" xfId="0" applyNumberFormat="1" applyFont="1" applyFill="1" applyBorder="1" applyAlignment="1">
      <alignment horizontal="left" indent="1"/>
    </xf>
    <xf numFmtId="182" fontId="30" fillId="32" borderId="29" xfId="0" applyNumberFormat="1" applyFont="1" applyFill="1" applyBorder="1"/>
    <xf numFmtId="182" fontId="30" fillId="32" borderId="30" xfId="0" applyNumberFormat="1" applyFont="1" applyFill="1" applyBorder="1"/>
    <xf numFmtId="182" fontId="30" fillId="32" borderId="31" xfId="0" applyNumberFormat="1" applyFont="1" applyFill="1" applyBorder="1" applyAlignment="1">
      <alignment horizontal="center"/>
    </xf>
    <xf numFmtId="182" fontId="30" fillId="32" borderId="29" xfId="0" applyNumberFormat="1" applyFont="1" applyFill="1" applyBorder="1" applyAlignment="1">
      <alignment horizontal="center"/>
    </xf>
    <xf numFmtId="182" fontId="30" fillId="32" borderId="30" xfId="0" applyNumberFormat="1" applyFont="1" applyFill="1" applyBorder="1" applyAlignment="1">
      <alignment horizontal="center"/>
    </xf>
    <xf numFmtId="182" fontId="24" fillId="32" borderId="0" xfId="0" applyNumberFormat="1" applyFont="1" applyFill="1" applyBorder="1" applyAlignment="1">
      <alignment horizontal="left"/>
    </xf>
    <xf numFmtId="182" fontId="24" fillId="32" borderId="0" xfId="0" applyNumberFormat="1" applyFont="1" applyFill="1" applyBorder="1" applyAlignment="1">
      <alignment horizontal="left" indent="1"/>
    </xf>
    <xf numFmtId="182" fontId="24" fillId="32" borderId="0" xfId="0" applyNumberFormat="1" applyFont="1" applyFill="1" applyBorder="1"/>
    <xf numFmtId="182" fontId="24" fillId="32" borderId="27" xfId="0" applyNumberFormat="1" applyFont="1" applyFill="1" applyBorder="1"/>
    <xf numFmtId="182" fontId="24" fillId="32" borderId="28" xfId="0" applyNumberFormat="1" applyFont="1" applyFill="1" applyBorder="1"/>
    <xf numFmtId="182" fontId="24" fillId="32" borderId="0" xfId="0" applyNumberFormat="1" applyFont="1" applyFill="1" applyBorder="1" applyAlignment="1">
      <alignment horizontal="center"/>
    </xf>
    <xf numFmtId="182" fontId="24" fillId="32" borderId="0" xfId="0" applyNumberFormat="1" applyFont="1" applyFill="1" applyAlignment="1">
      <alignment horizontal="left"/>
    </xf>
    <xf numFmtId="182" fontId="30" fillId="42" borderId="28" xfId="0" applyNumberFormat="1" applyFont="1" applyFill="1" applyBorder="1"/>
    <xf numFmtId="182" fontId="30" fillId="42" borderId="27" xfId="0" applyNumberFormat="1" applyFont="1" applyFill="1" applyBorder="1"/>
    <xf numFmtId="182" fontId="24" fillId="32" borderId="29" xfId="0" applyNumberFormat="1" applyFont="1" applyFill="1" applyBorder="1" applyAlignment="1">
      <alignment horizontal="left"/>
    </xf>
    <xf numFmtId="182" fontId="24" fillId="32" borderId="29" xfId="0" applyNumberFormat="1" applyFont="1" applyFill="1" applyBorder="1" applyAlignment="1">
      <alignment horizontal="left" indent="1"/>
    </xf>
    <xf numFmtId="182" fontId="24" fillId="32" borderId="29" xfId="0" applyNumberFormat="1" applyFont="1" applyFill="1" applyBorder="1"/>
    <xf numFmtId="182" fontId="24" fillId="32" borderId="30" xfId="0" applyNumberFormat="1" applyFont="1" applyFill="1" applyBorder="1"/>
    <xf numFmtId="182" fontId="24" fillId="32" borderId="31" xfId="0" applyNumberFormat="1" applyFont="1" applyFill="1" applyBorder="1"/>
    <xf numFmtId="182" fontId="30" fillId="32" borderId="0" xfId="0" applyNumberFormat="1" applyFont="1" applyFill="1" applyAlignment="1">
      <alignment horizontal="left"/>
    </xf>
    <xf numFmtId="182" fontId="30" fillId="32" borderId="28" xfId="0" applyNumberFormat="1" applyFont="1" applyFill="1" applyBorder="1" applyAlignment="1">
      <alignment horizontal="right"/>
    </xf>
    <xf numFmtId="182" fontId="30" fillId="32" borderId="0" xfId="0" applyNumberFormat="1" applyFont="1" applyFill="1" applyBorder="1" applyAlignment="1">
      <alignment horizontal="right"/>
    </xf>
    <xf numFmtId="182" fontId="30" fillId="32" borderId="27" xfId="0" applyNumberFormat="1" applyFont="1" applyFill="1" applyBorder="1" applyAlignment="1">
      <alignment horizontal="right"/>
    </xf>
    <xf numFmtId="182" fontId="30" fillId="32" borderId="28" xfId="0" applyNumberFormat="1" applyFont="1" applyFill="1" applyBorder="1"/>
    <xf numFmtId="182" fontId="30" fillId="32" borderId="32" xfId="0" applyNumberFormat="1" applyFont="1" applyFill="1" applyBorder="1" applyAlignment="1">
      <alignment horizontal="right"/>
    </xf>
    <xf numFmtId="182" fontId="30" fillId="32" borderId="33" xfId="0" applyNumberFormat="1" applyFont="1" applyFill="1" applyBorder="1" applyAlignment="1">
      <alignment horizontal="right"/>
    </xf>
    <xf numFmtId="182" fontId="30" fillId="32" borderId="31" xfId="0" applyNumberFormat="1" applyFont="1" applyFill="1" applyBorder="1"/>
    <xf numFmtId="182" fontId="24" fillId="32" borderId="0" xfId="0" applyNumberFormat="1" applyFont="1" applyFill="1" applyBorder="1" applyAlignment="1">
      <alignment horizontal="left" indent="2"/>
    </xf>
    <xf numFmtId="182" fontId="35" fillId="32" borderId="0" xfId="0" applyNumberFormat="1" applyFont="1" applyFill="1" applyBorder="1" applyAlignment="1">
      <alignment horizontal="left" indent="1"/>
    </xf>
    <xf numFmtId="182" fontId="35" fillId="32" borderId="0" xfId="0" applyNumberFormat="1" applyFont="1" applyFill="1" applyBorder="1" applyAlignment="1">
      <alignment horizontal="right"/>
    </xf>
    <xf numFmtId="182" fontId="35" fillId="32" borderId="27" xfId="0" applyNumberFormat="1" applyFont="1" applyFill="1" applyBorder="1" applyAlignment="1">
      <alignment horizontal="right"/>
    </xf>
    <xf numFmtId="182" fontId="35" fillId="32" borderId="28" xfId="0" applyNumberFormat="1" applyFont="1" applyFill="1" applyBorder="1" applyAlignment="1">
      <alignment horizontal="right"/>
    </xf>
    <xf numFmtId="182" fontId="35" fillId="32" borderId="0" xfId="0" applyNumberFormat="1" applyFont="1" applyFill="1" applyBorder="1"/>
    <xf numFmtId="182" fontId="35" fillId="32" borderId="27" xfId="0" applyNumberFormat="1" applyFont="1" applyFill="1" applyBorder="1"/>
    <xf numFmtId="182" fontId="35" fillId="39" borderId="0" xfId="0" applyNumberFormat="1" applyFont="1" applyFill="1" applyBorder="1"/>
    <xf numFmtId="182" fontId="35" fillId="39" borderId="27" xfId="0" applyNumberFormat="1" applyFont="1" applyFill="1" applyBorder="1"/>
    <xf numFmtId="182" fontId="35" fillId="39" borderId="28" xfId="0" applyNumberFormat="1" applyFont="1" applyFill="1" applyBorder="1" applyAlignment="1">
      <alignment horizontal="right"/>
    </xf>
    <xf numFmtId="182" fontId="35" fillId="39" borderId="0" xfId="0" applyNumberFormat="1" applyFont="1" applyFill="1" applyBorder="1" applyAlignment="1">
      <alignment horizontal="right"/>
    </xf>
    <xf numFmtId="182" fontId="35" fillId="39" borderId="27" xfId="0" applyNumberFormat="1" applyFont="1" applyFill="1" applyBorder="1" applyAlignment="1">
      <alignment horizontal="right"/>
    </xf>
    <xf numFmtId="182" fontId="35" fillId="32" borderId="9" xfId="0" applyNumberFormat="1" applyFont="1" applyFill="1" applyBorder="1"/>
    <xf numFmtId="182" fontId="35" fillId="32" borderId="25" xfId="0" applyNumberFormat="1" applyFont="1" applyFill="1" applyBorder="1"/>
    <xf numFmtId="182" fontId="35" fillId="32" borderId="26" xfId="0" applyNumberFormat="1" applyFont="1" applyFill="1" applyBorder="1"/>
    <xf numFmtId="182" fontId="35" fillId="32" borderId="28" xfId="0" applyNumberFormat="1" applyFont="1" applyFill="1" applyBorder="1"/>
    <xf numFmtId="182" fontId="24" fillId="32" borderId="34" xfId="0" applyNumberFormat="1" applyFont="1" applyFill="1" applyBorder="1" applyAlignment="1">
      <alignment horizontal="left" indent="2"/>
    </xf>
    <xf numFmtId="182" fontId="35" fillId="32" borderId="34" xfId="0" applyNumberFormat="1" applyFont="1" applyFill="1" applyBorder="1" applyAlignment="1">
      <alignment horizontal="left" indent="1"/>
    </xf>
    <xf numFmtId="182" fontId="35" fillId="32" borderId="34" xfId="0" applyNumberFormat="1" applyFont="1" applyFill="1" applyBorder="1"/>
    <xf numFmtId="182" fontId="35" fillId="32" borderId="35" xfId="0" applyNumberFormat="1" applyFont="1" applyFill="1" applyBorder="1"/>
    <xf numFmtId="182" fontId="35" fillId="32" borderId="36" xfId="0" applyNumberFormat="1" applyFont="1" applyFill="1" applyBorder="1"/>
    <xf numFmtId="182" fontId="24" fillId="32" borderId="37" xfId="0" applyNumberFormat="1" applyFont="1" applyFill="1" applyBorder="1" applyAlignment="1">
      <alignment horizontal="left" indent="2"/>
    </xf>
    <xf numFmtId="182" fontId="35" fillId="32" borderId="37" xfId="0" applyNumberFormat="1" applyFont="1" applyFill="1" applyBorder="1" applyAlignment="1">
      <alignment horizontal="left" indent="1"/>
    </xf>
    <xf numFmtId="182" fontId="36" fillId="32" borderId="0" xfId="0" applyNumberFormat="1" applyFont="1" applyFill="1" applyBorder="1" applyAlignment="1">
      <alignment horizontal="right"/>
    </xf>
    <xf numFmtId="182" fontId="30" fillId="32" borderId="0" xfId="0" applyNumberFormat="1" applyFont="1" applyFill="1" applyBorder="1" applyAlignment="1">
      <alignment horizontal="left" indent="2"/>
    </xf>
    <xf numFmtId="182" fontId="30" fillId="32" borderId="18" xfId="0" applyNumberFormat="1" applyFont="1" applyFill="1" applyBorder="1" applyAlignment="1">
      <alignment horizontal="left"/>
    </xf>
    <xf numFmtId="182" fontId="30" fillId="32" borderId="18" xfId="0" applyNumberFormat="1" applyFont="1" applyFill="1" applyBorder="1" applyAlignment="1">
      <alignment horizontal="left" indent="1"/>
    </xf>
    <xf numFmtId="182" fontId="30" fillId="32" borderId="18" xfId="0" applyNumberFormat="1" applyFont="1" applyFill="1" applyBorder="1"/>
    <xf numFmtId="182" fontId="30" fillId="32" borderId="38" xfId="0" applyNumberFormat="1" applyFont="1" applyFill="1" applyBorder="1"/>
    <xf numFmtId="182" fontId="30" fillId="32" borderId="39" xfId="0" applyNumberFormat="1" applyFont="1" applyFill="1" applyBorder="1"/>
    <xf numFmtId="182" fontId="24" fillId="32" borderId="28" xfId="0" applyNumberFormat="1" applyFont="1" applyFill="1" applyBorder="1" applyAlignment="1">
      <alignment horizontal="right"/>
    </xf>
    <xf numFmtId="182" fontId="24" fillId="32" borderId="0" xfId="0" applyNumberFormat="1" applyFont="1" applyFill="1" applyBorder="1" applyAlignment="1">
      <alignment horizontal="right"/>
    </xf>
    <xf numFmtId="182" fontId="24" fillId="32" borderId="27" xfId="0" applyNumberFormat="1" applyFont="1" applyFill="1" applyBorder="1" applyAlignment="1">
      <alignment horizontal="right"/>
    </xf>
    <xf numFmtId="182" fontId="24" fillId="32" borderId="0" xfId="0" applyNumberFormat="1" applyFont="1" applyFill="1"/>
    <xf numFmtId="0" fontId="31" fillId="32" borderId="0" xfId="0" applyFont="1" applyFill="1" applyBorder="1"/>
    <xf numFmtId="0" fontId="37" fillId="32" borderId="0" xfId="0" applyFont="1" applyFill="1" applyBorder="1" applyAlignment="1">
      <alignment horizontal="center"/>
    </xf>
    <xf numFmtId="0" fontId="24" fillId="32" borderId="0" xfId="0" applyFont="1" applyFill="1" applyAlignment="1">
      <alignment horizontal="left"/>
    </xf>
    <xf numFmtId="9" fontId="24" fillId="32" borderId="0" xfId="0" applyNumberFormat="1" applyFont="1" applyFill="1" applyAlignment="1">
      <alignment horizontal="center"/>
    </xf>
    <xf numFmtId="37" fontId="24" fillId="32" borderId="0" xfId="0" applyNumberFormat="1" applyFont="1" applyFill="1" applyAlignment="1">
      <alignment horizontal="center"/>
    </xf>
    <xf numFmtId="182" fontId="24" fillId="42" borderId="28" xfId="0" applyNumberFormat="1" applyFont="1" applyFill="1" applyBorder="1"/>
    <xf numFmtId="182" fontId="24" fillId="42" borderId="0" xfId="0" applyNumberFormat="1" applyFont="1" applyFill="1" applyBorder="1"/>
    <xf numFmtId="182" fontId="30" fillId="42" borderId="0" xfId="0" applyNumberFormat="1" applyFont="1" applyFill="1" applyBorder="1" applyAlignment="1">
      <alignment horizontal="right"/>
    </xf>
    <xf numFmtId="1" fontId="24" fillId="32" borderId="0" xfId="0" applyNumberFormat="1" applyFont="1" applyFill="1"/>
    <xf numFmtId="10" fontId="24" fillId="32" borderId="0" xfId="63" applyNumberFormat="1" applyFont="1" applyFill="1" applyBorder="1"/>
    <xf numFmtId="0" fontId="1" fillId="0" borderId="6" xfId="14" applyNumberFormat="1" applyFill="1"/>
    <xf numFmtId="0" fontId="18" fillId="0" borderId="6" xfId="52" applyFill="1" applyAlignment="1">
      <alignment horizontal="left" wrapText="1"/>
    </xf>
    <xf numFmtId="167" fontId="0" fillId="0" borderId="0" xfId="0" applyNumberFormat="1"/>
    <xf numFmtId="182" fontId="24" fillId="32" borderId="0" xfId="66" applyNumberFormat="1" applyFont="1" applyFill="1" applyBorder="1"/>
    <xf numFmtId="182" fontId="24" fillId="32" borderId="27" xfId="66" applyNumberFormat="1" applyFont="1" applyFill="1" applyBorder="1"/>
    <xf numFmtId="182" fontId="24" fillId="32" borderId="28" xfId="66" applyNumberFormat="1" applyFont="1" applyFill="1" applyBorder="1" applyAlignment="1">
      <alignment horizontal="right"/>
    </xf>
    <xf numFmtId="182" fontId="24" fillId="32" borderId="0" xfId="66" applyNumberFormat="1" applyFont="1" applyFill="1" applyBorder="1" applyAlignment="1">
      <alignment horizontal="right"/>
    </xf>
    <xf numFmtId="182" fontId="24" fillId="32" borderId="27" xfId="66" applyNumberFormat="1" applyFont="1" applyFill="1" applyBorder="1" applyAlignment="1">
      <alignment horizontal="right"/>
    </xf>
    <xf numFmtId="182" fontId="24" fillId="32" borderId="14" xfId="66" applyNumberFormat="1" applyFont="1" applyFill="1" applyBorder="1"/>
    <xf numFmtId="182" fontId="24" fillId="32" borderId="40" xfId="66" applyNumberFormat="1" applyFont="1" applyFill="1" applyBorder="1"/>
    <xf numFmtId="182" fontId="24" fillId="32" borderId="41" xfId="66" applyNumberFormat="1" applyFont="1" applyFill="1" applyBorder="1" applyAlignment="1">
      <alignment horizontal="right"/>
    </xf>
    <xf numFmtId="182" fontId="24" fillId="32" borderId="14" xfId="66" applyNumberFormat="1" applyFont="1" applyFill="1" applyBorder="1" applyAlignment="1">
      <alignment horizontal="right"/>
    </xf>
    <xf numFmtId="182" fontId="24" fillId="32" borderId="40" xfId="66" applyNumberFormat="1" applyFont="1" applyFill="1" applyBorder="1" applyAlignment="1">
      <alignment horizontal="right"/>
    </xf>
    <xf numFmtId="186" fontId="24" fillId="32" borderId="0" xfId="67" applyNumberFormat="1" applyFont="1" applyFill="1" applyBorder="1"/>
    <xf numFmtId="187" fontId="24" fillId="32" borderId="0" xfId="67" applyNumberFormat="1" applyFont="1" applyFill="1" applyBorder="1"/>
    <xf numFmtId="49" fontId="38" fillId="0" borderId="0" xfId="8" applyFont="1" applyFill="1">
      <alignment horizontal="left"/>
    </xf>
    <xf numFmtId="185" fontId="24" fillId="37" borderId="21" xfId="0" applyNumberFormat="1" applyFont="1" applyFill="1" applyBorder="1"/>
    <xf numFmtId="185" fontId="24" fillId="37" borderId="22" xfId="0" applyNumberFormat="1" applyFont="1" applyFill="1" applyBorder="1"/>
    <xf numFmtId="185" fontId="24" fillId="37" borderId="23" xfId="0" applyNumberFormat="1" applyFont="1" applyFill="1" applyBorder="1"/>
    <xf numFmtId="49" fontId="13" fillId="0" borderId="0" xfId="6" applyAlignment="1">
      <alignment wrapText="1"/>
    </xf>
    <xf numFmtId="49" fontId="17" fillId="0" borderId="6" xfId="13" applyNumberFormat="1" applyFill="1" applyAlignment="1">
      <alignment wrapText="1"/>
      <protection locked="0"/>
    </xf>
    <xf numFmtId="49" fontId="39" fillId="0" borderId="0" xfId="8" applyFont="1" applyFill="1">
      <alignment horizontal="left"/>
    </xf>
    <xf numFmtId="10" fontId="1" fillId="0" borderId="6" xfId="14" applyNumberFormat="1" applyFill="1"/>
    <xf numFmtId="0" fontId="0" fillId="0" borderId="0" xfId="0"/>
    <xf numFmtId="0" fontId="17" fillId="0" borderId="6" xfId="13" applyFill="1">
      <protection locked="0"/>
    </xf>
    <xf numFmtId="0" fontId="18" fillId="0" borderId="6" xfId="52" applyFill="1" applyAlignment="1">
      <alignment horizontal="left" wrapText="1"/>
    </xf>
    <xf numFmtId="0" fontId="0" fillId="0" borderId="0" xfId="0"/>
    <xf numFmtId="0" fontId="24" fillId="32" borderId="0" xfId="0" applyFont="1" applyFill="1" applyBorder="1"/>
    <xf numFmtId="0" fontId="17" fillId="0" borderId="6" xfId="13" applyFill="1">
      <protection locked="0"/>
    </xf>
    <xf numFmtId="49" fontId="20" fillId="0" borderId="0" xfId="5"/>
    <xf numFmtId="169" fontId="17" fillId="0" borderId="6" xfId="57" applyFont="1" applyFill="1" applyBorder="1">
      <protection locked="0"/>
    </xf>
    <xf numFmtId="49" fontId="23" fillId="0" borderId="0" xfId="20">
      <alignment horizontal="left" indent="1"/>
    </xf>
    <xf numFmtId="49" fontId="13" fillId="0" borderId="0" xfId="6"/>
    <xf numFmtId="180" fontId="24" fillId="32" borderId="0" xfId="0" applyNumberFormat="1" applyFont="1" applyFill="1" applyBorder="1"/>
    <xf numFmtId="180" fontId="24" fillId="32" borderId="0" xfId="0" applyNumberFormat="1" applyFont="1" applyFill="1" applyBorder="1" applyAlignment="1">
      <alignment horizontal="right"/>
    </xf>
    <xf numFmtId="10" fontId="0" fillId="0" borderId="0" xfId="0" applyNumberFormat="1"/>
    <xf numFmtId="0" fontId="27" fillId="32" borderId="0" xfId="0" quotePrefix="1" applyFont="1" applyFill="1"/>
    <xf numFmtId="0" fontId="27" fillId="32" borderId="0" xfId="0" applyFont="1" applyFill="1"/>
    <xf numFmtId="0" fontId="29" fillId="32" borderId="0" xfId="0" applyFont="1" applyFill="1"/>
    <xf numFmtId="0" fontId="29" fillId="32" borderId="0" xfId="0" applyFont="1" applyFill="1" applyBorder="1"/>
    <xf numFmtId="0" fontId="9" fillId="40" borderId="0" xfId="0" applyFont="1" applyFill="1"/>
    <xf numFmtId="0" fontId="11" fillId="40" borderId="0" xfId="0" applyFont="1" applyFill="1"/>
    <xf numFmtId="0" fontId="0" fillId="40" borderId="0" xfId="0" applyFont="1" applyFill="1"/>
    <xf numFmtId="0" fontId="0" fillId="32" borderId="0" xfId="0" applyFont="1" applyFill="1" applyBorder="1"/>
    <xf numFmtId="0" fontId="24" fillId="32" borderId="0" xfId="0" applyFont="1" applyFill="1"/>
    <xf numFmtId="182" fontId="24" fillId="38" borderId="0" xfId="0" applyNumberFormat="1" applyFont="1" applyFill="1" applyBorder="1"/>
    <xf numFmtId="182" fontId="24" fillId="41" borderId="0" xfId="0" applyNumberFormat="1" applyFont="1" applyFill="1" applyBorder="1"/>
    <xf numFmtId="0" fontId="0" fillId="32" borderId="0" xfId="0" applyFont="1" applyFill="1"/>
    <xf numFmtId="182" fontId="30" fillId="42" borderId="0" xfId="0" applyNumberFormat="1" applyFont="1" applyFill="1" applyBorder="1"/>
    <xf numFmtId="0" fontId="31" fillId="40" borderId="0" xfId="0" applyFont="1" applyFill="1"/>
    <xf numFmtId="0" fontId="32" fillId="40" borderId="0" xfId="0" applyFont="1" applyFill="1"/>
    <xf numFmtId="0" fontId="24" fillId="40" borderId="0" xfId="0" applyFont="1" applyFill="1"/>
    <xf numFmtId="0" fontId="9" fillId="32" borderId="0" xfId="0" applyFont="1" applyFill="1"/>
    <xf numFmtId="0" fontId="31" fillId="32" borderId="0" xfId="0" applyFont="1" applyFill="1"/>
    <xf numFmtId="0" fontId="32" fillId="32" borderId="0" xfId="0" applyFont="1" applyFill="1"/>
    <xf numFmtId="183" fontId="30" fillId="32" borderId="0" xfId="0" applyNumberFormat="1" applyFont="1" applyFill="1" applyBorder="1" applyAlignment="1">
      <alignment horizontal="center"/>
    </xf>
    <xf numFmtId="183" fontId="30" fillId="32" borderId="20" xfId="0" applyNumberFormat="1" applyFont="1" applyFill="1" applyBorder="1" applyAlignment="1">
      <alignment horizontal="center"/>
    </xf>
    <xf numFmtId="0" fontId="24" fillId="32" borderId="0" xfId="0" applyFont="1" applyFill="1" applyAlignment="1">
      <alignment horizontal="left" indent="1"/>
    </xf>
    <xf numFmtId="180" fontId="24" fillId="37" borderId="21" xfId="0" applyNumberFormat="1" applyFont="1" applyFill="1" applyBorder="1"/>
    <xf numFmtId="180" fontId="24" fillId="37" borderId="22" xfId="0" applyNumberFormat="1" applyFont="1" applyFill="1" applyBorder="1"/>
    <xf numFmtId="180" fontId="24" fillId="37" borderId="23" xfId="0" applyNumberFormat="1" applyFont="1" applyFill="1" applyBorder="1"/>
    <xf numFmtId="10" fontId="24" fillId="37" borderId="21" xfId="63" applyNumberFormat="1" applyFont="1" applyFill="1" applyBorder="1"/>
    <xf numFmtId="180" fontId="24" fillId="32" borderId="0" xfId="0" applyNumberFormat="1" applyFont="1" applyFill="1" applyAlignment="1">
      <alignment horizontal="left" indent="1"/>
    </xf>
    <xf numFmtId="180" fontId="24" fillId="32" borderId="0" xfId="0" applyNumberFormat="1" applyFont="1" applyFill="1"/>
    <xf numFmtId="0" fontId="9" fillId="40" borderId="0" xfId="0" applyFont="1" applyFill="1" applyBorder="1"/>
    <xf numFmtId="0" fontId="31" fillId="40" borderId="0" xfId="0" applyFont="1" applyFill="1" applyBorder="1"/>
    <xf numFmtId="0" fontId="32" fillId="40" borderId="0" xfId="0" applyFont="1" applyFill="1" applyBorder="1"/>
    <xf numFmtId="0" fontId="24" fillId="32" borderId="0" xfId="0" applyFont="1" applyFill="1" applyBorder="1" applyAlignment="1">
      <alignment horizontal="left" indent="1"/>
    </xf>
    <xf numFmtId="9" fontId="30" fillId="32" borderId="0" xfId="63" applyFont="1" applyFill="1" applyBorder="1"/>
    <xf numFmtId="0" fontId="24" fillId="32" borderId="0" xfId="0" applyFont="1" applyFill="1" applyAlignment="1">
      <alignment horizontal="center"/>
    </xf>
    <xf numFmtId="183" fontId="24" fillId="32" borderId="24" xfId="0" applyNumberFormat="1" applyFont="1" applyFill="1" applyBorder="1" applyAlignment="1">
      <alignment horizontal="center"/>
    </xf>
    <xf numFmtId="183" fontId="24" fillId="32" borderId="18" xfId="0" applyNumberFormat="1" applyFont="1" applyFill="1" applyBorder="1" applyAlignment="1">
      <alignment horizontal="center"/>
    </xf>
    <xf numFmtId="183" fontId="24" fillId="32" borderId="19" xfId="0" applyNumberFormat="1" applyFont="1" applyFill="1" applyBorder="1" applyAlignment="1">
      <alignment horizontal="center"/>
    </xf>
    <xf numFmtId="0" fontId="33" fillId="32" borderId="0" xfId="0" applyFont="1" applyFill="1" applyBorder="1" applyAlignment="1">
      <alignment horizontal="left" indent="1"/>
    </xf>
    <xf numFmtId="1" fontId="33" fillId="32" borderId="9" xfId="0" applyNumberFormat="1" applyFont="1" applyFill="1" applyBorder="1" applyAlignment="1"/>
    <xf numFmtId="1" fontId="33" fillId="32" borderId="25" xfId="0" applyNumberFormat="1" applyFont="1" applyFill="1" applyBorder="1" applyAlignment="1"/>
    <xf numFmtId="1" fontId="33" fillId="32" borderId="26" xfId="0" applyNumberFormat="1" applyFont="1" applyFill="1" applyBorder="1" applyAlignment="1"/>
    <xf numFmtId="184" fontId="33" fillId="32" borderId="0" xfId="0" applyNumberFormat="1" applyFont="1" applyFill="1" applyBorder="1" applyAlignment="1">
      <alignment horizontal="center"/>
    </xf>
    <xf numFmtId="0" fontId="33" fillId="32" borderId="0" xfId="0" applyFont="1" applyFill="1" applyBorder="1"/>
    <xf numFmtId="185" fontId="33" fillId="32" borderId="0" xfId="0" applyNumberFormat="1" applyFont="1" applyFill="1" applyBorder="1" applyAlignment="1"/>
    <xf numFmtId="185" fontId="33" fillId="32" borderId="27" xfId="0" applyNumberFormat="1" applyFont="1" applyFill="1" applyBorder="1" applyAlignment="1"/>
    <xf numFmtId="185" fontId="33" fillId="32" borderId="28" xfId="0" applyNumberFormat="1" applyFont="1" applyFill="1" applyBorder="1" applyAlignment="1"/>
    <xf numFmtId="185" fontId="33" fillId="32" borderId="0" xfId="0" applyNumberFormat="1" applyFont="1" applyFill="1" applyBorder="1" applyAlignment="1">
      <alignment horizontal="center"/>
    </xf>
    <xf numFmtId="185" fontId="24" fillId="32" borderId="0" xfId="0" applyNumberFormat="1" applyFont="1" applyFill="1" applyBorder="1" applyAlignment="1">
      <alignment horizontal="center"/>
    </xf>
    <xf numFmtId="185" fontId="24" fillId="32" borderId="27" xfId="0" applyNumberFormat="1" applyFont="1" applyFill="1" applyBorder="1" applyAlignment="1">
      <alignment horizontal="center"/>
    </xf>
    <xf numFmtId="185" fontId="24" fillId="32" borderId="28" xfId="0" applyNumberFormat="1" applyFont="1" applyFill="1" applyBorder="1" applyAlignment="1">
      <alignment horizontal="center"/>
    </xf>
    <xf numFmtId="185" fontId="24" fillId="32" borderId="0" xfId="0" applyNumberFormat="1" applyFont="1" applyFill="1" applyBorder="1"/>
    <xf numFmtId="182" fontId="30" fillId="32" borderId="0" xfId="0" applyNumberFormat="1" applyFont="1" applyFill="1" applyBorder="1" applyAlignment="1">
      <alignment horizontal="left"/>
    </xf>
    <xf numFmtId="182" fontId="30" fillId="32" borderId="0" xfId="0" applyNumberFormat="1" applyFont="1" applyFill="1" applyBorder="1" applyAlignment="1">
      <alignment horizontal="left" indent="1"/>
    </xf>
    <xf numFmtId="182" fontId="30" fillId="32" borderId="0" xfId="0" applyNumberFormat="1" applyFont="1" applyFill="1" applyBorder="1"/>
    <xf numFmtId="182" fontId="30" fillId="32" borderId="27" xfId="0" applyNumberFormat="1" applyFont="1" applyFill="1" applyBorder="1"/>
    <xf numFmtId="182" fontId="30" fillId="32" borderId="28" xfId="0" applyNumberFormat="1" applyFont="1" applyFill="1" applyBorder="1" applyAlignment="1">
      <alignment horizontal="center"/>
    </xf>
    <xf numFmtId="182" fontId="30" fillId="32" borderId="0" xfId="0" applyNumberFormat="1" applyFont="1" applyFill="1" applyBorder="1" applyAlignment="1">
      <alignment horizontal="center"/>
    </xf>
    <xf numFmtId="182" fontId="30" fillId="32" borderId="27" xfId="0" applyNumberFormat="1" applyFont="1" applyFill="1" applyBorder="1" applyAlignment="1">
      <alignment horizontal="center"/>
    </xf>
    <xf numFmtId="182" fontId="30" fillId="32" borderId="29" xfId="0" applyNumberFormat="1" applyFont="1" applyFill="1" applyBorder="1" applyAlignment="1">
      <alignment horizontal="left"/>
    </xf>
    <xf numFmtId="182" fontId="30" fillId="32" borderId="29" xfId="0" applyNumberFormat="1" applyFont="1" applyFill="1" applyBorder="1" applyAlignment="1">
      <alignment horizontal="left" indent="1"/>
    </xf>
    <xf numFmtId="182" fontId="30" fillId="32" borderId="29" xfId="0" applyNumberFormat="1" applyFont="1" applyFill="1" applyBorder="1"/>
    <xf numFmtId="182" fontId="30" fillId="32" borderId="30" xfId="0" applyNumberFormat="1" applyFont="1" applyFill="1" applyBorder="1"/>
    <xf numFmtId="182" fontId="30" fillId="32" borderId="31" xfId="0" applyNumberFormat="1" applyFont="1" applyFill="1" applyBorder="1" applyAlignment="1">
      <alignment horizontal="center"/>
    </xf>
    <xf numFmtId="182" fontId="30" fillId="32" borderId="29" xfId="0" applyNumberFormat="1" applyFont="1" applyFill="1" applyBorder="1" applyAlignment="1">
      <alignment horizontal="center"/>
    </xf>
    <xf numFmtId="182" fontId="30" fillId="32" borderId="30" xfId="0" applyNumberFormat="1" applyFont="1" applyFill="1" applyBorder="1" applyAlignment="1">
      <alignment horizontal="center"/>
    </xf>
    <xf numFmtId="182" fontId="24" fillId="32" borderId="0" xfId="0" applyNumberFormat="1" applyFont="1" applyFill="1" applyBorder="1" applyAlignment="1">
      <alignment horizontal="left"/>
    </xf>
    <xf numFmtId="182" fontId="24" fillId="32" borderId="0" xfId="0" applyNumberFormat="1" applyFont="1" applyFill="1" applyBorder="1" applyAlignment="1">
      <alignment horizontal="left" indent="1"/>
    </xf>
    <xf numFmtId="182" fontId="24" fillId="32" borderId="0" xfId="0" applyNumberFormat="1" applyFont="1" applyFill="1" applyBorder="1"/>
    <xf numFmtId="182" fontId="24" fillId="32" borderId="27" xfId="0" applyNumberFormat="1" applyFont="1" applyFill="1" applyBorder="1"/>
    <xf numFmtId="182" fontId="24" fillId="32" borderId="28" xfId="0" applyNumberFormat="1" applyFont="1" applyFill="1" applyBorder="1"/>
    <xf numFmtId="182" fontId="24" fillId="32" borderId="0" xfId="0" applyNumberFormat="1" applyFont="1" applyFill="1" applyBorder="1" applyAlignment="1">
      <alignment horizontal="center"/>
    </xf>
    <xf numFmtId="182" fontId="24" fillId="32" borderId="0" xfId="0" applyNumberFormat="1" applyFont="1" applyFill="1" applyAlignment="1">
      <alignment horizontal="left"/>
    </xf>
    <xf numFmtId="182" fontId="30" fillId="42" borderId="28" xfId="0" applyNumberFormat="1" applyFont="1" applyFill="1" applyBorder="1"/>
    <xf numFmtId="182" fontId="30" fillId="42" borderId="27" xfId="0" applyNumberFormat="1" applyFont="1" applyFill="1" applyBorder="1"/>
    <xf numFmtId="182" fontId="24" fillId="32" borderId="29" xfId="0" applyNumberFormat="1" applyFont="1" applyFill="1" applyBorder="1" applyAlignment="1">
      <alignment horizontal="left"/>
    </xf>
    <xf numFmtId="182" fontId="24" fillId="32" borderId="29" xfId="0" applyNumberFormat="1" applyFont="1" applyFill="1" applyBorder="1" applyAlignment="1">
      <alignment horizontal="left" indent="1"/>
    </xf>
    <xf numFmtId="182" fontId="24" fillId="32" borderId="29" xfId="0" applyNumberFormat="1" applyFont="1" applyFill="1" applyBorder="1"/>
    <xf numFmtId="182" fontId="24" fillId="32" borderId="30" xfId="0" applyNumberFormat="1" applyFont="1" applyFill="1" applyBorder="1"/>
    <xf numFmtId="182" fontId="24" fillId="32" borderId="31" xfId="0" applyNumberFormat="1" applyFont="1" applyFill="1" applyBorder="1"/>
    <xf numFmtId="182" fontId="30" fillId="32" borderId="0" xfId="0" applyNumberFormat="1" applyFont="1" applyFill="1" applyAlignment="1">
      <alignment horizontal="left"/>
    </xf>
    <xf numFmtId="182" fontId="30" fillId="32" borderId="28" xfId="0" applyNumberFormat="1" applyFont="1" applyFill="1" applyBorder="1" applyAlignment="1">
      <alignment horizontal="right"/>
    </xf>
    <xf numFmtId="182" fontId="30" fillId="32" borderId="0" xfId="0" applyNumberFormat="1" applyFont="1" applyFill="1" applyBorder="1" applyAlignment="1">
      <alignment horizontal="right"/>
    </xf>
    <xf numFmtId="182" fontId="30" fillId="32" borderId="27" xfId="0" applyNumberFormat="1" applyFont="1" applyFill="1" applyBorder="1" applyAlignment="1">
      <alignment horizontal="right"/>
    </xf>
    <xf numFmtId="182" fontId="30" fillId="32" borderId="28" xfId="0" applyNumberFormat="1" applyFont="1" applyFill="1" applyBorder="1"/>
    <xf numFmtId="182" fontId="30" fillId="32" borderId="32" xfId="0" applyNumberFormat="1" applyFont="1" applyFill="1" applyBorder="1" applyAlignment="1">
      <alignment horizontal="right"/>
    </xf>
    <xf numFmtId="182" fontId="30" fillId="32" borderId="33" xfId="0" applyNumberFormat="1" applyFont="1" applyFill="1" applyBorder="1" applyAlignment="1">
      <alignment horizontal="right"/>
    </xf>
    <xf numFmtId="182" fontId="30" fillId="32" borderId="31" xfId="0" applyNumberFormat="1" applyFont="1" applyFill="1" applyBorder="1"/>
    <xf numFmtId="182" fontId="24" fillId="32" borderId="0" xfId="0" applyNumberFormat="1" applyFont="1" applyFill="1" applyBorder="1" applyAlignment="1">
      <alignment horizontal="left" indent="2"/>
    </xf>
    <xf numFmtId="182" fontId="35" fillId="32" borderId="0" xfId="0" applyNumberFormat="1" applyFont="1" applyFill="1" applyBorder="1" applyAlignment="1">
      <alignment horizontal="left" indent="1"/>
    </xf>
    <xf numFmtId="182" fontId="35" fillId="32" borderId="0" xfId="0" applyNumberFormat="1" applyFont="1" applyFill="1" applyBorder="1" applyAlignment="1">
      <alignment horizontal="right"/>
    </xf>
    <xf numFmtId="182" fontId="35" fillId="32" borderId="27" xfId="0" applyNumberFormat="1" applyFont="1" applyFill="1" applyBorder="1" applyAlignment="1">
      <alignment horizontal="right"/>
    </xf>
    <xf numFmtId="182" fontId="35" fillId="32" borderId="28" xfId="0" applyNumberFormat="1" applyFont="1" applyFill="1" applyBorder="1" applyAlignment="1">
      <alignment horizontal="right"/>
    </xf>
    <xf numFmtId="182" fontId="35" fillId="32" borderId="0" xfId="0" applyNumberFormat="1" applyFont="1" applyFill="1" applyBorder="1"/>
    <xf numFmtId="182" fontId="35" fillId="32" borderId="27" xfId="0" applyNumberFormat="1" applyFont="1" applyFill="1" applyBorder="1"/>
    <xf numFmtId="182" fontId="35" fillId="39" borderId="0" xfId="0" applyNumberFormat="1" applyFont="1" applyFill="1" applyBorder="1"/>
    <xf numFmtId="182" fontId="35" fillId="39" borderId="27" xfId="0" applyNumberFormat="1" applyFont="1" applyFill="1" applyBorder="1"/>
    <xf numFmtId="182" fontId="35" fillId="39" borderId="28" xfId="0" applyNumberFormat="1" applyFont="1" applyFill="1" applyBorder="1" applyAlignment="1">
      <alignment horizontal="right"/>
    </xf>
    <xf numFmtId="182" fontId="35" fillId="39" borderId="0" xfId="0" applyNumberFormat="1" applyFont="1" applyFill="1" applyBorder="1" applyAlignment="1">
      <alignment horizontal="right"/>
    </xf>
    <xf numFmtId="182" fontId="35" fillId="39" borderId="27" xfId="0" applyNumberFormat="1" applyFont="1" applyFill="1" applyBorder="1" applyAlignment="1">
      <alignment horizontal="right"/>
    </xf>
    <xf numFmtId="182" fontId="35" fillId="32" borderId="9" xfId="0" applyNumberFormat="1" applyFont="1" applyFill="1" applyBorder="1"/>
    <xf numFmtId="182" fontId="35" fillId="32" borderId="25" xfId="0" applyNumberFormat="1" applyFont="1" applyFill="1" applyBorder="1"/>
    <xf numFmtId="182" fontId="35" fillId="32" borderId="26" xfId="0" applyNumberFormat="1" applyFont="1" applyFill="1" applyBorder="1"/>
    <xf numFmtId="182" fontId="35" fillId="32" borderId="28" xfId="0" applyNumberFormat="1" applyFont="1" applyFill="1" applyBorder="1"/>
    <xf numFmtId="182" fontId="24" fillId="32" borderId="34" xfId="0" applyNumberFormat="1" applyFont="1" applyFill="1" applyBorder="1" applyAlignment="1">
      <alignment horizontal="left" indent="2"/>
    </xf>
    <xf numFmtId="182" fontId="35" fillId="32" borderId="34" xfId="0" applyNumberFormat="1" applyFont="1" applyFill="1" applyBorder="1" applyAlignment="1">
      <alignment horizontal="left" indent="1"/>
    </xf>
    <xf numFmtId="182" fontId="35" fillId="32" borderId="34" xfId="0" applyNumberFormat="1" applyFont="1" applyFill="1" applyBorder="1"/>
    <xf numFmtId="182" fontId="35" fillId="32" borderId="35" xfId="0" applyNumberFormat="1" applyFont="1" applyFill="1" applyBorder="1"/>
    <xf numFmtId="182" fontId="35" fillId="32" borderId="36" xfId="0" applyNumberFormat="1" applyFont="1" applyFill="1" applyBorder="1"/>
    <xf numFmtId="182" fontId="24" fillId="32" borderId="37" xfId="0" applyNumberFormat="1" applyFont="1" applyFill="1" applyBorder="1" applyAlignment="1">
      <alignment horizontal="left" indent="2"/>
    </xf>
    <xf numFmtId="182" fontId="35" fillId="32" borderId="37" xfId="0" applyNumberFormat="1" applyFont="1" applyFill="1" applyBorder="1" applyAlignment="1">
      <alignment horizontal="left" indent="1"/>
    </xf>
    <xf numFmtId="182" fontId="36" fillId="32" borderId="0" xfId="0" applyNumberFormat="1" applyFont="1" applyFill="1" applyBorder="1" applyAlignment="1">
      <alignment horizontal="right"/>
    </xf>
    <xf numFmtId="182" fontId="30" fillId="32" borderId="0" xfId="0" applyNumberFormat="1" applyFont="1" applyFill="1" applyBorder="1" applyAlignment="1">
      <alignment horizontal="left" indent="2"/>
    </xf>
    <xf numFmtId="182" fontId="30" fillId="32" borderId="18" xfId="0" applyNumberFormat="1" applyFont="1" applyFill="1" applyBorder="1" applyAlignment="1">
      <alignment horizontal="left"/>
    </xf>
    <xf numFmtId="182" fontId="30" fillId="32" borderId="18" xfId="0" applyNumberFormat="1" applyFont="1" applyFill="1" applyBorder="1" applyAlignment="1">
      <alignment horizontal="left" indent="1"/>
    </xf>
    <xf numFmtId="182" fontId="30" fillId="32" borderId="18" xfId="0" applyNumberFormat="1" applyFont="1" applyFill="1" applyBorder="1"/>
    <xf numFmtId="182" fontId="30" fillId="32" borderId="38" xfId="0" applyNumberFormat="1" applyFont="1" applyFill="1" applyBorder="1"/>
    <xf numFmtId="182" fontId="30" fillId="32" borderId="39" xfId="0" applyNumberFormat="1" applyFont="1" applyFill="1" applyBorder="1"/>
    <xf numFmtId="182" fontId="24" fillId="32" borderId="28" xfId="0" applyNumberFormat="1" applyFont="1" applyFill="1" applyBorder="1" applyAlignment="1">
      <alignment horizontal="right"/>
    </xf>
    <xf numFmtId="182" fontId="24" fillId="32" borderId="0" xfId="0" applyNumberFormat="1" applyFont="1" applyFill="1" applyBorder="1" applyAlignment="1">
      <alignment horizontal="right"/>
    </xf>
    <xf numFmtId="182" fontId="24" fillId="32" borderId="27" xfId="0" applyNumberFormat="1" applyFont="1" applyFill="1" applyBorder="1" applyAlignment="1">
      <alignment horizontal="right"/>
    </xf>
    <xf numFmtId="182" fontId="24" fillId="32" borderId="0" xfId="0" applyNumberFormat="1" applyFont="1" applyFill="1"/>
    <xf numFmtId="0" fontId="31" fillId="32" borderId="0" xfId="0" applyFont="1" applyFill="1" applyBorder="1"/>
    <xf numFmtId="0" fontId="37" fillId="32" borderId="0" xfId="0" applyFont="1" applyFill="1" applyBorder="1" applyAlignment="1">
      <alignment horizontal="center"/>
    </xf>
    <xf numFmtId="0" fontId="24" fillId="32" borderId="0" xfId="0" applyFont="1" applyFill="1" applyAlignment="1">
      <alignment horizontal="left"/>
    </xf>
    <xf numFmtId="9" fontId="24" fillId="32" borderId="0" xfId="0" applyNumberFormat="1" applyFont="1" applyFill="1" applyAlignment="1">
      <alignment horizontal="center"/>
    </xf>
    <xf numFmtId="37" fontId="24" fillId="32" borderId="0" xfId="0" applyNumberFormat="1" applyFont="1" applyFill="1" applyAlignment="1">
      <alignment horizontal="center"/>
    </xf>
    <xf numFmtId="182" fontId="24" fillId="42" borderId="28" xfId="0" applyNumberFormat="1" applyFont="1" applyFill="1" applyBorder="1"/>
    <xf numFmtId="182" fontId="24" fillId="42" borderId="0" xfId="0" applyNumberFormat="1" applyFont="1" applyFill="1" applyBorder="1"/>
    <xf numFmtId="182" fontId="30" fillId="42" borderId="0" xfId="0" applyNumberFormat="1" applyFont="1" applyFill="1" applyBorder="1" applyAlignment="1">
      <alignment horizontal="right"/>
    </xf>
    <xf numFmtId="1" fontId="24" fillId="32" borderId="0" xfId="0" applyNumberFormat="1" applyFont="1" applyFill="1"/>
    <xf numFmtId="10" fontId="24" fillId="32" borderId="0" xfId="63" applyNumberFormat="1" applyFont="1" applyFill="1" applyBorder="1"/>
    <xf numFmtId="0" fontId="18" fillId="0" borderId="6" xfId="52" applyFill="1" applyAlignment="1">
      <alignment horizontal="left" wrapText="1"/>
    </xf>
    <xf numFmtId="185" fontId="24" fillId="37" borderId="21" xfId="0" applyNumberFormat="1" applyFont="1" applyFill="1" applyBorder="1"/>
    <xf numFmtId="185" fontId="24" fillId="37" borderId="22" xfId="0" applyNumberFormat="1" applyFont="1" applyFill="1" applyBorder="1"/>
    <xf numFmtId="185" fontId="24" fillId="37" borderId="23" xfId="0" applyNumberFormat="1" applyFont="1" applyFill="1" applyBorder="1"/>
    <xf numFmtId="169" fontId="17" fillId="0" borderId="0" xfId="57" applyFont="1" applyFill="1" applyBorder="1">
      <protection locked="0"/>
    </xf>
    <xf numFmtId="169" fontId="19" fillId="0" borderId="6" xfId="51" applyNumberFormat="1" applyFill="1"/>
    <xf numFmtId="0" fontId="0" fillId="0" borderId="0" xfId="0" applyFill="1"/>
    <xf numFmtId="10" fontId="19" fillId="0" borderId="6" xfId="51" applyNumberFormat="1" applyFill="1" applyAlignment="1">
      <alignment horizontal="left"/>
    </xf>
    <xf numFmtId="10" fontId="19" fillId="0" borderId="6" xfId="51" applyNumberFormat="1" applyFill="1"/>
    <xf numFmtId="169" fontId="19" fillId="0" borderId="6" xfId="57" applyFont="1" applyFill="1" applyBorder="1" applyProtection="1"/>
    <xf numFmtId="169" fontId="1" fillId="0" borderId="6" xfId="57" applyFont="1" applyFill="1" applyBorder="1" applyProtection="1"/>
    <xf numFmtId="167" fontId="1" fillId="0" borderId="6" xfId="65" applyFill="1" applyBorder="1"/>
    <xf numFmtId="49" fontId="23" fillId="0" borderId="0" xfId="20" applyFill="1">
      <alignment horizontal="left" indent="1"/>
    </xf>
    <xf numFmtId="175" fontId="1" fillId="0" borderId="6" xfId="49" applyFont="1" applyFill="1" applyBorder="1" applyProtection="1"/>
    <xf numFmtId="169" fontId="1" fillId="0" borderId="0" xfId="57" applyFont="1" applyFill="1" applyBorder="1" applyProtection="1"/>
    <xf numFmtId="49" fontId="23" fillId="0" borderId="0" xfId="20" applyAlignment="1">
      <alignment horizontal="left" wrapText="1" indent="1"/>
    </xf>
  </cellXfs>
  <cellStyles count="73">
    <cellStyle name="20% - Accent1" xfId="23" builtinId="30" hidden="1"/>
    <cellStyle name="20% - Accent2" xfId="27" builtinId="34" hidden="1"/>
    <cellStyle name="20% - Accent3" xfId="31" builtinId="38" hidden="1"/>
    <cellStyle name="20% - Accent4" xfId="35" builtinId="42" hidden="1"/>
    <cellStyle name="20% - Accent5" xfId="39" builtinId="46" hidden="1"/>
    <cellStyle name="20% - Accent6" xfId="43" builtinId="50" hidden="1"/>
    <cellStyle name="40% - Accent1" xfId="24" builtinId="31" hidden="1"/>
    <cellStyle name="40% - Accent2" xfId="28" builtinId="35" hidden="1"/>
    <cellStyle name="40% - Accent3" xfId="32" builtinId="39" hidden="1"/>
    <cellStyle name="40% - Accent4" xfId="36" builtinId="43" hidden="1"/>
    <cellStyle name="40% - Accent5" xfId="40" builtinId="47" hidden="1"/>
    <cellStyle name="40% - Accent6" xfId="44" builtinId="51" hidden="1"/>
    <cellStyle name="60% - Accent1" xfId="25" builtinId="32" hidden="1"/>
    <cellStyle name="60% - Accent2" xfId="29" builtinId="36" hidden="1"/>
    <cellStyle name="60% - Accent3" xfId="33" builtinId="40" hidden="1"/>
    <cellStyle name="60% - Accent4" xfId="37" builtinId="44" hidden="1"/>
    <cellStyle name="60% - Accent5" xfId="41" builtinId="48" hidden="1"/>
    <cellStyle name="60% - Accent6" xfId="45" builtinId="52" hidden="1"/>
    <cellStyle name="Accent1" xfId="22" builtinId="29" hidden="1"/>
    <cellStyle name="Accent2" xfId="26" builtinId="33" hidden="1"/>
    <cellStyle name="Accent3" xfId="30" builtinId="37" hidden="1"/>
    <cellStyle name="Accent4" xfId="34" builtinId="41" hidden="1"/>
    <cellStyle name="Accent5" xfId="38" builtinId="45" hidden="1"/>
    <cellStyle name="Accent6" xfId="42" builtinId="49" hidden="1"/>
    <cellStyle name="Bad" xfId="11" builtinId="27" hidden="1"/>
    <cellStyle name="Calculation" xfId="15" builtinId="22" hidden="1"/>
    <cellStyle name="Check Cell" xfId="17" builtinId="23" hidden="1"/>
    <cellStyle name="Comma" xfId="1" builtinId="3" hidden="1"/>
    <cellStyle name="Comma [0]" xfId="2" builtinId="6" customBuiltin="1"/>
    <cellStyle name="Comma [1]" xfId="57"/>
    <cellStyle name="Comma [2]" xfId="55"/>
    <cellStyle name="Comma [4]" xfId="54"/>
    <cellStyle name="Comma 2" xfId="65"/>
    <cellStyle name="Comma 2 2" xfId="70"/>
    <cellStyle name="Comma 3" xfId="66"/>
    <cellStyle name="Comma 3 2" xfId="71"/>
    <cellStyle name="Currency" xfId="3" builtinId="4" hidden="1"/>
    <cellStyle name="Currency [0]" xfId="4" builtinId="7" hidden="1"/>
    <cellStyle name="Currency 2" xfId="64"/>
    <cellStyle name="Currency 2 2" xfId="67"/>
    <cellStyle name="Currency 2 2 2" xfId="72"/>
    <cellStyle name="Currency 2 3" xfId="69"/>
    <cellStyle name="Date (short)" xfId="53"/>
    <cellStyle name="Explanatory Text" xfId="20" builtinId="53" customBuiltin="1"/>
    <cellStyle name="Good" xfId="10" builtinId="26" hidden="1"/>
    <cellStyle name="Heading 1" xfId="6" builtinId="16" customBuiltin="1"/>
    <cellStyle name="Heading 2" xfId="7" builtinId="17" customBuiltin="1"/>
    <cellStyle name="Heading 3" xfId="8" builtinId="18" customBuiltin="1"/>
    <cellStyle name="Heading 4" xfId="9" builtinId="19" hidden="1"/>
    <cellStyle name="Hyperlink" xfId="58" builtinId="8" customBuiltin="1"/>
    <cellStyle name="Input" xfId="13" builtinId="20" customBuiltin="1"/>
    <cellStyle name="Label" xfId="52"/>
    <cellStyle name="Link" xfId="51"/>
    <cellStyle name="Linked Cell" xfId="16" builtinId="24" hidden="1"/>
    <cellStyle name="Neutral" xfId="12" builtinId="28" hidden="1"/>
    <cellStyle name="Normal" xfId="0" builtinId="0" customBuiltin="1"/>
    <cellStyle name="Note" xfId="19" builtinId="10" hidden="1"/>
    <cellStyle name="Output" xfId="14" builtinId="21" customBuiltin="1"/>
    <cellStyle name="Percent" xfId="59" builtinId="5" hidden="1" customBuiltin="1"/>
    <cellStyle name="Percent" xfId="63" builtinId="5"/>
    <cellStyle name="Percent [0]" xfId="60"/>
    <cellStyle name="Percent [1]" xfId="50"/>
    <cellStyle name="Percent [2]" xfId="49"/>
    <cellStyle name="Percent [3]" xfId="48"/>
    <cellStyle name="Rt border" xfId="47"/>
    <cellStyle name="Rt border 2" xfId="68"/>
    <cellStyle name="Rt margin" xfId="61"/>
    <cellStyle name="Sum" xfId="62"/>
    <cellStyle name="Text" xfId="56"/>
    <cellStyle name="Title" xfId="5" builtinId="15" customBuiltin="1"/>
    <cellStyle name="Total" xfId="21" builtinId="25" hidden="1"/>
    <cellStyle name="Warning Text" xfId="18" builtinId="11" hidden="1"/>
    <cellStyle name="Year" xfId="46"/>
  </cellStyles>
  <dxfs count="0"/>
  <tableStyles count="0" defaultTableStyle="TableStyleMedium2" defaultPivotStyle="PivotStyleLight16"/>
  <colors>
    <mruColors>
      <color rgb="FF3E8A9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2326005</xdr:rowOff>
    </xdr:from>
    <xdr:to>
      <xdr:col>4</xdr:col>
      <xdr:colOff>0</xdr:colOff>
      <xdr:row>15</xdr:row>
      <xdr:rowOff>20955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
          <a:ext cx="9235440" cy="3280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1</xdr:row>
      <xdr:rowOff>0</xdr:rowOff>
    </xdr:from>
    <xdr:to>
      <xdr:col>1</xdr:col>
      <xdr:colOff>1216152</xdr:colOff>
      <xdr:row>1</xdr:row>
      <xdr:rowOff>850392</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190500"/>
          <a:ext cx="2816352" cy="850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7698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9119_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chaelW/Desktop/Expenditure%20Analysi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Description"/>
      <sheetName val="Table of Contents"/>
      <sheetName val="Inputs for ROI Calc"/>
      <sheetName val="EDB Selector ROI"/>
      <sheetName val="ROI"/>
      <sheetName val="2 Year IRR"/>
      <sheetName val="3 Year IRR "/>
      <sheetName val="5 Year IRR"/>
      <sheetName val="Outputs"/>
    </sheetNames>
    <sheetDataSet>
      <sheetData sheetId="0" refreshError="1"/>
      <sheetData sheetId="1" refreshError="1"/>
      <sheetData sheetId="2" refreshError="1"/>
      <sheetData sheetId="3"/>
      <sheetData sheetId="4">
        <row r="4">
          <cell r="C4" t="str">
            <v>Centralines</v>
          </cell>
        </row>
      </sheetData>
      <sheetData sheetId="5"/>
      <sheetData sheetId="6" refreshError="1"/>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Description"/>
      <sheetName val="Table of Contents"/>
      <sheetName val="Inputs"/>
      <sheetName val="Selection"/>
      <sheetName val="Calculation"/>
      <sheetName val="Outputs"/>
    </sheetNames>
    <sheetDataSet>
      <sheetData sheetId="0"/>
      <sheetData sheetId="1"/>
      <sheetData sheetId="2"/>
      <sheetData sheetId="3"/>
      <sheetData sheetId="4">
        <row r="5">
          <cell r="C5" t="str">
            <v>Alpine Energy</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Description"/>
      <sheetName val="Table of Contents"/>
      <sheetName val="Inflators"/>
      <sheetName val="Inputs"/>
      <sheetName val="EDB Select"/>
      <sheetName val="Calculations"/>
      <sheetName val="Output"/>
      <sheetName val="Graphs"/>
      <sheetName val="Table1"/>
      <sheetName val="Table2"/>
    </sheetNames>
    <sheetDataSet>
      <sheetData sheetId="0"/>
      <sheetData sheetId="1"/>
      <sheetData sheetId="2"/>
      <sheetData sheetId="3"/>
      <sheetData sheetId="4"/>
      <sheetData sheetId="5"/>
      <sheetData sheetId="6">
        <row r="7">
          <cell r="E7">
            <v>8.77E-2</v>
          </cell>
        </row>
      </sheetData>
      <sheetData sheetId="7"/>
      <sheetData sheetId="8"/>
      <sheetData sheetId="9"/>
      <sheetData sheetId="10"/>
    </sheetDataSet>
  </externalBook>
</externalLink>
</file>

<file path=xl/theme/theme1.xml><?xml version="1.0" encoding="utf-8"?>
<a:theme xmlns:a="http://schemas.openxmlformats.org/drawingml/2006/main" name="Commission Bronze">
  <a:themeElements>
    <a:clrScheme name="Office">
      <a:dk1>
        <a:srgbClr val="000000"/>
      </a:dk1>
      <a:lt1>
        <a:srgbClr val="FFFFFF"/>
      </a:lt1>
      <a:dk2>
        <a:srgbClr val="F9F9F5"/>
      </a:dk2>
      <a:lt2>
        <a:srgbClr val="C00000"/>
      </a:lt2>
      <a:accent1>
        <a:srgbClr val="EAE8DA"/>
      </a:accent1>
      <a:accent2>
        <a:srgbClr val="D7D3BB"/>
      </a:accent2>
      <a:accent3>
        <a:srgbClr val="C9C4A3"/>
      </a:accent3>
      <a:accent4>
        <a:srgbClr val="B0A978"/>
      </a:accent4>
      <a:accent5>
        <a:srgbClr val="968F58"/>
      </a:accent5>
      <a:accent6>
        <a:srgbClr val="645F3A"/>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D17"/>
  <sheetViews>
    <sheetView showGridLines="0" view="pageBreakPreview" zoomScaleNormal="100" zoomScaleSheetLayoutView="100" workbookViewId="0"/>
  </sheetViews>
  <sheetFormatPr defaultColWidth="9.109375" defaultRowHeight="14.4" x14ac:dyDescent="0.3"/>
  <cols>
    <col min="1" max="1" width="26.5546875" customWidth="1"/>
    <col min="2" max="2" width="43.109375" customWidth="1"/>
    <col min="3" max="3" width="32.6640625" customWidth="1"/>
    <col min="4" max="4" width="32.33203125" customWidth="1"/>
  </cols>
  <sheetData>
    <row r="1" spans="1:4" ht="15" customHeight="1" x14ac:dyDescent="0.25">
      <c r="A1" s="1"/>
      <c r="B1" s="2"/>
      <c r="C1" s="2"/>
      <c r="D1" s="3"/>
    </row>
    <row r="2" spans="1:4" ht="189" customHeight="1" x14ac:dyDescent="0.25">
      <c r="A2" s="4"/>
      <c r="B2" s="5"/>
      <c r="C2" s="5"/>
      <c r="D2" s="6"/>
    </row>
    <row r="3" spans="1:4" ht="22.5" customHeight="1" x14ac:dyDescent="0.4">
      <c r="A3" s="7" t="s">
        <v>0</v>
      </c>
      <c r="B3" s="8"/>
      <c r="C3" s="8"/>
      <c r="D3" s="9"/>
    </row>
    <row r="4" spans="1:4" ht="22.5" customHeight="1" x14ac:dyDescent="0.4">
      <c r="A4" s="7" t="s">
        <v>151</v>
      </c>
      <c r="B4" s="8"/>
      <c r="C4" s="8"/>
      <c r="D4" s="9"/>
    </row>
    <row r="5" spans="1:4" ht="22.5" customHeight="1" x14ac:dyDescent="0.4">
      <c r="A5" s="7"/>
      <c r="B5" s="8"/>
      <c r="C5" s="8"/>
      <c r="D5" s="9"/>
    </row>
    <row r="6" spans="1:4" ht="22.5" customHeight="1" x14ac:dyDescent="0.4">
      <c r="A6" s="7"/>
      <c r="B6" s="8"/>
      <c r="C6" s="8"/>
      <c r="D6" s="9"/>
    </row>
    <row r="7" spans="1:4" ht="42" customHeight="1" x14ac:dyDescent="0.3">
      <c r="A7" s="4"/>
      <c r="B7" s="5"/>
      <c r="C7" s="5"/>
      <c r="D7" s="6"/>
    </row>
    <row r="8" spans="1:4" ht="15" customHeight="1" x14ac:dyDescent="0.3">
      <c r="A8" s="4"/>
      <c r="B8" s="10"/>
      <c r="C8" s="10"/>
      <c r="D8" s="11"/>
    </row>
    <row r="9" spans="1:4" ht="15" customHeight="1" x14ac:dyDescent="0.3">
      <c r="A9" s="4"/>
      <c r="B9" s="10"/>
      <c r="C9" s="10"/>
      <c r="D9" s="6"/>
    </row>
    <row r="10" spans="1:4" ht="15" customHeight="1" x14ac:dyDescent="0.3">
      <c r="A10" s="4"/>
      <c r="B10" s="10"/>
      <c r="C10" s="10"/>
      <c r="D10" s="6"/>
    </row>
    <row r="11" spans="1:4" ht="15" customHeight="1" x14ac:dyDescent="0.3">
      <c r="A11" s="4"/>
      <c r="B11" s="10"/>
      <c r="C11" s="10"/>
      <c r="D11" s="6"/>
    </row>
    <row r="12" spans="1:4" ht="15" customHeight="1" x14ac:dyDescent="0.3">
      <c r="A12" s="4"/>
      <c r="B12" s="10"/>
      <c r="C12" s="10"/>
      <c r="D12" s="11"/>
    </row>
    <row r="13" spans="1:4" ht="15" customHeight="1" x14ac:dyDescent="0.3">
      <c r="A13" s="4"/>
      <c r="B13" s="10"/>
      <c r="C13" s="10"/>
      <c r="D13" s="11"/>
    </row>
    <row r="14" spans="1:4" ht="15" customHeight="1" x14ac:dyDescent="0.3">
      <c r="A14" s="4"/>
      <c r="B14" s="10"/>
      <c r="C14" s="10"/>
      <c r="D14" s="6"/>
    </row>
    <row r="15" spans="1:4" ht="15" customHeight="1" x14ac:dyDescent="0.3">
      <c r="A15" s="4"/>
      <c r="B15" s="10"/>
      <c r="C15" s="10"/>
      <c r="D15" s="6"/>
    </row>
    <row r="16" spans="1:4" ht="15" customHeight="1" x14ac:dyDescent="0.3">
      <c r="A16" s="4"/>
      <c r="B16" s="10"/>
      <c r="C16" s="10"/>
      <c r="D16" s="6"/>
    </row>
    <row r="17" spans="1:4" ht="15" customHeight="1" x14ac:dyDescent="0.3">
      <c r="A17" s="12" t="s">
        <v>139</v>
      </c>
      <c r="B17" s="13"/>
      <c r="C17" s="13"/>
      <c r="D17" s="14"/>
    </row>
  </sheetData>
  <pageMargins left="0.70866141732283472" right="0.70866141732283472" top="0.74803149606299213" bottom="0.74803149606299213" header="0.31496062992125984" footer="0.31496062992125984"/>
  <pageSetup paperSize="9" scale="97" orientation="landscape" r:id="rId1"/>
  <headerFooter>
    <oddFooter>&amp;L&amp;F&amp;C&amp;A&amp;R&amp;P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499984740745262"/>
  </sheetPr>
  <dimension ref="A1:B20"/>
  <sheetViews>
    <sheetView showGridLines="0" tabSelected="1" zoomScaleNormal="100" zoomScaleSheetLayoutView="100" workbookViewId="0">
      <selection activeCell="F7" sqref="F7"/>
    </sheetView>
  </sheetViews>
  <sheetFormatPr defaultRowHeight="14.4" x14ac:dyDescent="0.3"/>
  <cols>
    <col min="1" max="1" width="3.33203125" style="193" customWidth="1"/>
    <col min="2" max="2" width="109.33203125" customWidth="1"/>
  </cols>
  <sheetData>
    <row r="1" spans="1:2" ht="26.25" x14ac:dyDescent="0.4">
      <c r="A1" s="196" t="s">
        <v>1</v>
      </c>
      <c r="B1" s="17"/>
    </row>
    <row r="2" spans="1:2" s="193" customFormat="1" ht="26.25" x14ac:dyDescent="0.4">
      <c r="B2" s="196"/>
    </row>
    <row r="3" spans="1:2" ht="23.25" x14ac:dyDescent="0.35">
      <c r="B3" s="199" t="s">
        <v>121</v>
      </c>
    </row>
    <row r="4" spans="1:2" s="193" customFormat="1" ht="62.25" customHeight="1" x14ac:dyDescent="0.3">
      <c r="B4" s="187" t="s">
        <v>155</v>
      </c>
    </row>
    <row r="5" spans="1:2" x14ac:dyDescent="0.3">
      <c r="B5" s="15"/>
    </row>
    <row r="6" spans="1:2" ht="23.4" x14ac:dyDescent="0.45">
      <c r="B6" s="186" t="s">
        <v>122</v>
      </c>
    </row>
    <row r="7" spans="1:2" s="193" customFormat="1" ht="86.4" x14ac:dyDescent="0.3">
      <c r="B7" s="187" t="s">
        <v>159</v>
      </c>
    </row>
    <row r="8" spans="1:2" x14ac:dyDescent="0.3">
      <c r="B8" s="15"/>
    </row>
    <row r="9" spans="1:2" ht="43.2" x14ac:dyDescent="0.3">
      <c r="B9" s="187" t="s">
        <v>156</v>
      </c>
    </row>
    <row r="10" spans="1:2" x14ac:dyDescent="0.3">
      <c r="B10" s="15"/>
    </row>
    <row r="11" spans="1:2" s="193" customFormat="1" ht="43.2" x14ac:dyDescent="0.3">
      <c r="B11" s="187" t="s">
        <v>152</v>
      </c>
    </row>
    <row r="12" spans="1:2" s="193" customFormat="1" x14ac:dyDescent="0.3"/>
    <row r="13" spans="1:2" x14ac:dyDescent="0.3">
      <c r="B13" s="187" t="s">
        <v>158</v>
      </c>
    </row>
    <row r="14" spans="1:2" x14ac:dyDescent="0.3">
      <c r="B14" s="15"/>
    </row>
    <row r="15" spans="1:2" ht="27.6" x14ac:dyDescent="0.3">
      <c r="B15" s="349" t="s">
        <v>157</v>
      </c>
    </row>
    <row r="16" spans="1:2" x14ac:dyDescent="0.3">
      <c r="B16" s="15"/>
    </row>
    <row r="17" spans="2:2" x14ac:dyDescent="0.3">
      <c r="B17" s="15"/>
    </row>
    <row r="18" spans="2:2" x14ac:dyDescent="0.3">
      <c r="B18" s="15"/>
    </row>
    <row r="19" spans="2:2" x14ac:dyDescent="0.3">
      <c r="B19" s="15"/>
    </row>
    <row r="20" spans="2:2" x14ac:dyDescent="0.3">
      <c r="B20" s="15"/>
    </row>
  </sheetData>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E8A92"/>
  </sheetPr>
  <dimension ref="A1:H36"/>
  <sheetViews>
    <sheetView showGridLines="0" zoomScale="85" zoomScaleNormal="85" workbookViewId="0">
      <selection activeCell="C44" sqref="C44"/>
    </sheetView>
  </sheetViews>
  <sheetFormatPr defaultColWidth="9.109375" defaultRowHeight="14.4" x14ac:dyDescent="0.3"/>
  <cols>
    <col min="1" max="1" width="38" style="31" customWidth="1"/>
    <col min="2" max="2" width="15" style="31" customWidth="1"/>
    <col min="3" max="3" width="16" style="31" customWidth="1"/>
    <col min="4" max="7" width="16.5546875" style="31" customWidth="1"/>
    <col min="8" max="8" width="57.109375" style="31" customWidth="1"/>
    <col min="9" max="16384" width="9.109375" style="31"/>
  </cols>
  <sheetData>
    <row r="1" spans="1:8" ht="26.25" x14ac:dyDescent="0.4">
      <c r="A1" s="17" t="s">
        <v>2</v>
      </c>
      <c r="B1" s="17"/>
    </row>
    <row r="2" spans="1:8" ht="29.25" customHeight="1" x14ac:dyDescent="0.25"/>
    <row r="3" spans="1:8" ht="21" x14ac:dyDescent="0.35">
      <c r="A3" s="28" t="s">
        <v>9</v>
      </c>
    </row>
    <row r="4" spans="1:8" ht="15" x14ac:dyDescent="0.25">
      <c r="A4" s="168" t="s">
        <v>11</v>
      </c>
      <c r="B4" s="16" t="s">
        <v>171</v>
      </c>
      <c r="D4" s="26" t="s">
        <v>114</v>
      </c>
    </row>
    <row r="5" spans="1:8" ht="15" x14ac:dyDescent="0.25">
      <c r="A5" s="168" t="s">
        <v>106</v>
      </c>
      <c r="B5" s="16" t="s">
        <v>172</v>
      </c>
      <c r="D5" s="26" t="s">
        <v>150</v>
      </c>
    </row>
    <row r="6" spans="1:8" ht="30" customHeight="1" x14ac:dyDescent="0.25"/>
    <row r="7" spans="1:8" ht="21" x14ac:dyDescent="0.35">
      <c r="A7" s="28" t="s">
        <v>162</v>
      </c>
      <c r="B7" s="28"/>
    </row>
    <row r="8" spans="1:8" ht="21" x14ac:dyDescent="0.4">
      <c r="A8" s="28"/>
      <c r="C8" s="25" t="s">
        <v>140</v>
      </c>
      <c r="D8" s="25" t="s">
        <v>141</v>
      </c>
      <c r="E8" s="25" t="s">
        <v>142</v>
      </c>
      <c r="F8" s="25" t="s">
        <v>143</v>
      </c>
      <c r="G8" s="25" t="s">
        <v>144</v>
      </c>
      <c r="H8" s="193"/>
    </row>
    <row r="9" spans="1:8" x14ac:dyDescent="0.3">
      <c r="A9" s="168" t="s">
        <v>3</v>
      </c>
      <c r="B9" s="16"/>
      <c r="C9" s="23">
        <v>250</v>
      </c>
      <c r="D9" s="23">
        <v>244.9812</v>
      </c>
      <c r="E9" s="23">
        <v>271.20479999999998</v>
      </c>
      <c r="F9" s="23">
        <v>270.48559999999998</v>
      </c>
      <c r="G9" s="23">
        <v>271.84109999999998</v>
      </c>
      <c r="H9" s="198" t="s">
        <v>163</v>
      </c>
    </row>
    <row r="10" spans="1:8" ht="30" customHeight="1" x14ac:dyDescent="0.3"/>
    <row r="11" spans="1:8" ht="15.6" x14ac:dyDescent="0.3">
      <c r="A11" s="188" t="s">
        <v>160</v>
      </c>
    </row>
    <row r="13" spans="1:8" x14ac:dyDescent="0.3">
      <c r="A13" s="168" t="s">
        <v>4</v>
      </c>
      <c r="B13" s="16"/>
      <c r="C13" s="23">
        <v>244</v>
      </c>
      <c r="D13" s="23">
        <v>241.3</v>
      </c>
      <c r="E13" s="23">
        <v>253</v>
      </c>
      <c r="F13" s="23">
        <v>249.6</v>
      </c>
      <c r="G13" s="23">
        <v>245.3</v>
      </c>
      <c r="H13" s="198" t="s">
        <v>164</v>
      </c>
    </row>
    <row r="14" spans="1:8" s="190" customFormat="1" x14ac:dyDescent="0.3">
      <c r="A14" s="192"/>
      <c r="B14" s="191"/>
    </row>
    <row r="15" spans="1:8" s="190" customFormat="1" x14ac:dyDescent="0.3">
      <c r="A15" s="168" t="s">
        <v>8</v>
      </c>
      <c r="B15" s="22">
        <v>0.5</v>
      </c>
      <c r="C15" s="26" t="s">
        <v>105</v>
      </c>
    </row>
    <row r="16" spans="1:8" s="190" customFormat="1" x14ac:dyDescent="0.3">
      <c r="A16" s="192"/>
      <c r="B16" s="191"/>
    </row>
    <row r="17" spans="1:8" x14ac:dyDescent="0.3">
      <c r="A17" s="168" t="s">
        <v>102</v>
      </c>
      <c r="B17" s="16"/>
      <c r="C17" s="339">
        <f>(C9-C13-SUM($B$17:B17))*(1-$B$15)</f>
        <v>3</v>
      </c>
      <c r="D17" s="339">
        <f>(D9-D13-SUM($B$17:C17))*(1-$B$15)</f>
        <v>0.34059999999999491</v>
      </c>
      <c r="E17" s="339">
        <f>(E9-E13-SUM($B$17:D17))*(1-$B$15)</f>
        <v>7.4320999999999913</v>
      </c>
      <c r="F17" s="339">
        <f>(F9-F13-SUM($B$17:E17))*(1-$B$15)</f>
        <v>5.0564499999999981</v>
      </c>
      <c r="G17" s="339">
        <f>(G9-G13-SUM($B$17:F17))*(1-$B$15)</f>
        <v>5.3559749999999937</v>
      </c>
      <c r="H17" s="198" t="s">
        <v>165</v>
      </c>
    </row>
    <row r="18" spans="1:8" x14ac:dyDescent="0.3">
      <c r="A18" s="168" t="s">
        <v>103</v>
      </c>
      <c r="B18" s="16"/>
      <c r="C18" s="339">
        <f>C9-C13-SUM($B$17:C17)</f>
        <v>3</v>
      </c>
      <c r="D18" s="339">
        <f>D9-D13-SUM($B$17:D17)</f>
        <v>0.34059999999999491</v>
      </c>
      <c r="E18" s="339">
        <f>E9-E13-SUM($B$17:E17)</f>
        <v>7.4320999999999913</v>
      </c>
      <c r="F18" s="339">
        <f>F9-F13-SUM($B$17:F17)</f>
        <v>5.0564499999999981</v>
      </c>
      <c r="G18" s="339">
        <f>G9-G13-SUM($B$17:G17)</f>
        <v>5.3559749999999937</v>
      </c>
      <c r="H18" s="198" t="s">
        <v>165</v>
      </c>
    </row>
    <row r="19" spans="1:8" ht="30" customHeight="1" x14ac:dyDescent="0.3">
      <c r="C19" s="340"/>
      <c r="D19" s="340"/>
      <c r="E19" s="340"/>
      <c r="F19" s="340"/>
      <c r="G19" s="340"/>
    </row>
    <row r="20" spans="1:8" ht="15.6" x14ac:dyDescent="0.3">
      <c r="A20" s="188" t="s">
        <v>161</v>
      </c>
      <c r="C20" s="340"/>
      <c r="D20" s="340"/>
      <c r="E20" s="340"/>
      <c r="F20" s="340"/>
      <c r="G20" s="340"/>
    </row>
    <row r="21" spans="1:8" x14ac:dyDescent="0.3">
      <c r="C21" s="340"/>
      <c r="D21" s="340"/>
      <c r="E21" s="340"/>
      <c r="F21" s="340"/>
      <c r="G21" s="340"/>
    </row>
    <row r="22" spans="1:8" x14ac:dyDescent="0.3">
      <c r="A22" s="334" t="s">
        <v>102</v>
      </c>
      <c r="B22" s="195"/>
      <c r="C22" s="197">
        <v>-3</v>
      </c>
      <c r="D22" s="197">
        <v>7</v>
      </c>
      <c r="E22" s="197">
        <v>5</v>
      </c>
      <c r="F22" s="197">
        <v>7</v>
      </c>
      <c r="G22" s="197">
        <v>-2</v>
      </c>
      <c r="H22" s="198"/>
    </row>
    <row r="23" spans="1:8" x14ac:dyDescent="0.3">
      <c r="A23" s="334" t="s">
        <v>103</v>
      </c>
      <c r="B23" s="195"/>
      <c r="C23" s="197">
        <v>3</v>
      </c>
      <c r="D23" s="197">
        <v>1</v>
      </c>
      <c r="E23" s="197">
        <v>6</v>
      </c>
      <c r="F23" s="197">
        <v>-3</v>
      </c>
      <c r="G23" s="197">
        <v>5</v>
      </c>
      <c r="H23" s="198"/>
    </row>
    <row r="24" spans="1:8" s="193" customFormat="1" x14ac:dyDescent="0.3">
      <c r="A24" s="334"/>
      <c r="B24" s="195"/>
      <c r="C24" s="338"/>
      <c r="D24" s="338"/>
      <c r="E24" s="338"/>
      <c r="F24" s="338"/>
      <c r="G24" s="338"/>
    </row>
    <row r="25" spans="1:8" s="193" customFormat="1" x14ac:dyDescent="0.3">
      <c r="A25" s="334" t="s">
        <v>4</v>
      </c>
      <c r="B25" s="195"/>
      <c r="C25" s="339">
        <f>C9-SUM($B$22:C22)-C23</f>
        <v>250</v>
      </c>
      <c r="D25" s="339">
        <f>D9-SUM($B$22:D22)-D23</f>
        <v>239.9812</v>
      </c>
      <c r="E25" s="339">
        <f>E9-SUM($B$22:E22)-E23</f>
        <v>256.20479999999998</v>
      </c>
      <c r="F25" s="339">
        <f>F9-SUM($B$22:F22)-F23</f>
        <v>257.48559999999998</v>
      </c>
      <c r="G25" s="339">
        <f>G9-SUM($B$22:G22)-G23</f>
        <v>252.84109999999998</v>
      </c>
      <c r="H25" s="198" t="s">
        <v>166</v>
      </c>
    </row>
    <row r="27" spans="1:8" ht="30" customHeight="1" x14ac:dyDescent="0.3"/>
    <row r="28" spans="1:8" ht="21" x14ac:dyDescent="0.4">
      <c r="A28" s="28" t="s">
        <v>167</v>
      </c>
      <c r="B28" s="28"/>
      <c r="H28" s="193"/>
    </row>
    <row r="29" spans="1:8" ht="21" x14ac:dyDescent="0.4">
      <c r="A29" s="28"/>
      <c r="C29" s="25" t="s">
        <v>145</v>
      </c>
      <c r="D29" s="25" t="s">
        <v>146</v>
      </c>
      <c r="E29" s="25" t="s">
        <v>147</v>
      </c>
      <c r="F29" s="25" t="s">
        <v>148</v>
      </c>
      <c r="G29" s="25" t="s">
        <v>149</v>
      </c>
      <c r="H29" s="193"/>
    </row>
    <row r="30" spans="1:8" x14ac:dyDescent="0.3">
      <c r="A30" s="168" t="s">
        <v>3</v>
      </c>
      <c r="B30" s="16"/>
      <c r="C30" s="23">
        <v>276.60000000000002</v>
      </c>
      <c r="D30" s="23">
        <v>284.60000000000002</v>
      </c>
      <c r="E30" s="23">
        <v>292.5</v>
      </c>
      <c r="F30" s="23">
        <v>294</v>
      </c>
      <c r="G30" s="23">
        <v>296.39999999999998</v>
      </c>
      <c r="H30" s="198" t="s">
        <v>2</v>
      </c>
    </row>
    <row r="31" spans="1:8" ht="30" customHeight="1" x14ac:dyDescent="0.3"/>
    <row r="32" spans="1:8" ht="21" x14ac:dyDescent="0.4">
      <c r="A32" s="28" t="s">
        <v>168</v>
      </c>
      <c r="B32" s="193"/>
    </row>
    <row r="33" spans="1:3" x14ac:dyDescent="0.3">
      <c r="B33" s="25"/>
    </row>
    <row r="34" spans="1:3" x14ac:dyDescent="0.3">
      <c r="A34" s="168" t="s">
        <v>6</v>
      </c>
      <c r="B34" s="24">
        <v>7.1900000000000006E-2</v>
      </c>
      <c r="C34" s="26"/>
    </row>
    <row r="35" spans="1:3" x14ac:dyDescent="0.3">
      <c r="A35" s="168" t="s">
        <v>101</v>
      </c>
      <c r="B35" s="24">
        <v>0.02</v>
      </c>
      <c r="C35" s="26" t="s">
        <v>169</v>
      </c>
    </row>
    <row r="36" spans="1:3" x14ac:dyDescent="0.3">
      <c r="A36" s="168" t="s">
        <v>104</v>
      </c>
      <c r="B36" s="23">
        <v>-2</v>
      </c>
      <c r="C36" s="26" t="s">
        <v>170</v>
      </c>
    </row>
  </sheetData>
  <dataValidations count="2">
    <dataValidation type="list" allowBlank="1" showInputMessage="1" showErrorMessage="1" sqref="B4">
      <formula1>"First-year back cast,Step-and-trend back cast"</formula1>
    </dataValidation>
    <dataValidation type="list" allowBlank="1" showInputMessage="1" showErrorMessage="1" sqref="B5">
      <formula1>"Actual opex,Savings"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E8A92"/>
  </sheetPr>
  <dimension ref="A1:M98"/>
  <sheetViews>
    <sheetView showGridLines="0" topLeftCell="A64" zoomScale="85" zoomScaleNormal="85" workbookViewId="0">
      <selection activeCell="B4" sqref="B4"/>
    </sheetView>
  </sheetViews>
  <sheetFormatPr defaultRowHeight="14.4" x14ac:dyDescent="0.3"/>
  <cols>
    <col min="1" max="1" width="57" customWidth="1"/>
    <col min="2" max="13" width="12.109375" customWidth="1"/>
  </cols>
  <sheetData>
    <row r="1" spans="1:12" ht="23.25" x14ac:dyDescent="0.35">
      <c r="A1" s="29" t="s">
        <v>2</v>
      </c>
    </row>
    <row r="2" spans="1:12" s="31" customFormat="1" ht="15" x14ac:dyDescent="0.25"/>
    <row r="3" spans="1:12" s="31" customFormat="1" ht="15" x14ac:dyDescent="0.25">
      <c r="A3" s="168" t="s">
        <v>9</v>
      </c>
      <c r="B3" s="341" t="str">
        <f>Inputs!B4</f>
        <v>First-year back cast</v>
      </c>
      <c r="C3" s="342"/>
      <c r="D3" s="340"/>
      <c r="E3" s="340"/>
      <c r="F3" s="340"/>
      <c r="G3" s="340"/>
      <c r="H3" s="340"/>
      <c r="I3" s="340"/>
      <c r="J3" s="340"/>
      <c r="K3" s="340"/>
      <c r="L3" s="340"/>
    </row>
    <row r="4" spans="1:12" s="31" customFormat="1" ht="15" x14ac:dyDescent="0.25">
      <c r="A4" s="168" t="s">
        <v>106</v>
      </c>
      <c r="B4" s="341" t="str">
        <f>Inputs!B5</f>
        <v>Savings</v>
      </c>
      <c r="C4" s="342"/>
      <c r="D4" s="340"/>
      <c r="E4" s="340"/>
      <c r="F4" s="340"/>
      <c r="G4" s="340"/>
      <c r="H4" s="340"/>
      <c r="I4" s="340"/>
      <c r="J4" s="340"/>
      <c r="K4" s="340"/>
      <c r="L4" s="340"/>
    </row>
    <row r="5" spans="1:12" s="31" customFormat="1" ht="15" x14ac:dyDescent="0.25">
      <c r="B5" s="340"/>
      <c r="C5" s="340"/>
      <c r="D5" s="340"/>
      <c r="E5" s="340"/>
      <c r="F5" s="340"/>
      <c r="G5" s="340"/>
      <c r="H5" s="340"/>
      <c r="I5" s="340"/>
      <c r="J5" s="340"/>
      <c r="K5" s="340"/>
      <c r="L5" s="340"/>
    </row>
    <row r="6" spans="1:12" s="31" customFormat="1" ht="15" x14ac:dyDescent="0.25">
      <c r="A6" s="168" t="s">
        <v>6</v>
      </c>
      <c r="B6" s="342">
        <f>Inputs!B34</f>
        <v>7.1900000000000006E-2</v>
      </c>
      <c r="C6" s="340"/>
      <c r="D6" s="340"/>
      <c r="E6" s="340"/>
      <c r="F6" s="340"/>
      <c r="G6" s="340"/>
      <c r="H6" s="340"/>
      <c r="I6" s="340"/>
      <c r="J6" s="340"/>
      <c r="K6" s="340"/>
      <c r="L6" s="340"/>
    </row>
    <row r="7" spans="1:12" s="31" customFormat="1" ht="15" x14ac:dyDescent="0.25">
      <c r="A7" s="168" t="s">
        <v>101</v>
      </c>
      <c r="B7" s="342">
        <f>Inputs!B35</f>
        <v>0.02</v>
      </c>
      <c r="C7" s="340"/>
      <c r="D7" s="340"/>
      <c r="E7" s="340"/>
      <c r="F7" s="340"/>
      <c r="G7" s="340"/>
      <c r="H7" s="340"/>
      <c r="I7" s="340"/>
      <c r="J7" s="340"/>
      <c r="K7" s="340"/>
      <c r="L7" s="340"/>
    </row>
    <row r="8" spans="1:12" s="31" customFormat="1" ht="15" x14ac:dyDescent="0.25">
      <c r="A8" s="168" t="s">
        <v>104</v>
      </c>
      <c r="B8" s="343">
        <f>Inputs!B36</f>
        <v>-2</v>
      </c>
      <c r="C8" s="340"/>
      <c r="D8" s="340"/>
      <c r="E8" s="340"/>
      <c r="F8" s="340"/>
      <c r="G8" s="340"/>
      <c r="H8" s="340"/>
      <c r="I8" s="340"/>
      <c r="J8" s="340"/>
      <c r="K8" s="340"/>
      <c r="L8" s="340"/>
    </row>
    <row r="9" spans="1:12" ht="30" customHeight="1" x14ac:dyDescent="0.25">
      <c r="B9" s="340"/>
      <c r="C9" s="340"/>
      <c r="D9" s="340"/>
      <c r="E9" s="340"/>
      <c r="F9" s="340"/>
      <c r="G9" s="340"/>
      <c r="H9" s="340"/>
      <c r="I9" s="340"/>
      <c r="J9" s="340"/>
      <c r="K9" s="340"/>
      <c r="L9" s="340"/>
    </row>
    <row r="10" spans="1:12" ht="21" x14ac:dyDescent="0.4">
      <c r="A10" s="28"/>
      <c r="B10" s="340"/>
      <c r="C10" s="18">
        <v>1</v>
      </c>
      <c r="D10" s="18">
        <v>2</v>
      </c>
      <c r="E10" s="18">
        <v>3</v>
      </c>
      <c r="F10" s="18">
        <v>4</v>
      </c>
      <c r="G10" s="18">
        <v>5</v>
      </c>
      <c r="H10" s="18">
        <v>6</v>
      </c>
      <c r="I10" s="18">
        <v>7</v>
      </c>
      <c r="J10" s="18">
        <v>8</v>
      </c>
      <c r="K10" s="18">
        <v>9</v>
      </c>
      <c r="L10" s="18">
        <v>10</v>
      </c>
    </row>
    <row r="11" spans="1:12" ht="15" x14ac:dyDescent="0.25">
      <c r="A11" s="168" t="s">
        <v>173</v>
      </c>
      <c r="B11" s="167"/>
      <c r="C11" s="339">
        <f>Inputs!C9</f>
        <v>250</v>
      </c>
      <c r="D11" s="339">
        <f>Inputs!D9</f>
        <v>244.9812</v>
      </c>
      <c r="E11" s="339">
        <f>Inputs!E9</f>
        <v>271.20479999999998</v>
      </c>
      <c r="F11" s="339">
        <f>Inputs!F9</f>
        <v>270.48559999999998</v>
      </c>
      <c r="G11" s="339">
        <f>Inputs!G9</f>
        <v>271.84109999999998</v>
      </c>
      <c r="H11" s="30"/>
      <c r="I11" s="30"/>
      <c r="J11" s="30"/>
      <c r="K11" s="30"/>
      <c r="L11" s="30"/>
    </row>
    <row r="12" spans="1:12" s="31" customFormat="1" ht="15" x14ac:dyDescent="0.25">
      <c r="A12" s="168" t="s">
        <v>174</v>
      </c>
      <c r="B12" s="167"/>
      <c r="C12" s="19"/>
      <c r="D12" s="19"/>
      <c r="E12" s="19"/>
      <c r="F12" s="19"/>
      <c r="G12" s="19"/>
      <c r="H12" s="339">
        <f>Inputs!C30</f>
        <v>276.60000000000002</v>
      </c>
      <c r="I12" s="339">
        <f>Inputs!D30</f>
        <v>284.60000000000002</v>
      </c>
      <c r="J12" s="339">
        <f>Inputs!E30</f>
        <v>292.5</v>
      </c>
      <c r="K12" s="339">
        <f>Inputs!F30</f>
        <v>294</v>
      </c>
      <c r="L12" s="339">
        <f>Inputs!G30</f>
        <v>296.39999999999998</v>
      </c>
    </row>
    <row r="13" spans="1:12" x14ac:dyDescent="0.3">
      <c r="A13" s="168" t="s">
        <v>107</v>
      </c>
      <c r="B13" s="167"/>
      <c r="C13" s="339">
        <f>IF($B$4="Actual opex",Inputs!C13,Inputs!C25)</f>
        <v>250</v>
      </c>
      <c r="D13" s="339">
        <f>IF($B$4="Actual opex",Inputs!D13,Inputs!D25)</f>
        <v>239.9812</v>
      </c>
      <c r="E13" s="339">
        <f>IF($B$4="Actual opex",Inputs!E13,Inputs!E25)</f>
        <v>256.20479999999998</v>
      </c>
      <c r="F13" s="339">
        <f>IF($B$4="Actual opex",Inputs!F13,Inputs!F25)</f>
        <v>257.48559999999998</v>
      </c>
      <c r="G13" s="339">
        <f>IF($B$4="Actual opex",Inputs!G13,Inputs!G25)</f>
        <v>252.84109999999998</v>
      </c>
      <c r="H13" s="340"/>
      <c r="I13" s="340"/>
      <c r="J13" s="340"/>
      <c r="K13" s="340"/>
      <c r="L13" s="340"/>
    </row>
    <row r="14" spans="1:12" s="31" customFormat="1" x14ac:dyDescent="0.3">
      <c r="A14" s="168" t="s">
        <v>108</v>
      </c>
      <c r="B14" s="167"/>
      <c r="C14" s="339">
        <f>IF($B$4="Actual opex",Inputs!C17,Inputs!C22)</f>
        <v>-3</v>
      </c>
      <c r="D14" s="339">
        <f>IF($B$4="Actual opex",Inputs!D17,Inputs!D22)</f>
        <v>7</v>
      </c>
      <c r="E14" s="339">
        <f>IF($B$4="Actual opex",Inputs!E17,Inputs!E22)</f>
        <v>5</v>
      </c>
      <c r="F14" s="339">
        <f>IF($B$4="Actual opex",Inputs!F17,Inputs!F22)</f>
        <v>7</v>
      </c>
      <c r="G14" s="339">
        <f>IF($B$4="Actual opex",Inputs!G17,Inputs!G22)</f>
        <v>-2</v>
      </c>
      <c r="H14" s="340"/>
      <c r="I14" s="340"/>
      <c r="J14" s="340"/>
      <c r="K14" s="340"/>
      <c r="L14" s="340"/>
    </row>
    <row r="15" spans="1:12" s="31" customFormat="1" x14ac:dyDescent="0.3">
      <c r="A15" s="168" t="s">
        <v>109</v>
      </c>
      <c r="B15" s="167"/>
      <c r="C15" s="339">
        <f>IF($B$4="Actual opex",Inputs!C18,Inputs!C23)</f>
        <v>3</v>
      </c>
      <c r="D15" s="339">
        <f>IF($B$4="Actual opex",Inputs!D18,Inputs!D23)</f>
        <v>1</v>
      </c>
      <c r="E15" s="339">
        <f>IF($B$4="Actual opex",Inputs!E18,Inputs!E23)</f>
        <v>6</v>
      </c>
      <c r="F15" s="339">
        <f>IF($B$4="Actual opex",Inputs!F18,Inputs!F23)</f>
        <v>-3</v>
      </c>
      <c r="G15" s="339">
        <f>IF($B$4="Actual opex",Inputs!G18,Inputs!G23)</f>
        <v>5</v>
      </c>
      <c r="H15" s="340"/>
      <c r="I15" s="340"/>
      <c r="J15" s="340"/>
      <c r="K15" s="340"/>
      <c r="L15" s="340"/>
    </row>
    <row r="16" spans="1:12" ht="30" customHeight="1" x14ac:dyDescent="0.25">
      <c r="B16" s="340"/>
      <c r="C16" s="340"/>
      <c r="D16" s="340"/>
      <c r="E16" s="340"/>
      <c r="F16" s="340"/>
      <c r="G16" s="340"/>
      <c r="H16" s="340"/>
      <c r="I16" s="340"/>
      <c r="J16" s="340"/>
      <c r="K16" s="340"/>
      <c r="L16" s="340"/>
    </row>
    <row r="17" spans="1:13" ht="23.25" x14ac:dyDescent="0.35">
      <c r="A17" s="29" t="s">
        <v>5</v>
      </c>
      <c r="B17" s="340"/>
      <c r="C17" s="340"/>
      <c r="D17" s="340"/>
      <c r="E17" s="340"/>
      <c r="F17" s="340"/>
      <c r="G17" s="340"/>
      <c r="H17" s="340"/>
      <c r="I17" s="340"/>
      <c r="J17" s="340"/>
      <c r="K17" s="340"/>
      <c r="L17" s="340"/>
      <c r="M17" s="31"/>
    </row>
    <row r="18" spans="1:13" s="31" customFormat="1" ht="21" x14ac:dyDescent="0.35">
      <c r="A18" s="28"/>
      <c r="B18" s="340"/>
      <c r="C18" s="18">
        <v>1</v>
      </c>
      <c r="D18" s="18">
        <v>2</v>
      </c>
      <c r="E18" s="18">
        <v>3</v>
      </c>
      <c r="F18" s="18">
        <v>4</v>
      </c>
      <c r="G18" s="18">
        <v>5</v>
      </c>
      <c r="H18" s="18">
        <v>6</v>
      </c>
      <c r="I18" s="18">
        <v>7</v>
      </c>
      <c r="J18" s="18">
        <v>8</v>
      </c>
      <c r="K18" s="18">
        <v>9</v>
      </c>
      <c r="L18" s="18">
        <v>10</v>
      </c>
    </row>
    <row r="19" spans="1:13" ht="15" x14ac:dyDescent="0.25">
      <c r="A19" s="168" t="s">
        <v>173</v>
      </c>
      <c r="B19" s="167"/>
      <c r="C19" s="19">
        <f>C11</f>
        <v>250</v>
      </c>
      <c r="D19" s="19">
        <f>D11</f>
        <v>244.9812</v>
      </c>
      <c r="E19" s="19">
        <f>E11</f>
        <v>271.20479999999998</v>
      </c>
      <c r="F19" s="19">
        <f>F11</f>
        <v>270.48559999999998</v>
      </c>
      <c r="G19" s="19">
        <f>G11</f>
        <v>271.84109999999998</v>
      </c>
      <c r="H19" s="340"/>
      <c r="I19" s="340"/>
      <c r="J19" s="340"/>
      <c r="K19" s="340"/>
      <c r="L19" s="340"/>
      <c r="M19" s="31"/>
    </row>
    <row r="20" spans="1:13" ht="15" x14ac:dyDescent="0.25">
      <c r="B20" s="340"/>
      <c r="C20" s="340"/>
      <c r="D20" s="340"/>
      <c r="E20" s="340"/>
      <c r="F20" s="340"/>
      <c r="G20" s="340"/>
      <c r="H20" s="340"/>
      <c r="I20" s="340"/>
      <c r="J20" s="340"/>
      <c r="K20" s="340"/>
      <c r="L20" s="340"/>
      <c r="M20" s="31"/>
    </row>
    <row r="21" spans="1:13" ht="15" x14ac:dyDescent="0.25">
      <c r="A21" s="168" t="s">
        <v>174</v>
      </c>
      <c r="B21" s="167"/>
      <c r="C21" s="167"/>
      <c r="D21" s="167"/>
      <c r="E21" s="167"/>
      <c r="F21" s="167"/>
      <c r="G21" s="167"/>
      <c r="H21" s="19">
        <f>H12</f>
        <v>276.60000000000002</v>
      </c>
      <c r="I21" s="19">
        <f>I12</f>
        <v>284.60000000000002</v>
      </c>
      <c r="J21" s="19">
        <f>J12</f>
        <v>292.5</v>
      </c>
      <c r="K21" s="19">
        <f>K12</f>
        <v>294</v>
      </c>
      <c r="L21" s="19">
        <f>L12</f>
        <v>296.39999999999998</v>
      </c>
      <c r="M21" s="31"/>
    </row>
    <row r="22" spans="1:13" s="31" customFormat="1" ht="15" x14ac:dyDescent="0.25">
      <c r="A22" s="168" t="s">
        <v>175</v>
      </c>
      <c r="B22" s="344">
        <f>NPV(B6,C21:L21)</f>
        <v>1175.414267636093</v>
      </c>
      <c r="C22" s="340"/>
      <c r="D22" s="340"/>
      <c r="E22" s="340"/>
      <c r="F22" s="340"/>
      <c r="G22" s="340"/>
      <c r="H22" s="340"/>
      <c r="I22" s="340"/>
      <c r="J22" s="340"/>
      <c r="K22" s="340"/>
      <c r="L22" s="340"/>
    </row>
    <row r="23" spans="1:13" s="31" customFormat="1" ht="15" x14ac:dyDescent="0.25">
      <c r="A23" s="168" t="s">
        <v>176</v>
      </c>
      <c r="B23" s="344">
        <f>IF($B$3="First-year back cast",$B$8,0)</f>
        <v>-2</v>
      </c>
      <c r="C23" s="340"/>
      <c r="D23" s="340"/>
      <c r="E23" s="340"/>
      <c r="F23" s="340"/>
      <c r="G23" s="340"/>
      <c r="H23" s="340"/>
      <c r="I23" s="340"/>
      <c r="J23" s="340"/>
      <c r="K23" s="340"/>
      <c r="L23" s="340"/>
    </row>
    <row r="24" spans="1:13" ht="15" x14ac:dyDescent="0.25">
      <c r="A24" s="168" t="s">
        <v>177</v>
      </c>
      <c r="B24" s="167"/>
      <c r="C24" s="167"/>
      <c r="D24" s="167"/>
      <c r="E24" s="167"/>
      <c r="F24" s="167"/>
      <c r="G24" s="167"/>
      <c r="H24" s="345">
        <v>1</v>
      </c>
      <c r="I24" s="345">
        <f>H24*(1+$B$7)</f>
        <v>1.02</v>
      </c>
      <c r="J24" s="345">
        <f t="shared" ref="J24:L24" si="0">I24*(1+$B$7)</f>
        <v>1.0404</v>
      </c>
      <c r="K24" s="345">
        <f t="shared" si="0"/>
        <v>1.0612079999999999</v>
      </c>
      <c r="L24" s="345">
        <f t="shared" si="0"/>
        <v>1.08243216</v>
      </c>
      <c r="M24" s="31"/>
    </row>
    <row r="25" spans="1:13" x14ac:dyDescent="0.3">
      <c r="A25" s="168" t="s">
        <v>178</v>
      </c>
      <c r="B25" s="167"/>
      <c r="C25" s="167"/>
      <c r="D25" s="167"/>
      <c r="E25" s="167"/>
      <c r="F25" s="167"/>
      <c r="G25" s="167"/>
      <c r="H25" s="344">
        <f>H24/NPV($B$6,$H$24:$L$24)*$B$22</f>
        <v>277.59667516362254</v>
      </c>
      <c r="I25" s="344">
        <f>I24/NPV($B$6,$H$24:$L$24)*$B$22</f>
        <v>283.14860866689497</v>
      </c>
      <c r="J25" s="344">
        <f>J24/NPV($B$6,$H$24:$L$24)*$B$22</f>
        <v>288.81158084023286</v>
      </c>
      <c r="K25" s="344">
        <f>K24/NPV($B$6,$H$24:$L$24)*$B$22</f>
        <v>294.5878124570375</v>
      </c>
      <c r="L25" s="344">
        <f>L24/NPV($B$6,$H$24:$L$24)*$B$22</f>
        <v>300.47956870617827</v>
      </c>
      <c r="M25" s="31"/>
    </row>
    <row r="26" spans="1:13" s="193" customFormat="1" ht="15" x14ac:dyDescent="0.25">
      <c r="A26" s="334" t="s">
        <v>179</v>
      </c>
      <c r="B26" s="344">
        <f>NPV(B6,C25:L25)</f>
        <v>1175.414267636093</v>
      </c>
    </row>
    <row r="27" spans="1:13" s="193" customFormat="1" ht="15" x14ac:dyDescent="0.25"/>
    <row r="28" spans="1:13" ht="15" x14ac:dyDescent="0.25">
      <c r="A28" s="168" t="s">
        <v>10</v>
      </c>
      <c r="B28" s="167"/>
      <c r="C28" s="167"/>
      <c r="D28" s="167"/>
      <c r="E28" s="344">
        <f t="shared" ref="E28:F28" si="1">F28/(1+$B$7)</f>
        <v>262.5310024048066</v>
      </c>
      <c r="F28" s="344">
        <f t="shared" si="1"/>
        <v>267.78162245290275</v>
      </c>
      <c r="G28" s="344">
        <f>H28/(1+$B$7)</f>
        <v>273.13725490196083</v>
      </c>
      <c r="H28" s="344">
        <f>IF($B$3="First-year back cast",H21-B23,IF($B$3="Step-and-trend back cast",H25,"ERROR"))</f>
        <v>278.60000000000002</v>
      </c>
      <c r="I28" s="167"/>
      <c r="J28" s="167"/>
      <c r="K28" s="167"/>
      <c r="L28" s="167"/>
      <c r="M28" s="31"/>
    </row>
    <row r="29" spans="1:13" ht="30" customHeight="1" x14ac:dyDescent="0.25">
      <c r="B29" s="340"/>
      <c r="C29" s="340"/>
      <c r="D29" s="340"/>
      <c r="E29" s="340"/>
      <c r="F29" s="340"/>
      <c r="G29" s="340"/>
      <c r="H29" s="340"/>
      <c r="I29" s="340"/>
      <c r="J29" s="340"/>
      <c r="K29" s="340"/>
      <c r="L29" s="340"/>
      <c r="M29" s="31"/>
    </row>
    <row r="30" spans="1:13" s="193" customFormat="1" ht="15.75" x14ac:dyDescent="0.25">
      <c r="A30" s="188" t="s">
        <v>115</v>
      </c>
      <c r="B30" s="340"/>
      <c r="C30" s="340"/>
      <c r="D30" s="340"/>
      <c r="E30" s="340"/>
      <c r="F30" s="340"/>
      <c r="G30" s="340"/>
      <c r="H30" s="340"/>
      <c r="I30" s="340"/>
      <c r="J30" s="340"/>
      <c r="K30" s="340"/>
      <c r="L30" s="340"/>
    </row>
    <row r="31" spans="1:13" s="193" customFormat="1" ht="15" x14ac:dyDescent="0.25">
      <c r="B31" s="340"/>
      <c r="C31" s="340"/>
      <c r="D31" s="340"/>
      <c r="E31" s="340"/>
      <c r="F31" s="340"/>
      <c r="G31" s="340"/>
      <c r="H31" s="340"/>
      <c r="I31" s="340"/>
      <c r="J31" s="340"/>
      <c r="K31" s="340"/>
      <c r="L31" s="340"/>
    </row>
    <row r="32" spans="1:13" s="193" customFormat="1" ht="15" x14ac:dyDescent="0.25">
      <c r="A32" s="334" t="s">
        <v>131</v>
      </c>
      <c r="B32" s="344">
        <f>$E$28-$E$13</f>
        <v>6.3262024048066223</v>
      </c>
      <c r="C32" s="346" t="s">
        <v>117</v>
      </c>
      <c r="D32" s="340"/>
      <c r="E32" s="340"/>
      <c r="F32" s="340"/>
      <c r="G32" s="340"/>
      <c r="H32" s="340"/>
      <c r="I32" s="340"/>
      <c r="J32" s="340"/>
      <c r="K32" s="340"/>
      <c r="L32" s="340"/>
    </row>
    <row r="33" spans="1:12" s="193" customFormat="1" ht="15" x14ac:dyDescent="0.25">
      <c r="A33" s="334" t="s">
        <v>132</v>
      </c>
      <c r="B33" s="344">
        <f>$E$19-$E$13-$B$32</f>
        <v>8.6737975951933777</v>
      </c>
      <c r="C33" s="346" t="s">
        <v>118</v>
      </c>
      <c r="D33" s="340"/>
      <c r="E33" s="340"/>
      <c r="F33" s="340"/>
      <c r="G33" s="340"/>
      <c r="H33" s="340"/>
      <c r="I33" s="340"/>
      <c r="J33" s="340"/>
      <c r="K33" s="340"/>
      <c r="L33" s="340"/>
    </row>
    <row r="34" spans="1:12" s="193" customFormat="1" x14ac:dyDescent="0.3">
      <c r="A34" s="334" t="s">
        <v>154</v>
      </c>
      <c r="B34" s="344">
        <f>$F$19-$F$13-$B$33</f>
        <v>4.3262024048066223</v>
      </c>
      <c r="C34" s="346" t="s">
        <v>119</v>
      </c>
      <c r="D34" s="340"/>
      <c r="E34" s="340"/>
      <c r="F34" s="340"/>
      <c r="G34" s="340"/>
      <c r="H34" s="340"/>
      <c r="I34" s="340"/>
      <c r="J34" s="340"/>
      <c r="K34" s="340"/>
      <c r="L34" s="340"/>
    </row>
    <row r="35" spans="1:12" s="193" customFormat="1" x14ac:dyDescent="0.3">
      <c r="A35" s="334" t="s">
        <v>133</v>
      </c>
      <c r="B35" s="344">
        <f>-$B$34*((1-(1+$B$6)^-6)/$B$6)*(1+$B$6)^2</f>
        <v>-23.554585005240892</v>
      </c>
      <c r="C35" s="346" t="s">
        <v>113</v>
      </c>
      <c r="D35" s="340"/>
      <c r="E35" s="340"/>
      <c r="F35" s="340"/>
      <c r="G35" s="340"/>
      <c r="H35" s="340"/>
      <c r="I35" s="340"/>
      <c r="J35" s="340"/>
      <c r="K35" s="340"/>
      <c r="L35" s="340"/>
    </row>
    <row r="36" spans="1:12" s="193" customFormat="1" ht="30" customHeight="1" x14ac:dyDescent="0.25">
      <c r="B36" s="340"/>
      <c r="C36" s="340"/>
      <c r="D36" s="340"/>
      <c r="E36" s="340"/>
      <c r="F36" s="340"/>
      <c r="G36" s="340"/>
      <c r="H36" s="340"/>
      <c r="I36" s="340"/>
      <c r="J36" s="340"/>
      <c r="K36" s="340"/>
      <c r="L36" s="340"/>
    </row>
    <row r="37" spans="1:12" s="31" customFormat="1" ht="15.75" x14ac:dyDescent="0.25">
      <c r="A37" s="188" t="s">
        <v>116</v>
      </c>
      <c r="B37" s="340"/>
      <c r="C37" s="340"/>
      <c r="D37" s="340"/>
      <c r="E37" s="340"/>
      <c r="F37" s="340"/>
      <c r="G37" s="340"/>
      <c r="H37" s="340"/>
      <c r="I37" s="340"/>
      <c r="J37" s="340"/>
      <c r="K37" s="340"/>
      <c r="L37" s="340"/>
    </row>
    <row r="38" spans="1:12" s="193" customFormat="1" ht="15" x14ac:dyDescent="0.25">
      <c r="B38" s="340"/>
      <c r="C38" s="340"/>
      <c r="D38" s="340"/>
      <c r="E38" s="340"/>
      <c r="F38" s="340"/>
      <c r="G38" s="340"/>
      <c r="H38" s="340"/>
      <c r="I38" s="340"/>
      <c r="J38" s="340"/>
      <c r="K38" s="340"/>
      <c r="L38" s="340"/>
    </row>
    <row r="39" spans="1:12" s="31" customFormat="1" ht="26.25" x14ac:dyDescent="0.25">
      <c r="A39" s="334" t="s">
        <v>134</v>
      </c>
      <c r="B39" s="344">
        <f>$B$32-$E$15</f>
        <v>0.32620240480662233</v>
      </c>
      <c r="C39" s="346" t="s">
        <v>125</v>
      </c>
      <c r="D39" s="340"/>
      <c r="E39" s="340"/>
      <c r="F39" s="340"/>
      <c r="G39" s="340"/>
      <c r="H39" s="340"/>
      <c r="I39" s="340"/>
      <c r="J39" s="340"/>
      <c r="K39" s="340"/>
      <c r="L39" s="340"/>
    </row>
    <row r="40" spans="1:12" ht="15" x14ac:dyDescent="0.25">
      <c r="A40" s="168" t="s">
        <v>135</v>
      </c>
      <c r="B40" s="344">
        <f>$B$32-$B$39</f>
        <v>6</v>
      </c>
      <c r="C40" s="346" t="s">
        <v>128</v>
      </c>
      <c r="D40" s="340"/>
      <c r="E40" s="340"/>
      <c r="F40" s="340"/>
      <c r="G40" s="340"/>
      <c r="H40" s="340"/>
      <c r="I40" s="340"/>
      <c r="J40" s="340"/>
      <c r="K40" s="340"/>
      <c r="L40" s="340"/>
    </row>
    <row r="41" spans="1:12" ht="15" x14ac:dyDescent="0.25">
      <c r="A41" s="168" t="s">
        <v>136</v>
      </c>
      <c r="B41" s="344">
        <f>$E$19-$E$13-$B$40</f>
        <v>9</v>
      </c>
      <c r="C41" s="346" t="s">
        <v>129</v>
      </c>
      <c r="D41" s="340"/>
      <c r="E41" s="340"/>
      <c r="F41" s="340"/>
      <c r="G41" s="340"/>
      <c r="H41" s="340"/>
      <c r="I41" s="340"/>
      <c r="J41" s="340"/>
      <c r="K41" s="340"/>
      <c r="L41" s="340"/>
    </row>
    <row r="42" spans="1:12" x14ac:dyDescent="0.3">
      <c r="A42" s="168" t="s">
        <v>153</v>
      </c>
      <c r="B42" s="344">
        <f>$F$19-$F$13-$B$41</f>
        <v>4</v>
      </c>
      <c r="C42" s="346" t="s">
        <v>130</v>
      </c>
      <c r="D42" s="340"/>
      <c r="E42" s="340"/>
      <c r="F42" s="340"/>
      <c r="G42" s="340"/>
      <c r="H42" s="340"/>
      <c r="I42" s="340"/>
      <c r="J42" s="340"/>
      <c r="K42" s="340"/>
      <c r="L42" s="340"/>
    </row>
    <row r="43" spans="1:12" s="31" customFormat="1" x14ac:dyDescent="0.3">
      <c r="A43" s="334" t="s">
        <v>137</v>
      </c>
      <c r="B43" s="344">
        <f>-$B$42*((1-(1+$B$6)^-6)/$B$6)*(1+$B$6)^2</f>
        <v>-21.778532580048125</v>
      </c>
      <c r="C43" s="346" t="s">
        <v>113</v>
      </c>
      <c r="D43" s="340"/>
      <c r="E43" s="340"/>
      <c r="F43" s="340"/>
      <c r="G43" s="340"/>
      <c r="H43" s="340"/>
      <c r="I43" s="340"/>
      <c r="J43" s="340"/>
      <c r="K43" s="340"/>
      <c r="L43" s="340"/>
    </row>
    <row r="44" spans="1:12" ht="30" customHeight="1" x14ac:dyDescent="0.25">
      <c r="B44" s="340"/>
      <c r="C44" s="340"/>
      <c r="D44" s="340"/>
      <c r="E44" s="340"/>
      <c r="F44" s="340"/>
      <c r="G44" s="340"/>
      <c r="H44" s="340"/>
      <c r="I44" s="340"/>
      <c r="J44" s="340"/>
      <c r="K44" s="340"/>
      <c r="L44" s="340"/>
    </row>
    <row r="45" spans="1:12" ht="23.25" x14ac:dyDescent="0.35">
      <c r="A45" s="29" t="s">
        <v>112</v>
      </c>
      <c r="B45" s="340"/>
      <c r="C45" s="340"/>
      <c r="D45" s="340"/>
      <c r="E45" s="340"/>
      <c r="F45" s="340"/>
      <c r="G45" s="340"/>
      <c r="H45" s="340"/>
      <c r="I45" s="340"/>
      <c r="J45" s="340"/>
      <c r="K45" s="340"/>
      <c r="L45" s="340"/>
    </row>
    <row r="46" spans="1:12" s="31" customFormat="1" ht="21" x14ac:dyDescent="0.35">
      <c r="A46" s="28"/>
      <c r="B46" s="340"/>
      <c r="C46" s="18">
        <v>1</v>
      </c>
      <c r="D46" s="18">
        <v>2</v>
      </c>
      <c r="E46" s="18">
        <v>3</v>
      </c>
      <c r="F46" s="18">
        <v>4</v>
      </c>
      <c r="G46" s="18">
        <v>5</v>
      </c>
      <c r="H46" s="340"/>
      <c r="I46" s="340"/>
      <c r="J46" s="340"/>
      <c r="K46" s="340"/>
      <c r="L46" s="340"/>
    </row>
    <row r="47" spans="1:12" s="31" customFormat="1" ht="15" x14ac:dyDescent="0.25">
      <c r="A47" s="168" t="s">
        <v>173</v>
      </c>
      <c r="B47" s="167"/>
      <c r="C47" s="19">
        <f>C19</f>
        <v>250</v>
      </c>
      <c r="D47" s="19">
        <f>D19</f>
        <v>244.9812</v>
      </c>
      <c r="E47" s="19">
        <f>E19</f>
        <v>271.20479999999998</v>
      </c>
      <c r="F47" s="19">
        <f>F19</f>
        <v>270.48559999999998</v>
      </c>
      <c r="G47" s="19">
        <f>G19</f>
        <v>271.84109999999998</v>
      </c>
      <c r="H47" s="340"/>
      <c r="I47" s="340"/>
      <c r="J47" s="340"/>
      <c r="K47" s="340"/>
      <c r="L47" s="340"/>
    </row>
    <row r="48" spans="1:12" s="31" customFormat="1" x14ac:dyDescent="0.3">
      <c r="A48" s="168" t="s">
        <v>110</v>
      </c>
      <c r="B48" s="167"/>
      <c r="C48" s="19">
        <f t="shared" ref="C48:G49" si="2">C14</f>
        <v>-3</v>
      </c>
      <c r="D48" s="19">
        <f t="shared" si="2"/>
        <v>7</v>
      </c>
      <c r="E48" s="19">
        <f t="shared" si="2"/>
        <v>5</v>
      </c>
      <c r="F48" s="19">
        <f t="shared" si="2"/>
        <v>7</v>
      </c>
      <c r="G48" s="19">
        <f t="shared" si="2"/>
        <v>-2</v>
      </c>
      <c r="H48" s="340"/>
      <c r="I48" s="340"/>
      <c r="J48" s="340"/>
      <c r="K48" s="340"/>
      <c r="L48" s="340"/>
    </row>
    <row r="49" spans="1:12" x14ac:dyDescent="0.3">
      <c r="A49" s="168" t="s">
        <v>111</v>
      </c>
      <c r="B49" s="167"/>
      <c r="C49" s="19">
        <f t="shared" si="2"/>
        <v>3</v>
      </c>
      <c r="D49" s="19">
        <f t="shared" si="2"/>
        <v>1</v>
      </c>
      <c r="E49" s="19">
        <f t="shared" si="2"/>
        <v>6</v>
      </c>
      <c r="F49" s="19">
        <f t="shared" si="2"/>
        <v>-3</v>
      </c>
      <c r="G49" s="19">
        <f t="shared" si="2"/>
        <v>5</v>
      </c>
      <c r="H49" s="340"/>
      <c r="I49" s="340"/>
      <c r="J49" s="340"/>
      <c r="K49" s="340"/>
      <c r="L49" s="340"/>
    </row>
    <row r="50" spans="1:12" ht="15" x14ac:dyDescent="0.25">
      <c r="A50" s="31"/>
      <c r="B50" s="340"/>
      <c r="C50" s="340"/>
      <c r="D50" s="340"/>
      <c r="E50" s="340"/>
      <c r="F50" s="340"/>
      <c r="G50" s="340"/>
      <c r="H50" s="340"/>
      <c r="I50" s="340"/>
      <c r="J50" s="340"/>
      <c r="K50" s="340"/>
      <c r="L50" s="340"/>
    </row>
    <row r="51" spans="1:12" s="31" customFormat="1" ht="15" x14ac:dyDescent="0.25">
      <c r="A51" s="168" t="s">
        <v>6</v>
      </c>
      <c r="B51" s="347">
        <f>B6</f>
        <v>7.1900000000000006E-2</v>
      </c>
      <c r="C51" s="340"/>
      <c r="D51" s="340"/>
      <c r="E51" s="340"/>
      <c r="F51" s="340"/>
      <c r="G51" s="340"/>
      <c r="H51" s="340"/>
      <c r="I51" s="340"/>
      <c r="J51" s="340"/>
      <c r="K51" s="340"/>
      <c r="L51" s="340"/>
    </row>
    <row r="52" spans="1:12" x14ac:dyDescent="0.3">
      <c r="A52" s="168" t="s">
        <v>133</v>
      </c>
      <c r="B52" s="344">
        <f>B35</f>
        <v>-23.554585005240892</v>
      </c>
      <c r="C52" s="340"/>
      <c r="D52" s="340"/>
      <c r="E52" s="340"/>
      <c r="F52" s="340"/>
      <c r="G52" s="340"/>
      <c r="H52" s="340"/>
      <c r="I52" s="340"/>
      <c r="J52" s="340"/>
      <c r="K52" s="340"/>
      <c r="L52" s="340"/>
    </row>
    <row r="53" spans="1:12" s="193" customFormat="1" x14ac:dyDescent="0.3">
      <c r="A53" s="334" t="s">
        <v>137</v>
      </c>
      <c r="B53" s="348">
        <f>B43</f>
        <v>-21.778532580048125</v>
      </c>
      <c r="C53" s="340"/>
      <c r="D53" s="340"/>
      <c r="E53" s="340"/>
      <c r="F53" s="340"/>
      <c r="G53" s="340"/>
      <c r="H53" s="340"/>
      <c r="I53" s="340"/>
      <c r="J53" s="340"/>
      <c r="K53" s="340"/>
      <c r="L53" s="340"/>
    </row>
    <row r="54" spans="1:12" ht="30" customHeight="1" x14ac:dyDescent="0.25">
      <c r="B54" s="340"/>
      <c r="C54" s="340"/>
      <c r="D54" s="340"/>
      <c r="E54" s="340"/>
      <c r="F54" s="340"/>
      <c r="G54" s="340"/>
      <c r="H54" s="340"/>
      <c r="I54" s="340"/>
      <c r="J54" s="340"/>
      <c r="K54" s="340"/>
      <c r="L54" s="340"/>
    </row>
    <row r="55" spans="1:12" s="193" customFormat="1" ht="23.25" x14ac:dyDescent="0.35">
      <c r="A55" s="199" t="s">
        <v>120</v>
      </c>
    </row>
    <row r="56" spans="1:12" s="193" customFormat="1" ht="15" x14ac:dyDescent="0.25"/>
    <row r="57" spans="1:12" s="193" customFormat="1" ht="27.6" x14ac:dyDescent="0.3">
      <c r="A57" s="334" t="s">
        <v>123</v>
      </c>
      <c r="B57" s="202">
        <f>'TP IRIS (backcast method)'!I98</f>
        <v>0.33455576050674524</v>
      </c>
    </row>
    <row r="58" spans="1:12" s="193" customFormat="1" ht="27.6" x14ac:dyDescent="0.3">
      <c r="A58" s="334" t="s">
        <v>124</v>
      </c>
      <c r="B58" s="189">
        <f>'TP IRIS (perfect estimate)'!I98</f>
        <v>0.34071320922610365</v>
      </c>
    </row>
    <row r="59" spans="1:12" s="193" customFormat="1" ht="45" customHeight="1" x14ac:dyDescent="0.25"/>
    <row r="60" spans="1:12" ht="23.25" x14ac:dyDescent="0.35">
      <c r="A60" s="29" t="s">
        <v>94</v>
      </c>
    </row>
    <row r="61" spans="1:12" ht="30" customHeight="1" x14ac:dyDescent="0.25">
      <c r="A61" s="182" t="s">
        <v>95</v>
      </c>
    </row>
    <row r="62" spans="1:12" ht="26.25" x14ac:dyDescent="0.25">
      <c r="B62" s="25" t="s">
        <v>96</v>
      </c>
      <c r="C62" s="25" t="s">
        <v>98</v>
      </c>
      <c r="D62" s="25" t="s">
        <v>99</v>
      </c>
      <c r="E62" s="25" t="s">
        <v>97</v>
      </c>
      <c r="F62" s="25" t="s">
        <v>127</v>
      </c>
    </row>
    <row r="63" spans="1:12" s="31" customFormat="1" ht="15" x14ac:dyDescent="0.25">
      <c r="C63" s="20">
        <f>'TP IRIS (backcast method)'!I94</f>
        <v>190.16445885619183</v>
      </c>
      <c r="D63" s="20">
        <f>'TP IRIS (backcast method)'!I95</f>
        <v>63.620615153986918</v>
      </c>
      <c r="E63" s="27">
        <f>'TP IRIS (backcast method)'!I98</f>
        <v>0.33455576050674524</v>
      </c>
    </row>
    <row r="64" spans="1:12" ht="15" x14ac:dyDescent="0.25">
      <c r="B64" s="34">
        <v>0</v>
      </c>
      <c r="C64" s="20">
        <f t="dataTable" ref="C64:E74" dt2D="0" dtr="0" r1="B7"/>
        <v>190.16445885619183</v>
      </c>
      <c r="D64" s="20">
        <v>5.9397477211561158</v>
      </c>
      <c r="E64" s="27">
        <v>3.1234794119167842E-2</v>
      </c>
    </row>
    <row r="65" spans="1:6" ht="15" x14ac:dyDescent="0.25">
      <c r="B65" s="34">
        <v>5.0000000000000001E-3</v>
      </c>
      <c r="C65" s="20">
        <v>190.16445885619183</v>
      </c>
      <c r="D65" s="20">
        <v>20.791812879074364</v>
      </c>
      <c r="E65" s="27">
        <v>0.1093359558570183</v>
      </c>
      <c r="F65" s="169">
        <f>D65-D64</f>
        <v>14.852065157918247</v>
      </c>
    </row>
    <row r="66" spans="1:6" ht="15" x14ac:dyDescent="0.25">
      <c r="B66" s="34">
        <v>0.01</v>
      </c>
      <c r="C66" s="20">
        <v>190.16445885619183</v>
      </c>
      <c r="D66" s="20">
        <v>35.351232483630582</v>
      </c>
      <c r="E66" s="27">
        <v>0.18589820987718986</v>
      </c>
      <c r="F66" s="169">
        <f t="shared" ref="F66:F74" si="3">D66-D65</f>
        <v>14.559419604556219</v>
      </c>
    </row>
    <row r="67" spans="1:6" ht="15" x14ac:dyDescent="0.25">
      <c r="B67" s="34">
        <v>1.4999999999999999E-2</v>
      </c>
      <c r="C67" s="20">
        <v>190.16445885619183</v>
      </c>
      <c r="D67" s="20">
        <v>49.625179045463227</v>
      </c>
      <c r="E67" s="27">
        <v>0.26095927358850635</v>
      </c>
      <c r="F67" s="169">
        <f t="shared" si="3"/>
        <v>14.273946561832645</v>
      </c>
    </row>
    <row r="68" spans="1:6" ht="15" x14ac:dyDescent="0.25">
      <c r="B68" s="34">
        <v>0.02</v>
      </c>
      <c r="C68" s="20">
        <v>190.16445885619183</v>
      </c>
      <c r="D68" s="20">
        <v>63.620615153986918</v>
      </c>
      <c r="E68" s="27">
        <v>0.33455576050674524</v>
      </c>
      <c r="F68" s="169">
        <f t="shared" si="3"/>
        <v>13.995436108523691</v>
      </c>
    </row>
    <row r="69" spans="1:6" ht="15" x14ac:dyDescent="0.25">
      <c r="B69" s="34">
        <v>2.5000000000000001E-2</v>
      </c>
      <c r="C69" s="20">
        <v>190.16445885619183</v>
      </c>
      <c r="D69" s="20">
        <v>77.344300610405355</v>
      </c>
      <c r="E69" s="27">
        <v>0.406723217764343</v>
      </c>
      <c r="F69" s="169">
        <f t="shared" si="3"/>
        <v>13.723685456418437</v>
      </c>
    </row>
    <row r="70" spans="1:6" ht="15" x14ac:dyDescent="0.25">
      <c r="B70" s="34">
        <v>0.03</v>
      </c>
      <c r="C70" s="20">
        <v>190.16445885619183</v>
      </c>
      <c r="D70" s="20">
        <v>90.80279928507106</v>
      </c>
      <c r="E70" s="27">
        <v>0.47749616217055002</v>
      </c>
      <c r="F70" s="169">
        <f t="shared" si="3"/>
        <v>13.458498674665705</v>
      </c>
    </row>
    <row r="71" spans="1:6" ht="15" x14ac:dyDescent="0.25">
      <c r="B71" s="34">
        <v>3.5000000000000003E-2</v>
      </c>
      <c r="C71" s="20">
        <v>190.16445885619183</v>
      </c>
      <c r="D71" s="20">
        <v>104.00248571110086</v>
      </c>
      <c r="E71" s="27">
        <v>0.5469081148846574</v>
      </c>
      <c r="F71" s="169">
        <f t="shared" si="3"/>
        <v>13.1996864260298</v>
      </c>
    </row>
    <row r="72" spans="1:6" ht="15" x14ac:dyDescent="0.25">
      <c r="B72" s="34">
        <v>0.04</v>
      </c>
      <c r="C72" s="20">
        <v>190.16445885619183</v>
      </c>
      <c r="D72" s="20">
        <v>116.94955142562212</v>
      </c>
      <c r="E72" s="27">
        <v>0.61499163476211371</v>
      </c>
      <c r="F72" s="169">
        <f t="shared" si="3"/>
        <v>12.947065714521258</v>
      </c>
    </row>
    <row r="73" spans="1:6" ht="15" x14ac:dyDescent="0.25">
      <c r="B73" s="34">
        <v>4.4999999999999998E-2</v>
      </c>
      <c r="C73" s="20">
        <v>190.16445885619183</v>
      </c>
      <c r="D73" s="20">
        <v>129.650011069447</v>
      </c>
      <c r="E73" s="27">
        <v>0.68177835043030988</v>
      </c>
      <c r="F73" s="169">
        <f t="shared" si="3"/>
        <v>12.700459643824885</v>
      </c>
    </row>
    <row r="74" spans="1:6" x14ac:dyDescent="0.3">
      <c r="B74" s="34">
        <v>0.05</v>
      </c>
      <c r="C74" s="20">
        <v>190.16445885619183</v>
      </c>
      <c r="D74" s="20">
        <v>142.10970825549597</v>
      </c>
      <c r="E74" s="27">
        <v>0.74729899114830745</v>
      </c>
      <c r="F74" s="169">
        <f t="shared" si="3"/>
        <v>12.45969718604897</v>
      </c>
    </row>
    <row r="75" spans="1:6" ht="45" customHeight="1" x14ac:dyDescent="0.3">
      <c r="A75" s="182" t="s">
        <v>138</v>
      </c>
    </row>
    <row r="76" spans="1:6" ht="27.6" x14ac:dyDescent="0.3">
      <c r="B76" s="25" t="s">
        <v>100</v>
      </c>
      <c r="C76" s="25" t="s">
        <v>98</v>
      </c>
      <c r="D76" s="25" t="s">
        <v>99</v>
      </c>
      <c r="E76" s="25" t="s">
        <v>97</v>
      </c>
      <c r="F76" s="25" t="s">
        <v>126</v>
      </c>
    </row>
    <row r="77" spans="1:6" s="31" customFormat="1" x14ac:dyDescent="0.3">
      <c r="C77" s="20">
        <f>'TP IRIS (perfect estimate)'!I94</f>
        <v>190.16445885619183</v>
      </c>
      <c r="D77" s="20">
        <f>'TP IRIS (perfect estimate)'!I95</f>
        <v>64.791543057638464</v>
      </c>
      <c r="E77" s="27">
        <f>'TP IRIS (perfect estimate)'!I98</f>
        <v>0.34071320922610365</v>
      </c>
      <c r="F77" s="169"/>
    </row>
    <row r="78" spans="1:6" x14ac:dyDescent="0.3">
      <c r="B78">
        <v>-10</v>
      </c>
      <c r="C78" s="20">
        <f t="dataTable" ref="C78:E98" dt2D="0" dtr="0" r1="B39"/>
        <v>190.16445885619183</v>
      </c>
      <c r="D78" s="20">
        <v>27.724868022825248</v>
      </c>
      <c r="E78" s="27">
        <v>0.1457941625348175</v>
      </c>
    </row>
    <row r="79" spans="1:6" x14ac:dyDescent="0.3">
      <c r="B79">
        <v>-9</v>
      </c>
      <c r="C79" s="20">
        <v>190.16445885619183</v>
      </c>
      <c r="D79" s="20">
        <v>31.314442735941412</v>
      </c>
      <c r="E79" s="27">
        <v>0.16467032233201026</v>
      </c>
      <c r="F79" s="21">
        <f>D79-D78</f>
        <v>3.5895747131161642</v>
      </c>
    </row>
    <row r="80" spans="1:6" x14ac:dyDescent="0.3">
      <c r="B80" s="193">
        <v>-8</v>
      </c>
      <c r="C80" s="20">
        <v>190.16445885619183</v>
      </c>
      <c r="D80" s="20">
        <v>34.904017449057577</v>
      </c>
      <c r="E80" s="27">
        <v>0.18354648212920302</v>
      </c>
      <c r="F80" s="21">
        <f t="shared" ref="F80:F98" si="4">D80-D79</f>
        <v>3.5895747131161642</v>
      </c>
    </row>
    <row r="81" spans="2:6" x14ac:dyDescent="0.3">
      <c r="B81" s="193">
        <v>-7</v>
      </c>
      <c r="C81" s="20">
        <v>190.16445885619183</v>
      </c>
      <c r="D81" s="20">
        <v>38.493592162173755</v>
      </c>
      <c r="E81" s="27">
        <v>0.20242264192639586</v>
      </c>
      <c r="F81" s="21">
        <f t="shared" si="4"/>
        <v>3.5895747131161784</v>
      </c>
    </row>
    <row r="82" spans="2:6" x14ac:dyDescent="0.3">
      <c r="B82" s="193">
        <v>-6</v>
      </c>
      <c r="C82" s="20">
        <v>190.16445885619183</v>
      </c>
      <c r="D82" s="20">
        <v>42.083166875289919</v>
      </c>
      <c r="E82" s="27">
        <v>0.2212988017235886</v>
      </c>
      <c r="F82" s="21">
        <f t="shared" si="4"/>
        <v>3.5895747131161642</v>
      </c>
    </row>
    <row r="83" spans="2:6" x14ac:dyDescent="0.3">
      <c r="B83" s="193">
        <v>-5</v>
      </c>
      <c r="C83" s="20">
        <v>190.16445885619183</v>
      </c>
      <c r="D83" s="20">
        <v>45.672741588406097</v>
      </c>
      <c r="E83" s="27">
        <v>0.24017496152078144</v>
      </c>
      <c r="F83" s="21">
        <f t="shared" si="4"/>
        <v>3.5895747131161784</v>
      </c>
    </row>
    <row r="84" spans="2:6" x14ac:dyDescent="0.3">
      <c r="B84" s="193">
        <v>-4</v>
      </c>
      <c r="C84" s="20">
        <v>190.16445885619183</v>
      </c>
      <c r="D84" s="20">
        <v>49.262316301522262</v>
      </c>
      <c r="E84" s="27">
        <v>0.2590511213179742</v>
      </c>
      <c r="F84" s="21">
        <f t="shared" si="4"/>
        <v>3.5895747131161642</v>
      </c>
    </row>
    <row r="85" spans="2:6" x14ac:dyDescent="0.3">
      <c r="B85" s="193">
        <v>-3</v>
      </c>
      <c r="C85" s="20">
        <v>190.16445885619183</v>
      </c>
      <c r="D85" s="20">
        <v>52.851891014638426</v>
      </c>
      <c r="E85" s="27">
        <v>0.27792728111516696</v>
      </c>
      <c r="F85" s="21">
        <f t="shared" si="4"/>
        <v>3.5895747131161642</v>
      </c>
    </row>
    <row r="86" spans="2:6" x14ac:dyDescent="0.3">
      <c r="B86" s="193">
        <v>-2</v>
      </c>
      <c r="C86" s="20">
        <v>190.16445885619183</v>
      </c>
      <c r="D86" s="20">
        <v>56.44146572775459</v>
      </c>
      <c r="E86" s="27">
        <v>0.29680344091235972</v>
      </c>
      <c r="F86" s="21">
        <f t="shared" si="4"/>
        <v>3.5895747131161642</v>
      </c>
    </row>
    <row r="87" spans="2:6" x14ac:dyDescent="0.3">
      <c r="B87" s="193">
        <v>-1</v>
      </c>
      <c r="C87" s="20">
        <v>190.16445885619183</v>
      </c>
      <c r="D87" s="20">
        <v>60.031040440870754</v>
      </c>
      <c r="E87" s="27">
        <v>0.31567960070955248</v>
      </c>
      <c r="F87" s="21">
        <f t="shared" si="4"/>
        <v>3.5895747131161642</v>
      </c>
    </row>
    <row r="88" spans="2:6" x14ac:dyDescent="0.3">
      <c r="B88" s="193">
        <v>0</v>
      </c>
      <c r="C88" s="20">
        <v>190.16445885619183</v>
      </c>
      <c r="D88" s="20">
        <v>63.620615153986918</v>
      </c>
      <c r="E88" s="27">
        <v>0.33455576050674524</v>
      </c>
      <c r="F88" s="21">
        <f t="shared" si="4"/>
        <v>3.5895747131161642</v>
      </c>
    </row>
    <row r="89" spans="2:6" x14ac:dyDescent="0.3">
      <c r="B89" s="193">
        <v>1</v>
      </c>
      <c r="C89" s="20">
        <v>190.16445885619183</v>
      </c>
      <c r="D89" s="20">
        <v>67.210189867103097</v>
      </c>
      <c r="E89" s="27">
        <v>0.35343192030393805</v>
      </c>
      <c r="F89" s="21">
        <f t="shared" si="4"/>
        <v>3.5895747131161784</v>
      </c>
    </row>
    <row r="90" spans="2:6" x14ac:dyDescent="0.3">
      <c r="B90" s="193">
        <v>2</v>
      </c>
      <c r="C90" s="20">
        <v>190.16445885619183</v>
      </c>
      <c r="D90" s="20">
        <v>70.799764580219247</v>
      </c>
      <c r="E90" s="27">
        <v>0.37230808010113076</v>
      </c>
      <c r="F90" s="21">
        <f t="shared" si="4"/>
        <v>3.58957471311615</v>
      </c>
    </row>
    <row r="91" spans="2:6" x14ac:dyDescent="0.3">
      <c r="B91" s="193">
        <v>3</v>
      </c>
      <c r="C91" s="20">
        <v>190.16445885619183</v>
      </c>
      <c r="D91" s="20">
        <v>74.389339293335411</v>
      </c>
      <c r="E91" s="27">
        <v>0.39118423989832346</v>
      </c>
      <c r="F91" s="21">
        <f t="shared" si="4"/>
        <v>3.5895747131161642</v>
      </c>
    </row>
    <row r="92" spans="2:6" x14ac:dyDescent="0.3">
      <c r="B92" s="193">
        <v>4</v>
      </c>
      <c r="C92" s="20">
        <v>190.16445885619183</v>
      </c>
      <c r="D92" s="20">
        <v>77.978914006451575</v>
      </c>
      <c r="E92" s="27">
        <v>0.41006039969551622</v>
      </c>
      <c r="F92" s="21">
        <f t="shared" si="4"/>
        <v>3.5895747131161642</v>
      </c>
    </row>
    <row r="93" spans="2:6" x14ac:dyDescent="0.3">
      <c r="B93" s="193">
        <v>5</v>
      </c>
      <c r="C93" s="20">
        <v>190.16445885619183</v>
      </c>
      <c r="D93" s="20">
        <v>81.568488719567753</v>
      </c>
      <c r="E93" s="27">
        <v>0.42893655949270909</v>
      </c>
      <c r="F93" s="21">
        <f t="shared" si="4"/>
        <v>3.5895747131161784</v>
      </c>
    </row>
    <row r="94" spans="2:6" x14ac:dyDescent="0.3">
      <c r="B94" s="193">
        <v>6</v>
      </c>
      <c r="C94" s="20">
        <v>190.16445885619183</v>
      </c>
      <c r="D94" s="20">
        <v>85.158063432683917</v>
      </c>
      <c r="E94" s="27">
        <v>0.44781271928990185</v>
      </c>
      <c r="F94" s="21">
        <f t="shared" si="4"/>
        <v>3.5895747131161642</v>
      </c>
    </row>
    <row r="95" spans="2:6" x14ac:dyDescent="0.3">
      <c r="B95" s="193">
        <v>7</v>
      </c>
      <c r="C95" s="20">
        <v>190.16445885619183</v>
      </c>
      <c r="D95" s="20">
        <v>88.747638145800082</v>
      </c>
      <c r="E95" s="27">
        <v>0.46668887908709461</v>
      </c>
      <c r="F95" s="21">
        <f t="shared" si="4"/>
        <v>3.5895747131161642</v>
      </c>
    </row>
    <row r="96" spans="2:6" x14ac:dyDescent="0.3">
      <c r="B96" s="193">
        <v>8</v>
      </c>
      <c r="C96" s="20">
        <v>190.16445885619183</v>
      </c>
      <c r="D96" s="20">
        <v>92.337212858916246</v>
      </c>
      <c r="E96" s="27">
        <v>0.48556503888428737</v>
      </c>
      <c r="F96" s="21">
        <f t="shared" si="4"/>
        <v>3.5895747131161642</v>
      </c>
    </row>
    <row r="97" spans="2:6" x14ac:dyDescent="0.3">
      <c r="B97" s="193">
        <v>9</v>
      </c>
      <c r="C97" s="20">
        <v>190.16445885619183</v>
      </c>
      <c r="D97" s="20">
        <v>95.92678757203241</v>
      </c>
      <c r="E97" s="27">
        <v>0.50444119868148007</v>
      </c>
      <c r="F97" s="21">
        <f t="shared" si="4"/>
        <v>3.5895747131161642</v>
      </c>
    </row>
    <row r="98" spans="2:6" x14ac:dyDescent="0.3">
      <c r="B98" s="193">
        <v>10</v>
      </c>
      <c r="C98" s="20">
        <v>190.16445885619183</v>
      </c>
      <c r="D98" s="20">
        <v>99.516362285148588</v>
      </c>
      <c r="E98" s="27">
        <v>0.52331735847867289</v>
      </c>
      <c r="F98" s="21">
        <f t="shared" si="4"/>
        <v>3.5895747131161784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DG132"/>
  <sheetViews>
    <sheetView zoomScale="90" zoomScaleNormal="90" workbookViewId="0">
      <selection activeCell="K21" sqref="K21"/>
    </sheetView>
  </sheetViews>
  <sheetFormatPr defaultColWidth="9.109375" defaultRowHeight="13.8" outlineLevelRow="1" x14ac:dyDescent="0.3"/>
  <cols>
    <col min="1" max="24" width="9.6640625" style="43" customWidth="1"/>
    <col min="25" max="95" width="9.6640625" style="44" customWidth="1"/>
    <col min="96" max="16384" width="9.109375" style="44"/>
  </cols>
  <sheetData>
    <row r="1" spans="1:24" s="38" customFormat="1" ht="23.25" x14ac:dyDescent="0.35">
      <c r="A1" s="35" t="s">
        <v>12</v>
      </c>
      <c r="B1" s="36"/>
      <c r="C1" s="36"/>
      <c r="D1" s="36"/>
      <c r="E1" s="36"/>
      <c r="F1" s="36"/>
      <c r="G1" s="36"/>
      <c r="H1" s="36"/>
      <c r="I1" s="36"/>
      <c r="J1" s="36"/>
      <c r="K1" s="37"/>
      <c r="L1" s="37"/>
      <c r="M1" s="37"/>
      <c r="N1" s="37"/>
      <c r="O1" s="37"/>
      <c r="P1" s="37"/>
      <c r="Q1" s="37"/>
      <c r="R1" s="37"/>
      <c r="S1" s="37"/>
      <c r="T1" s="37"/>
      <c r="U1" s="37"/>
      <c r="V1" s="37"/>
      <c r="W1" s="37"/>
      <c r="X1" s="37"/>
    </row>
    <row r="2" spans="1:24" s="42" customFormat="1" ht="12.9" customHeight="1" x14ac:dyDescent="0.25">
      <c r="A2" s="39" t="s">
        <v>7</v>
      </c>
      <c r="B2" s="39"/>
      <c r="C2" s="39"/>
      <c r="D2" s="39"/>
      <c r="E2" s="39"/>
      <c r="F2" s="39"/>
      <c r="G2" s="39"/>
      <c r="H2" s="39"/>
      <c r="I2" s="39"/>
      <c r="J2" s="39"/>
      <c r="K2" s="40"/>
      <c r="L2" s="40"/>
      <c r="M2" s="40"/>
      <c r="N2" s="40"/>
      <c r="O2" s="40"/>
      <c r="P2" s="41"/>
      <c r="Q2" s="41"/>
      <c r="R2" s="41"/>
      <c r="S2" s="41"/>
      <c r="T2" s="41"/>
      <c r="U2" s="41"/>
      <c r="V2" s="41"/>
      <c r="W2" s="41"/>
      <c r="X2" s="41"/>
    </row>
    <row r="3" spans="1:24" ht="12.9" customHeight="1" x14ac:dyDescent="0.2">
      <c r="A3" s="43" t="s">
        <v>13</v>
      </c>
      <c r="Q3" s="43" t="s">
        <v>14</v>
      </c>
    </row>
    <row r="4" spans="1:24" ht="12.9" customHeight="1" x14ac:dyDescent="0.2">
      <c r="A4" s="43" t="s">
        <v>15</v>
      </c>
      <c r="R4" s="45"/>
      <c r="S4" s="43" t="s">
        <v>16</v>
      </c>
    </row>
    <row r="5" spans="1:24" ht="12.9" customHeight="1" x14ac:dyDescent="0.2">
      <c r="A5" s="43" t="s">
        <v>17</v>
      </c>
      <c r="R5" s="46"/>
      <c r="S5" s="43" t="s">
        <v>18</v>
      </c>
    </row>
    <row r="6" spans="1:24" s="42" customFormat="1" ht="12.9" customHeight="1" x14ac:dyDescent="0.25">
      <c r="A6" s="43"/>
      <c r="B6" s="47"/>
      <c r="C6" s="47"/>
      <c r="D6" s="47"/>
      <c r="E6" s="47"/>
      <c r="F6" s="47"/>
      <c r="G6" s="47"/>
      <c r="H6" s="47"/>
      <c r="I6" s="47"/>
      <c r="J6" s="47"/>
      <c r="K6" s="47"/>
      <c r="L6" s="47"/>
      <c r="M6" s="47"/>
      <c r="N6" s="47"/>
      <c r="O6" s="47"/>
      <c r="P6" s="47"/>
      <c r="Q6" s="47"/>
      <c r="R6" s="48"/>
      <c r="S6" s="43" t="s">
        <v>19</v>
      </c>
      <c r="T6" s="47"/>
      <c r="U6" s="47"/>
      <c r="V6" s="47"/>
      <c r="W6" s="47"/>
      <c r="X6" s="47"/>
    </row>
    <row r="7" spans="1:24" s="42" customFormat="1" ht="12.9" customHeight="1" x14ac:dyDescent="0.25">
      <c r="A7" s="43" t="s">
        <v>20</v>
      </c>
      <c r="B7" s="47"/>
      <c r="C7" s="47"/>
      <c r="D7" s="47"/>
      <c r="E7" s="47"/>
      <c r="F7" s="47"/>
      <c r="G7" s="47"/>
      <c r="H7" s="47"/>
      <c r="I7" s="47"/>
      <c r="J7" s="47"/>
      <c r="K7" s="47"/>
      <c r="L7" s="47"/>
      <c r="M7" s="47"/>
      <c r="N7" s="47"/>
      <c r="O7" s="47"/>
      <c r="P7" s="47"/>
      <c r="Q7" s="47"/>
      <c r="R7" s="47"/>
      <c r="S7" s="47"/>
      <c r="T7" s="47"/>
      <c r="U7" s="47"/>
      <c r="V7" s="47"/>
      <c r="W7" s="47"/>
      <c r="X7" s="47"/>
    </row>
    <row r="8" spans="1:24" s="42" customFormat="1" ht="12.9" customHeight="1" x14ac:dyDescent="0.25">
      <c r="A8" s="47"/>
      <c r="B8" s="47"/>
      <c r="C8" s="47"/>
      <c r="D8" s="47"/>
      <c r="E8" s="47"/>
      <c r="F8" s="47"/>
      <c r="G8" s="47"/>
      <c r="H8" s="47"/>
      <c r="I8" s="47"/>
      <c r="J8" s="47"/>
      <c r="K8" s="47"/>
      <c r="L8" s="47"/>
      <c r="M8" s="47"/>
      <c r="N8" s="47"/>
      <c r="O8" s="47"/>
      <c r="P8" s="47"/>
      <c r="Q8" s="47"/>
      <c r="R8" s="47"/>
      <c r="S8" s="47"/>
      <c r="T8" s="47"/>
      <c r="U8" s="47"/>
      <c r="V8" s="47"/>
      <c r="W8" s="47"/>
      <c r="X8" s="47"/>
    </row>
    <row r="9" spans="1:24" s="42" customFormat="1" ht="12.9" customHeight="1" x14ac:dyDescent="0.25">
      <c r="A9" s="47"/>
      <c r="B9" s="47"/>
      <c r="C9" s="47"/>
      <c r="D9" s="47"/>
      <c r="E9" s="47"/>
      <c r="F9" s="47"/>
      <c r="G9" s="47"/>
      <c r="H9" s="47"/>
      <c r="I9" s="47"/>
      <c r="J9" s="47"/>
      <c r="K9" s="47"/>
      <c r="L9" s="47"/>
      <c r="M9" s="47"/>
      <c r="N9" s="47"/>
      <c r="O9" s="47"/>
      <c r="P9" s="47"/>
      <c r="Q9" s="47"/>
      <c r="R9" s="47"/>
      <c r="S9" s="47"/>
      <c r="T9" s="47"/>
      <c r="U9" s="47"/>
      <c r="V9" s="47"/>
      <c r="W9" s="47"/>
      <c r="X9" s="47"/>
    </row>
    <row r="10" spans="1:24" ht="12.9" customHeight="1" x14ac:dyDescent="0.25">
      <c r="A10" s="39" t="s">
        <v>2</v>
      </c>
      <c r="B10" s="49"/>
      <c r="C10" s="49"/>
      <c r="D10" s="49"/>
      <c r="E10" s="49"/>
      <c r="F10" s="49"/>
      <c r="G10" s="49"/>
      <c r="H10" s="49"/>
      <c r="I10" s="49"/>
      <c r="J10" s="49"/>
      <c r="K10" s="50"/>
      <c r="L10" s="50"/>
      <c r="M10" s="50"/>
      <c r="N10" s="50"/>
      <c r="O10" s="50"/>
      <c r="P10" s="51"/>
      <c r="Q10" s="51"/>
      <c r="R10" s="51"/>
      <c r="S10" s="51"/>
      <c r="T10" s="51"/>
      <c r="U10" s="51"/>
      <c r="V10" s="51"/>
      <c r="W10" s="51"/>
      <c r="X10" s="51"/>
    </row>
    <row r="11" spans="1:24" ht="12.9" customHeight="1" x14ac:dyDescent="0.3">
      <c r="A11" s="52"/>
      <c r="B11" s="53"/>
      <c r="C11" s="53"/>
      <c r="D11" s="53"/>
      <c r="E11" s="53"/>
      <c r="F11" s="53"/>
      <c r="G11" s="53"/>
      <c r="H11" s="53"/>
      <c r="I11" s="53"/>
      <c r="J11" s="53"/>
      <c r="K11" s="54"/>
      <c r="L11" s="54"/>
      <c r="M11" s="54"/>
      <c r="N11" s="54"/>
      <c r="O11" s="54"/>
    </row>
    <row r="12" spans="1:24" ht="12.9" customHeight="1" x14ac:dyDescent="0.3">
      <c r="A12" s="52"/>
      <c r="B12" s="53"/>
      <c r="C12" s="53"/>
      <c r="D12" s="53"/>
      <c r="E12" s="53"/>
      <c r="F12" s="53"/>
      <c r="G12" s="53"/>
      <c r="H12" s="53"/>
      <c r="I12" s="55">
        <v>1</v>
      </c>
      <c r="J12" s="55">
        <v>2</v>
      </c>
      <c r="K12" s="55">
        <v>3</v>
      </c>
      <c r="L12" s="55">
        <v>4</v>
      </c>
      <c r="M12" s="55">
        <v>5</v>
      </c>
      <c r="N12" s="56">
        <v>6</v>
      </c>
      <c r="O12" s="55">
        <v>7</v>
      </c>
      <c r="P12" s="55">
        <v>8</v>
      </c>
      <c r="Q12" s="55">
        <v>9</v>
      </c>
      <c r="R12" s="55">
        <v>10</v>
      </c>
      <c r="S12" s="55">
        <v>11</v>
      </c>
      <c r="T12" s="55">
        <v>12</v>
      </c>
      <c r="U12" s="55">
        <v>13</v>
      </c>
      <c r="V12" s="55">
        <v>14</v>
      </c>
      <c r="W12" s="55">
        <v>15</v>
      </c>
    </row>
    <row r="13" spans="1:24" ht="12.9" customHeight="1" x14ac:dyDescent="0.3">
      <c r="A13" s="57" t="s">
        <v>21</v>
      </c>
      <c r="B13" s="57"/>
      <c r="C13" s="57"/>
      <c r="D13" s="57"/>
      <c r="E13" s="57"/>
      <c r="F13" s="57"/>
      <c r="I13" s="58">
        <f>Calculations!C47</f>
        <v>250</v>
      </c>
      <c r="J13" s="58">
        <f>Calculations!D47</f>
        <v>244.9812</v>
      </c>
      <c r="K13" s="58">
        <f>Calculations!E47</f>
        <v>271.20479999999998</v>
      </c>
      <c r="L13" s="58">
        <f>Calculations!F47</f>
        <v>270.48559999999998</v>
      </c>
      <c r="M13" s="59">
        <f>Calculations!G47</f>
        <v>271.84109999999998</v>
      </c>
      <c r="N13" s="60"/>
      <c r="O13" s="58"/>
      <c r="P13" s="58"/>
      <c r="Q13" s="58"/>
      <c r="R13" s="58"/>
      <c r="S13" s="165"/>
      <c r="T13" s="165"/>
      <c r="U13" s="165"/>
      <c r="V13" s="165"/>
      <c r="W13" s="165"/>
    </row>
    <row r="14" spans="1:24" ht="12.9" customHeight="1" x14ac:dyDescent="0.3">
      <c r="A14" s="57" t="s">
        <v>22</v>
      </c>
      <c r="B14" s="57"/>
      <c r="C14" s="57"/>
      <c r="D14" s="57"/>
      <c r="E14" s="57"/>
      <c r="F14" s="57"/>
      <c r="I14" s="183">
        <f>Calculations!C48</f>
        <v>-3</v>
      </c>
      <c r="J14" s="183">
        <f>Calculations!D48</f>
        <v>7</v>
      </c>
      <c r="K14" s="183">
        <f>Calculations!E48</f>
        <v>5</v>
      </c>
      <c r="L14" s="183">
        <f>Calculations!F48</f>
        <v>7</v>
      </c>
      <c r="M14" s="184">
        <f>Calculations!G48</f>
        <v>-2</v>
      </c>
      <c r="N14" s="185"/>
      <c r="O14" s="183"/>
      <c r="P14" s="183"/>
      <c r="Q14" s="183"/>
      <c r="R14" s="183"/>
    </row>
    <row r="15" spans="1:24" ht="12.9" customHeight="1" x14ac:dyDescent="0.3">
      <c r="A15" s="57" t="s">
        <v>23</v>
      </c>
      <c r="B15" s="57"/>
      <c r="C15" s="57"/>
      <c r="D15" s="57"/>
      <c r="E15" s="57"/>
      <c r="F15" s="57"/>
      <c r="I15" s="183">
        <f>Calculations!C49</f>
        <v>3</v>
      </c>
      <c r="J15" s="183">
        <f>Calculations!D49</f>
        <v>1</v>
      </c>
      <c r="K15" s="183">
        <f>Calculations!E49</f>
        <v>6</v>
      </c>
      <c r="L15" s="183">
        <f>Calculations!F49</f>
        <v>-3</v>
      </c>
      <c r="M15" s="184">
        <f>Calculations!G49</f>
        <v>5</v>
      </c>
      <c r="N15" s="185"/>
      <c r="O15" s="183"/>
      <c r="P15" s="183"/>
      <c r="Q15" s="183"/>
      <c r="R15" s="183"/>
    </row>
    <row r="16" spans="1:24" ht="12.9" customHeight="1" x14ac:dyDescent="0.3">
      <c r="A16" s="57" t="s">
        <v>24</v>
      </c>
      <c r="B16" s="57"/>
      <c r="C16" s="57"/>
      <c r="D16" s="57"/>
      <c r="E16" s="57"/>
      <c r="F16" s="57"/>
      <c r="I16" s="61">
        <f>Calculations!B51</f>
        <v>7.1900000000000006E-2</v>
      </c>
      <c r="J16" s="57"/>
      <c r="K16" s="57"/>
      <c r="L16" s="57"/>
      <c r="M16" s="62"/>
      <c r="N16" s="62"/>
      <c r="O16" s="62"/>
    </row>
    <row r="17" spans="1:110" ht="12.9" customHeight="1" x14ac:dyDescent="0.3">
      <c r="A17" s="57"/>
      <c r="B17" s="57"/>
      <c r="C17" s="57"/>
      <c r="D17" s="57"/>
      <c r="E17" s="57"/>
      <c r="F17" s="57"/>
    </row>
    <row r="18" spans="1:110" ht="12.9" customHeight="1" x14ac:dyDescent="0.3">
      <c r="A18" s="57"/>
      <c r="B18" s="57"/>
      <c r="C18" s="57"/>
      <c r="D18" s="57"/>
      <c r="E18" s="57"/>
      <c r="F18" s="57"/>
      <c r="G18" s="57"/>
      <c r="H18" s="57"/>
      <c r="I18" s="57"/>
      <c r="J18" s="57"/>
      <c r="K18" s="32"/>
      <c r="L18" s="63"/>
      <c r="M18" s="44"/>
      <c r="N18" s="62"/>
      <c r="O18" s="62"/>
    </row>
    <row r="19" spans="1:110" ht="12.9" customHeight="1" x14ac:dyDescent="0.3">
      <c r="A19" s="64" t="s">
        <v>5</v>
      </c>
      <c r="B19" s="65"/>
      <c r="C19" s="65"/>
      <c r="D19" s="65"/>
      <c r="E19" s="65"/>
      <c r="F19" s="65"/>
      <c r="G19" s="65"/>
      <c r="H19" s="65"/>
      <c r="I19" s="65"/>
      <c r="J19" s="65"/>
      <c r="K19" s="66"/>
      <c r="L19" s="50"/>
      <c r="M19" s="50"/>
      <c r="N19" s="50"/>
      <c r="O19" s="50"/>
      <c r="P19" s="51"/>
      <c r="Q19" s="51"/>
      <c r="R19" s="51"/>
      <c r="S19" s="51"/>
      <c r="T19" s="51"/>
      <c r="U19" s="51"/>
      <c r="V19" s="51"/>
      <c r="W19" s="51"/>
      <c r="X19" s="51"/>
    </row>
    <row r="20" spans="1:110" ht="12.9" customHeight="1" x14ac:dyDescent="0.3">
      <c r="A20" s="67"/>
      <c r="B20" s="67"/>
      <c r="C20" s="67"/>
      <c r="D20" s="67"/>
      <c r="E20" s="67"/>
      <c r="F20" s="67"/>
      <c r="G20" s="67"/>
      <c r="H20" s="67"/>
      <c r="I20" s="68"/>
      <c r="J20" s="63"/>
      <c r="K20" s="63"/>
      <c r="L20" s="63"/>
      <c r="M20" s="32"/>
      <c r="N20" s="32"/>
      <c r="O20" s="32"/>
    </row>
    <row r="21" spans="1:110" ht="12.9" customHeight="1" x14ac:dyDescent="0.3">
      <c r="A21" s="44"/>
      <c r="B21" s="44"/>
      <c r="C21" s="44"/>
      <c r="D21" s="44"/>
      <c r="E21" s="44"/>
      <c r="F21" s="44"/>
      <c r="G21" s="44"/>
      <c r="H21" s="44"/>
      <c r="I21" s="44"/>
      <c r="K21" s="69" t="s">
        <v>25</v>
      </c>
      <c r="M21" s="44"/>
      <c r="P21" s="69" t="s">
        <v>26</v>
      </c>
      <c r="R21" s="44"/>
      <c r="S21" s="44"/>
      <c r="U21" s="69" t="s">
        <v>27</v>
      </c>
      <c r="X21" s="44"/>
    </row>
    <row r="22" spans="1:110" ht="12.9" customHeight="1" x14ac:dyDescent="0.3">
      <c r="A22" s="44"/>
      <c r="B22" s="44"/>
      <c r="C22" s="44"/>
      <c r="D22" s="44"/>
      <c r="E22" s="44"/>
      <c r="F22" s="44"/>
      <c r="G22" s="44"/>
      <c r="H22" s="44"/>
      <c r="I22" s="70">
        <v>1</v>
      </c>
      <c r="J22" s="71">
        <f>I22+1</f>
        <v>2</v>
      </c>
      <c r="K22" s="71">
        <f t="shared" ref="K22:Y23" si="0">J22+1</f>
        <v>3</v>
      </c>
      <c r="L22" s="71">
        <f t="shared" si="0"/>
        <v>4</v>
      </c>
      <c r="M22" s="72">
        <f t="shared" si="0"/>
        <v>5</v>
      </c>
      <c r="N22" s="70">
        <f t="shared" si="0"/>
        <v>6</v>
      </c>
      <c r="O22" s="71">
        <f t="shared" si="0"/>
        <v>7</v>
      </c>
      <c r="P22" s="71">
        <f t="shared" si="0"/>
        <v>8</v>
      </c>
      <c r="Q22" s="71">
        <f t="shared" si="0"/>
        <v>9</v>
      </c>
      <c r="R22" s="72">
        <f t="shared" si="0"/>
        <v>10</v>
      </c>
      <c r="S22" s="70">
        <f t="shared" si="0"/>
        <v>11</v>
      </c>
      <c r="T22" s="71">
        <f t="shared" si="0"/>
        <v>12</v>
      </c>
      <c r="U22" s="71">
        <f t="shared" si="0"/>
        <v>13</v>
      </c>
      <c r="V22" s="71">
        <f t="shared" si="0"/>
        <v>14</v>
      </c>
      <c r="W22" s="72">
        <f t="shared" si="0"/>
        <v>15</v>
      </c>
      <c r="X22" s="70">
        <f t="shared" si="0"/>
        <v>16</v>
      </c>
      <c r="Y22" s="71">
        <f t="shared" si="0"/>
        <v>17</v>
      </c>
    </row>
    <row r="23" spans="1:110" s="78" customFormat="1" ht="12.9" customHeight="1" x14ac:dyDescent="0.3">
      <c r="A23" s="73" t="s">
        <v>28</v>
      </c>
      <c r="B23" s="73"/>
      <c r="C23" s="73"/>
      <c r="D23" s="73"/>
      <c r="E23" s="73"/>
      <c r="F23" s="73"/>
      <c r="G23" s="73"/>
      <c r="H23" s="73"/>
      <c r="I23" s="74">
        <v>0</v>
      </c>
      <c r="J23" s="74">
        <f>I23+1</f>
        <v>1</v>
      </c>
      <c r="K23" s="74">
        <f t="shared" si="0"/>
        <v>2</v>
      </c>
      <c r="L23" s="74">
        <f t="shared" si="0"/>
        <v>3</v>
      </c>
      <c r="M23" s="75">
        <f t="shared" si="0"/>
        <v>4</v>
      </c>
      <c r="N23" s="76">
        <f t="shared" si="0"/>
        <v>5</v>
      </c>
      <c r="O23" s="74">
        <f t="shared" si="0"/>
        <v>6</v>
      </c>
      <c r="P23" s="74">
        <f t="shared" si="0"/>
        <v>7</v>
      </c>
      <c r="Q23" s="74">
        <f t="shared" si="0"/>
        <v>8</v>
      </c>
      <c r="R23" s="75">
        <f t="shared" si="0"/>
        <v>9</v>
      </c>
      <c r="S23" s="76">
        <f t="shared" si="0"/>
        <v>10</v>
      </c>
      <c r="T23" s="74">
        <f t="shared" si="0"/>
        <v>11</v>
      </c>
      <c r="U23" s="74">
        <f t="shared" si="0"/>
        <v>12</v>
      </c>
      <c r="V23" s="74">
        <f t="shared" si="0"/>
        <v>13</v>
      </c>
      <c r="W23" s="75">
        <f t="shared" si="0"/>
        <v>14</v>
      </c>
      <c r="X23" s="74">
        <f t="shared" si="0"/>
        <v>15</v>
      </c>
      <c r="Y23" s="74">
        <f t="shared" si="0"/>
        <v>16</v>
      </c>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row>
    <row r="24" spans="1:110" s="78" customFormat="1" ht="12.9" customHeight="1" x14ac:dyDescent="0.3">
      <c r="A24" s="73" t="s">
        <v>29</v>
      </c>
      <c r="B24" s="73"/>
      <c r="C24" s="73"/>
      <c r="D24" s="73"/>
      <c r="E24" s="73"/>
      <c r="F24" s="73"/>
      <c r="G24" s="73"/>
      <c r="H24" s="73"/>
      <c r="I24" s="79">
        <f t="shared" ref="I24:Y24" si="1">1/(1+$I$16)^I23</f>
        <v>1</v>
      </c>
      <c r="J24" s="79">
        <f t="shared" si="1"/>
        <v>0.93292284728052988</v>
      </c>
      <c r="K24" s="79">
        <f t="shared" si="1"/>
        <v>0.87034503897801074</v>
      </c>
      <c r="L24" s="79">
        <f t="shared" si="1"/>
        <v>0.8119647718798495</v>
      </c>
      <c r="M24" s="80">
        <f t="shared" si="1"/>
        <v>0.75750048687363514</v>
      </c>
      <c r="N24" s="81">
        <f t="shared" si="1"/>
        <v>0.70668951103053923</v>
      </c>
      <c r="O24" s="79">
        <f t="shared" si="1"/>
        <v>0.65928679077389607</v>
      </c>
      <c r="P24" s="79">
        <f t="shared" si="1"/>
        <v>0.61506371002322602</v>
      </c>
      <c r="Q24" s="79">
        <f t="shared" si="1"/>
        <v>0.57380698761379423</v>
      </c>
      <c r="R24" s="80">
        <f t="shared" si="1"/>
        <v>0.53531764867412457</v>
      </c>
      <c r="S24" s="81">
        <f t="shared" si="1"/>
        <v>0.49941006500058266</v>
      </c>
      <c r="T24" s="79">
        <f t="shared" si="1"/>
        <v>0.46591105980089798</v>
      </c>
      <c r="U24" s="79">
        <f t="shared" si="1"/>
        <v>0.43465907248894298</v>
      </c>
      <c r="V24" s="79">
        <f t="shared" si="1"/>
        <v>0.40550337950269894</v>
      </c>
      <c r="W24" s="80">
        <f t="shared" si="1"/>
        <v>0.37830336738753512</v>
      </c>
      <c r="X24" s="79">
        <f t="shared" si="1"/>
        <v>0.35292785463899157</v>
      </c>
      <c r="Y24" s="79">
        <f t="shared" si="1"/>
        <v>0.32925445903441697</v>
      </c>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row>
    <row r="25" spans="1:110" ht="12.9" customHeight="1" x14ac:dyDescent="0.3">
      <c r="A25" s="67"/>
      <c r="B25" s="67"/>
      <c r="C25" s="67"/>
      <c r="D25" s="67"/>
      <c r="E25" s="67"/>
      <c r="F25" s="67"/>
      <c r="G25" s="67"/>
      <c r="H25" s="67"/>
      <c r="I25" s="83"/>
      <c r="J25" s="83"/>
      <c r="K25" s="83"/>
      <c r="L25" s="83"/>
      <c r="M25" s="84"/>
      <c r="N25" s="85"/>
      <c r="O25" s="83"/>
      <c r="P25" s="44"/>
      <c r="Q25" s="86"/>
      <c r="R25" s="84"/>
      <c r="S25" s="85"/>
      <c r="T25" s="83"/>
      <c r="U25" s="44"/>
      <c r="V25" s="86"/>
      <c r="W25" s="84"/>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row>
    <row r="26" spans="1:110" s="89" customFormat="1" ht="12.9" customHeight="1" outlineLevel="1" x14ac:dyDescent="0.3">
      <c r="A26" s="87" t="s">
        <v>30</v>
      </c>
      <c r="B26" s="87" t="s">
        <v>31</v>
      </c>
      <c r="C26" s="88"/>
      <c r="D26" s="88"/>
      <c r="E26" s="88"/>
      <c r="F26" s="88"/>
      <c r="G26" s="88"/>
      <c r="H26" s="88"/>
      <c r="I26" s="89">
        <f>I13</f>
        <v>250</v>
      </c>
      <c r="J26" s="89">
        <f>J13</f>
        <v>244.9812</v>
      </c>
      <c r="K26" s="89">
        <f>K13</f>
        <v>271.20479999999998</v>
      </c>
      <c r="L26" s="89">
        <f>L13</f>
        <v>270.48559999999998</v>
      </c>
      <c r="M26" s="90">
        <f>M13</f>
        <v>271.84109999999998</v>
      </c>
      <c r="N26" s="91"/>
      <c r="O26" s="92"/>
      <c r="R26" s="93"/>
      <c r="S26" s="91"/>
      <c r="T26" s="92"/>
      <c r="W26" s="93"/>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row>
    <row r="27" spans="1:110" s="89" customFormat="1" ht="12.9" customHeight="1" outlineLevel="1" x14ac:dyDescent="0.3">
      <c r="A27" s="87" t="s">
        <v>32</v>
      </c>
      <c r="B27" s="94" t="s">
        <v>33</v>
      </c>
      <c r="C27" s="95"/>
      <c r="D27" s="95"/>
      <c r="E27" s="95"/>
      <c r="F27" s="95"/>
      <c r="G27" s="95"/>
      <c r="H27" s="95"/>
      <c r="I27" s="96">
        <f>I26</f>
        <v>250</v>
      </c>
      <c r="J27" s="96">
        <f>J26</f>
        <v>244.9812</v>
      </c>
      <c r="K27" s="96">
        <f>K26</f>
        <v>271.20479999999998</v>
      </c>
      <c r="L27" s="96">
        <f>L26</f>
        <v>270.48559999999998</v>
      </c>
      <c r="M27" s="97">
        <f>M26</f>
        <v>271.84109999999998</v>
      </c>
      <c r="N27" s="98"/>
      <c r="O27" s="99"/>
      <c r="P27" s="96"/>
      <c r="Q27" s="96"/>
      <c r="R27" s="100"/>
      <c r="S27" s="98"/>
      <c r="T27" s="99"/>
      <c r="U27" s="96"/>
      <c r="V27" s="96"/>
      <c r="W27" s="100"/>
      <c r="X27" s="99"/>
      <c r="Y27" s="99"/>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row>
    <row r="28" spans="1:110" s="103" customFormat="1" ht="12.9" customHeight="1" outlineLevel="1" x14ac:dyDescent="0.3">
      <c r="A28" s="101"/>
      <c r="B28" s="101"/>
      <c r="C28" s="102"/>
      <c r="D28" s="102"/>
      <c r="E28" s="102"/>
      <c r="F28" s="102"/>
      <c r="G28" s="102"/>
      <c r="H28" s="102"/>
      <c r="M28" s="104"/>
      <c r="N28" s="105"/>
      <c r="R28" s="104"/>
      <c r="S28" s="105"/>
      <c r="W28" s="104"/>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row>
    <row r="29" spans="1:110" s="103" customFormat="1" ht="12.9" customHeight="1" outlineLevel="1" x14ac:dyDescent="0.3">
      <c r="A29" s="107" t="s">
        <v>34</v>
      </c>
      <c r="B29" s="101" t="s">
        <v>35</v>
      </c>
      <c r="C29" s="102"/>
      <c r="D29" s="102"/>
      <c r="E29" s="102"/>
      <c r="F29" s="102"/>
      <c r="G29" s="102"/>
      <c r="H29" s="88"/>
      <c r="I29" s="103">
        <f>I13</f>
        <v>250</v>
      </c>
      <c r="J29" s="103">
        <f>J13</f>
        <v>244.9812</v>
      </c>
      <c r="K29" s="103">
        <f>K13</f>
        <v>271.20479999999998</v>
      </c>
      <c r="L29" s="103">
        <f>L13</f>
        <v>270.48559999999998</v>
      </c>
      <c r="M29" s="104">
        <f>M13</f>
        <v>271.84109999999998</v>
      </c>
      <c r="N29" s="105"/>
      <c r="R29" s="104"/>
      <c r="S29" s="105"/>
      <c r="W29" s="104"/>
    </row>
    <row r="30" spans="1:110" s="103" customFormat="1" ht="12.9" customHeight="1" outlineLevel="1" x14ac:dyDescent="0.3">
      <c r="A30" s="107"/>
      <c r="B30" s="101" t="s">
        <v>36</v>
      </c>
      <c r="C30" s="102"/>
      <c r="D30" s="102"/>
      <c r="E30" s="102"/>
      <c r="F30" s="102"/>
      <c r="G30" s="102"/>
      <c r="H30" s="88"/>
      <c r="M30" s="104"/>
      <c r="N30" s="108">
        <f>N13</f>
        <v>0</v>
      </c>
      <c r="O30" s="48">
        <f>O13</f>
        <v>0</v>
      </c>
      <c r="P30" s="48">
        <f>P13</f>
        <v>0</v>
      </c>
      <c r="Q30" s="48">
        <f>Q13</f>
        <v>0</v>
      </c>
      <c r="R30" s="109">
        <f>R13</f>
        <v>0</v>
      </c>
      <c r="S30" s="105"/>
      <c r="W30" s="104"/>
    </row>
    <row r="31" spans="1:110" s="103" customFormat="1" ht="12.9" customHeight="1" outlineLevel="1" x14ac:dyDescent="0.3">
      <c r="A31" s="107"/>
      <c r="B31" s="101" t="s">
        <v>37</v>
      </c>
      <c r="C31" s="102"/>
      <c r="D31" s="102"/>
      <c r="E31" s="102"/>
      <c r="F31" s="102"/>
      <c r="G31" s="102"/>
      <c r="H31" s="102"/>
      <c r="M31" s="104"/>
      <c r="N31" s="105"/>
      <c r="R31" s="104"/>
      <c r="S31" s="162">
        <f>S13</f>
        <v>0</v>
      </c>
      <c r="T31" s="162">
        <f>T13</f>
        <v>0</v>
      </c>
      <c r="U31" s="162">
        <f>U13</f>
        <v>0</v>
      </c>
      <c r="V31" s="162">
        <f>V13</f>
        <v>0</v>
      </c>
      <c r="W31" s="162">
        <f>W13</f>
        <v>0</v>
      </c>
      <c r="X31" s="163">
        <f>V32</f>
        <v>0</v>
      </c>
      <c r="Y31" s="163">
        <f>$S$31</f>
        <v>0</v>
      </c>
    </row>
    <row r="32" spans="1:110" s="103" customFormat="1" ht="12.9" customHeight="1" outlineLevel="1" x14ac:dyDescent="0.3">
      <c r="A32" s="107"/>
      <c r="B32" s="101" t="s">
        <v>38</v>
      </c>
      <c r="C32" s="102"/>
      <c r="D32" s="102"/>
      <c r="E32" s="102"/>
      <c r="F32" s="102"/>
      <c r="G32" s="102"/>
      <c r="H32" s="102"/>
      <c r="I32" s="103">
        <f>SUM(I29:I31)</f>
        <v>250</v>
      </c>
      <c r="J32" s="103">
        <f t="shared" ref="J32:Y32" si="2">SUM(J29:J31)</f>
        <v>244.9812</v>
      </c>
      <c r="K32" s="103">
        <f t="shared" si="2"/>
        <v>271.20479999999998</v>
      </c>
      <c r="L32" s="103">
        <f t="shared" si="2"/>
        <v>270.48559999999998</v>
      </c>
      <c r="M32" s="104">
        <f t="shared" si="2"/>
        <v>271.84109999999998</v>
      </c>
      <c r="N32" s="105">
        <f t="shared" si="2"/>
        <v>0</v>
      </c>
      <c r="O32" s="103">
        <f t="shared" si="2"/>
        <v>0</v>
      </c>
      <c r="P32" s="103">
        <f t="shared" si="2"/>
        <v>0</v>
      </c>
      <c r="Q32" s="103">
        <f t="shared" si="2"/>
        <v>0</v>
      </c>
      <c r="R32" s="104">
        <f t="shared" si="2"/>
        <v>0</v>
      </c>
      <c r="S32" s="105">
        <f>SUM(S29:S31)</f>
        <v>0</v>
      </c>
      <c r="T32" s="103">
        <f t="shared" si="2"/>
        <v>0</v>
      </c>
      <c r="U32" s="103">
        <f t="shared" si="2"/>
        <v>0</v>
      </c>
      <c r="V32" s="103">
        <f t="shared" si="2"/>
        <v>0</v>
      </c>
      <c r="W32" s="104">
        <f t="shared" si="2"/>
        <v>0</v>
      </c>
      <c r="X32" s="103">
        <f t="shared" si="2"/>
        <v>0</v>
      </c>
      <c r="Y32" s="103">
        <f t="shared" si="2"/>
        <v>0</v>
      </c>
    </row>
    <row r="33" spans="1:25" s="103" customFormat="1" ht="12.9" customHeight="1" outlineLevel="1" x14ac:dyDescent="0.3">
      <c r="A33" s="101"/>
      <c r="B33" s="110" t="s">
        <v>39</v>
      </c>
      <c r="C33" s="111"/>
      <c r="D33" s="111"/>
      <c r="E33" s="111"/>
      <c r="F33" s="111"/>
      <c r="G33" s="111"/>
      <c r="H33" s="111"/>
      <c r="I33" s="112">
        <f>I$29</f>
        <v>250</v>
      </c>
      <c r="J33" s="112">
        <f>J$29</f>
        <v>244.9812</v>
      </c>
      <c r="K33" s="112">
        <f>K$29</f>
        <v>271.20479999999998</v>
      </c>
      <c r="L33" s="112">
        <f>L$29</f>
        <v>270.48559999999998</v>
      </c>
      <c r="M33" s="113">
        <f>M$29</f>
        <v>271.84109999999998</v>
      </c>
      <c r="N33" s="114"/>
      <c r="O33" s="112"/>
      <c r="P33" s="112"/>
      <c r="Q33" s="112"/>
      <c r="R33" s="113"/>
      <c r="S33" s="114"/>
      <c r="T33" s="112"/>
      <c r="U33" s="112"/>
      <c r="V33" s="112"/>
      <c r="W33" s="113"/>
      <c r="X33" s="112"/>
      <c r="Y33" s="112"/>
    </row>
    <row r="34" spans="1:25" s="103" customFormat="1" ht="12.9" customHeight="1" outlineLevel="1" x14ac:dyDescent="0.3">
      <c r="A34" s="101"/>
      <c r="B34" s="110" t="s">
        <v>40</v>
      </c>
      <c r="C34" s="111"/>
      <c r="D34" s="111"/>
      <c r="E34" s="111"/>
      <c r="F34" s="111"/>
      <c r="G34" s="111"/>
      <c r="H34" s="111"/>
      <c r="I34" s="112"/>
      <c r="J34" s="112"/>
      <c r="K34" s="112"/>
      <c r="L34" s="112"/>
      <c r="M34" s="113"/>
      <c r="N34" s="114">
        <f>N$30</f>
        <v>0</v>
      </c>
      <c r="O34" s="112">
        <f>O$30</f>
        <v>0</v>
      </c>
      <c r="P34" s="112">
        <f>P$30</f>
        <v>0</v>
      </c>
      <c r="Q34" s="112">
        <f>Q$30</f>
        <v>0</v>
      </c>
      <c r="R34" s="113">
        <f>R$30</f>
        <v>0</v>
      </c>
      <c r="S34" s="114"/>
      <c r="T34" s="112"/>
      <c r="U34" s="112"/>
      <c r="V34" s="112"/>
      <c r="W34" s="113"/>
      <c r="X34" s="112"/>
      <c r="Y34" s="112"/>
    </row>
    <row r="35" spans="1:25" s="103" customFormat="1" ht="12.9" customHeight="1" outlineLevel="1" x14ac:dyDescent="0.3">
      <c r="A35" s="101"/>
      <c r="B35" s="110" t="s">
        <v>41</v>
      </c>
      <c r="C35" s="111"/>
      <c r="D35" s="111"/>
      <c r="E35" s="111"/>
      <c r="F35" s="111"/>
      <c r="G35" s="111"/>
      <c r="H35" s="111"/>
      <c r="I35" s="112"/>
      <c r="J35" s="112"/>
      <c r="K35" s="112"/>
      <c r="L35" s="112"/>
      <c r="M35" s="113"/>
      <c r="N35" s="114"/>
      <c r="O35" s="112"/>
      <c r="P35" s="112"/>
      <c r="Q35" s="112"/>
      <c r="R35" s="113"/>
      <c r="S35" s="114">
        <f t="shared" ref="S35:Y35" si="3">S$31</f>
        <v>0</v>
      </c>
      <c r="T35" s="112">
        <f t="shared" si="3"/>
        <v>0</v>
      </c>
      <c r="U35" s="112">
        <f t="shared" si="3"/>
        <v>0</v>
      </c>
      <c r="V35" s="112">
        <f t="shared" si="3"/>
        <v>0</v>
      </c>
      <c r="W35" s="113">
        <f t="shared" si="3"/>
        <v>0</v>
      </c>
      <c r="X35" s="112">
        <f t="shared" si="3"/>
        <v>0</v>
      </c>
      <c r="Y35" s="112">
        <f t="shared" si="3"/>
        <v>0</v>
      </c>
    </row>
    <row r="36" spans="1:25" s="103" customFormat="1" ht="12.75" customHeight="1" outlineLevel="1" x14ac:dyDescent="0.3">
      <c r="A36" s="101"/>
      <c r="B36" s="110" t="s">
        <v>42</v>
      </c>
      <c r="C36" s="111"/>
      <c r="D36" s="111"/>
      <c r="E36" s="111"/>
      <c r="F36" s="111"/>
      <c r="G36" s="111"/>
      <c r="H36" s="111"/>
      <c r="I36" s="112">
        <f t="shared" ref="I36:Y36" si="4">SUM(I33:I35)</f>
        <v>250</v>
      </c>
      <c r="J36" s="112">
        <f t="shared" si="4"/>
        <v>244.9812</v>
      </c>
      <c r="K36" s="112">
        <f t="shared" si="4"/>
        <v>271.20479999999998</v>
      </c>
      <c r="L36" s="112">
        <f t="shared" si="4"/>
        <v>270.48559999999998</v>
      </c>
      <c r="M36" s="113">
        <f t="shared" si="4"/>
        <v>271.84109999999998</v>
      </c>
      <c r="N36" s="114">
        <f t="shared" si="4"/>
        <v>0</v>
      </c>
      <c r="O36" s="112">
        <f t="shared" si="4"/>
        <v>0</v>
      </c>
      <c r="P36" s="112">
        <f t="shared" si="4"/>
        <v>0</v>
      </c>
      <c r="Q36" s="112">
        <f t="shared" si="4"/>
        <v>0</v>
      </c>
      <c r="R36" s="113">
        <f t="shared" si="4"/>
        <v>0</v>
      </c>
      <c r="S36" s="114">
        <f t="shared" si="4"/>
        <v>0</v>
      </c>
      <c r="T36" s="112">
        <f t="shared" si="4"/>
        <v>0</v>
      </c>
      <c r="U36" s="112">
        <f t="shared" si="4"/>
        <v>0</v>
      </c>
      <c r="V36" s="112">
        <f t="shared" si="4"/>
        <v>0</v>
      </c>
      <c r="W36" s="113">
        <f t="shared" si="4"/>
        <v>0</v>
      </c>
      <c r="X36" s="112">
        <f t="shared" si="4"/>
        <v>0</v>
      </c>
      <c r="Y36" s="112">
        <f t="shared" si="4"/>
        <v>0</v>
      </c>
    </row>
    <row r="37" spans="1:25" s="103" customFormat="1" ht="12.9" customHeight="1" outlineLevel="1" x14ac:dyDescent="0.3">
      <c r="A37" s="107"/>
      <c r="B37" s="101"/>
      <c r="C37" s="102"/>
      <c r="D37" s="102"/>
      <c r="E37" s="102"/>
      <c r="F37" s="102"/>
      <c r="G37" s="102"/>
      <c r="H37" s="102"/>
      <c r="M37" s="104"/>
      <c r="N37" s="105"/>
      <c r="R37" s="104"/>
      <c r="S37" s="105"/>
      <c r="W37" s="104"/>
    </row>
    <row r="38" spans="1:25" s="89" customFormat="1" ht="12.9" customHeight="1" outlineLevel="1" x14ac:dyDescent="0.3">
      <c r="A38" s="115" t="s">
        <v>43</v>
      </c>
      <c r="B38" s="87" t="s">
        <v>44</v>
      </c>
      <c r="C38" s="88"/>
      <c r="D38" s="88"/>
      <c r="E38" s="88"/>
      <c r="F38" s="88"/>
      <c r="G38" s="88"/>
      <c r="H38" s="88"/>
      <c r="I38" s="89">
        <f>I13</f>
        <v>250</v>
      </c>
      <c r="J38" s="89">
        <f>J13</f>
        <v>244.9812</v>
      </c>
      <c r="K38" s="89">
        <f>K13</f>
        <v>271.20479999999998</v>
      </c>
      <c r="L38" s="89">
        <f>L13</f>
        <v>270.48559999999998</v>
      </c>
      <c r="M38" s="90">
        <f>M13</f>
        <v>271.84109999999998</v>
      </c>
      <c r="N38" s="116"/>
      <c r="O38" s="117"/>
      <c r="P38" s="117"/>
      <c r="Q38" s="117"/>
      <c r="R38" s="118"/>
      <c r="S38" s="116"/>
      <c r="T38" s="117"/>
      <c r="U38" s="117"/>
      <c r="V38" s="117"/>
      <c r="W38" s="118"/>
      <c r="X38" s="117"/>
      <c r="Y38" s="117"/>
    </row>
    <row r="39" spans="1:25" s="89" customFormat="1" ht="12.9" customHeight="1" outlineLevel="1" x14ac:dyDescent="0.3">
      <c r="A39" s="115"/>
      <c r="B39" s="87" t="s">
        <v>45</v>
      </c>
      <c r="C39" s="88"/>
      <c r="D39" s="88"/>
      <c r="E39" s="88"/>
      <c r="F39" s="88"/>
      <c r="G39" s="88"/>
      <c r="H39" s="88"/>
      <c r="M39" s="90"/>
      <c r="N39" s="108">
        <f>N13</f>
        <v>0</v>
      </c>
      <c r="O39" s="48">
        <f>O13</f>
        <v>0</v>
      </c>
      <c r="P39" s="48">
        <f>P13</f>
        <v>0</v>
      </c>
      <c r="Q39" s="48">
        <f>Q13</f>
        <v>0</v>
      </c>
      <c r="R39" s="109">
        <f>R13</f>
        <v>0</v>
      </c>
      <c r="S39" s="119"/>
      <c r="W39" s="90"/>
    </row>
    <row r="40" spans="1:25" s="89" customFormat="1" ht="12.9" customHeight="1" outlineLevel="1" x14ac:dyDescent="0.3">
      <c r="A40" s="115"/>
      <c r="B40" s="87" t="s">
        <v>46</v>
      </c>
      <c r="C40" s="88"/>
      <c r="D40" s="88"/>
      <c r="E40" s="88"/>
      <c r="F40" s="88"/>
      <c r="G40" s="88"/>
      <c r="H40" s="88"/>
      <c r="M40" s="90"/>
      <c r="N40" s="116"/>
      <c r="O40" s="117"/>
      <c r="P40" s="117"/>
      <c r="Q40" s="117"/>
      <c r="R40" s="118"/>
      <c r="S40" s="108">
        <f>S13</f>
        <v>0</v>
      </c>
      <c r="T40" s="108">
        <f>T13</f>
        <v>0</v>
      </c>
      <c r="U40" s="108">
        <f>U13</f>
        <v>0</v>
      </c>
      <c r="V40" s="108">
        <f>V13</f>
        <v>0</v>
      </c>
      <c r="W40" s="108">
        <f>W13</f>
        <v>0</v>
      </c>
      <c r="X40" s="48">
        <f>V41</f>
        <v>0</v>
      </c>
      <c r="Y40" s="164">
        <f>X40</f>
        <v>0</v>
      </c>
    </row>
    <row r="41" spans="1:25" s="89" customFormat="1" ht="12.9" customHeight="1" x14ac:dyDescent="0.3">
      <c r="A41" s="115"/>
      <c r="B41" s="87" t="s">
        <v>47</v>
      </c>
      <c r="C41" s="88"/>
      <c r="D41" s="88"/>
      <c r="E41" s="88"/>
      <c r="F41" s="88"/>
      <c r="G41" s="88"/>
      <c r="H41" s="88"/>
      <c r="I41" s="89">
        <f>I13-SUM($I14:I14)-I15</f>
        <v>250</v>
      </c>
      <c r="J41" s="89">
        <f>J13-SUM($I14:J14)-J15</f>
        <v>239.9812</v>
      </c>
      <c r="K41" s="89">
        <f>K13-SUM($I14:K14)-K15</f>
        <v>256.20479999999998</v>
      </c>
      <c r="L41" s="89">
        <f>L13-SUM($I14:L14)-L15</f>
        <v>257.48559999999998</v>
      </c>
      <c r="M41" s="90">
        <f>M13-SUM($I14:M14)-M15</f>
        <v>252.84109999999998</v>
      </c>
      <c r="N41" s="120">
        <f>N13-SUM($L14:N14)-N15</f>
        <v>-5</v>
      </c>
      <c r="O41" s="120">
        <f>O13-SUM($L14:O14)-O15</f>
        <v>-5</v>
      </c>
      <c r="P41" s="120">
        <f>P13-SUM($L14:P14)-P15</f>
        <v>-5</v>
      </c>
      <c r="Q41" s="120">
        <f>Q13-SUM($L14:Q14)-Q15</f>
        <v>-5</v>
      </c>
      <c r="R41" s="120">
        <f>R13-SUM($L14:R14)-R15</f>
        <v>-5</v>
      </c>
      <c r="S41" s="120">
        <f>S13-SUM($Q14:S14)-S15</f>
        <v>0</v>
      </c>
      <c r="T41" s="120">
        <f>T13-SUM($Q14:T14)-T15</f>
        <v>0</v>
      </c>
      <c r="U41" s="120">
        <f>U13-SUM($Q14:U14)-U15</f>
        <v>0</v>
      </c>
      <c r="V41" s="120">
        <f>V13-SUM($Q14:V14)-V15</f>
        <v>0</v>
      </c>
      <c r="W41" s="120">
        <f>W13-SUM($Q14:W14)-W15</f>
        <v>0</v>
      </c>
      <c r="X41" s="117">
        <f>X40</f>
        <v>0</v>
      </c>
      <c r="Y41" s="121">
        <f>Y40</f>
        <v>0</v>
      </c>
    </row>
    <row r="42" spans="1:25" s="89" customFormat="1" ht="12.9" customHeight="1" outlineLevel="1" x14ac:dyDescent="0.3">
      <c r="A42" s="87"/>
      <c r="B42" s="94" t="s">
        <v>48</v>
      </c>
      <c r="C42" s="95"/>
      <c r="D42" s="95"/>
      <c r="E42" s="95"/>
      <c r="F42" s="95"/>
      <c r="G42" s="95"/>
      <c r="H42" s="95"/>
      <c r="I42" s="96">
        <f>I$38</f>
        <v>250</v>
      </c>
      <c r="J42" s="96">
        <f>J$38</f>
        <v>244.9812</v>
      </c>
      <c r="K42" s="96">
        <f>K$38</f>
        <v>271.20479999999998</v>
      </c>
      <c r="L42" s="96">
        <f>L$38</f>
        <v>270.48559999999998</v>
      </c>
      <c r="M42" s="97">
        <f>M$38</f>
        <v>271.84109999999998</v>
      </c>
      <c r="N42" s="122"/>
      <c r="O42" s="96"/>
      <c r="P42" s="96"/>
      <c r="Q42" s="96"/>
      <c r="R42" s="97"/>
      <c r="S42" s="122"/>
      <c r="T42" s="96"/>
      <c r="U42" s="96"/>
      <c r="V42" s="96"/>
      <c r="W42" s="97"/>
      <c r="X42" s="96"/>
      <c r="Y42" s="96"/>
    </row>
    <row r="43" spans="1:25" s="89" customFormat="1" ht="12.9" customHeight="1" outlineLevel="1" x14ac:dyDescent="0.3">
      <c r="A43" s="87"/>
      <c r="B43" s="94" t="s">
        <v>49</v>
      </c>
      <c r="C43" s="95"/>
      <c r="D43" s="95"/>
      <c r="E43" s="95"/>
      <c r="F43" s="95"/>
      <c r="G43" s="95"/>
      <c r="H43" s="95"/>
      <c r="I43" s="96"/>
      <c r="J43" s="96"/>
      <c r="K43" s="96"/>
      <c r="L43" s="96"/>
      <c r="M43" s="97"/>
      <c r="N43" s="122">
        <f>N$39</f>
        <v>0</v>
      </c>
      <c r="O43" s="96">
        <f>O$39</f>
        <v>0</v>
      </c>
      <c r="P43" s="96">
        <f>P$39</f>
        <v>0</v>
      </c>
      <c r="Q43" s="96">
        <f>Q$39</f>
        <v>0</v>
      </c>
      <c r="R43" s="97">
        <f>R$39</f>
        <v>0</v>
      </c>
      <c r="S43" s="122"/>
      <c r="T43" s="96"/>
      <c r="U43" s="96"/>
      <c r="V43" s="96"/>
      <c r="W43" s="97"/>
      <c r="X43" s="96"/>
      <c r="Y43" s="96"/>
    </row>
    <row r="44" spans="1:25" s="89" customFormat="1" ht="12.9" customHeight="1" outlineLevel="1" x14ac:dyDescent="0.3">
      <c r="A44" s="87"/>
      <c r="B44" s="94" t="s">
        <v>50</v>
      </c>
      <c r="C44" s="95"/>
      <c r="D44" s="95"/>
      <c r="E44" s="95"/>
      <c r="F44" s="95"/>
      <c r="G44" s="95"/>
      <c r="H44" s="95"/>
      <c r="I44" s="96"/>
      <c r="J44" s="96"/>
      <c r="K44" s="96"/>
      <c r="L44" s="96"/>
      <c r="M44" s="97"/>
      <c r="N44" s="122"/>
      <c r="O44" s="96"/>
      <c r="P44" s="96"/>
      <c r="Q44" s="96"/>
      <c r="R44" s="97"/>
      <c r="S44" s="122">
        <f t="shared" ref="S44:Y44" si="5">S40</f>
        <v>0</v>
      </c>
      <c r="T44" s="96">
        <f t="shared" si="5"/>
        <v>0</v>
      </c>
      <c r="U44" s="96">
        <f t="shared" si="5"/>
        <v>0</v>
      </c>
      <c r="V44" s="96">
        <f t="shared" si="5"/>
        <v>0</v>
      </c>
      <c r="W44" s="97">
        <f t="shared" si="5"/>
        <v>0</v>
      </c>
      <c r="X44" s="96">
        <f t="shared" si="5"/>
        <v>0</v>
      </c>
      <c r="Y44" s="96">
        <f t="shared" si="5"/>
        <v>0</v>
      </c>
    </row>
    <row r="45" spans="1:25" s="89" customFormat="1" ht="12.75" customHeight="1" x14ac:dyDescent="0.3">
      <c r="A45" s="87"/>
      <c r="B45" s="94" t="s">
        <v>51</v>
      </c>
      <c r="C45" s="95"/>
      <c r="D45" s="95"/>
      <c r="E45" s="95"/>
      <c r="F45" s="95"/>
      <c r="G45" s="95"/>
      <c r="H45" s="95"/>
      <c r="I45" s="96">
        <f t="shared" ref="I45:X45" si="6">SUM(I42:I44)</f>
        <v>250</v>
      </c>
      <c r="J45" s="96">
        <f t="shared" si="6"/>
        <v>244.9812</v>
      </c>
      <c r="K45" s="96">
        <f t="shared" si="6"/>
        <v>271.20479999999998</v>
      </c>
      <c r="L45" s="96">
        <f t="shared" si="6"/>
        <v>270.48559999999998</v>
      </c>
      <c r="M45" s="97">
        <f t="shared" si="6"/>
        <v>271.84109999999998</v>
      </c>
      <c r="N45" s="122">
        <f t="shared" si="6"/>
        <v>0</v>
      </c>
      <c r="O45" s="96">
        <f t="shared" si="6"/>
        <v>0</v>
      </c>
      <c r="P45" s="96">
        <f t="shared" si="6"/>
        <v>0</v>
      </c>
      <c r="Q45" s="96">
        <f t="shared" si="6"/>
        <v>0</v>
      </c>
      <c r="R45" s="97">
        <f t="shared" si="6"/>
        <v>0</v>
      </c>
      <c r="S45" s="122">
        <f t="shared" si="6"/>
        <v>0</v>
      </c>
      <c r="T45" s="96">
        <f t="shared" si="6"/>
        <v>0</v>
      </c>
      <c r="U45" s="96">
        <f t="shared" si="6"/>
        <v>0</v>
      </c>
      <c r="V45" s="96">
        <f t="shared" si="6"/>
        <v>0</v>
      </c>
      <c r="W45" s="97">
        <f t="shared" si="6"/>
        <v>0</v>
      </c>
      <c r="X45" s="96">
        <f t="shared" si="6"/>
        <v>0</v>
      </c>
      <c r="Y45" s="96">
        <f>SUM(Y42:Y44)</f>
        <v>0</v>
      </c>
    </row>
    <row r="46" spans="1:25" s="89" customFormat="1" ht="12.9" customHeight="1" outlineLevel="1" x14ac:dyDescent="0.3">
      <c r="A46" s="115"/>
      <c r="B46" s="87"/>
      <c r="C46" s="88"/>
      <c r="D46" s="88"/>
      <c r="E46" s="88"/>
      <c r="F46" s="88"/>
      <c r="G46" s="88"/>
      <c r="H46" s="88"/>
      <c r="M46" s="90"/>
      <c r="N46" s="116"/>
      <c r="O46" s="117"/>
      <c r="P46" s="117"/>
      <c r="Q46" s="117"/>
      <c r="R46" s="118"/>
      <c r="S46" s="116"/>
      <c r="T46" s="117"/>
      <c r="U46" s="117"/>
      <c r="V46" s="117"/>
      <c r="W46" s="118"/>
      <c r="X46" s="117"/>
      <c r="Y46" s="117"/>
    </row>
    <row r="47" spans="1:25" s="89" customFormat="1" ht="12.9" customHeight="1" outlineLevel="1" x14ac:dyDescent="0.3">
      <c r="A47" s="115"/>
      <c r="B47" s="87" t="s">
        <v>52</v>
      </c>
      <c r="C47" s="88"/>
      <c r="D47" s="88"/>
      <c r="E47" s="88"/>
      <c r="F47" s="88"/>
      <c r="G47" s="88"/>
      <c r="H47" s="88"/>
      <c r="I47" s="89">
        <f>(SUM(I38:I40)-I41)-(SUM(H38:H40)-H41)</f>
        <v>0</v>
      </c>
      <c r="J47" s="89">
        <f>(SUM(J38:J40)-J41)-(SUM(I38:I40)-I41)</f>
        <v>5</v>
      </c>
      <c r="K47" s="89">
        <f t="shared" ref="K47:X47" si="7">(SUM(K38:K40)-K41)-(SUM(J38:J40)-J41)</f>
        <v>10</v>
      </c>
      <c r="L47" s="89">
        <f t="shared" si="7"/>
        <v>-2</v>
      </c>
      <c r="M47" s="90">
        <f t="shared" si="7"/>
        <v>6</v>
      </c>
      <c r="N47" s="116">
        <f>(SUM(N38:N40)-N41)-(SUM(M38:M40)-M41)</f>
        <v>-14</v>
      </c>
      <c r="O47" s="117">
        <f t="shared" si="7"/>
        <v>0</v>
      </c>
      <c r="P47" s="89">
        <f t="shared" si="7"/>
        <v>0</v>
      </c>
      <c r="Q47" s="89">
        <f t="shared" si="7"/>
        <v>0</v>
      </c>
      <c r="R47" s="90">
        <f t="shared" si="7"/>
        <v>0</v>
      </c>
      <c r="S47" s="116">
        <f t="shared" si="7"/>
        <v>-5</v>
      </c>
      <c r="T47" s="117">
        <f t="shared" si="7"/>
        <v>0</v>
      </c>
      <c r="U47" s="89">
        <f t="shared" si="7"/>
        <v>0</v>
      </c>
      <c r="V47" s="89">
        <f t="shared" si="7"/>
        <v>0</v>
      </c>
      <c r="W47" s="90">
        <f t="shared" si="7"/>
        <v>0</v>
      </c>
      <c r="X47" s="117">
        <f t="shared" si="7"/>
        <v>0</v>
      </c>
      <c r="Y47" s="117">
        <f>(SUM(Y38:Y40)-Y41)-(SUM(X38:X40)-X41)</f>
        <v>0</v>
      </c>
    </row>
    <row r="48" spans="1:25" s="89" customFormat="1" ht="12.9" customHeight="1" x14ac:dyDescent="0.3">
      <c r="A48" s="115"/>
      <c r="B48" s="101"/>
      <c r="C48" s="88"/>
      <c r="D48" s="88"/>
      <c r="E48" s="88"/>
      <c r="F48" s="88"/>
      <c r="G48" s="88"/>
      <c r="H48" s="88"/>
      <c r="M48" s="90"/>
      <c r="N48" s="116"/>
      <c r="O48" s="117"/>
      <c r="R48" s="90"/>
      <c r="S48" s="116"/>
      <c r="T48" s="117"/>
      <c r="W48" s="90"/>
      <c r="X48" s="117"/>
      <c r="Y48" s="117"/>
    </row>
    <row r="49" spans="1:25" s="89" customFormat="1" ht="12.9" customHeight="1" x14ac:dyDescent="0.3">
      <c r="A49" s="115"/>
      <c r="B49" s="87" t="s">
        <v>53</v>
      </c>
      <c r="C49" s="88"/>
      <c r="D49" s="88"/>
      <c r="E49" s="88"/>
      <c r="F49" s="88"/>
      <c r="G49" s="88"/>
      <c r="H49" s="88"/>
      <c r="M49" s="90"/>
      <c r="N49" s="116"/>
      <c r="O49" s="117"/>
      <c r="P49" s="117"/>
      <c r="Q49" s="117"/>
      <c r="R49" s="118"/>
      <c r="S49" s="116"/>
      <c r="T49" s="117"/>
      <c r="U49" s="117"/>
      <c r="V49" s="117"/>
      <c r="W49" s="118"/>
      <c r="X49" s="117"/>
      <c r="Y49" s="117"/>
    </row>
    <row r="50" spans="1:25" s="89" customFormat="1" ht="12.9" customHeight="1" x14ac:dyDescent="0.3">
      <c r="A50" s="115"/>
      <c r="B50" s="123" t="s">
        <v>54</v>
      </c>
      <c r="C50" s="124"/>
      <c r="D50" s="124"/>
      <c r="E50" s="124"/>
      <c r="F50" s="124"/>
      <c r="G50" s="124"/>
      <c r="H50" s="124"/>
      <c r="I50" s="125">
        <f>SUM(I38:I40)-I41</f>
        <v>0</v>
      </c>
      <c r="J50" s="125"/>
      <c r="K50" s="125"/>
      <c r="L50" s="125"/>
      <c r="M50" s="126"/>
      <c r="N50" s="127">
        <f>SUM(N38:N40)-N41</f>
        <v>5</v>
      </c>
      <c r="O50" s="125"/>
      <c r="P50" s="125"/>
      <c r="Q50" s="125"/>
      <c r="R50" s="126"/>
      <c r="S50" s="127">
        <f>SUM(S38:S40)-S41</f>
        <v>0</v>
      </c>
      <c r="T50" s="125"/>
      <c r="U50" s="125"/>
      <c r="V50" s="125"/>
      <c r="W50" s="126"/>
      <c r="X50" s="125"/>
      <c r="Y50" s="125"/>
    </row>
    <row r="51" spans="1:25" s="89" customFormat="1" ht="12.9" customHeight="1" x14ac:dyDescent="0.3">
      <c r="A51" s="115"/>
      <c r="B51" s="123" t="s">
        <v>55</v>
      </c>
      <c r="C51" s="124"/>
      <c r="D51" s="124"/>
      <c r="E51" s="124"/>
      <c r="F51" s="124"/>
      <c r="G51" s="124"/>
      <c r="H51" s="124"/>
      <c r="I51" s="125"/>
      <c r="J51" s="128">
        <f>(SUM(J38:J40)-J41)-(SUM(I38:I40)-I41)</f>
        <v>5</v>
      </c>
      <c r="K51" s="128">
        <f>(SUM(K38:K40)-K41)-(SUM(J38:J40)-J41)</f>
        <v>10</v>
      </c>
      <c r="L51" s="128">
        <f>(SUM(L38:L40)-L41)-(SUM(K38:K40)-K41)</f>
        <v>-2</v>
      </c>
      <c r="M51" s="126"/>
      <c r="N51" s="127"/>
      <c r="O51" s="128">
        <f>(SUM(O38:O40)-O41)-(SUM(N38:N40)-N41)</f>
        <v>0</v>
      </c>
      <c r="P51" s="128">
        <f>(SUM(P38:P40)-P41)-(SUM(O38:O40)-O41)</f>
        <v>0</v>
      </c>
      <c r="Q51" s="128">
        <f>(SUM(Q38:Q40)-Q41)-(SUM(P38:P40)-P41)</f>
        <v>0</v>
      </c>
      <c r="R51" s="126"/>
      <c r="S51" s="127"/>
      <c r="T51" s="128">
        <f>(SUM(T38:T40)-T41)-(SUM(S38:S40)-S41)</f>
        <v>0</v>
      </c>
      <c r="U51" s="128">
        <f>(SUM(U38:U40)-U41)-(SUM(T38:T40)-T41)</f>
        <v>0</v>
      </c>
      <c r="V51" s="128">
        <f>(SUM(V38:V40)-V41)-(SUM(U38:U40)-U41)</f>
        <v>0</v>
      </c>
      <c r="W51" s="126"/>
      <c r="X51" s="125"/>
      <c r="Y51" s="128">
        <f>(SUM(Y38:Y40)-Y41)-(SUM(X38:X40)-X41)</f>
        <v>0</v>
      </c>
    </row>
    <row r="52" spans="1:25" s="89" customFormat="1" ht="12.9" customHeight="1" x14ac:dyDescent="0.3">
      <c r="A52" s="115"/>
      <c r="B52" s="123" t="s">
        <v>56</v>
      </c>
      <c r="C52" s="124"/>
      <c r="D52" s="124"/>
      <c r="E52" s="124"/>
      <c r="F52" s="124"/>
      <c r="G52" s="124"/>
      <c r="H52" s="124"/>
      <c r="I52" s="128"/>
      <c r="J52" s="128"/>
      <c r="K52" s="128"/>
      <c r="L52" s="128"/>
      <c r="M52" s="129">
        <v>0</v>
      </c>
      <c r="N52" s="127"/>
      <c r="O52" s="125"/>
      <c r="P52" s="125"/>
      <c r="Q52" s="125"/>
      <c r="R52" s="129">
        <v>0</v>
      </c>
      <c r="S52" s="127"/>
      <c r="T52" s="125"/>
      <c r="U52" s="125"/>
      <c r="V52" s="125"/>
      <c r="W52" s="129">
        <v>0</v>
      </c>
      <c r="X52" s="125"/>
      <c r="Y52" s="125"/>
    </row>
    <row r="53" spans="1:25" s="89" customFormat="1" ht="12.9" customHeight="1" x14ac:dyDescent="0.3">
      <c r="A53" s="115"/>
      <c r="B53" s="87" t="s">
        <v>57</v>
      </c>
      <c r="C53" s="124"/>
      <c r="D53" s="124"/>
      <c r="E53" s="124"/>
      <c r="F53" s="124"/>
      <c r="G53" s="124"/>
      <c r="H53" s="124"/>
      <c r="I53" s="128"/>
      <c r="J53" s="128"/>
      <c r="K53" s="128"/>
      <c r="L53" s="128"/>
      <c r="M53" s="129"/>
      <c r="N53" s="127"/>
      <c r="O53" s="125"/>
      <c r="P53" s="125"/>
      <c r="Q53" s="125"/>
      <c r="R53" s="126"/>
      <c r="S53" s="127"/>
      <c r="T53" s="125"/>
      <c r="U53" s="125"/>
      <c r="V53" s="125"/>
      <c r="W53" s="129"/>
      <c r="X53" s="125"/>
      <c r="Y53" s="125"/>
    </row>
    <row r="54" spans="1:25" s="89" customFormat="1" ht="12.9" customHeight="1" x14ac:dyDescent="0.3">
      <c r="A54" s="115"/>
      <c r="B54" s="123" t="s">
        <v>58</v>
      </c>
      <c r="C54" s="124"/>
      <c r="D54" s="124"/>
      <c r="E54" s="124"/>
      <c r="F54" s="124"/>
      <c r="G54" s="124"/>
      <c r="H54" s="124"/>
      <c r="I54" s="130"/>
      <c r="J54" s="130"/>
      <c r="K54" s="130"/>
      <c r="L54" s="130"/>
      <c r="M54" s="131"/>
      <c r="N54" s="132"/>
      <c r="O54" s="133"/>
      <c r="P54" s="133"/>
      <c r="Q54" s="133"/>
      <c r="R54" s="134"/>
      <c r="S54" s="132"/>
      <c r="T54" s="133"/>
      <c r="U54" s="133"/>
      <c r="V54" s="133"/>
      <c r="W54" s="131"/>
      <c r="X54" s="133"/>
      <c r="Y54" s="133"/>
    </row>
    <row r="55" spans="1:25" s="89" customFormat="1" ht="12.9" customHeight="1" x14ac:dyDescent="0.3">
      <c r="A55" s="115"/>
      <c r="B55" s="123" t="s">
        <v>59</v>
      </c>
      <c r="C55" s="124"/>
      <c r="D55" s="124"/>
      <c r="E55" s="124"/>
      <c r="F55" s="124"/>
      <c r="G55" s="124"/>
      <c r="H55" s="124"/>
      <c r="I55" s="130"/>
      <c r="J55" s="130"/>
      <c r="K55" s="130"/>
      <c r="L55" s="130"/>
      <c r="M55" s="131"/>
      <c r="N55" s="132"/>
      <c r="O55" s="133"/>
      <c r="P55" s="133"/>
      <c r="Q55" s="133"/>
      <c r="R55" s="134"/>
      <c r="S55" s="132"/>
      <c r="T55" s="133"/>
      <c r="U55" s="133"/>
      <c r="V55" s="133"/>
      <c r="W55" s="131"/>
      <c r="X55" s="133"/>
      <c r="Y55" s="133"/>
    </row>
    <row r="56" spans="1:25" s="89" customFormat="1" ht="12.9" customHeight="1" x14ac:dyDescent="0.3">
      <c r="A56" s="115"/>
      <c r="B56" s="123" t="s">
        <v>60</v>
      </c>
      <c r="C56" s="124"/>
      <c r="D56" s="124"/>
      <c r="E56" s="124"/>
      <c r="F56" s="124"/>
      <c r="G56" s="124"/>
      <c r="H56" s="124"/>
      <c r="I56" s="135">
        <f t="shared" ref="I56:Y56" si="8">SUM(I50:I55)</f>
        <v>0</v>
      </c>
      <c r="J56" s="135">
        <f t="shared" si="8"/>
        <v>5</v>
      </c>
      <c r="K56" s="135">
        <f t="shared" si="8"/>
        <v>10</v>
      </c>
      <c r="L56" s="135">
        <f t="shared" si="8"/>
        <v>-2</v>
      </c>
      <c r="M56" s="136">
        <f t="shared" si="8"/>
        <v>0</v>
      </c>
      <c r="N56" s="137">
        <f t="shared" si="8"/>
        <v>5</v>
      </c>
      <c r="O56" s="135">
        <f t="shared" si="8"/>
        <v>0</v>
      </c>
      <c r="P56" s="135">
        <f t="shared" si="8"/>
        <v>0</v>
      </c>
      <c r="Q56" s="135">
        <f t="shared" si="8"/>
        <v>0</v>
      </c>
      <c r="R56" s="136">
        <f t="shared" si="8"/>
        <v>0</v>
      </c>
      <c r="S56" s="137">
        <f t="shared" si="8"/>
        <v>0</v>
      </c>
      <c r="T56" s="135">
        <f t="shared" si="8"/>
        <v>0</v>
      </c>
      <c r="U56" s="135">
        <f t="shared" si="8"/>
        <v>0</v>
      </c>
      <c r="V56" s="135">
        <f t="shared" si="8"/>
        <v>0</v>
      </c>
      <c r="W56" s="136">
        <f t="shared" si="8"/>
        <v>0</v>
      </c>
      <c r="X56" s="135">
        <f t="shared" si="8"/>
        <v>0</v>
      </c>
      <c r="Y56" s="135">
        <f t="shared" si="8"/>
        <v>0</v>
      </c>
    </row>
    <row r="57" spans="1:25" s="89" customFormat="1" ht="12.9" customHeight="1" x14ac:dyDescent="0.3">
      <c r="A57" s="115"/>
      <c r="B57" s="123"/>
      <c r="C57" s="124"/>
      <c r="D57" s="124"/>
      <c r="E57" s="124"/>
      <c r="F57" s="124"/>
      <c r="G57" s="124"/>
      <c r="H57" s="124"/>
      <c r="I57" s="128"/>
      <c r="J57" s="128"/>
      <c r="K57" s="128"/>
      <c r="L57" s="128"/>
      <c r="M57" s="129"/>
      <c r="N57" s="138"/>
      <c r="O57" s="128"/>
      <c r="P57" s="128"/>
      <c r="Q57" s="128"/>
      <c r="R57" s="129"/>
      <c r="S57" s="138"/>
      <c r="T57" s="128"/>
      <c r="U57" s="128"/>
      <c r="V57" s="128"/>
      <c r="W57" s="129"/>
      <c r="X57" s="128"/>
      <c r="Y57" s="128"/>
    </row>
    <row r="58" spans="1:25" s="89" customFormat="1" ht="12.9" customHeight="1" outlineLevel="1" x14ac:dyDescent="0.3">
      <c r="A58" s="115"/>
      <c r="B58" s="87" t="s">
        <v>61</v>
      </c>
      <c r="C58" s="124"/>
      <c r="D58" s="124"/>
      <c r="E58" s="124"/>
      <c r="F58" s="124"/>
      <c r="G58" s="124"/>
      <c r="H58" s="124"/>
      <c r="I58" s="128"/>
      <c r="J58" s="128"/>
      <c r="K58" s="128"/>
      <c r="L58" s="128"/>
      <c r="M58" s="129"/>
      <c r="N58" s="127"/>
      <c r="O58" s="125"/>
      <c r="P58" s="125"/>
      <c r="Q58" s="125"/>
      <c r="R58" s="126"/>
      <c r="S58" s="127"/>
      <c r="T58" s="125"/>
      <c r="U58" s="125"/>
      <c r="V58" s="125"/>
      <c r="W58" s="126"/>
      <c r="X58" s="125"/>
      <c r="Y58" s="125"/>
    </row>
    <row r="59" spans="1:25" s="89" customFormat="1" ht="12.9" customHeight="1" outlineLevel="1" x14ac:dyDescent="0.3">
      <c r="A59" s="115"/>
      <c r="B59" s="139" t="s">
        <v>62</v>
      </c>
      <c r="C59" s="140"/>
      <c r="D59" s="140"/>
      <c r="E59" s="140"/>
      <c r="F59" s="140"/>
      <c r="G59" s="140"/>
      <c r="H59" s="140"/>
      <c r="I59" s="141"/>
      <c r="J59" s="141">
        <f>I$56</f>
        <v>0</v>
      </c>
      <c r="K59" s="141">
        <f>J59</f>
        <v>0</v>
      </c>
      <c r="L59" s="141">
        <f>K59</f>
        <v>0</v>
      </c>
      <c r="M59" s="142">
        <f>L59</f>
        <v>0</v>
      </c>
      <c r="N59" s="143">
        <f>M59</f>
        <v>0</v>
      </c>
      <c r="O59" s="141"/>
      <c r="P59" s="141"/>
      <c r="Q59" s="141"/>
      <c r="R59" s="142"/>
      <c r="S59" s="143"/>
      <c r="T59" s="141"/>
      <c r="U59" s="141"/>
      <c r="V59" s="141"/>
      <c r="W59" s="142"/>
      <c r="X59" s="141"/>
      <c r="Y59" s="141"/>
    </row>
    <row r="60" spans="1:25" s="89" customFormat="1" ht="12.9" customHeight="1" outlineLevel="1" x14ac:dyDescent="0.3">
      <c r="A60" s="115"/>
      <c r="B60" s="123" t="s">
        <v>63</v>
      </c>
      <c r="C60" s="124"/>
      <c r="D60" s="124"/>
      <c r="E60" s="124"/>
      <c r="F60" s="124"/>
      <c r="G60" s="124"/>
      <c r="H60" s="124"/>
      <c r="I60" s="128"/>
      <c r="J60" s="128"/>
      <c r="K60" s="128">
        <f>J$56</f>
        <v>5</v>
      </c>
      <c r="L60" s="128">
        <f>K60</f>
        <v>5</v>
      </c>
      <c r="M60" s="129">
        <f>L60</f>
        <v>5</v>
      </c>
      <c r="N60" s="127">
        <f>M60</f>
        <v>5</v>
      </c>
      <c r="O60" s="125">
        <f>N60</f>
        <v>5</v>
      </c>
      <c r="P60" s="125"/>
      <c r="Q60" s="125"/>
      <c r="R60" s="126"/>
      <c r="S60" s="127"/>
      <c r="T60" s="125"/>
      <c r="U60" s="125"/>
      <c r="V60" s="125"/>
      <c r="W60" s="126"/>
      <c r="X60" s="125"/>
      <c r="Y60" s="125"/>
    </row>
    <row r="61" spans="1:25" s="89" customFormat="1" ht="12.9" customHeight="1" outlineLevel="1" x14ac:dyDescent="0.3">
      <c r="A61" s="115"/>
      <c r="B61" s="123" t="s">
        <v>64</v>
      </c>
      <c r="C61" s="124"/>
      <c r="D61" s="124"/>
      <c r="E61" s="124"/>
      <c r="F61" s="124"/>
      <c r="G61" s="124"/>
      <c r="H61" s="124"/>
      <c r="I61" s="128"/>
      <c r="J61" s="128"/>
      <c r="K61" s="128"/>
      <c r="L61" s="128">
        <f>K$56</f>
        <v>10</v>
      </c>
      <c r="M61" s="129">
        <f>L61</f>
        <v>10</v>
      </c>
      <c r="N61" s="127">
        <f>M61</f>
        <v>10</v>
      </c>
      <c r="O61" s="125">
        <f>N61</f>
        <v>10</v>
      </c>
      <c r="P61" s="125">
        <f>O61</f>
        <v>10</v>
      </c>
      <c r="Q61" s="125"/>
      <c r="R61" s="126"/>
      <c r="S61" s="127"/>
      <c r="T61" s="125"/>
      <c r="U61" s="125"/>
      <c r="V61" s="125"/>
      <c r="W61" s="126"/>
      <c r="X61" s="125"/>
      <c r="Y61" s="125"/>
    </row>
    <row r="62" spans="1:25" s="89" customFormat="1" ht="12.9" customHeight="1" outlineLevel="1" x14ac:dyDescent="0.3">
      <c r="A62" s="115"/>
      <c r="B62" s="123" t="s">
        <v>65</v>
      </c>
      <c r="C62" s="124"/>
      <c r="D62" s="124"/>
      <c r="E62" s="124"/>
      <c r="F62" s="124"/>
      <c r="G62" s="124"/>
      <c r="H62" s="124"/>
      <c r="I62" s="128"/>
      <c r="J62" s="128"/>
      <c r="K62" s="128"/>
      <c r="L62" s="128"/>
      <c r="M62" s="129">
        <f>L$56</f>
        <v>-2</v>
      </c>
      <c r="N62" s="127">
        <f>M62</f>
        <v>-2</v>
      </c>
      <c r="O62" s="125">
        <f>N62</f>
        <v>-2</v>
      </c>
      <c r="P62" s="125">
        <f>O62</f>
        <v>-2</v>
      </c>
      <c r="Q62" s="125">
        <f>P62</f>
        <v>-2</v>
      </c>
      <c r="R62" s="126"/>
      <c r="S62" s="127"/>
      <c r="T62" s="125"/>
      <c r="U62" s="125"/>
      <c r="V62" s="125"/>
      <c r="W62" s="126"/>
      <c r="X62" s="125"/>
      <c r="Y62" s="125"/>
    </row>
    <row r="63" spans="1:25" s="89" customFormat="1" ht="12.9" customHeight="1" outlineLevel="1" x14ac:dyDescent="0.3">
      <c r="A63" s="115"/>
      <c r="B63" s="144" t="s">
        <v>66</v>
      </c>
      <c r="C63" s="124"/>
      <c r="D63" s="124"/>
      <c r="E63" s="124"/>
      <c r="F63" s="124"/>
      <c r="G63" s="124"/>
      <c r="H63" s="124"/>
      <c r="I63" s="128"/>
      <c r="J63" s="128"/>
      <c r="K63" s="128"/>
      <c r="L63" s="128"/>
      <c r="M63" s="129"/>
      <c r="N63" s="127">
        <f>M$56</f>
        <v>0</v>
      </c>
      <c r="O63" s="125">
        <f>N63</f>
        <v>0</v>
      </c>
      <c r="P63" s="125">
        <f>O63</f>
        <v>0</v>
      </c>
      <c r="Q63" s="125">
        <f>P63</f>
        <v>0</v>
      </c>
      <c r="R63" s="126">
        <f>Q63</f>
        <v>0</v>
      </c>
      <c r="S63" s="127"/>
      <c r="T63" s="125"/>
      <c r="U63" s="125"/>
      <c r="V63" s="125"/>
      <c r="W63" s="126"/>
      <c r="X63" s="125"/>
      <c r="Y63" s="125"/>
    </row>
    <row r="64" spans="1:25" s="89" customFormat="1" ht="12.9" customHeight="1" outlineLevel="1" x14ac:dyDescent="0.3">
      <c r="A64" s="115"/>
      <c r="B64" s="139" t="s">
        <v>67</v>
      </c>
      <c r="C64" s="140"/>
      <c r="D64" s="140"/>
      <c r="E64" s="140"/>
      <c r="F64" s="140"/>
      <c r="G64" s="140"/>
      <c r="H64" s="140"/>
      <c r="I64" s="141"/>
      <c r="J64" s="141"/>
      <c r="K64" s="141"/>
      <c r="L64" s="141"/>
      <c r="M64" s="142"/>
      <c r="N64" s="143"/>
      <c r="O64" s="141">
        <f>N$56</f>
        <v>5</v>
      </c>
      <c r="P64" s="141">
        <f>O64</f>
        <v>5</v>
      </c>
      <c r="Q64" s="141">
        <f>P64</f>
        <v>5</v>
      </c>
      <c r="R64" s="142">
        <f>Q64</f>
        <v>5</v>
      </c>
      <c r="S64" s="143">
        <f>R64</f>
        <v>5</v>
      </c>
      <c r="T64" s="141"/>
      <c r="U64" s="141"/>
      <c r="V64" s="141"/>
      <c r="W64" s="142"/>
      <c r="X64" s="141"/>
      <c r="Y64" s="141"/>
    </row>
    <row r="65" spans="1:25" s="89" customFormat="1" ht="12.9" customHeight="1" outlineLevel="1" x14ac:dyDescent="0.3">
      <c r="A65" s="115"/>
      <c r="B65" s="123" t="s">
        <v>68</v>
      </c>
      <c r="C65" s="124"/>
      <c r="D65" s="124"/>
      <c r="E65" s="124"/>
      <c r="F65" s="124"/>
      <c r="G65" s="124"/>
      <c r="H65" s="124"/>
      <c r="I65" s="128"/>
      <c r="J65" s="128"/>
      <c r="K65" s="128"/>
      <c r="L65" s="128"/>
      <c r="M65" s="129"/>
      <c r="N65" s="138"/>
      <c r="O65" s="128"/>
      <c r="P65" s="128">
        <f>O$56</f>
        <v>0</v>
      </c>
      <c r="Q65" s="128">
        <f>P65</f>
        <v>0</v>
      </c>
      <c r="R65" s="129">
        <f>Q65</f>
        <v>0</v>
      </c>
      <c r="S65" s="138">
        <f>R65</f>
        <v>0</v>
      </c>
      <c r="T65" s="128">
        <f>S65</f>
        <v>0</v>
      </c>
      <c r="U65" s="128"/>
      <c r="V65" s="128"/>
      <c r="W65" s="129"/>
      <c r="X65" s="128"/>
      <c r="Y65" s="128">
        <f>X65</f>
        <v>0</v>
      </c>
    </row>
    <row r="66" spans="1:25" s="89" customFormat="1" ht="12.9" customHeight="1" outlineLevel="1" x14ac:dyDescent="0.3">
      <c r="A66" s="115"/>
      <c r="B66" s="123" t="s">
        <v>69</v>
      </c>
      <c r="C66" s="124"/>
      <c r="D66" s="124"/>
      <c r="E66" s="124"/>
      <c r="F66" s="124"/>
      <c r="G66" s="124"/>
      <c r="H66" s="124"/>
      <c r="I66" s="128"/>
      <c r="J66" s="128"/>
      <c r="K66" s="128"/>
      <c r="L66" s="128"/>
      <c r="M66" s="129"/>
      <c r="N66" s="138"/>
      <c r="O66" s="128"/>
      <c r="P66" s="128"/>
      <c r="Q66" s="128">
        <f>P$56</f>
        <v>0</v>
      </c>
      <c r="R66" s="129">
        <f>Q66</f>
        <v>0</v>
      </c>
      <c r="S66" s="138">
        <f>R66</f>
        <v>0</v>
      </c>
      <c r="T66" s="128">
        <f>S66</f>
        <v>0</v>
      </c>
      <c r="U66" s="128">
        <f>T66</f>
        <v>0</v>
      </c>
      <c r="V66" s="128"/>
      <c r="W66" s="129"/>
      <c r="X66" s="128"/>
      <c r="Y66" s="128">
        <f>X66</f>
        <v>0</v>
      </c>
    </row>
    <row r="67" spans="1:25" s="89" customFormat="1" ht="12.9" customHeight="1" outlineLevel="1" x14ac:dyDescent="0.3">
      <c r="A67" s="115"/>
      <c r="B67" s="123" t="s">
        <v>70</v>
      </c>
      <c r="C67" s="124"/>
      <c r="D67" s="124"/>
      <c r="E67" s="124"/>
      <c r="F67" s="124"/>
      <c r="G67" s="124"/>
      <c r="H67" s="124"/>
      <c r="I67" s="128"/>
      <c r="J67" s="128"/>
      <c r="K67" s="128"/>
      <c r="L67" s="128"/>
      <c r="M67" s="129"/>
      <c r="N67" s="138"/>
      <c r="O67" s="128"/>
      <c r="P67" s="128"/>
      <c r="Q67" s="128"/>
      <c r="R67" s="129">
        <f>Q$56</f>
        <v>0</v>
      </c>
      <c r="S67" s="138">
        <f>R67</f>
        <v>0</v>
      </c>
      <c r="T67" s="128">
        <f>S67</f>
        <v>0</v>
      </c>
      <c r="U67" s="128">
        <f>T67</f>
        <v>0</v>
      </c>
      <c r="V67" s="128">
        <f>U67</f>
        <v>0</v>
      </c>
      <c r="W67" s="129"/>
      <c r="X67" s="128"/>
      <c r="Y67" s="128">
        <f>X67</f>
        <v>0</v>
      </c>
    </row>
    <row r="68" spans="1:25" s="89" customFormat="1" ht="12.9" customHeight="1" outlineLevel="1" x14ac:dyDescent="0.3">
      <c r="A68" s="115"/>
      <c r="B68" s="144" t="s">
        <v>71</v>
      </c>
      <c r="C68" s="145"/>
      <c r="D68" s="145"/>
      <c r="E68" s="124"/>
      <c r="F68" s="124"/>
      <c r="G68" s="124"/>
      <c r="H68" s="124"/>
      <c r="I68" s="128"/>
      <c r="J68" s="128"/>
      <c r="K68" s="128"/>
      <c r="L68" s="128"/>
      <c r="M68" s="129"/>
      <c r="N68" s="138"/>
      <c r="O68" s="128"/>
      <c r="P68" s="128"/>
      <c r="Q68" s="128"/>
      <c r="R68" s="129"/>
      <c r="S68" s="138">
        <f>R$56</f>
        <v>0</v>
      </c>
      <c r="T68" s="128">
        <f>S68</f>
        <v>0</v>
      </c>
      <c r="U68" s="128">
        <f>T68</f>
        <v>0</v>
      </c>
      <c r="V68" s="128">
        <f>U68</f>
        <v>0</v>
      </c>
      <c r="W68" s="129">
        <f>V68</f>
        <v>0</v>
      </c>
      <c r="X68" s="128"/>
      <c r="Y68" s="128">
        <f>X68</f>
        <v>0</v>
      </c>
    </row>
    <row r="69" spans="1:25" s="89" customFormat="1" ht="12.9" customHeight="1" outlineLevel="1" x14ac:dyDescent="0.3">
      <c r="A69" s="115"/>
      <c r="B69" s="123" t="s">
        <v>72</v>
      </c>
      <c r="C69" s="124"/>
      <c r="D69" s="124"/>
      <c r="E69" s="140"/>
      <c r="F69" s="140"/>
      <c r="G69" s="140"/>
      <c r="H69" s="140"/>
      <c r="I69" s="141"/>
      <c r="J69" s="141"/>
      <c r="K69" s="141"/>
      <c r="L69" s="141"/>
      <c r="M69" s="142"/>
      <c r="N69" s="143"/>
      <c r="O69" s="141"/>
      <c r="P69" s="141"/>
      <c r="Q69" s="141"/>
      <c r="R69" s="142"/>
      <c r="S69" s="143"/>
      <c r="T69" s="141">
        <f>S$56</f>
        <v>0</v>
      </c>
      <c r="U69" s="141">
        <f>T69</f>
        <v>0</v>
      </c>
      <c r="V69" s="141">
        <f>U69</f>
        <v>0</v>
      </c>
      <c r="W69" s="142">
        <f>V69</f>
        <v>0</v>
      </c>
      <c r="X69" s="141">
        <f>W69</f>
        <v>0</v>
      </c>
      <c r="Y69" s="141">
        <f>X$56</f>
        <v>0</v>
      </c>
    </row>
    <row r="70" spans="1:25" s="89" customFormat="1" ht="12.9" customHeight="1" outlineLevel="1" x14ac:dyDescent="0.3">
      <c r="A70" s="115"/>
      <c r="B70" s="123" t="s">
        <v>73</v>
      </c>
      <c r="C70" s="124"/>
      <c r="D70" s="124"/>
      <c r="E70" s="124"/>
      <c r="F70" s="124"/>
      <c r="G70" s="124"/>
      <c r="H70" s="124"/>
      <c r="I70" s="128"/>
      <c r="J70" s="128"/>
      <c r="K70" s="128"/>
      <c r="L70" s="128"/>
      <c r="M70" s="129"/>
      <c r="N70" s="138"/>
      <c r="O70" s="128"/>
      <c r="P70" s="128"/>
      <c r="Q70" s="128"/>
      <c r="R70" s="129"/>
      <c r="S70" s="138"/>
      <c r="T70" s="128"/>
      <c r="U70" s="128">
        <f>T56</f>
        <v>0</v>
      </c>
      <c r="V70" s="128">
        <f>U70</f>
        <v>0</v>
      </c>
      <c r="W70" s="129">
        <f>V70</f>
        <v>0</v>
      </c>
      <c r="X70" s="128">
        <f>W70</f>
        <v>0</v>
      </c>
      <c r="Y70" s="128"/>
    </row>
    <row r="71" spans="1:25" s="89" customFormat="1" ht="12.9" customHeight="1" outlineLevel="1" x14ac:dyDescent="0.3">
      <c r="A71" s="115"/>
      <c r="B71" s="123" t="s">
        <v>74</v>
      </c>
      <c r="C71" s="124"/>
      <c r="D71" s="124"/>
      <c r="E71" s="124"/>
      <c r="F71" s="124"/>
      <c r="G71" s="124"/>
      <c r="H71" s="124"/>
      <c r="I71" s="128"/>
      <c r="J71" s="128"/>
      <c r="K71" s="128"/>
      <c r="L71" s="128"/>
      <c r="M71" s="129"/>
      <c r="N71" s="138"/>
      <c r="O71" s="128"/>
      <c r="P71" s="128"/>
      <c r="Q71" s="128"/>
      <c r="R71" s="129"/>
      <c r="S71" s="138"/>
      <c r="T71" s="128"/>
      <c r="U71" s="128"/>
      <c r="V71" s="128">
        <f>U56</f>
        <v>0</v>
      </c>
      <c r="W71" s="129">
        <f>V71</f>
        <v>0</v>
      </c>
      <c r="X71" s="128">
        <f>W71</f>
        <v>0</v>
      </c>
      <c r="Y71" s="128"/>
    </row>
    <row r="72" spans="1:25" s="89" customFormat="1" ht="12.9" customHeight="1" x14ac:dyDescent="0.3">
      <c r="A72" s="115"/>
      <c r="B72" s="123" t="s">
        <v>75</v>
      </c>
      <c r="C72" s="124"/>
      <c r="D72" s="124"/>
      <c r="E72" s="124"/>
      <c r="F72" s="124"/>
      <c r="G72" s="124"/>
      <c r="H72" s="124"/>
      <c r="I72" s="135"/>
      <c r="J72" s="135"/>
      <c r="K72" s="135"/>
      <c r="L72" s="135"/>
      <c r="M72" s="136"/>
      <c r="N72" s="137">
        <f>SUM(N59:N63)</f>
        <v>13</v>
      </c>
      <c r="O72" s="135">
        <f>SUM(O59:O63)</f>
        <v>13</v>
      </c>
      <c r="P72" s="135">
        <f>SUM(P59:P63)</f>
        <v>8</v>
      </c>
      <c r="Q72" s="135">
        <f>SUM(Q59:Q63)</f>
        <v>-2</v>
      </c>
      <c r="R72" s="136">
        <f>SUM(R59:R63)</f>
        <v>0</v>
      </c>
      <c r="S72" s="137">
        <f>SUM(S59:S68)</f>
        <v>5</v>
      </c>
      <c r="T72" s="135">
        <f>SUM(T59:T68)</f>
        <v>0</v>
      </c>
      <c r="U72" s="135">
        <f>SUM(U59:U68)</f>
        <v>0</v>
      </c>
      <c r="V72" s="135">
        <f>SUM(V59:V68)</f>
        <v>0</v>
      </c>
      <c r="W72" s="136">
        <f>SUM(W59:W68)</f>
        <v>0</v>
      </c>
      <c r="X72" s="135">
        <f>SUM(X59:X71)</f>
        <v>0</v>
      </c>
      <c r="Y72" s="135">
        <f>SUM(Y59:Y68)</f>
        <v>0</v>
      </c>
    </row>
    <row r="73" spans="1:25" s="89" customFormat="1" ht="12.9" customHeight="1" x14ac:dyDescent="0.3">
      <c r="A73" s="115"/>
      <c r="B73" s="123"/>
      <c r="C73" s="124"/>
      <c r="D73" s="124"/>
      <c r="E73" s="124"/>
      <c r="F73" s="124"/>
      <c r="G73" s="124"/>
      <c r="H73" s="124"/>
      <c r="I73" s="128"/>
      <c r="J73" s="128"/>
      <c r="K73" s="128"/>
      <c r="L73" s="128"/>
      <c r="M73" s="129"/>
      <c r="N73" s="138"/>
      <c r="O73" s="128"/>
      <c r="P73" s="128"/>
      <c r="Q73" s="128"/>
      <c r="R73" s="129"/>
      <c r="S73" s="138"/>
      <c r="T73" s="128"/>
      <c r="U73" s="128"/>
      <c r="V73" s="128"/>
      <c r="W73" s="129"/>
      <c r="X73" s="128"/>
      <c r="Y73" s="128"/>
    </row>
    <row r="74" spans="1:25" s="89" customFormat="1" ht="12.9" customHeight="1" x14ac:dyDescent="0.3">
      <c r="A74" s="115"/>
      <c r="B74" s="87" t="s">
        <v>76</v>
      </c>
      <c r="C74" s="124"/>
      <c r="D74" s="124"/>
      <c r="E74" s="124"/>
      <c r="F74" s="124"/>
      <c r="G74" s="124"/>
      <c r="H74" s="124"/>
      <c r="I74" s="128"/>
      <c r="J74" s="128"/>
      <c r="K74" s="128"/>
      <c r="L74" s="128"/>
      <c r="M74" s="129"/>
      <c r="N74" s="138"/>
      <c r="O74" s="128"/>
      <c r="P74" s="128"/>
      <c r="Q74" s="128"/>
      <c r="R74" s="129"/>
      <c r="S74" s="138"/>
      <c r="T74" s="128"/>
      <c r="U74" s="128"/>
      <c r="V74" s="128"/>
      <c r="W74" s="129"/>
      <c r="X74" s="128"/>
      <c r="Y74" s="128"/>
    </row>
    <row r="75" spans="1:25" s="89" customFormat="1" ht="12.9" customHeight="1" x14ac:dyDescent="0.3">
      <c r="A75" s="115"/>
      <c r="B75" s="123" t="s">
        <v>77</v>
      </c>
      <c r="C75" s="124"/>
      <c r="D75" s="124"/>
      <c r="E75" s="124"/>
      <c r="F75" s="124"/>
      <c r="G75" s="124"/>
      <c r="H75" s="124"/>
      <c r="I75" s="128"/>
      <c r="J75" s="128"/>
      <c r="K75" s="128"/>
      <c r="L75" s="128"/>
      <c r="M75" s="129"/>
      <c r="N75" s="127"/>
      <c r="O75" s="117">
        <f>-((SUM(M38:M40)-M41)-(SUM(L38:L40)-L41))/(1+$I$16)^4</f>
        <v>-4.5450029212418102</v>
      </c>
      <c r="P75" s="125"/>
      <c r="Q75" s="125"/>
      <c r="R75" s="126"/>
      <c r="S75" s="127"/>
      <c r="T75" s="117">
        <f>-((SUM(R38:R40)-R41)-(SUM(Q38:Q40)-Q41))/(1+$I$16)^4</f>
        <v>0</v>
      </c>
      <c r="U75" s="125"/>
      <c r="V75" s="125"/>
      <c r="W75" s="126"/>
      <c r="X75" s="125"/>
      <c r="Y75" s="125">
        <f>-((SUM(W38:W40)-W41)-(SUM(V38:V40)-V41))/(1+$I$16)^4</f>
        <v>0</v>
      </c>
    </row>
    <row r="76" spans="1:25" s="89" customFormat="1" ht="12.9" customHeight="1" x14ac:dyDescent="0.3">
      <c r="A76" s="115"/>
      <c r="B76" s="123" t="s">
        <v>78</v>
      </c>
      <c r="C76" s="124"/>
      <c r="D76" s="124"/>
      <c r="E76" s="88"/>
      <c r="F76" s="88"/>
      <c r="G76" s="88"/>
      <c r="H76" s="124"/>
      <c r="I76" s="128"/>
      <c r="J76" s="128"/>
      <c r="K76" s="128"/>
      <c r="L76" s="128"/>
      <c r="M76" s="129"/>
      <c r="N76" s="127"/>
      <c r="O76" s="117">
        <f>Calculations!B52</f>
        <v>-23.554585005240892</v>
      </c>
      <c r="P76" s="125"/>
      <c r="Q76" s="125"/>
      <c r="R76" s="126"/>
      <c r="S76" s="127"/>
      <c r="T76" s="117"/>
      <c r="U76" s="125"/>
      <c r="V76" s="125"/>
      <c r="W76" s="126"/>
      <c r="X76" s="125"/>
      <c r="Y76" s="146"/>
    </row>
    <row r="77" spans="1:25" s="89" customFormat="1" ht="12.9" customHeight="1" x14ac:dyDescent="0.3">
      <c r="A77" s="115"/>
      <c r="B77" s="147"/>
      <c r="C77" s="88"/>
      <c r="D77" s="88"/>
      <c r="E77" s="88"/>
      <c r="F77" s="88"/>
      <c r="G77" s="88"/>
      <c r="H77" s="147"/>
      <c r="M77" s="90"/>
      <c r="N77" s="119"/>
      <c r="R77" s="90"/>
      <c r="S77" s="119"/>
      <c r="T77" s="87"/>
      <c r="U77" s="87"/>
      <c r="V77" s="87"/>
      <c r="W77" s="90"/>
      <c r="X77" s="115"/>
      <c r="Y77" s="87"/>
    </row>
    <row r="78" spans="1:25" s="89" customFormat="1" ht="12.9" customHeight="1" x14ac:dyDescent="0.3">
      <c r="A78" s="87"/>
      <c r="B78" s="148" t="s">
        <v>79</v>
      </c>
      <c r="C78" s="149"/>
      <c r="D78" s="149"/>
      <c r="E78" s="149"/>
      <c r="F78" s="149"/>
      <c r="G78" s="149"/>
      <c r="H78" s="149"/>
      <c r="I78" s="150">
        <f t="shared" ref="I78:Y78" si="9">SUM(I72:I77)</f>
        <v>0</v>
      </c>
      <c r="J78" s="150">
        <f t="shared" si="9"/>
        <v>0</v>
      </c>
      <c r="K78" s="150">
        <f t="shared" si="9"/>
        <v>0</v>
      </c>
      <c r="L78" s="150">
        <f t="shared" si="9"/>
        <v>0</v>
      </c>
      <c r="M78" s="151">
        <f t="shared" si="9"/>
        <v>0</v>
      </c>
      <c r="N78" s="152">
        <f t="shared" si="9"/>
        <v>13</v>
      </c>
      <c r="O78" s="150">
        <f t="shared" si="9"/>
        <v>-15.099587926482702</v>
      </c>
      <c r="P78" s="150">
        <f t="shared" si="9"/>
        <v>8</v>
      </c>
      <c r="Q78" s="150">
        <f t="shared" si="9"/>
        <v>-2</v>
      </c>
      <c r="R78" s="151">
        <f t="shared" si="9"/>
        <v>0</v>
      </c>
      <c r="S78" s="152">
        <f t="shared" si="9"/>
        <v>5</v>
      </c>
      <c r="T78" s="150">
        <f t="shared" si="9"/>
        <v>0</v>
      </c>
      <c r="U78" s="150">
        <f t="shared" si="9"/>
        <v>0</v>
      </c>
      <c r="V78" s="150">
        <f t="shared" si="9"/>
        <v>0</v>
      </c>
      <c r="W78" s="151">
        <f t="shared" si="9"/>
        <v>0</v>
      </c>
      <c r="X78" s="150">
        <f t="shared" si="9"/>
        <v>0</v>
      </c>
      <c r="Y78" s="150">
        <f t="shared" si="9"/>
        <v>0</v>
      </c>
    </row>
    <row r="79" spans="1:25" s="89" customFormat="1" ht="12.9" customHeight="1" x14ac:dyDescent="0.3">
      <c r="A79" s="107"/>
      <c r="B79" s="87"/>
      <c r="C79" s="88"/>
      <c r="D79" s="88"/>
      <c r="E79" s="88"/>
      <c r="F79" s="88"/>
      <c r="G79" s="88"/>
      <c r="H79" s="88"/>
      <c r="M79" s="90"/>
      <c r="N79" s="153"/>
      <c r="O79" s="154"/>
      <c r="P79" s="154"/>
      <c r="Q79" s="154"/>
      <c r="R79" s="155"/>
      <c r="S79" s="116"/>
      <c r="T79" s="117"/>
      <c r="U79" s="117"/>
      <c r="V79" s="117"/>
      <c r="W79" s="118"/>
      <c r="X79" s="117"/>
      <c r="Y79" s="117"/>
    </row>
    <row r="80" spans="1:25" s="89" customFormat="1" ht="12.9" customHeight="1" x14ac:dyDescent="0.3">
      <c r="B80" s="87" t="s">
        <v>80</v>
      </c>
      <c r="C80" s="88"/>
      <c r="D80" s="88"/>
      <c r="E80" s="88"/>
      <c r="F80" s="88"/>
      <c r="G80" s="88"/>
      <c r="H80" s="88"/>
      <c r="M80" s="90"/>
      <c r="N80" s="153"/>
      <c r="O80" s="154"/>
      <c r="P80" s="154"/>
      <c r="Q80" s="154"/>
      <c r="R80" s="155"/>
      <c r="S80" s="116"/>
      <c r="T80" s="117"/>
      <c r="U80" s="117"/>
      <c r="V80" s="117"/>
      <c r="W80" s="118"/>
      <c r="X80" s="117"/>
      <c r="Y80" s="117"/>
    </row>
    <row r="81" spans="1:32" s="103" customFormat="1" ht="12.9" customHeight="1" x14ac:dyDescent="0.3">
      <c r="A81" s="156"/>
      <c r="B81" s="123" t="s">
        <v>81</v>
      </c>
      <c r="C81" s="102"/>
      <c r="D81" s="102"/>
      <c r="E81" s="102"/>
      <c r="F81" s="102"/>
      <c r="G81" s="102"/>
      <c r="H81" s="102"/>
      <c r="I81" s="170">
        <f t="shared" ref="I81:Y81" si="10">I14+I14/$I$16</f>
        <v>-44.724617524339358</v>
      </c>
      <c r="J81" s="170">
        <f t="shared" si="10"/>
        <v>104.35744089012516</v>
      </c>
      <c r="K81" s="170">
        <f t="shared" si="10"/>
        <v>74.541029207232256</v>
      </c>
      <c r="L81" s="170">
        <f t="shared" si="10"/>
        <v>104.35744089012516</v>
      </c>
      <c r="M81" s="171">
        <f t="shared" si="10"/>
        <v>-29.816411682892905</v>
      </c>
      <c r="N81" s="172">
        <f t="shared" si="10"/>
        <v>0</v>
      </c>
      <c r="O81" s="173">
        <f t="shared" si="10"/>
        <v>0</v>
      </c>
      <c r="P81" s="173">
        <f t="shared" si="10"/>
        <v>0</v>
      </c>
      <c r="Q81" s="173">
        <f t="shared" si="10"/>
        <v>0</v>
      </c>
      <c r="R81" s="171">
        <f t="shared" si="10"/>
        <v>0</v>
      </c>
      <c r="S81" s="172">
        <f t="shared" si="10"/>
        <v>0</v>
      </c>
      <c r="T81" s="173">
        <f t="shared" si="10"/>
        <v>0</v>
      </c>
      <c r="U81" s="173">
        <f t="shared" si="10"/>
        <v>0</v>
      </c>
      <c r="V81" s="173">
        <f t="shared" si="10"/>
        <v>0</v>
      </c>
      <c r="W81" s="174">
        <f t="shared" si="10"/>
        <v>0</v>
      </c>
      <c r="X81" s="173">
        <f t="shared" si="10"/>
        <v>0</v>
      </c>
      <c r="Y81" s="173">
        <f t="shared" si="10"/>
        <v>0</v>
      </c>
    </row>
    <row r="82" spans="1:32" s="103" customFormat="1" ht="12.9" customHeight="1" x14ac:dyDescent="0.3">
      <c r="A82" s="156"/>
      <c r="B82" s="123" t="s">
        <v>82</v>
      </c>
      <c r="C82" s="102"/>
      <c r="D82" s="102"/>
      <c r="E82" s="102"/>
      <c r="F82" s="102"/>
      <c r="G82" s="102"/>
      <c r="H82" s="102"/>
      <c r="I82" s="175">
        <f t="shared" ref="I82:Y82" si="11">I15</f>
        <v>3</v>
      </c>
      <c r="J82" s="175">
        <f t="shared" si="11"/>
        <v>1</v>
      </c>
      <c r="K82" s="175">
        <f t="shared" si="11"/>
        <v>6</v>
      </c>
      <c r="L82" s="175">
        <f t="shared" si="11"/>
        <v>-3</v>
      </c>
      <c r="M82" s="176">
        <f t="shared" si="11"/>
        <v>5</v>
      </c>
      <c r="N82" s="177">
        <f t="shared" si="11"/>
        <v>0</v>
      </c>
      <c r="O82" s="178">
        <f t="shared" si="11"/>
        <v>0</v>
      </c>
      <c r="P82" s="178">
        <f t="shared" si="11"/>
        <v>0</v>
      </c>
      <c r="Q82" s="178">
        <f t="shared" si="11"/>
        <v>0</v>
      </c>
      <c r="R82" s="176">
        <f t="shared" si="11"/>
        <v>0</v>
      </c>
      <c r="S82" s="177">
        <f t="shared" si="11"/>
        <v>0</v>
      </c>
      <c r="T82" s="178">
        <f t="shared" si="11"/>
        <v>0</v>
      </c>
      <c r="U82" s="178">
        <f t="shared" si="11"/>
        <v>0</v>
      </c>
      <c r="V82" s="178">
        <f t="shared" si="11"/>
        <v>0</v>
      </c>
      <c r="W82" s="179">
        <f t="shared" si="11"/>
        <v>0</v>
      </c>
      <c r="X82" s="178">
        <f t="shared" si="11"/>
        <v>0</v>
      </c>
      <c r="Y82" s="178">
        <f t="shared" si="11"/>
        <v>0</v>
      </c>
    </row>
    <row r="83" spans="1:32" s="103" customFormat="1" ht="12.9" customHeight="1" x14ac:dyDescent="0.3">
      <c r="A83" s="156"/>
      <c r="B83" s="123" t="s">
        <v>83</v>
      </c>
      <c r="C83" s="102"/>
      <c r="D83" s="102"/>
      <c r="E83" s="102"/>
      <c r="F83" s="102"/>
      <c r="G83" s="102"/>
      <c r="H83" s="102"/>
      <c r="I83" s="170">
        <f>SUM(I81:I82)</f>
        <v>-41.724617524339358</v>
      </c>
      <c r="J83" s="170">
        <f t="shared" ref="J83:Y83" si="12">SUM(J81:J82)</f>
        <v>105.35744089012516</v>
      </c>
      <c r="K83" s="170">
        <f t="shared" si="12"/>
        <v>80.541029207232256</v>
      </c>
      <c r="L83" s="170">
        <f t="shared" si="12"/>
        <v>101.35744089012516</v>
      </c>
      <c r="M83" s="171">
        <f t="shared" si="12"/>
        <v>-24.816411682892905</v>
      </c>
      <c r="N83" s="172">
        <f t="shared" si="12"/>
        <v>0</v>
      </c>
      <c r="O83" s="173">
        <f t="shared" si="12"/>
        <v>0</v>
      </c>
      <c r="P83" s="173">
        <f t="shared" si="12"/>
        <v>0</v>
      </c>
      <c r="Q83" s="173">
        <f t="shared" si="12"/>
        <v>0</v>
      </c>
      <c r="R83" s="171">
        <f t="shared" si="12"/>
        <v>0</v>
      </c>
      <c r="S83" s="172">
        <f t="shared" si="12"/>
        <v>0</v>
      </c>
      <c r="T83" s="173">
        <f t="shared" si="12"/>
        <v>0</v>
      </c>
      <c r="U83" s="173">
        <f t="shared" si="12"/>
        <v>0</v>
      </c>
      <c r="V83" s="173">
        <f t="shared" si="12"/>
        <v>0</v>
      </c>
      <c r="W83" s="174">
        <f t="shared" si="12"/>
        <v>0</v>
      </c>
      <c r="X83" s="173">
        <f t="shared" si="12"/>
        <v>0</v>
      </c>
      <c r="Y83" s="173">
        <f t="shared" si="12"/>
        <v>0</v>
      </c>
    </row>
    <row r="84" spans="1:32" s="89" customFormat="1" ht="12.9" customHeight="1" x14ac:dyDescent="0.3">
      <c r="A84" s="87"/>
      <c r="B84" s="87"/>
      <c r="C84" s="87"/>
      <c r="D84" s="87"/>
      <c r="E84" s="87"/>
      <c r="F84" s="87"/>
      <c r="G84" s="87"/>
      <c r="H84" s="88"/>
      <c r="M84" s="90"/>
      <c r="N84" s="116"/>
      <c r="O84" s="117"/>
      <c r="P84" s="117"/>
      <c r="Q84" s="117"/>
      <c r="R84" s="118"/>
      <c r="S84" s="116"/>
      <c r="T84" s="117"/>
      <c r="U84" s="117"/>
      <c r="V84" s="117"/>
      <c r="W84" s="118"/>
      <c r="X84" s="117"/>
      <c r="Y84" s="117"/>
    </row>
    <row r="85" spans="1:32" s="89" customFormat="1" ht="12.9" customHeight="1" x14ac:dyDescent="0.3">
      <c r="A85" s="107" t="s">
        <v>84</v>
      </c>
      <c r="B85" s="87"/>
      <c r="C85" s="88"/>
      <c r="D85" s="88"/>
      <c r="E85" s="88"/>
      <c r="F85" s="88"/>
      <c r="G85" s="88"/>
      <c r="H85" s="88"/>
      <c r="M85" s="90"/>
      <c r="N85" s="116"/>
      <c r="O85" s="117"/>
      <c r="P85" s="117"/>
      <c r="Q85" s="117"/>
      <c r="R85" s="118"/>
      <c r="S85" s="116"/>
      <c r="T85" s="117"/>
      <c r="U85" s="117"/>
      <c r="V85" s="117"/>
      <c r="W85" s="118"/>
      <c r="X85" s="117"/>
      <c r="Y85" s="117"/>
    </row>
    <row r="86" spans="1:32" s="103" customFormat="1" ht="12.9" customHeight="1" x14ac:dyDescent="0.3">
      <c r="B86" s="102" t="s">
        <v>85</v>
      </c>
      <c r="C86" s="102"/>
      <c r="D86" s="102"/>
      <c r="E86" s="102"/>
      <c r="F86" s="102"/>
      <c r="G86" s="102"/>
      <c r="H86" s="102"/>
      <c r="I86" s="103">
        <f t="shared" ref="I86:Y86" si="13">I32-I41</f>
        <v>0</v>
      </c>
      <c r="J86" s="103">
        <f t="shared" si="13"/>
        <v>5</v>
      </c>
      <c r="K86" s="103">
        <f t="shared" si="13"/>
        <v>15</v>
      </c>
      <c r="L86" s="103">
        <f t="shared" si="13"/>
        <v>13</v>
      </c>
      <c r="M86" s="104">
        <f t="shared" si="13"/>
        <v>19</v>
      </c>
      <c r="N86" s="153">
        <f t="shared" si="13"/>
        <v>5</v>
      </c>
      <c r="O86" s="154">
        <f t="shared" si="13"/>
        <v>5</v>
      </c>
      <c r="P86" s="154">
        <f t="shared" si="13"/>
        <v>5</v>
      </c>
      <c r="Q86" s="154">
        <f t="shared" si="13"/>
        <v>5</v>
      </c>
      <c r="R86" s="155">
        <f t="shared" si="13"/>
        <v>5</v>
      </c>
      <c r="S86" s="153">
        <f t="shared" si="13"/>
        <v>0</v>
      </c>
      <c r="T86" s="154">
        <f t="shared" si="13"/>
        <v>0</v>
      </c>
      <c r="U86" s="154">
        <f t="shared" si="13"/>
        <v>0</v>
      </c>
      <c r="V86" s="154">
        <f t="shared" si="13"/>
        <v>0</v>
      </c>
      <c r="W86" s="155">
        <f t="shared" si="13"/>
        <v>0</v>
      </c>
      <c r="X86" s="154">
        <f t="shared" si="13"/>
        <v>0</v>
      </c>
      <c r="Y86" s="154">
        <f t="shared" si="13"/>
        <v>0</v>
      </c>
      <c r="Z86" s="153"/>
      <c r="AA86" s="154"/>
      <c r="AB86" s="154"/>
      <c r="AC86" s="154"/>
      <c r="AD86" s="155"/>
      <c r="AE86" s="153"/>
    </row>
    <row r="87" spans="1:32" s="103" customFormat="1" ht="12.9" customHeight="1" x14ac:dyDescent="0.3">
      <c r="A87" s="156"/>
      <c r="B87" s="102" t="s">
        <v>86</v>
      </c>
      <c r="C87" s="102"/>
      <c r="D87" s="102"/>
      <c r="E87" s="102"/>
      <c r="F87" s="102"/>
      <c r="G87" s="102"/>
      <c r="H87" s="102"/>
      <c r="I87" s="103">
        <f t="shared" ref="I87:Y87" si="14">I36-I45-I78</f>
        <v>0</v>
      </c>
      <c r="J87" s="103">
        <f t="shared" si="14"/>
        <v>0</v>
      </c>
      <c r="K87" s="103">
        <f t="shared" si="14"/>
        <v>0</v>
      </c>
      <c r="L87" s="103">
        <f t="shared" si="14"/>
        <v>0</v>
      </c>
      <c r="M87" s="104">
        <f t="shared" si="14"/>
        <v>0</v>
      </c>
      <c r="N87" s="153">
        <f t="shared" si="14"/>
        <v>-13</v>
      </c>
      <c r="O87" s="103">
        <f t="shared" si="14"/>
        <v>15.099587926482702</v>
      </c>
      <c r="P87" s="103">
        <f t="shared" si="14"/>
        <v>-8</v>
      </c>
      <c r="Q87" s="103">
        <f t="shared" si="14"/>
        <v>2</v>
      </c>
      <c r="R87" s="104">
        <f t="shared" si="14"/>
        <v>0</v>
      </c>
      <c r="S87" s="153">
        <f t="shared" si="14"/>
        <v>-5</v>
      </c>
      <c r="T87" s="154">
        <f t="shared" si="14"/>
        <v>0</v>
      </c>
      <c r="U87" s="154">
        <f t="shared" si="14"/>
        <v>0</v>
      </c>
      <c r="V87" s="154">
        <f t="shared" si="14"/>
        <v>0</v>
      </c>
      <c r="W87" s="155">
        <f t="shared" si="14"/>
        <v>0</v>
      </c>
      <c r="X87" s="154">
        <f t="shared" si="14"/>
        <v>0</v>
      </c>
      <c r="Y87" s="154">
        <f t="shared" si="14"/>
        <v>0</v>
      </c>
    </row>
    <row r="88" spans="1:32" s="103" customFormat="1" ht="12.9" customHeight="1" x14ac:dyDescent="0.3">
      <c r="A88" s="156"/>
      <c r="B88" s="102" t="s">
        <v>87</v>
      </c>
      <c r="C88" s="102"/>
      <c r="D88" s="102"/>
      <c r="E88" s="102"/>
      <c r="F88" s="102"/>
      <c r="G88" s="102"/>
      <c r="H88" s="102"/>
      <c r="I88" s="103">
        <f t="shared" ref="I88:X88" si="15">I86-I87</f>
        <v>0</v>
      </c>
      <c r="J88" s="103">
        <f t="shared" si="15"/>
        <v>5</v>
      </c>
      <c r="K88" s="103">
        <f t="shared" si="15"/>
        <v>15</v>
      </c>
      <c r="L88" s="103">
        <f t="shared" si="15"/>
        <v>13</v>
      </c>
      <c r="M88" s="104">
        <f>M86-M87</f>
        <v>19</v>
      </c>
      <c r="N88" s="153">
        <f t="shared" si="15"/>
        <v>18</v>
      </c>
      <c r="O88" s="154">
        <f t="shared" si="15"/>
        <v>-10.099587926482702</v>
      </c>
      <c r="P88" s="154">
        <f t="shared" si="15"/>
        <v>13</v>
      </c>
      <c r="Q88" s="154">
        <f t="shared" si="15"/>
        <v>3</v>
      </c>
      <c r="R88" s="155">
        <f t="shared" si="15"/>
        <v>5</v>
      </c>
      <c r="S88" s="105">
        <f t="shared" si="15"/>
        <v>5</v>
      </c>
      <c r="T88" s="103">
        <f>T86-T87</f>
        <v>0</v>
      </c>
      <c r="U88" s="103">
        <f t="shared" si="15"/>
        <v>0</v>
      </c>
      <c r="V88" s="103">
        <f t="shared" si="15"/>
        <v>0</v>
      </c>
      <c r="W88" s="104">
        <f t="shared" si="15"/>
        <v>0</v>
      </c>
      <c r="X88" s="154">
        <f t="shared" si="15"/>
        <v>0</v>
      </c>
      <c r="Y88" s="103">
        <f>Y86-Y87</f>
        <v>0</v>
      </c>
      <c r="Z88" s="154"/>
      <c r="AA88" s="153"/>
      <c r="AB88" s="154"/>
      <c r="AC88" s="154"/>
      <c r="AD88" s="154"/>
      <c r="AE88" s="155"/>
      <c r="AF88" s="153"/>
    </row>
    <row r="89" spans="1:32" s="103" customFormat="1" ht="12.9" customHeight="1" x14ac:dyDescent="0.3">
      <c r="A89" s="156"/>
      <c r="B89" s="102"/>
      <c r="C89" s="102"/>
      <c r="D89" s="102"/>
      <c r="E89" s="102"/>
      <c r="F89" s="102"/>
      <c r="G89" s="102"/>
      <c r="H89" s="102"/>
      <c r="M89" s="104"/>
      <c r="N89" s="153"/>
      <c r="O89" s="154"/>
      <c r="P89" s="154"/>
      <c r="Q89" s="154"/>
      <c r="R89" s="155"/>
      <c r="S89" s="105"/>
      <c r="W89" s="104"/>
      <c r="X89" s="156"/>
    </row>
    <row r="90" spans="1:32" ht="12.9" customHeight="1" x14ac:dyDescent="0.3">
      <c r="A90" s="64" t="s">
        <v>88</v>
      </c>
      <c r="B90" s="65"/>
      <c r="C90" s="65"/>
      <c r="D90" s="65"/>
      <c r="E90" s="65"/>
      <c r="F90" s="65"/>
      <c r="G90" s="65"/>
      <c r="H90" s="65"/>
      <c r="I90" s="65"/>
      <c r="J90" s="65"/>
      <c r="K90" s="66"/>
      <c r="L90" s="50"/>
      <c r="M90" s="50"/>
      <c r="N90" s="50"/>
      <c r="O90" s="50"/>
      <c r="P90" s="51"/>
      <c r="Q90" s="51"/>
      <c r="R90" s="51"/>
      <c r="S90" s="51"/>
      <c r="T90" s="51"/>
      <c r="U90" s="51"/>
      <c r="V90" s="51"/>
      <c r="W90" s="51"/>
      <c r="X90" s="51"/>
    </row>
    <row r="91" spans="1:32" ht="12.9" customHeight="1" x14ac:dyDescent="0.3">
      <c r="A91" s="67"/>
      <c r="B91" s="67"/>
      <c r="C91" s="67"/>
      <c r="D91" s="67"/>
      <c r="E91" s="67"/>
      <c r="F91" s="67"/>
      <c r="G91" s="67"/>
      <c r="H91" s="67"/>
      <c r="I91" s="32"/>
      <c r="J91" s="32"/>
      <c r="K91" s="32"/>
      <c r="L91" s="32"/>
      <c r="M91" s="32"/>
      <c r="N91" s="33"/>
      <c r="O91" s="33"/>
      <c r="P91" s="33"/>
      <c r="Q91" s="33"/>
      <c r="R91" s="33"/>
    </row>
    <row r="92" spans="1:32" ht="12.9" customHeight="1" x14ac:dyDescent="0.3">
      <c r="A92" s="67" t="s">
        <v>89</v>
      </c>
      <c r="B92" s="67"/>
      <c r="C92" s="67"/>
      <c r="D92" s="67"/>
      <c r="E92" s="67"/>
      <c r="F92" s="67"/>
      <c r="G92" s="67"/>
      <c r="H92" s="67"/>
      <c r="I92" s="180">
        <f>SUMPRODUCT(I81:X81,$I$24:$X$24)</f>
        <v>179.65785765631463</v>
      </c>
      <c r="J92" s="67"/>
      <c r="K92" s="67"/>
      <c r="L92" s="67"/>
      <c r="M92" s="67"/>
      <c r="N92" s="67"/>
      <c r="O92" s="67"/>
      <c r="P92" s="67"/>
      <c r="Q92" s="67"/>
      <c r="R92" s="67"/>
      <c r="S92" s="67"/>
      <c r="T92" s="67"/>
      <c r="U92" s="67"/>
      <c r="V92" s="67"/>
      <c r="W92" s="67"/>
      <c r="X92" s="67"/>
    </row>
    <row r="93" spans="1:32" ht="12.9" customHeight="1" x14ac:dyDescent="0.3">
      <c r="A93" s="67" t="s">
        <v>90</v>
      </c>
      <c r="B93" s="67"/>
      <c r="C93" s="67"/>
      <c r="D93" s="67"/>
      <c r="E93" s="67"/>
      <c r="F93" s="67"/>
      <c r="G93" s="67"/>
      <c r="H93" s="67"/>
      <c r="I93" s="180">
        <f>SUMPRODUCT(I82:X82,$I$24:$X$24)</f>
        <v>10.506601199877222</v>
      </c>
      <c r="J93" s="67"/>
      <c r="K93" s="67"/>
      <c r="L93" s="67"/>
      <c r="M93" s="67"/>
      <c r="N93" s="67"/>
      <c r="O93" s="67"/>
      <c r="P93" s="67"/>
      <c r="Q93" s="67"/>
      <c r="R93" s="67"/>
      <c r="S93" s="67"/>
      <c r="T93" s="67"/>
      <c r="U93" s="67"/>
      <c r="V93" s="67"/>
      <c r="W93" s="67"/>
      <c r="X93" s="67"/>
    </row>
    <row r="94" spans="1:32" ht="12.9" customHeight="1" x14ac:dyDescent="0.3">
      <c r="A94" s="67" t="s">
        <v>91</v>
      </c>
      <c r="B94" s="67"/>
      <c r="C94" s="67"/>
      <c r="D94" s="67"/>
      <c r="E94" s="67"/>
      <c r="F94" s="67"/>
      <c r="G94" s="67"/>
      <c r="H94" s="67"/>
      <c r="I94" s="180">
        <f>SUMPRODUCT(I83:X83,$I$24:$X$24)</f>
        <v>190.16445885619183</v>
      </c>
      <c r="J94" s="32"/>
      <c r="K94" s="32"/>
      <c r="L94" s="32"/>
      <c r="M94" s="32"/>
      <c r="N94" s="33"/>
      <c r="O94" s="33"/>
      <c r="P94" s="33"/>
      <c r="Q94" s="33"/>
      <c r="R94" s="33"/>
    </row>
    <row r="95" spans="1:32" ht="12.9" customHeight="1" x14ac:dyDescent="0.3">
      <c r="A95" s="67" t="s">
        <v>92</v>
      </c>
      <c r="B95" s="67"/>
      <c r="C95" s="67"/>
      <c r="D95" s="67"/>
      <c r="E95" s="67"/>
      <c r="F95" s="67"/>
      <c r="G95" s="67"/>
      <c r="H95" s="67"/>
      <c r="I95" s="180">
        <f>SUMPRODUCT($I$24:$X$24,$I$88:$X$88)</f>
        <v>63.620615153986918</v>
      </c>
      <c r="J95" s="32"/>
      <c r="K95" s="32"/>
      <c r="L95" s="32"/>
      <c r="M95" s="32"/>
      <c r="N95" s="33"/>
      <c r="O95" s="33"/>
      <c r="P95" s="33"/>
      <c r="Q95" s="33"/>
      <c r="R95" s="33"/>
    </row>
    <row r="96" spans="1:32" ht="12.9" customHeight="1" x14ac:dyDescent="0.3">
      <c r="A96" s="67" t="s">
        <v>93</v>
      </c>
      <c r="B96" s="67"/>
      <c r="C96" s="67"/>
      <c r="D96" s="67"/>
      <c r="E96" s="67"/>
      <c r="F96" s="67"/>
      <c r="G96" s="67"/>
      <c r="H96" s="67"/>
      <c r="I96" s="180">
        <f>SUMPRODUCT($I$24:$X$24,$I$87:$X$87)</f>
        <v>-5.5019508072990959</v>
      </c>
      <c r="J96" s="32"/>
      <c r="K96" s="32"/>
      <c r="L96" s="32"/>
      <c r="M96" s="32"/>
      <c r="N96" s="33"/>
      <c r="O96" s="33"/>
      <c r="P96" s="33"/>
      <c r="Q96" s="33"/>
      <c r="R96" s="33"/>
    </row>
    <row r="97" spans="1:111" ht="12.9" customHeight="1" x14ac:dyDescent="0.3">
      <c r="A97" s="67"/>
      <c r="B97" s="67"/>
      <c r="C97" s="67"/>
      <c r="D97" s="67"/>
      <c r="E97" s="67"/>
      <c r="F97" s="67"/>
      <c r="G97" s="67"/>
      <c r="H97" s="67"/>
      <c r="I97" s="181"/>
      <c r="J97" s="63"/>
      <c r="K97" s="63"/>
      <c r="L97" s="63"/>
      <c r="M97" s="32"/>
      <c r="N97" s="32"/>
      <c r="O97" s="32"/>
    </row>
    <row r="98" spans="1:111" ht="12.9" customHeight="1" x14ac:dyDescent="0.3">
      <c r="A98" s="67"/>
      <c r="B98" s="67"/>
      <c r="C98" s="67"/>
      <c r="D98" s="67"/>
      <c r="E98" s="67"/>
      <c r="F98" s="67"/>
      <c r="G98" s="67"/>
      <c r="H98" s="67"/>
      <c r="I98" s="166">
        <f>I95/I94</f>
        <v>0.33455576050674524</v>
      </c>
      <c r="J98" s="32"/>
      <c r="K98" s="32"/>
      <c r="L98" s="32"/>
      <c r="M98" s="32"/>
      <c r="N98" s="33"/>
      <c r="O98" s="33"/>
      <c r="P98" s="33"/>
      <c r="Q98" s="33"/>
      <c r="R98" s="33"/>
    </row>
    <row r="99" spans="1:111" ht="12.9" customHeight="1" x14ac:dyDescent="0.3">
      <c r="A99" s="67"/>
      <c r="B99" s="67"/>
      <c r="C99" s="67"/>
      <c r="D99" s="67"/>
      <c r="E99" s="67"/>
      <c r="F99" s="67"/>
      <c r="G99" s="67"/>
      <c r="H99" s="67"/>
      <c r="I99" s="68"/>
      <c r="J99" s="63"/>
      <c r="K99" s="63"/>
      <c r="L99" s="63"/>
      <c r="M99" s="32"/>
      <c r="N99" s="32"/>
      <c r="O99" s="32"/>
    </row>
    <row r="100" spans="1:111" ht="12.9" customHeight="1" x14ac:dyDescent="0.3">
      <c r="A100" s="53"/>
      <c r="B100" s="157"/>
      <c r="C100" s="157"/>
      <c r="D100" s="157"/>
    </row>
    <row r="101" spans="1:111" ht="12.9" customHeight="1" x14ac:dyDescent="0.3">
      <c r="Y101" s="43"/>
      <c r="Z101" s="43"/>
    </row>
    <row r="102" spans="1:111" ht="12.9" customHeight="1" x14ac:dyDescent="0.3">
      <c r="Y102" s="43"/>
      <c r="Z102" s="43"/>
    </row>
    <row r="103" spans="1:111" ht="12.9" customHeight="1" x14ac:dyDescent="0.3">
      <c r="Y103" s="43"/>
      <c r="Z103" s="43"/>
    </row>
    <row r="104" spans="1:111" ht="12.9" customHeight="1" x14ac:dyDescent="0.3">
      <c r="Y104" s="43"/>
      <c r="Z104" s="43"/>
    </row>
    <row r="105" spans="1:111" ht="12.9" customHeight="1" x14ac:dyDescent="0.3">
      <c r="Y105" s="43"/>
      <c r="Z105" s="43"/>
    </row>
    <row r="106" spans="1:111" ht="12.9" customHeight="1" x14ac:dyDescent="0.3">
      <c r="Y106" s="43"/>
      <c r="Z106" s="43"/>
    </row>
    <row r="107" spans="1:111" s="158" customFormat="1" ht="12.9" customHeight="1" x14ac:dyDescent="0.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row>
    <row r="108" spans="1:111" s="158" customFormat="1" ht="12.9" customHeight="1" x14ac:dyDescent="0.3">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c r="CE108" s="44"/>
      <c r="CF108" s="44"/>
      <c r="CG108" s="44"/>
      <c r="CH108" s="44"/>
      <c r="CI108" s="44"/>
      <c r="CJ108" s="44"/>
      <c r="CK108" s="44"/>
      <c r="CL108" s="44"/>
      <c r="CM108" s="44"/>
      <c r="CN108" s="44"/>
      <c r="CO108" s="44"/>
      <c r="CP108" s="44"/>
      <c r="CQ108" s="44"/>
      <c r="CR108" s="44"/>
      <c r="CS108" s="44"/>
      <c r="CT108" s="44"/>
      <c r="CU108" s="44"/>
      <c r="CV108" s="44"/>
      <c r="CW108" s="44"/>
      <c r="CX108" s="44"/>
      <c r="CY108" s="44"/>
      <c r="CZ108" s="44"/>
      <c r="DA108" s="44"/>
      <c r="DB108" s="44"/>
      <c r="DC108" s="44"/>
      <c r="DD108" s="44"/>
      <c r="DE108" s="44"/>
      <c r="DF108" s="44"/>
      <c r="DG108" s="44"/>
    </row>
    <row r="109" spans="1:111" s="158" customFormat="1" ht="12.9" customHeight="1" x14ac:dyDescent="0.3">
      <c r="A109" s="159"/>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row>
    <row r="110" spans="1:111" s="158" customFormat="1" ht="12.9" customHeight="1" x14ac:dyDescent="0.3">
      <c r="A110" s="160"/>
      <c r="B110" s="69"/>
      <c r="C110" s="69"/>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44"/>
      <c r="DC110" s="44"/>
      <c r="DD110" s="44"/>
      <c r="DE110" s="44"/>
      <c r="DF110" s="44"/>
      <c r="DG110" s="44"/>
    </row>
    <row r="111" spans="1:111" s="158" customFormat="1" ht="12.9" customHeight="1" x14ac:dyDescent="0.3">
      <c r="A111" s="69"/>
      <c r="B111" s="161"/>
      <c r="C111" s="161"/>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row>
    <row r="112" spans="1:111" s="158" customFormat="1" ht="12.9" customHeight="1" x14ac:dyDescent="0.3">
      <c r="A112" s="69"/>
      <c r="B112" s="161"/>
      <c r="C112" s="161"/>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c r="CB112" s="44"/>
      <c r="CC112" s="44"/>
      <c r="CD112" s="44"/>
      <c r="CE112" s="44"/>
      <c r="CF112" s="44"/>
      <c r="CG112" s="44"/>
      <c r="CH112" s="44"/>
      <c r="CI112" s="44"/>
      <c r="CJ112" s="44"/>
      <c r="CK112" s="44"/>
      <c r="CL112" s="44"/>
      <c r="CM112" s="44"/>
      <c r="CN112" s="44"/>
      <c r="CO112" s="44"/>
      <c r="CP112" s="44"/>
      <c r="CQ112" s="44"/>
      <c r="CR112" s="44"/>
      <c r="CS112" s="44"/>
      <c r="CT112" s="44"/>
      <c r="CU112" s="44"/>
      <c r="CV112" s="44"/>
      <c r="CW112" s="44"/>
      <c r="CX112" s="44"/>
      <c r="CY112" s="44"/>
      <c r="CZ112" s="44"/>
      <c r="DA112" s="44"/>
      <c r="DB112" s="44"/>
      <c r="DC112" s="44"/>
      <c r="DD112" s="44"/>
      <c r="DE112" s="44"/>
      <c r="DF112" s="44"/>
      <c r="DG112" s="44"/>
    </row>
    <row r="113" spans="1:111" s="158" customFormat="1" ht="12.9" customHeight="1" x14ac:dyDescent="0.3">
      <c r="A113" s="69"/>
      <c r="B113" s="161"/>
      <c r="C113" s="161"/>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c r="CE113" s="44"/>
      <c r="CF113" s="44"/>
      <c r="CG113" s="44"/>
      <c r="CH113" s="44"/>
      <c r="CI113" s="44"/>
      <c r="CJ113" s="44"/>
      <c r="CK113" s="44"/>
      <c r="CL113" s="44"/>
      <c r="CM113" s="44"/>
      <c r="CN113" s="44"/>
      <c r="CO113" s="44"/>
      <c r="CP113" s="44"/>
      <c r="CQ113" s="44"/>
      <c r="CR113" s="44"/>
      <c r="CS113" s="44"/>
      <c r="CT113" s="44"/>
      <c r="CU113" s="44"/>
      <c r="CV113" s="44"/>
      <c r="CW113" s="44"/>
      <c r="CX113" s="44"/>
      <c r="CY113" s="44"/>
      <c r="CZ113" s="44"/>
      <c r="DA113" s="44"/>
      <c r="DB113" s="44"/>
      <c r="DC113" s="44"/>
      <c r="DD113" s="44"/>
      <c r="DE113" s="44"/>
      <c r="DF113" s="44"/>
      <c r="DG113" s="44"/>
    </row>
    <row r="114" spans="1:111" s="158" customFormat="1" ht="12.9" customHeight="1" x14ac:dyDescent="0.3">
      <c r="A114" s="69"/>
      <c r="B114" s="161"/>
      <c r="C114" s="161"/>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row>
    <row r="115" spans="1:111" s="158" customFormat="1" ht="12.9" customHeight="1" x14ac:dyDescent="0.3">
      <c r="A115" s="69"/>
      <c r="B115" s="161"/>
      <c r="C115" s="161"/>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4"/>
      <c r="DA115" s="44"/>
      <c r="DB115" s="44"/>
      <c r="DC115" s="44"/>
      <c r="DD115" s="44"/>
      <c r="DE115" s="44"/>
      <c r="DF115" s="44"/>
      <c r="DG115" s="44"/>
    </row>
    <row r="116" spans="1:111" s="158" customFormat="1" ht="12.9" customHeight="1" x14ac:dyDescent="0.3">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row>
    <row r="117" spans="1:111" s="158" customFormat="1" ht="12.9" customHeight="1" x14ac:dyDescent="0.3">
      <c r="A117" s="159"/>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row>
    <row r="118" spans="1:111" s="158" customFormat="1" ht="12.9" customHeight="1" x14ac:dyDescent="0.3">
      <c r="A118" s="160"/>
      <c r="B118" s="69"/>
      <c r="C118" s="69"/>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c r="CY118" s="44"/>
      <c r="CZ118" s="44"/>
      <c r="DA118" s="44"/>
      <c r="DB118" s="44"/>
      <c r="DC118" s="44"/>
      <c r="DD118" s="44"/>
      <c r="DE118" s="44"/>
      <c r="DF118" s="44"/>
      <c r="DG118" s="44"/>
    </row>
    <row r="119" spans="1:111" s="158" customFormat="1" ht="12.9" customHeight="1" x14ac:dyDescent="0.3">
      <c r="A119" s="69"/>
      <c r="B119" s="161"/>
      <c r="C119" s="161"/>
      <c r="D119" s="43"/>
      <c r="E119" s="43"/>
      <c r="F119" s="43"/>
      <c r="G119" s="43"/>
      <c r="H119" s="43"/>
      <c r="I119" s="43"/>
      <c r="J119" s="43"/>
      <c r="K119" s="43"/>
      <c r="L119" s="43"/>
      <c r="M119" s="43"/>
      <c r="N119" s="43"/>
      <c r="O119" s="43"/>
      <c r="P119" s="43"/>
      <c r="Q119" s="43"/>
      <c r="R119" s="43"/>
      <c r="S119" s="43"/>
      <c r="T119" s="43"/>
      <c r="U119" s="43"/>
      <c r="V119" s="43"/>
      <c r="W119" s="43"/>
      <c r="X119" s="43"/>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4"/>
      <c r="DA119" s="44"/>
      <c r="DB119" s="44"/>
      <c r="DC119" s="44"/>
      <c r="DD119" s="44"/>
      <c r="DE119" s="44"/>
      <c r="DF119" s="44"/>
      <c r="DG119" s="44"/>
    </row>
    <row r="120" spans="1:111" s="158" customFormat="1" ht="12.9" customHeight="1" x14ac:dyDescent="0.3">
      <c r="A120" s="69"/>
      <c r="B120" s="161"/>
      <c r="C120" s="161"/>
      <c r="D120" s="43"/>
      <c r="E120" s="43"/>
      <c r="F120" s="43"/>
      <c r="G120" s="43"/>
      <c r="H120" s="43"/>
      <c r="I120" s="43"/>
      <c r="J120" s="43"/>
      <c r="K120" s="43"/>
      <c r="L120" s="43"/>
      <c r="M120" s="43"/>
      <c r="N120" s="43"/>
      <c r="O120" s="43"/>
      <c r="P120" s="43"/>
      <c r="Q120" s="43"/>
      <c r="R120" s="43"/>
      <c r="S120" s="43"/>
      <c r="T120" s="43"/>
      <c r="U120" s="43"/>
      <c r="V120" s="43"/>
      <c r="W120" s="43"/>
      <c r="X120" s="43"/>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row>
    <row r="121" spans="1:111" s="158" customFormat="1" ht="12.9" customHeight="1" x14ac:dyDescent="0.3">
      <c r="A121" s="69"/>
      <c r="B121" s="161"/>
      <c r="C121" s="161"/>
      <c r="D121" s="43"/>
      <c r="E121" s="43"/>
      <c r="F121" s="43"/>
      <c r="G121" s="43"/>
      <c r="H121" s="43"/>
      <c r="I121" s="43"/>
      <c r="J121" s="43"/>
      <c r="K121" s="43"/>
      <c r="L121" s="43"/>
      <c r="M121" s="43"/>
      <c r="N121" s="43"/>
      <c r="O121" s="43"/>
      <c r="P121" s="43"/>
      <c r="Q121" s="43"/>
      <c r="R121" s="43"/>
      <c r="S121" s="43"/>
      <c r="T121" s="43"/>
      <c r="U121" s="43"/>
      <c r="V121" s="43"/>
      <c r="W121" s="43"/>
      <c r="X121" s="43"/>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44"/>
      <c r="CV121" s="44"/>
      <c r="CW121" s="44"/>
      <c r="CX121" s="44"/>
      <c r="CY121" s="44"/>
      <c r="CZ121" s="44"/>
      <c r="DA121" s="44"/>
      <c r="DB121" s="44"/>
      <c r="DC121" s="44"/>
      <c r="DD121" s="44"/>
      <c r="DE121" s="44"/>
      <c r="DF121" s="44"/>
      <c r="DG121" s="44"/>
    </row>
    <row r="122" spans="1:111" s="158" customFormat="1" ht="12.9" customHeight="1" x14ac:dyDescent="0.3">
      <c r="A122" s="69"/>
      <c r="B122" s="161"/>
      <c r="C122" s="161"/>
      <c r="D122" s="43"/>
      <c r="E122" s="43"/>
      <c r="F122" s="43"/>
      <c r="G122" s="43"/>
      <c r="H122" s="43"/>
      <c r="I122" s="43"/>
      <c r="J122" s="43"/>
      <c r="K122" s="43"/>
      <c r="L122" s="43"/>
      <c r="M122" s="43"/>
      <c r="N122" s="43"/>
      <c r="O122" s="43"/>
      <c r="P122" s="43"/>
      <c r="Q122" s="43"/>
      <c r="R122" s="43"/>
      <c r="S122" s="43"/>
      <c r="T122" s="43"/>
      <c r="U122" s="43"/>
      <c r="V122" s="43"/>
      <c r="W122" s="43"/>
      <c r="X122" s="43"/>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row>
    <row r="123" spans="1:111" s="158" customFormat="1" ht="12.9" customHeight="1" x14ac:dyDescent="0.3">
      <c r="A123" s="69"/>
      <c r="B123" s="161"/>
      <c r="C123" s="161"/>
      <c r="D123" s="43"/>
      <c r="E123" s="43"/>
      <c r="F123" s="43"/>
      <c r="G123" s="43"/>
      <c r="H123" s="43"/>
      <c r="I123" s="43"/>
      <c r="J123" s="43"/>
      <c r="K123" s="43"/>
      <c r="L123" s="43"/>
      <c r="M123" s="43"/>
      <c r="N123" s="43"/>
      <c r="O123" s="43"/>
      <c r="P123" s="43"/>
      <c r="Q123" s="43"/>
      <c r="R123" s="43"/>
      <c r="S123" s="43"/>
      <c r="T123" s="43"/>
      <c r="U123" s="43"/>
      <c r="V123" s="43"/>
      <c r="W123" s="43"/>
      <c r="X123" s="43"/>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row>
    <row r="124" spans="1:111" s="158" customFormat="1" ht="12.9" customHeight="1" x14ac:dyDescent="0.3">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row>
    <row r="125" spans="1:111" s="158" customFormat="1" ht="12.9" customHeigh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row>
    <row r="126" spans="1:111" s="158" customFormat="1" ht="12.9" customHeight="1" x14ac:dyDescent="0.3">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row>
    <row r="127" spans="1:111" s="158" customFormat="1" ht="12.9" customHeight="1" x14ac:dyDescent="0.3">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44"/>
      <c r="CR127" s="44"/>
      <c r="CS127" s="44"/>
      <c r="CT127" s="44"/>
      <c r="CU127" s="44"/>
      <c r="CV127" s="44"/>
      <c r="CW127" s="44"/>
      <c r="CX127" s="44"/>
      <c r="CY127" s="44"/>
      <c r="CZ127" s="44"/>
      <c r="DA127" s="44"/>
      <c r="DB127" s="44"/>
      <c r="DC127" s="44"/>
      <c r="DD127" s="44"/>
      <c r="DE127" s="44"/>
      <c r="DF127" s="44"/>
      <c r="DG127" s="44"/>
    </row>
    <row r="128" spans="1:111" s="158" customFormat="1" ht="12.9" customHeight="1" x14ac:dyDescent="0.3">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c r="CB128" s="44"/>
      <c r="CC128" s="44"/>
      <c r="CD128" s="44"/>
      <c r="CE128" s="44"/>
      <c r="CF128" s="44"/>
      <c r="CG128" s="44"/>
      <c r="CH128" s="44"/>
      <c r="CI128" s="44"/>
      <c r="CJ128" s="44"/>
      <c r="CK128" s="44"/>
      <c r="CL128" s="44"/>
      <c r="CM128" s="44"/>
      <c r="CN128" s="44"/>
      <c r="CO128" s="44"/>
      <c r="CP128" s="44"/>
      <c r="CQ128" s="44"/>
      <c r="CR128" s="44"/>
      <c r="CS128" s="44"/>
      <c r="CT128" s="44"/>
      <c r="CU128" s="44"/>
      <c r="CV128" s="44"/>
      <c r="CW128" s="44"/>
      <c r="CX128" s="44"/>
      <c r="CY128" s="44"/>
      <c r="CZ128" s="44"/>
      <c r="DA128" s="44"/>
      <c r="DB128" s="44"/>
      <c r="DC128" s="44"/>
      <c r="DD128" s="44"/>
      <c r="DE128" s="44"/>
      <c r="DF128" s="44"/>
      <c r="DG128" s="44"/>
    </row>
    <row r="129" spans="1:111" s="158" customFormat="1" ht="12.9" customHeight="1" x14ac:dyDescent="0.3">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44"/>
    </row>
    <row r="130" spans="1:111" s="158" customFormat="1" ht="12.9" customHeight="1" x14ac:dyDescent="0.3">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4"/>
      <c r="CG130" s="44"/>
      <c r="CH130" s="44"/>
      <c r="CI130" s="44"/>
      <c r="CJ130" s="44"/>
      <c r="CK130" s="44"/>
      <c r="CL130" s="44"/>
      <c r="CM130" s="44"/>
      <c r="CN130" s="44"/>
      <c r="CO130" s="44"/>
      <c r="CP130" s="44"/>
      <c r="CQ130" s="44"/>
      <c r="CR130" s="44"/>
      <c r="CS130" s="44"/>
      <c r="CT130" s="44"/>
      <c r="CU130" s="44"/>
      <c r="CV130" s="44"/>
      <c r="CW130" s="44"/>
      <c r="CX130" s="44"/>
      <c r="CY130" s="44"/>
      <c r="CZ130" s="44"/>
      <c r="DA130" s="44"/>
      <c r="DB130" s="44"/>
      <c r="DC130" s="44"/>
      <c r="DD130" s="44"/>
      <c r="DE130" s="44"/>
      <c r="DF130" s="44"/>
      <c r="DG130" s="44"/>
    </row>
    <row r="131" spans="1:111" s="158" customFormat="1" ht="12.9" customHeight="1" x14ac:dyDescent="0.3">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44"/>
      <c r="CR131" s="44"/>
      <c r="CS131" s="44"/>
      <c r="CT131" s="44"/>
      <c r="CU131" s="44"/>
      <c r="CV131" s="44"/>
      <c r="CW131" s="44"/>
      <c r="CX131" s="44"/>
      <c r="CY131" s="44"/>
      <c r="CZ131" s="44"/>
      <c r="DA131" s="44"/>
      <c r="DB131" s="44"/>
      <c r="DC131" s="44"/>
      <c r="DD131" s="44"/>
      <c r="DE131" s="44"/>
      <c r="DF131" s="44"/>
      <c r="DG131" s="44"/>
    </row>
    <row r="132" spans="1:111" s="158" customFormat="1" ht="12.9" customHeight="1" x14ac:dyDescent="0.3">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44"/>
      <c r="CR132" s="44"/>
      <c r="CS132" s="44"/>
      <c r="CT132" s="44"/>
      <c r="CU132" s="44"/>
      <c r="CV132" s="44"/>
      <c r="CW132" s="44"/>
      <c r="CX132" s="44"/>
      <c r="CY132" s="44"/>
      <c r="CZ132" s="44"/>
      <c r="DA132" s="44"/>
      <c r="DB132" s="44"/>
      <c r="DC132" s="44"/>
      <c r="DD132" s="44"/>
      <c r="DE132" s="44"/>
      <c r="DF132" s="44"/>
      <c r="DG132" s="44"/>
    </row>
  </sheetData>
  <printOptions horizontalCentered="1"/>
  <pageMargins left="0.70866141732283472" right="0.70866141732283472" top="0.74803149606299213" bottom="0.74803149606299213" header="0.31496062992125984" footer="0.31496062992125984"/>
  <pageSetup paperSize="8"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DG132"/>
  <sheetViews>
    <sheetView zoomScale="90" zoomScaleNormal="90" workbookViewId="0">
      <selection activeCell="O76" sqref="O76"/>
    </sheetView>
  </sheetViews>
  <sheetFormatPr defaultColWidth="9.109375" defaultRowHeight="13.8" outlineLevelRow="1" x14ac:dyDescent="0.3"/>
  <cols>
    <col min="1" max="24" width="9.6640625" style="211" customWidth="1"/>
    <col min="25" max="95" width="9.6640625" style="194" customWidth="1"/>
    <col min="96" max="16384" width="9.109375" style="194"/>
  </cols>
  <sheetData>
    <row r="1" spans="1:24" s="206" customFormat="1" ht="23.25" x14ac:dyDescent="0.35">
      <c r="A1" s="203" t="s">
        <v>12</v>
      </c>
      <c r="B1" s="204"/>
      <c r="C1" s="204"/>
      <c r="D1" s="204"/>
      <c r="E1" s="204"/>
      <c r="F1" s="204"/>
      <c r="G1" s="204"/>
      <c r="H1" s="204"/>
      <c r="I1" s="204"/>
      <c r="J1" s="204"/>
      <c r="K1" s="205"/>
      <c r="L1" s="205"/>
      <c r="M1" s="205"/>
      <c r="N1" s="205"/>
      <c r="O1" s="205"/>
      <c r="P1" s="205"/>
      <c r="Q1" s="205"/>
      <c r="R1" s="205"/>
      <c r="S1" s="205"/>
      <c r="T1" s="205"/>
      <c r="U1" s="205"/>
      <c r="V1" s="205"/>
      <c r="W1" s="205"/>
      <c r="X1" s="205"/>
    </row>
    <row r="2" spans="1:24" s="210" customFormat="1" ht="12.9" customHeight="1" x14ac:dyDescent="0.25">
      <c r="A2" s="207" t="s">
        <v>7</v>
      </c>
      <c r="B2" s="207"/>
      <c r="C2" s="207"/>
      <c r="D2" s="207"/>
      <c r="E2" s="207"/>
      <c r="F2" s="207"/>
      <c r="G2" s="207"/>
      <c r="H2" s="207"/>
      <c r="I2" s="207"/>
      <c r="J2" s="207"/>
      <c r="K2" s="208"/>
      <c r="L2" s="208"/>
      <c r="M2" s="208"/>
      <c r="N2" s="208"/>
      <c r="O2" s="208"/>
      <c r="P2" s="209"/>
      <c r="Q2" s="209"/>
      <c r="R2" s="209"/>
      <c r="S2" s="209"/>
      <c r="T2" s="209"/>
      <c r="U2" s="209"/>
      <c r="V2" s="209"/>
      <c r="W2" s="209"/>
      <c r="X2" s="209"/>
    </row>
    <row r="3" spans="1:24" ht="12.9" customHeight="1" x14ac:dyDescent="0.2">
      <c r="A3" s="211" t="s">
        <v>13</v>
      </c>
      <c r="Q3" s="211" t="s">
        <v>14</v>
      </c>
    </row>
    <row r="4" spans="1:24" ht="12.9" customHeight="1" x14ac:dyDescent="0.2">
      <c r="A4" s="211" t="s">
        <v>15</v>
      </c>
      <c r="R4" s="212"/>
      <c r="S4" s="211" t="s">
        <v>16</v>
      </c>
    </row>
    <row r="5" spans="1:24" ht="12.9" customHeight="1" x14ac:dyDescent="0.2">
      <c r="A5" s="211" t="s">
        <v>17</v>
      </c>
      <c r="R5" s="213"/>
      <c r="S5" s="211" t="s">
        <v>18</v>
      </c>
    </row>
    <row r="6" spans="1:24" s="210" customFormat="1" ht="12.9" customHeight="1" x14ac:dyDescent="0.25">
      <c r="A6" s="211"/>
      <c r="B6" s="214"/>
      <c r="C6" s="214"/>
      <c r="D6" s="214"/>
      <c r="E6" s="214"/>
      <c r="F6" s="214"/>
      <c r="G6" s="214"/>
      <c r="H6" s="214"/>
      <c r="I6" s="214"/>
      <c r="J6" s="214"/>
      <c r="K6" s="214"/>
      <c r="L6" s="214"/>
      <c r="M6" s="214"/>
      <c r="N6" s="214"/>
      <c r="O6" s="214"/>
      <c r="P6" s="214"/>
      <c r="Q6" s="214"/>
      <c r="R6" s="215"/>
      <c r="S6" s="211" t="s">
        <v>19</v>
      </c>
      <c r="T6" s="214"/>
      <c r="U6" s="214"/>
      <c r="V6" s="214"/>
      <c r="W6" s="214"/>
      <c r="X6" s="214"/>
    </row>
    <row r="7" spans="1:24" s="210" customFormat="1" ht="12.9" customHeight="1" x14ac:dyDescent="0.25">
      <c r="A7" s="211" t="s">
        <v>20</v>
      </c>
      <c r="B7" s="214"/>
      <c r="C7" s="214"/>
      <c r="D7" s="214"/>
      <c r="E7" s="214"/>
      <c r="F7" s="214"/>
      <c r="G7" s="214"/>
      <c r="H7" s="214"/>
      <c r="I7" s="214"/>
      <c r="J7" s="214"/>
      <c r="K7" s="214"/>
      <c r="L7" s="214"/>
      <c r="M7" s="214"/>
      <c r="N7" s="214"/>
      <c r="O7" s="214"/>
      <c r="P7" s="214"/>
      <c r="Q7" s="214"/>
      <c r="R7" s="214"/>
      <c r="S7" s="214"/>
      <c r="T7" s="214"/>
      <c r="U7" s="214"/>
      <c r="V7" s="214"/>
      <c r="W7" s="214"/>
      <c r="X7" s="214"/>
    </row>
    <row r="8" spans="1:24" s="210" customFormat="1" ht="12.9" customHeight="1" x14ac:dyDescent="0.25">
      <c r="A8" s="214"/>
      <c r="B8" s="214"/>
      <c r="C8" s="214"/>
      <c r="D8" s="214"/>
      <c r="E8" s="214"/>
      <c r="F8" s="214"/>
      <c r="G8" s="214"/>
      <c r="H8" s="214"/>
      <c r="I8" s="214"/>
      <c r="J8" s="214"/>
      <c r="K8" s="214"/>
      <c r="L8" s="214"/>
      <c r="M8" s="214"/>
      <c r="N8" s="214"/>
      <c r="O8" s="214"/>
      <c r="P8" s="214"/>
      <c r="Q8" s="214"/>
      <c r="R8" s="214"/>
      <c r="S8" s="214"/>
      <c r="T8" s="214"/>
      <c r="U8" s="214"/>
      <c r="V8" s="214"/>
      <c r="W8" s="214"/>
      <c r="X8" s="214"/>
    </row>
    <row r="9" spans="1:24" s="210" customFormat="1" ht="12.9" customHeight="1" x14ac:dyDescent="0.25">
      <c r="A9" s="214"/>
      <c r="B9" s="214"/>
      <c r="C9" s="214"/>
      <c r="D9" s="214"/>
      <c r="E9" s="214"/>
      <c r="F9" s="214"/>
      <c r="G9" s="214"/>
      <c r="H9" s="214"/>
      <c r="I9" s="214"/>
      <c r="J9" s="214"/>
      <c r="K9" s="214"/>
      <c r="L9" s="214"/>
      <c r="M9" s="214"/>
      <c r="N9" s="214"/>
      <c r="O9" s="214"/>
      <c r="P9" s="214"/>
      <c r="Q9" s="214"/>
      <c r="R9" s="214"/>
      <c r="S9" s="214"/>
      <c r="T9" s="214"/>
      <c r="U9" s="214"/>
      <c r="V9" s="214"/>
      <c r="W9" s="214"/>
      <c r="X9" s="214"/>
    </row>
    <row r="10" spans="1:24" ht="12.9" customHeight="1" x14ac:dyDescent="0.25">
      <c r="A10" s="207" t="s">
        <v>2</v>
      </c>
      <c r="B10" s="216"/>
      <c r="C10" s="216"/>
      <c r="D10" s="216"/>
      <c r="E10" s="216"/>
      <c r="F10" s="216"/>
      <c r="G10" s="216"/>
      <c r="H10" s="216"/>
      <c r="I10" s="216"/>
      <c r="J10" s="216"/>
      <c r="K10" s="217"/>
      <c r="L10" s="217"/>
      <c r="M10" s="217"/>
      <c r="N10" s="217"/>
      <c r="O10" s="217"/>
      <c r="P10" s="218"/>
      <c r="Q10" s="218"/>
      <c r="R10" s="218"/>
      <c r="S10" s="218"/>
      <c r="T10" s="218"/>
      <c r="U10" s="218"/>
      <c r="V10" s="218"/>
      <c r="W10" s="218"/>
      <c r="X10" s="218"/>
    </row>
    <row r="11" spans="1:24" ht="12.9" customHeight="1" x14ac:dyDescent="0.3">
      <c r="A11" s="219"/>
      <c r="B11" s="220"/>
      <c r="C11" s="220"/>
      <c r="D11" s="220"/>
      <c r="E11" s="220"/>
      <c r="F11" s="220"/>
      <c r="G11" s="220"/>
      <c r="H11" s="220"/>
      <c r="I11" s="220"/>
      <c r="J11" s="220"/>
      <c r="K11" s="221"/>
      <c r="L11" s="221"/>
      <c r="M11" s="221"/>
      <c r="N11" s="221"/>
      <c r="O11" s="221"/>
    </row>
    <row r="12" spans="1:24" ht="12.9" customHeight="1" x14ac:dyDescent="0.3">
      <c r="A12" s="219"/>
      <c r="B12" s="220"/>
      <c r="C12" s="220"/>
      <c r="D12" s="220"/>
      <c r="E12" s="220"/>
      <c r="F12" s="220"/>
      <c r="G12" s="220"/>
      <c r="H12" s="220"/>
      <c r="I12" s="222">
        <v>1</v>
      </c>
      <c r="J12" s="222">
        <v>2</v>
      </c>
      <c r="K12" s="222">
        <v>3</v>
      </c>
      <c r="L12" s="222">
        <v>4</v>
      </c>
      <c r="M12" s="222">
        <v>5</v>
      </c>
      <c r="N12" s="223">
        <v>6</v>
      </c>
      <c r="O12" s="222">
        <v>7</v>
      </c>
      <c r="P12" s="222">
        <v>8</v>
      </c>
      <c r="Q12" s="222">
        <v>9</v>
      </c>
      <c r="R12" s="222">
        <v>10</v>
      </c>
      <c r="S12" s="222">
        <v>11</v>
      </c>
      <c r="T12" s="222">
        <v>12</v>
      </c>
      <c r="U12" s="222">
        <v>13</v>
      </c>
      <c r="V12" s="222">
        <v>14</v>
      </c>
      <c r="W12" s="222">
        <v>15</v>
      </c>
    </row>
    <row r="13" spans="1:24" ht="12.9" customHeight="1" x14ac:dyDescent="0.3">
      <c r="A13" s="224" t="s">
        <v>21</v>
      </c>
      <c r="B13" s="224"/>
      <c r="C13" s="224"/>
      <c r="D13" s="224"/>
      <c r="E13" s="224"/>
      <c r="F13" s="224"/>
      <c r="I13" s="225">
        <f>Calculations!C47</f>
        <v>250</v>
      </c>
      <c r="J13" s="225">
        <f>Calculations!D47</f>
        <v>244.9812</v>
      </c>
      <c r="K13" s="225">
        <f>Calculations!E47</f>
        <v>271.20479999999998</v>
      </c>
      <c r="L13" s="225">
        <f>Calculations!F47</f>
        <v>270.48559999999998</v>
      </c>
      <c r="M13" s="226">
        <f>Calculations!G47</f>
        <v>271.84109999999998</v>
      </c>
      <c r="N13" s="227"/>
      <c r="O13" s="225"/>
      <c r="P13" s="225"/>
      <c r="Q13" s="225"/>
      <c r="R13" s="225"/>
      <c r="S13" s="332"/>
      <c r="T13" s="332"/>
      <c r="U13" s="332"/>
      <c r="V13" s="332"/>
      <c r="W13" s="332"/>
    </row>
    <row r="14" spans="1:24" ht="12.9" customHeight="1" x14ac:dyDescent="0.3">
      <c r="A14" s="224" t="s">
        <v>22</v>
      </c>
      <c r="B14" s="224"/>
      <c r="C14" s="224"/>
      <c r="D14" s="224"/>
      <c r="E14" s="224"/>
      <c r="F14" s="224"/>
      <c r="I14" s="335">
        <f>Calculations!C48</f>
        <v>-3</v>
      </c>
      <c r="J14" s="335">
        <f>Calculations!D48</f>
        <v>7</v>
      </c>
      <c r="K14" s="335">
        <f>Calculations!E48</f>
        <v>5</v>
      </c>
      <c r="L14" s="335">
        <f>Calculations!F48</f>
        <v>7</v>
      </c>
      <c r="M14" s="336">
        <f>Calculations!G48</f>
        <v>-2</v>
      </c>
      <c r="N14" s="337"/>
      <c r="O14" s="335"/>
      <c r="P14" s="335"/>
      <c r="Q14" s="335"/>
      <c r="R14" s="335"/>
    </row>
    <row r="15" spans="1:24" ht="12.9" customHeight="1" x14ac:dyDescent="0.3">
      <c r="A15" s="224" t="s">
        <v>23</v>
      </c>
      <c r="B15" s="224"/>
      <c r="C15" s="224"/>
      <c r="D15" s="224"/>
      <c r="E15" s="224"/>
      <c r="F15" s="224"/>
      <c r="I15" s="335">
        <f>Calculations!C49</f>
        <v>3</v>
      </c>
      <c r="J15" s="335">
        <f>Calculations!D49</f>
        <v>1</v>
      </c>
      <c r="K15" s="335">
        <f>Calculations!E49</f>
        <v>6</v>
      </c>
      <c r="L15" s="335">
        <f>Calculations!F49</f>
        <v>-3</v>
      </c>
      <c r="M15" s="336">
        <f>Calculations!G49</f>
        <v>5</v>
      </c>
      <c r="N15" s="337"/>
      <c r="O15" s="335"/>
      <c r="P15" s="335"/>
      <c r="Q15" s="335"/>
      <c r="R15" s="335"/>
    </row>
    <row r="16" spans="1:24" ht="12.9" customHeight="1" x14ac:dyDescent="0.3">
      <c r="A16" s="224" t="s">
        <v>24</v>
      </c>
      <c r="B16" s="224"/>
      <c r="C16" s="224"/>
      <c r="D16" s="224"/>
      <c r="E16" s="224"/>
      <c r="F16" s="224"/>
      <c r="I16" s="228">
        <f>Calculations!B51</f>
        <v>7.1900000000000006E-2</v>
      </c>
      <c r="J16" s="224"/>
      <c r="K16" s="224"/>
      <c r="L16" s="224"/>
      <c r="M16" s="229"/>
      <c r="N16" s="229"/>
      <c r="O16" s="229"/>
    </row>
    <row r="17" spans="1:110" ht="12.9" customHeight="1" x14ac:dyDescent="0.3">
      <c r="A17" s="224"/>
      <c r="B17" s="224"/>
      <c r="C17" s="224"/>
      <c r="D17" s="224"/>
      <c r="E17" s="224"/>
      <c r="F17" s="224"/>
    </row>
    <row r="18" spans="1:110" ht="12.9" customHeight="1" x14ac:dyDescent="0.3">
      <c r="A18" s="224"/>
      <c r="B18" s="224"/>
      <c r="C18" s="224"/>
      <c r="D18" s="224"/>
      <c r="E18" s="224"/>
      <c r="F18" s="224"/>
      <c r="G18" s="224"/>
      <c r="H18" s="224"/>
      <c r="I18" s="224"/>
      <c r="J18" s="224"/>
      <c r="K18" s="200"/>
      <c r="L18" s="230"/>
      <c r="M18" s="194"/>
      <c r="N18" s="229"/>
      <c r="O18" s="229"/>
    </row>
    <row r="19" spans="1:110" ht="12.9" customHeight="1" x14ac:dyDescent="0.3">
      <c r="A19" s="231" t="s">
        <v>5</v>
      </c>
      <c r="B19" s="232"/>
      <c r="C19" s="232"/>
      <c r="D19" s="232"/>
      <c r="E19" s="232"/>
      <c r="F19" s="232"/>
      <c r="G19" s="232"/>
      <c r="H19" s="232"/>
      <c r="I19" s="232"/>
      <c r="J19" s="232"/>
      <c r="K19" s="233"/>
      <c r="L19" s="217"/>
      <c r="M19" s="217"/>
      <c r="N19" s="217"/>
      <c r="O19" s="217"/>
      <c r="P19" s="218"/>
      <c r="Q19" s="218"/>
      <c r="R19" s="218"/>
      <c r="S19" s="218"/>
      <c r="T19" s="218"/>
      <c r="U19" s="218"/>
      <c r="V19" s="218"/>
      <c r="W19" s="218"/>
      <c r="X19" s="218"/>
    </row>
    <row r="20" spans="1:110" ht="12.9" customHeight="1" x14ac:dyDescent="0.3">
      <c r="A20" s="234"/>
      <c r="B20" s="234"/>
      <c r="C20" s="234"/>
      <c r="D20" s="234"/>
      <c r="E20" s="234"/>
      <c r="F20" s="234"/>
      <c r="G20" s="234"/>
      <c r="H20" s="234"/>
      <c r="I20" s="235"/>
      <c r="J20" s="230"/>
      <c r="K20" s="230"/>
      <c r="L20" s="230"/>
      <c r="M20" s="200"/>
      <c r="N20" s="200"/>
      <c r="O20" s="200"/>
    </row>
    <row r="21" spans="1:110" ht="12.9" customHeight="1" x14ac:dyDescent="0.3">
      <c r="A21" s="194"/>
      <c r="B21" s="194"/>
      <c r="C21" s="194"/>
      <c r="D21" s="194"/>
      <c r="E21" s="194"/>
      <c r="F21" s="194"/>
      <c r="G21" s="194"/>
      <c r="H21" s="194"/>
      <c r="I21" s="194"/>
      <c r="K21" s="236" t="s">
        <v>25</v>
      </c>
      <c r="M21" s="194"/>
      <c r="P21" s="236" t="s">
        <v>26</v>
      </c>
      <c r="R21" s="194"/>
      <c r="S21" s="194"/>
      <c r="U21" s="236" t="s">
        <v>27</v>
      </c>
      <c r="X21" s="194"/>
    </row>
    <row r="22" spans="1:110" ht="12.9" customHeight="1" x14ac:dyDescent="0.3">
      <c r="A22" s="194"/>
      <c r="B22" s="194"/>
      <c r="C22" s="194"/>
      <c r="D22" s="194"/>
      <c r="E22" s="194"/>
      <c r="F22" s="194"/>
      <c r="G22" s="194"/>
      <c r="H22" s="194"/>
      <c r="I22" s="237">
        <v>1</v>
      </c>
      <c r="J22" s="238">
        <f>I22+1</f>
        <v>2</v>
      </c>
      <c r="K22" s="238">
        <f t="shared" ref="K22:Y23" si="0">J22+1</f>
        <v>3</v>
      </c>
      <c r="L22" s="238">
        <f t="shared" si="0"/>
        <v>4</v>
      </c>
      <c r="M22" s="239">
        <f t="shared" si="0"/>
        <v>5</v>
      </c>
      <c r="N22" s="237">
        <f t="shared" si="0"/>
        <v>6</v>
      </c>
      <c r="O22" s="238">
        <f t="shared" si="0"/>
        <v>7</v>
      </c>
      <c r="P22" s="238">
        <f t="shared" si="0"/>
        <v>8</v>
      </c>
      <c r="Q22" s="238">
        <f t="shared" si="0"/>
        <v>9</v>
      </c>
      <c r="R22" s="239">
        <f t="shared" si="0"/>
        <v>10</v>
      </c>
      <c r="S22" s="237">
        <f t="shared" si="0"/>
        <v>11</v>
      </c>
      <c r="T22" s="238">
        <f t="shared" si="0"/>
        <v>12</v>
      </c>
      <c r="U22" s="238">
        <f t="shared" si="0"/>
        <v>13</v>
      </c>
      <c r="V22" s="238">
        <f t="shared" si="0"/>
        <v>14</v>
      </c>
      <c r="W22" s="239">
        <f t="shared" si="0"/>
        <v>15</v>
      </c>
      <c r="X22" s="237">
        <f t="shared" si="0"/>
        <v>16</v>
      </c>
      <c r="Y22" s="238">
        <f t="shared" si="0"/>
        <v>17</v>
      </c>
    </row>
    <row r="23" spans="1:110" s="245" customFormat="1" ht="12.9" customHeight="1" x14ac:dyDescent="0.3">
      <c r="A23" s="240" t="s">
        <v>28</v>
      </c>
      <c r="B23" s="240"/>
      <c r="C23" s="240"/>
      <c r="D23" s="240"/>
      <c r="E23" s="240"/>
      <c r="F23" s="240"/>
      <c r="G23" s="240"/>
      <c r="H23" s="240"/>
      <c r="I23" s="241">
        <v>0</v>
      </c>
      <c r="J23" s="241">
        <f>I23+1</f>
        <v>1</v>
      </c>
      <c r="K23" s="241">
        <f t="shared" si="0"/>
        <v>2</v>
      </c>
      <c r="L23" s="241">
        <f t="shared" si="0"/>
        <v>3</v>
      </c>
      <c r="M23" s="242">
        <f t="shared" si="0"/>
        <v>4</v>
      </c>
      <c r="N23" s="243">
        <f t="shared" si="0"/>
        <v>5</v>
      </c>
      <c r="O23" s="241">
        <f t="shared" si="0"/>
        <v>6</v>
      </c>
      <c r="P23" s="241">
        <f t="shared" si="0"/>
        <v>7</v>
      </c>
      <c r="Q23" s="241">
        <f t="shared" si="0"/>
        <v>8</v>
      </c>
      <c r="R23" s="242">
        <f t="shared" si="0"/>
        <v>9</v>
      </c>
      <c r="S23" s="243">
        <f t="shared" si="0"/>
        <v>10</v>
      </c>
      <c r="T23" s="241">
        <f t="shared" si="0"/>
        <v>11</v>
      </c>
      <c r="U23" s="241">
        <f t="shared" si="0"/>
        <v>12</v>
      </c>
      <c r="V23" s="241">
        <f t="shared" si="0"/>
        <v>13</v>
      </c>
      <c r="W23" s="242">
        <f t="shared" si="0"/>
        <v>14</v>
      </c>
      <c r="X23" s="241">
        <f t="shared" si="0"/>
        <v>15</v>
      </c>
      <c r="Y23" s="241">
        <f t="shared" si="0"/>
        <v>16</v>
      </c>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row>
    <row r="24" spans="1:110" s="245" customFormat="1" ht="12.9" customHeight="1" x14ac:dyDescent="0.3">
      <c r="A24" s="240" t="s">
        <v>29</v>
      </c>
      <c r="B24" s="240"/>
      <c r="C24" s="240"/>
      <c r="D24" s="240"/>
      <c r="E24" s="240"/>
      <c r="F24" s="240"/>
      <c r="G24" s="240"/>
      <c r="H24" s="240"/>
      <c r="I24" s="246">
        <f t="shared" ref="I24:Y24" si="1">1/(1+$I$16)^I23</f>
        <v>1</v>
      </c>
      <c r="J24" s="246">
        <f t="shared" si="1"/>
        <v>0.93292284728052988</v>
      </c>
      <c r="K24" s="246">
        <f t="shared" si="1"/>
        <v>0.87034503897801074</v>
      </c>
      <c r="L24" s="246">
        <f t="shared" si="1"/>
        <v>0.8119647718798495</v>
      </c>
      <c r="M24" s="247">
        <f t="shared" si="1"/>
        <v>0.75750048687363514</v>
      </c>
      <c r="N24" s="248">
        <f t="shared" si="1"/>
        <v>0.70668951103053923</v>
      </c>
      <c r="O24" s="246">
        <f t="shared" si="1"/>
        <v>0.65928679077389607</v>
      </c>
      <c r="P24" s="246">
        <f t="shared" si="1"/>
        <v>0.61506371002322602</v>
      </c>
      <c r="Q24" s="246">
        <f t="shared" si="1"/>
        <v>0.57380698761379423</v>
      </c>
      <c r="R24" s="247">
        <f t="shared" si="1"/>
        <v>0.53531764867412457</v>
      </c>
      <c r="S24" s="248">
        <f t="shared" si="1"/>
        <v>0.49941006500058266</v>
      </c>
      <c r="T24" s="246">
        <f t="shared" si="1"/>
        <v>0.46591105980089798</v>
      </c>
      <c r="U24" s="246">
        <f t="shared" si="1"/>
        <v>0.43465907248894298</v>
      </c>
      <c r="V24" s="246">
        <f t="shared" si="1"/>
        <v>0.40550337950269894</v>
      </c>
      <c r="W24" s="247">
        <f t="shared" si="1"/>
        <v>0.37830336738753512</v>
      </c>
      <c r="X24" s="246">
        <f t="shared" si="1"/>
        <v>0.35292785463899157</v>
      </c>
      <c r="Y24" s="246">
        <f t="shared" si="1"/>
        <v>0.32925445903441697</v>
      </c>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249"/>
      <c r="BO24" s="249"/>
      <c r="BP24" s="249"/>
      <c r="BQ24" s="249"/>
      <c r="BR24" s="249"/>
      <c r="BS24" s="249"/>
      <c r="BT24" s="249"/>
      <c r="BU24" s="249"/>
      <c r="BV24" s="249"/>
      <c r="BW24" s="249"/>
      <c r="BX24" s="249"/>
      <c r="BY24" s="249"/>
      <c r="BZ24" s="249"/>
      <c r="CA24" s="249"/>
      <c r="CB24" s="249"/>
      <c r="CC24" s="249"/>
      <c r="CD24" s="249"/>
      <c r="CE24" s="249"/>
      <c r="CF24" s="249"/>
      <c r="CG24" s="249"/>
      <c r="CH24" s="249"/>
      <c r="CI24" s="249"/>
      <c r="CJ24" s="249"/>
      <c r="CK24" s="249"/>
      <c r="CL24" s="249"/>
      <c r="CM24" s="249"/>
      <c r="CN24" s="249"/>
      <c r="CO24" s="249"/>
      <c r="CP24" s="249"/>
      <c r="CQ24" s="249"/>
      <c r="CR24" s="249"/>
      <c r="CS24" s="249"/>
      <c r="CT24" s="249"/>
      <c r="CU24" s="249"/>
      <c r="CV24" s="249"/>
      <c r="CW24" s="249"/>
      <c r="CX24" s="249"/>
      <c r="CY24" s="249"/>
      <c r="CZ24" s="249"/>
      <c r="DA24" s="249"/>
      <c r="DB24" s="249"/>
      <c r="DC24" s="249"/>
      <c r="DD24" s="249"/>
      <c r="DE24" s="249"/>
      <c r="DF24" s="249"/>
    </row>
    <row r="25" spans="1:110" ht="12.9" customHeight="1" x14ac:dyDescent="0.3">
      <c r="A25" s="234"/>
      <c r="B25" s="234"/>
      <c r="C25" s="234"/>
      <c r="D25" s="234"/>
      <c r="E25" s="234"/>
      <c r="F25" s="234"/>
      <c r="G25" s="234"/>
      <c r="H25" s="234"/>
      <c r="I25" s="250"/>
      <c r="J25" s="250"/>
      <c r="K25" s="250"/>
      <c r="L25" s="250"/>
      <c r="M25" s="251"/>
      <c r="N25" s="252"/>
      <c r="O25" s="250"/>
      <c r="P25" s="194"/>
      <c r="Q25" s="253"/>
      <c r="R25" s="251"/>
      <c r="S25" s="252"/>
      <c r="T25" s="250"/>
      <c r="U25" s="194"/>
      <c r="V25" s="253"/>
      <c r="W25" s="251"/>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row>
    <row r="26" spans="1:110" s="256" customFormat="1" ht="12.9" customHeight="1" outlineLevel="1" x14ac:dyDescent="0.3">
      <c r="A26" s="254" t="s">
        <v>30</v>
      </c>
      <c r="B26" s="254" t="s">
        <v>31</v>
      </c>
      <c r="C26" s="255"/>
      <c r="D26" s="255"/>
      <c r="E26" s="255"/>
      <c r="F26" s="255"/>
      <c r="G26" s="255"/>
      <c r="H26" s="255"/>
      <c r="I26" s="256">
        <f>I13</f>
        <v>250</v>
      </c>
      <c r="J26" s="256">
        <f>J13</f>
        <v>244.9812</v>
      </c>
      <c r="K26" s="256">
        <f>K13</f>
        <v>271.20479999999998</v>
      </c>
      <c r="L26" s="256">
        <f>L13</f>
        <v>270.48559999999998</v>
      </c>
      <c r="M26" s="257">
        <f>M13</f>
        <v>271.84109999999998</v>
      </c>
      <c r="N26" s="258"/>
      <c r="O26" s="259"/>
      <c r="R26" s="260"/>
      <c r="S26" s="258"/>
      <c r="T26" s="259"/>
      <c r="W26" s="260"/>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59"/>
      <c r="BU26" s="259"/>
      <c r="BV26" s="259"/>
      <c r="BW26" s="259"/>
      <c r="BX26" s="259"/>
      <c r="BY26" s="259"/>
      <c r="BZ26" s="259"/>
      <c r="CA26" s="259"/>
      <c r="CB26" s="259"/>
      <c r="CC26" s="259"/>
      <c r="CD26" s="259"/>
      <c r="CE26" s="259"/>
      <c r="CF26" s="259"/>
      <c r="CG26" s="259"/>
      <c r="CH26" s="259"/>
      <c r="CI26" s="259"/>
      <c r="CJ26" s="259"/>
      <c r="CK26" s="259"/>
      <c r="CL26" s="259"/>
      <c r="CM26" s="259"/>
      <c r="CN26" s="259"/>
      <c r="CO26" s="259"/>
      <c r="CP26" s="259"/>
      <c r="CQ26" s="259"/>
      <c r="CR26" s="259"/>
      <c r="CS26" s="259"/>
      <c r="CT26" s="259"/>
      <c r="CU26" s="259"/>
      <c r="CV26" s="259"/>
      <c r="CW26" s="259"/>
      <c r="CX26" s="259"/>
      <c r="CY26" s="259"/>
      <c r="CZ26" s="259"/>
      <c r="DA26" s="259"/>
      <c r="DB26" s="259"/>
      <c r="DC26" s="259"/>
      <c r="DD26" s="259"/>
      <c r="DE26" s="259"/>
      <c r="DF26" s="259"/>
    </row>
    <row r="27" spans="1:110" s="256" customFormat="1" ht="12.9" customHeight="1" outlineLevel="1" x14ac:dyDescent="0.3">
      <c r="A27" s="254" t="s">
        <v>32</v>
      </c>
      <c r="B27" s="261" t="s">
        <v>33</v>
      </c>
      <c r="C27" s="262"/>
      <c r="D27" s="262"/>
      <c r="E27" s="262"/>
      <c r="F27" s="262"/>
      <c r="G27" s="262"/>
      <c r="H27" s="262"/>
      <c r="I27" s="263">
        <f>I26</f>
        <v>250</v>
      </c>
      <c r="J27" s="263">
        <f>J26</f>
        <v>244.9812</v>
      </c>
      <c r="K27" s="263">
        <f>K26</f>
        <v>271.20479999999998</v>
      </c>
      <c r="L27" s="263">
        <f>L26</f>
        <v>270.48559999999998</v>
      </c>
      <c r="M27" s="264">
        <f>M26</f>
        <v>271.84109999999998</v>
      </c>
      <c r="N27" s="265"/>
      <c r="O27" s="266"/>
      <c r="P27" s="263"/>
      <c r="Q27" s="263"/>
      <c r="R27" s="267"/>
      <c r="S27" s="265"/>
      <c r="T27" s="266"/>
      <c r="U27" s="263"/>
      <c r="V27" s="263"/>
      <c r="W27" s="267"/>
      <c r="X27" s="266"/>
      <c r="Y27" s="266"/>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59"/>
      <c r="CP27" s="259"/>
      <c r="CQ27" s="259"/>
      <c r="CR27" s="259"/>
      <c r="CS27" s="259"/>
      <c r="CT27" s="259"/>
      <c r="CU27" s="259"/>
      <c r="CV27" s="259"/>
      <c r="CW27" s="259"/>
      <c r="CX27" s="259"/>
      <c r="CY27" s="259"/>
      <c r="CZ27" s="259"/>
      <c r="DA27" s="259"/>
      <c r="DB27" s="259"/>
      <c r="DC27" s="259"/>
      <c r="DD27" s="259"/>
      <c r="DE27" s="259"/>
      <c r="DF27" s="259"/>
    </row>
    <row r="28" spans="1:110" s="270" customFormat="1" ht="12.9" customHeight="1" outlineLevel="1" x14ac:dyDescent="0.3">
      <c r="A28" s="268"/>
      <c r="B28" s="268"/>
      <c r="C28" s="269"/>
      <c r="D28" s="269"/>
      <c r="E28" s="269"/>
      <c r="F28" s="269"/>
      <c r="G28" s="269"/>
      <c r="H28" s="269"/>
      <c r="M28" s="271"/>
      <c r="N28" s="272"/>
      <c r="R28" s="271"/>
      <c r="S28" s="272"/>
      <c r="W28" s="271"/>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c r="BW28" s="273"/>
      <c r="BX28" s="273"/>
      <c r="BY28" s="273"/>
      <c r="BZ28" s="273"/>
      <c r="CA28" s="273"/>
      <c r="CB28" s="273"/>
      <c r="CC28" s="273"/>
      <c r="CD28" s="273"/>
      <c r="CE28" s="273"/>
      <c r="CF28" s="273"/>
      <c r="CG28" s="273"/>
      <c r="CH28" s="273"/>
      <c r="CI28" s="273"/>
      <c r="CJ28" s="273"/>
      <c r="CK28" s="273"/>
      <c r="CL28" s="273"/>
      <c r="CM28" s="273"/>
      <c r="CN28" s="273"/>
      <c r="CO28" s="273"/>
      <c r="CP28" s="273"/>
      <c r="CQ28" s="273"/>
      <c r="CR28" s="273"/>
      <c r="CS28" s="273"/>
      <c r="CT28" s="273"/>
      <c r="CU28" s="273"/>
      <c r="CV28" s="273"/>
      <c r="CW28" s="273"/>
      <c r="CX28" s="273"/>
      <c r="CY28" s="273"/>
      <c r="CZ28" s="273"/>
      <c r="DA28" s="273"/>
      <c r="DB28" s="273"/>
      <c r="DC28" s="273"/>
      <c r="DD28" s="273"/>
      <c r="DE28" s="273"/>
      <c r="DF28" s="273"/>
    </row>
    <row r="29" spans="1:110" s="270" customFormat="1" ht="12.9" customHeight="1" outlineLevel="1" x14ac:dyDescent="0.3">
      <c r="A29" s="274" t="s">
        <v>34</v>
      </c>
      <c r="B29" s="268" t="s">
        <v>35</v>
      </c>
      <c r="C29" s="269"/>
      <c r="D29" s="269"/>
      <c r="E29" s="269"/>
      <c r="F29" s="269"/>
      <c r="G29" s="269"/>
      <c r="H29" s="255"/>
      <c r="I29" s="270">
        <f>I13</f>
        <v>250</v>
      </c>
      <c r="J29" s="270">
        <f>J13</f>
        <v>244.9812</v>
      </c>
      <c r="K29" s="270">
        <f>K13</f>
        <v>271.20479999999998</v>
      </c>
      <c r="L29" s="270">
        <f>L13</f>
        <v>270.48559999999998</v>
      </c>
      <c r="M29" s="271">
        <f>M13</f>
        <v>271.84109999999998</v>
      </c>
      <c r="N29" s="272"/>
      <c r="R29" s="271"/>
      <c r="S29" s="272"/>
      <c r="W29" s="271"/>
    </row>
    <row r="30" spans="1:110" s="270" customFormat="1" ht="12.9" customHeight="1" outlineLevel="1" x14ac:dyDescent="0.3">
      <c r="A30" s="274"/>
      <c r="B30" s="268" t="s">
        <v>36</v>
      </c>
      <c r="C30" s="269"/>
      <c r="D30" s="269"/>
      <c r="E30" s="269"/>
      <c r="F30" s="269"/>
      <c r="G30" s="269"/>
      <c r="H30" s="255"/>
      <c r="M30" s="271"/>
      <c r="N30" s="275">
        <f>N13</f>
        <v>0</v>
      </c>
      <c r="O30" s="215">
        <f>O13</f>
        <v>0</v>
      </c>
      <c r="P30" s="215">
        <f>P13</f>
        <v>0</v>
      </c>
      <c r="Q30" s="215">
        <f>Q13</f>
        <v>0</v>
      </c>
      <c r="R30" s="276">
        <f>R13</f>
        <v>0</v>
      </c>
      <c r="S30" s="272"/>
      <c r="W30" s="271"/>
    </row>
    <row r="31" spans="1:110" s="270" customFormat="1" ht="12.9" customHeight="1" outlineLevel="1" x14ac:dyDescent="0.3">
      <c r="A31" s="274"/>
      <c r="B31" s="268" t="s">
        <v>37</v>
      </c>
      <c r="C31" s="269"/>
      <c r="D31" s="269"/>
      <c r="E31" s="269"/>
      <c r="F31" s="269"/>
      <c r="G31" s="269"/>
      <c r="H31" s="269"/>
      <c r="M31" s="271"/>
      <c r="N31" s="272"/>
      <c r="R31" s="271"/>
      <c r="S31" s="329">
        <f>S13</f>
        <v>0</v>
      </c>
      <c r="T31" s="329">
        <f>T13</f>
        <v>0</v>
      </c>
      <c r="U31" s="329">
        <f>U13</f>
        <v>0</v>
      </c>
      <c r="V31" s="329">
        <f>V13</f>
        <v>0</v>
      </c>
      <c r="W31" s="329">
        <f>W13</f>
        <v>0</v>
      </c>
      <c r="X31" s="330">
        <f>V32</f>
        <v>0</v>
      </c>
      <c r="Y31" s="330">
        <f>$S$31</f>
        <v>0</v>
      </c>
    </row>
    <row r="32" spans="1:110" s="270" customFormat="1" ht="12.9" customHeight="1" outlineLevel="1" x14ac:dyDescent="0.3">
      <c r="A32" s="274"/>
      <c r="B32" s="268" t="s">
        <v>38</v>
      </c>
      <c r="C32" s="269"/>
      <c r="D32" s="269"/>
      <c r="E32" s="269"/>
      <c r="F32" s="269"/>
      <c r="G32" s="269"/>
      <c r="H32" s="269"/>
      <c r="I32" s="270">
        <f>SUM(I29:I31)</f>
        <v>250</v>
      </c>
      <c r="J32" s="270">
        <f t="shared" ref="J32:Y32" si="2">SUM(J29:J31)</f>
        <v>244.9812</v>
      </c>
      <c r="K32" s="270">
        <f t="shared" si="2"/>
        <v>271.20479999999998</v>
      </c>
      <c r="L32" s="270">
        <f t="shared" si="2"/>
        <v>270.48559999999998</v>
      </c>
      <c r="M32" s="271">
        <f t="shared" si="2"/>
        <v>271.84109999999998</v>
      </c>
      <c r="N32" s="272">
        <f t="shared" si="2"/>
        <v>0</v>
      </c>
      <c r="O32" s="270">
        <f t="shared" si="2"/>
        <v>0</v>
      </c>
      <c r="P32" s="270">
        <f t="shared" si="2"/>
        <v>0</v>
      </c>
      <c r="Q32" s="270">
        <f t="shared" si="2"/>
        <v>0</v>
      </c>
      <c r="R32" s="271">
        <f t="shared" si="2"/>
        <v>0</v>
      </c>
      <c r="S32" s="272">
        <f>SUM(S29:S31)</f>
        <v>0</v>
      </c>
      <c r="T32" s="270">
        <f t="shared" si="2"/>
        <v>0</v>
      </c>
      <c r="U32" s="270">
        <f t="shared" si="2"/>
        <v>0</v>
      </c>
      <c r="V32" s="270">
        <f t="shared" si="2"/>
        <v>0</v>
      </c>
      <c r="W32" s="271">
        <f t="shared" si="2"/>
        <v>0</v>
      </c>
      <c r="X32" s="270">
        <f t="shared" si="2"/>
        <v>0</v>
      </c>
      <c r="Y32" s="270">
        <f t="shared" si="2"/>
        <v>0</v>
      </c>
    </row>
    <row r="33" spans="1:25" s="270" customFormat="1" ht="12.9" customHeight="1" outlineLevel="1" x14ac:dyDescent="0.3">
      <c r="A33" s="268"/>
      <c r="B33" s="277" t="s">
        <v>39</v>
      </c>
      <c r="C33" s="278"/>
      <c r="D33" s="278"/>
      <c r="E33" s="278"/>
      <c r="F33" s="278"/>
      <c r="G33" s="278"/>
      <c r="H33" s="278"/>
      <c r="I33" s="279">
        <f>I$29</f>
        <v>250</v>
      </c>
      <c r="J33" s="279">
        <f>J$29</f>
        <v>244.9812</v>
      </c>
      <c r="K33" s="279">
        <f>K$29</f>
        <v>271.20479999999998</v>
      </c>
      <c r="L33" s="279">
        <f>L$29</f>
        <v>270.48559999999998</v>
      </c>
      <c r="M33" s="280">
        <f>M$29</f>
        <v>271.84109999999998</v>
      </c>
      <c r="N33" s="281"/>
      <c r="O33" s="279"/>
      <c r="P33" s="279"/>
      <c r="Q33" s="279"/>
      <c r="R33" s="280"/>
      <c r="S33" s="281"/>
      <c r="T33" s="279"/>
      <c r="U33" s="279"/>
      <c r="V33" s="279"/>
      <c r="W33" s="280"/>
      <c r="X33" s="279"/>
      <c r="Y33" s="279"/>
    </row>
    <row r="34" spans="1:25" s="270" customFormat="1" ht="12.9" customHeight="1" outlineLevel="1" x14ac:dyDescent="0.3">
      <c r="A34" s="268"/>
      <c r="B34" s="277" t="s">
        <v>40</v>
      </c>
      <c r="C34" s="278"/>
      <c r="D34" s="278"/>
      <c r="E34" s="278"/>
      <c r="F34" s="278"/>
      <c r="G34" s="278"/>
      <c r="H34" s="278"/>
      <c r="I34" s="279"/>
      <c r="J34" s="279"/>
      <c r="K34" s="279"/>
      <c r="L34" s="279"/>
      <c r="M34" s="280"/>
      <c r="N34" s="281">
        <f>N$30</f>
        <v>0</v>
      </c>
      <c r="O34" s="279">
        <f>O$30</f>
        <v>0</v>
      </c>
      <c r="P34" s="279">
        <f>P$30</f>
        <v>0</v>
      </c>
      <c r="Q34" s="279">
        <f>Q$30</f>
        <v>0</v>
      </c>
      <c r="R34" s="280">
        <f>R$30</f>
        <v>0</v>
      </c>
      <c r="S34" s="281"/>
      <c r="T34" s="279"/>
      <c r="U34" s="279"/>
      <c r="V34" s="279"/>
      <c r="W34" s="280"/>
      <c r="X34" s="279"/>
      <c r="Y34" s="279"/>
    </row>
    <row r="35" spans="1:25" s="270" customFormat="1" ht="12.9" customHeight="1" outlineLevel="1" x14ac:dyDescent="0.3">
      <c r="A35" s="268"/>
      <c r="B35" s="277" t="s">
        <v>41</v>
      </c>
      <c r="C35" s="278"/>
      <c r="D35" s="278"/>
      <c r="E35" s="278"/>
      <c r="F35" s="278"/>
      <c r="G35" s="278"/>
      <c r="H35" s="278"/>
      <c r="I35" s="279"/>
      <c r="J35" s="279"/>
      <c r="K35" s="279"/>
      <c r="L35" s="279"/>
      <c r="M35" s="280"/>
      <c r="N35" s="281"/>
      <c r="O35" s="279"/>
      <c r="P35" s="279"/>
      <c r="Q35" s="279"/>
      <c r="R35" s="280"/>
      <c r="S35" s="281">
        <f t="shared" ref="S35:Y35" si="3">S$31</f>
        <v>0</v>
      </c>
      <c r="T35" s="279">
        <f t="shared" si="3"/>
        <v>0</v>
      </c>
      <c r="U35" s="279">
        <f t="shared" si="3"/>
        <v>0</v>
      </c>
      <c r="V35" s="279">
        <f t="shared" si="3"/>
        <v>0</v>
      </c>
      <c r="W35" s="280">
        <f t="shared" si="3"/>
        <v>0</v>
      </c>
      <c r="X35" s="279">
        <f t="shared" si="3"/>
        <v>0</v>
      </c>
      <c r="Y35" s="279">
        <f t="shared" si="3"/>
        <v>0</v>
      </c>
    </row>
    <row r="36" spans="1:25" s="270" customFormat="1" ht="12.75" customHeight="1" outlineLevel="1" x14ac:dyDescent="0.3">
      <c r="A36" s="268"/>
      <c r="B36" s="277" t="s">
        <v>42</v>
      </c>
      <c r="C36" s="278"/>
      <c r="D36" s="278"/>
      <c r="E36" s="278"/>
      <c r="F36" s="278"/>
      <c r="G36" s="278"/>
      <c r="H36" s="278"/>
      <c r="I36" s="279">
        <f t="shared" ref="I36:Y36" si="4">SUM(I33:I35)</f>
        <v>250</v>
      </c>
      <c r="J36" s="279">
        <f t="shared" si="4"/>
        <v>244.9812</v>
      </c>
      <c r="K36" s="279">
        <f t="shared" si="4"/>
        <v>271.20479999999998</v>
      </c>
      <c r="L36" s="279">
        <f t="shared" si="4"/>
        <v>270.48559999999998</v>
      </c>
      <c r="M36" s="280">
        <f t="shared" si="4"/>
        <v>271.84109999999998</v>
      </c>
      <c r="N36" s="281">
        <f t="shared" si="4"/>
        <v>0</v>
      </c>
      <c r="O36" s="279">
        <f t="shared" si="4"/>
        <v>0</v>
      </c>
      <c r="P36" s="279">
        <f t="shared" si="4"/>
        <v>0</v>
      </c>
      <c r="Q36" s="279">
        <f t="shared" si="4"/>
        <v>0</v>
      </c>
      <c r="R36" s="280">
        <f t="shared" si="4"/>
        <v>0</v>
      </c>
      <c r="S36" s="281">
        <f t="shared" si="4"/>
        <v>0</v>
      </c>
      <c r="T36" s="279">
        <f t="shared" si="4"/>
        <v>0</v>
      </c>
      <c r="U36" s="279">
        <f t="shared" si="4"/>
        <v>0</v>
      </c>
      <c r="V36" s="279">
        <f t="shared" si="4"/>
        <v>0</v>
      </c>
      <c r="W36" s="280">
        <f t="shared" si="4"/>
        <v>0</v>
      </c>
      <c r="X36" s="279">
        <f t="shared" si="4"/>
        <v>0</v>
      </c>
      <c r="Y36" s="279">
        <f t="shared" si="4"/>
        <v>0</v>
      </c>
    </row>
    <row r="37" spans="1:25" s="270" customFormat="1" ht="12.9" customHeight="1" outlineLevel="1" x14ac:dyDescent="0.3">
      <c r="A37" s="274"/>
      <c r="B37" s="268"/>
      <c r="C37" s="269"/>
      <c r="D37" s="269"/>
      <c r="E37" s="269"/>
      <c r="F37" s="269"/>
      <c r="G37" s="269"/>
      <c r="H37" s="269"/>
      <c r="M37" s="271"/>
      <c r="N37" s="272"/>
      <c r="R37" s="271"/>
      <c r="S37" s="272"/>
      <c r="W37" s="271"/>
    </row>
    <row r="38" spans="1:25" s="256" customFormat="1" ht="12.9" customHeight="1" outlineLevel="1" x14ac:dyDescent="0.3">
      <c r="A38" s="282" t="s">
        <v>43</v>
      </c>
      <c r="B38" s="254" t="s">
        <v>44</v>
      </c>
      <c r="C38" s="255"/>
      <c r="D38" s="255"/>
      <c r="E38" s="255"/>
      <c r="F38" s="255"/>
      <c r="G38" s="255"/>
      <c r="H38" s="255"/>
      <c r="I38" s="256">
        <f>I13</f>
        <v>250</v>
      </c>
      <c r="J38" s="256">
        <f>J13</f>
        <v>244.9812</v>
      </c>
      <c r="K38" s="256">
        <f>K13</f>
        <v>271.20479999999998</v>
      </c>
      <c r="L38" s="256">
        <f>L13</f>
        <v>270.48559999999998</v>
      </c>
      <c r="M38" s="257">
        <f>M13</f>
        <v>271.84109999999998</v>
      </c>
      <c r="N38" s="283"/>
      <c r="O38" s="284"/>
      <c r="P38" s="284"/>
      <c r="Q38" s="284"/>
      <c r="R38" s="285"/>
      <c r="S38" s="283"/>
      <c r="T38" s="284"/>
      <c r="U38" s="284"/>
      <c r="V38" s="284"/>
      <c r="W38" s="285"/>
      <c r="X38" s="284"/>
      <c r="Y38" s="284"/>
    </row>
    <row r="39" spans="1:25" s="256" customFormat="1" ht="12.9" customHeight="1" outlineLevel="1" x14ac:dyDescent="0.3">
      <c r="A39" s="282"/>
      <c r="B39" s="254" t="s">
        <v>45</v>
      </c>
      <c r="C39" s="255"/>
      <c r="D39" s="255"/>
      <c r="E39" s="255"/>
      <c r="F39" s="255"/>
      <c r="G39" s="255"/>
      <c r="H39" s="255"/>
      <c r="M39" s="257"/>
      <c r="N39" s="275">
        <f>N13</f>
        <v>0</v>
      </c>
      <c r="O39" s="215">
        <f>O13</f>
        <v>0</v>
      </c>
      <c r="P39" s="215">
        <f>P13</f>
        <v>0</v>
      </c>
      <c r="Q39" s="215">
        <f>Q13</f>
        <v>0</v>
      </c>
      <c r="R39" s="276">
        <f>R13</f>
        <v>0</v>
      </c>
      <c r="S39" s="286"/>
      <c r="W39" s="257"/>
    </row>
    <row r="40" spans="1:25" s="256" customFormat="1" ht="12.9" customHeight="1" outlineLevel="1" x14ac:dyDescent="0.3">
      <c r="A40" s="282"/>
      <c r="B40" s="254" t="s">
        <v>46</v>
      </c>
      <c r="C40" s="255"/>
      <c r="D40" s="255"/>
      <c r="E40" s="255"/>
      <c r="F40" s="255"/>
      <c r="G40" s="255"/>
      <c r="H40" s="255"/>
      <c r="M40" s="257"/>
      <c r="N40" s="283"/>
      <c r="O40" s="284"/>
      <c r="P40" s="284"/>
      <c r="Q40" s="284"/>
      <c r="R40" s="285"/>
      <c r="S40" s="275">
        <f>S13</f>
        <v>0</v>
      </c>
      <c r="T40" s="275">
        <f>T13</f>
        <v>0</v>
      </c>
      <c r="U40" s="275">
        <f>U13</f>
        <v>0</v>
      </c>
      <c r="V40" s="275">
        <f>V13</f>
        <v>0</v>
      </c>
      <c r="W40" s="275">
        <f>W13</f>
        <v>0</v>
      </c>
      <c r="X40" s="215">
        <f>V41</f>
        <v>0</v>
      </c>
      <c r="Y40" s="331">
        <f>X40</f>
        <v>0</v>
      </c>
    </row>
    <row r="41" spans="1:25" s="256" customFormat="1" ht="12.9" customHeight="1" x14ac:dyDescent="0.3">
      <c r="A41" s="282"/>
      <c r="B41" s="254" t="s">
        <v>47</v>
      </c>
      <c r="C41" s="255"/>
      <c r="D41" s="255"/>
      <c r="E41" s="255"/>
      <c r="F41" s="255"/>
      <c r="G41" s="255"/>
      <c r="H41" s="255"/>
      <c r="I41" s="256">
        <f>I13-SUM($I14:I14)-I15</f>
        <v>250</v>
      </c>
      <c r="J41" s="256">
        <f>J13-SUM($I14:J14)-J15</f>
        <v>239.9812</v>
      </c>
      <c r="K41" s="256">
        <f>K13-SUM($I14:K14)-K15</f>
        <v>256.20479999999998</v>
      </c>
      <c r="L41" s="256">
        <f>L13-SUM($I14:L14)-L15</f>
        <v>257.48559999999998</v>
      </c>
      <c r="M41" s="257">
        <f>M13-SUM($I14:M14)-M15</f>
        <v>252.84109999999998</v>
      </c>
      <c r="N41" s="287">
        <f>N13-SUM($L14:N14)-N15</f>
        <v>-5</v>
      </c>
      <c r="O41" s="287">
        <f>O13-SUM($L14:O14)-O15</f>
        <v>-5</v>
      </c>
      <c r="P41" s="287">
        <f>P13-SUM($L14:P14)-P15</f>
        <v>-5</v>
      </c>
      <c r="Q41" s="287">
        <f>Q13-SUM($L14:Q14)-Q15</f>
        <v>-5</v>
      </c>
      <c r="R41" s="287">
        <f>R13-SUM($L14:R14)-R15</f>
        <v>-5</v>
      </c>
      <c r="S41" s="287">
        <f>S13-SUM($Q14:S14)-S15</f>
        <v>0</v>
      </c>
      <c r="T41" s="287">
        <f>T13-SUM($Q14:T14)-T15</f>
        <v>0</v>
      </c>
      <c r="U41" s="287">
        <f>U13-SUM($Q14:U14)-U15</f>
        <v>0</v>
      </c>
      <c r="V41" s="287">
        <f>V13-SUM($Q14:V14)-V15</f>
        <v>0</v>
      </c>
      <c r="W41" s="287">
        <f>W13-SUM($Q14:W14)-W15</f>
        <v>0</v>
      </c>
      <c r="X41" s="284">
        <f>X40</f>
        <v>0</v>
      </c>
      <c r="Y41" s="288">
        <f>Y40</f>
        <v>0</v>
      </c>
    </row>
    <row r="42" spans="1:25" s="256" customFormat="1" ht="12.9" customHeight="1" outlineLevel="1" x14ac:dyDescent="0.3">
      <c r="A42" s="254"/>
      <c r="B42" s="261" t="s">
        <v>48</v>
      </c>
      <c r="C42" s="262"/>
      <c r="D42" s="262"/>
      <c r="E42" s="262"/>
      <c r="F42" s="262"/>
      <c r="G42" s="262"/>
      <c r="H42" s="262"/>
      <c r="I42" s="263">
        <f>I$38</f>
        <v>250</v>
      </c>
      <c r="J42" s="263">
        <f>J$38</f>
        <v>244.9812</v>
      </c>
      <c r="K42" s="263">
        <f>K$38</f>
        <v>271.20479999999998</v>
      </c>
      <c r="L42" s="263">
        <f>L$38</f>
        <v>270.48559999999998</v>
      </c>
      <c r="M42" s="264">
        <f>M$38</f>
        <v>271.84109999999998</v>
      </c>
      <c r="N42" s="289"/>
      <c r="O42" s="263"/>
      <c r="P42" s="263"/>
      <c r="Q42" s="263"/>
      <c r="R42" s="264"/>
      <c r="S42" s="289"/>
      <c r="T42" s="263"/>
      <c r="U42" s="263"/>
      <c r="V42" s="263"/>
      <c r="W42" s="264"/>
      <c r="X42" s="263"/>
      <c r="Y42" s="263"/>
    </row>
    <row r="43" spans="1:25" s="256" customFormat="1" ht="12.9" customHeight="1" outlineLevel="1" x14ac:dyDescent="0.3">
      <c r="A43" s="254"/>
      <c r="B43" s="261" t="s">
        <v>49</v>
      </c>
      <c r="C43" s="262"/>
      <c r="D43" s="262"/>
      <c r="E43" s="262"/>
      <c r="F43" s="262"/>
      <c r="G43" s="262"/>
      <c r="H43" s="262"/>
      <c r="I43" s="263"/>
      <c r="J43" s="263"/>
      <c r="K43" s="263"/>
      <c r="L43" s="263"/>
      <c r="M43" s="264"/>
      <c r="N43" s="289">
        <f>N$39</f>
        <v>0</v>
      </c>
      <c r="O43" s="263">
        <f>O$39</f>
        <v>0</v>
      </c>
      <c r="P43" s="263">
        <f>P$39</f>
        <v>0</v>
      </c>
      <c r="Q43" s="263">
        <f>Q$39</f>
        <v>0</v>
      </c>
      <c r="R43" s="264">
        <f>R$39</f>
        <v>0</v>
      </c>
      <c r="S43" s="289"/>
      <c r="T43" s="263"/>
      <c r="U43" s="263"/>
      <c r="V43" s="263"/>
      <c r="W43" s="264"/>
      <c r="X43" s="263"/>
      <c r="Y43" s="263"/>
    </row>
    <row r="44" spans="1:25" s="256" customFormat="1" ht="12.9" customHeight="1" outlineLevel="1" x14ac:dyDescent="0.3">
      <c r="A44" s="254"/>
      <c r="B44" s="261" t="s">
        <v>50</v>
      </c>
      <c r="C44" s="262"/>
      <c r="D44" s="262"/>
      <c r="E44" s="262"/>
      <c r="F44" s="262"/>
      <c r="G44" s="262"/>
      <c r="H44" s="262"/>
      <c r="I44" s="263"/>
      <c r="J44" s="263"/>
      <c r="K44" s="263"/>
      <c r="L44" s="263"/>
      <c r="M44" s="264"/>
      <c r="N44" s="289"/>
      <c r="O44" s="263"/>
      <c r="P44" s="263"/>
      <c r="Q44" s="263"/>
      <c r="R44" s="264"/>
      <c r="S44" s="289">
        <f t="shared" ref="S44:Y44" si="5">S40</f>
        <v>0</v>
      </c>
      <c r="T44" s="263">
        <f t="shared" si="5"/>
        <v>0</v>
      </c>
      <c r="U44" s="263">
        <f t="shared" si="5"/>
        <v>0</v>
      </c>
      <c r="V44" s="263">
        <f t="shared" si="5"/>
        <v>0</v>
      </c>
      <c r="W44" s="264">
        <f t="shared" si="5"/>
        <v>0</v>
      </c>
      <c r="X44" s="263">
        <f t="shared" si="5"/>
        <v>0</v>
      </c>
      <c r="Y44" s="263">
        <f t="shared" si="5"/>
        <v>0</v>
      </c>
    </row>
    <row r="45" spans="1:25" s="256" customFormat="1" ht="12.75" customHeight="1" x14ac:dyDescent="0.3">
      <c r="A45" s="254"/>
      <c r="B45" s="261" t="s">
        <v>51</v>
      </c>
      <c r="C45" s="262"/>
      <c r="D45" s="262"/>
      <c r="E45" s="262"/>
      <c r="F45" s="262"/>
      <c r="G45" s="262"/>
      <c r="H45" s="262"/>
      <c r="I45" s="263">
        <f t="shared" ref="I45:X45" si="6">SUM(I42:I44)</f>
        <v>250</v>
      </c>
      <c r="J45" s="263">
        <f t="shared" si="6"/>
        <v>244.9812</v>
      </c>
      <c r="K45" s="263">
        <f t="shared" si="6"/>
        <v>271.20479999999998</v>
      </c>
      <c r="L45" s="263">
        <f t="shared" si="6"/>
        <v>270.48559999999998</v>
      </c>
      <c r="M45" s="264">
        <f t="shared" si="6"/>
        <v>271.84109999999998</v>
      </c>
      <c r="N45" s="289">
        <f t="shared" si="6"/>
        <v>0</v>
      </c>
      <c r="O45" s="263">
        <f t="shared" si="6"/>
        <v>0</v>
      </c>
      <c r="P45" s="263">
        <f t="shared" si="6"/>
        <v>0</v>
      </c>
      <c r="Q45" s="263">
        <f t="shared" si="6"/>
        <v>0</v>
      </c>
      <c r="R45" s="264">
        <f t="shared" si="6"/>
        <v>0</v>
      </c>
      <c r="S45" s="289">
        <f t="shared" si="6"/>
        <v>0</v>
      </c>
      <c r="T45" s="263">
        <f t="shared" si="6"/>
        <v>0</v>
      </c>
      <c r="U45" s="263">
        <f t="shared" si="6"/>
        <v>0</v>
      </c>
      <c r="V45" s="263">
        <f t="shared" si="6"/>
        <v>0</v>
      </c>
      <c r="W45" s="264">
        <f t="shared" si="6"/>
        <v>0</v>
      </c>
      <c r="X45" s="263">
        <f t="shared" si="6"/>
        <v>0</v>
      </c>
      <c r="Y45" s="263">
        <f>SUM(Y42:Y44)</f>
        <v>0</v>
      </c>
    </row>
    <row r="46" spans="1:25" s="256" customFormat="1" ht="12.9" customHeight="1" outlineLevel="1" x14ac:dyDescent="0.3">
      <c r="A46" s="282"/>
      <c r="B46" s="254"/>
      <c r="C46" s="255"/>
      <c r="D46" s="255"/>
      <c r="E46" s="255"/>
      <c r="F46" s="255"/>
      <c r="G46" s="255"/>
      <c r="H46" s="255"/>
      <c r="M46" s="257"/>
      <c r="N46" s="283"/>
      <c r="O46" s="284"/>
      <c r="P46" s="284"/>
      <c r="Q46" s="284"/>
      <c r="R46" s="285"/>
      <c r="S46" s="283"/>
      <c r="T46" s="284"/>
      <c r="U46" s="284"/>
      <c r="V46" s="284"/>
      <c r="W46" s="285"/>
      <c r="X46" s="284"/>
      <c r="Y46" s="284"/>
    </row>
    <row r="47" spans="1:25" s="256" customFormat="1" ht="12.9" customHeight="1" outlineLevel="1" x14ac:dyDescent="0.3">
      <c r="A47" s="282"/>
      <c r="B47" s="254" t="s">
        <v>52</v>
      </c>
      <c r="C47" s="255"/>
      <c r="D47" s="255"/>
      <c r="E47" s="255"/>
      <c r="F47" s="255"/>
      <c r="G47" s="255"/>
      <c r="H47" s="255"/>
      <c r="I47" s="256">
        <f>(SUM(I38:I40)-I41)-(SUM(H38:H40)-H41)</f>
        <v>0</v>
      </c>
      <c r="J47" s="256">
        <f>(SUM(J38:J40)-J41)-(SUM(I38:I40)-I41)</f>
        <v>5</v>
      </c>
      <c r="K47" s="256">
        <f t="shared" ref="K47:X47" si="7">(SUM(K38:K40)-K41)-(SUM(J38:J40)-J41)</f>
        <v>10</v>
      </c>
      <c r="L47" s="256">
        <f t="shared" si="7"/>
        <v>-2</v>
      </c>
      <c r="M47" s="257">
        <f t="shared" si="7"/>
        <v>6</v>
      </c>
      <c r="N47" s="283">
        <f>(SUM(N38:N40)-N41)-(SUM(M38:M40)-M41)</f>
        <v>-14</v>
      </c>
      <c r="O47" s="284">
        <f t="shared" si="7"/>
        <v>0</v>
      </c>
      <c r="P47" s="256">
        <f t="shared" si="7"/>
        <v>0</v>
      </c>
      <c r="Q47" s="256">
        <f t="shared" si="7"/>
        <v>0</v>
      </c>
      <c r="R47" s="257">
        <f t="shared" si="7"/>
        <v>0</v>
      </c>
      <c r="S47" s="283">
        <f t="shared" si="7"/>
        <v>-5</v>
      </c>
      <c r="T47" s="284">
        <f t="shared" si="7"/>
        <v>0</v>
      </c>
      <c r="U47" s="256">
        <f t="shared" si="7"/>
        <v>0</v>
      </c>
      <c r="V47" s="256">
        <f t="shared" si="7"/>
        <v>0</v>
      </c>
      <c r="W47" s="257">
        <f t="shared" si="7"/>
        <v>0</v>
      </c>
      <c r="X47" s="284">
        <f t="shared" si="7"/>
        <v>0</v>
      </c>
      <c r="Y47" s="284">
        <f>(SUM(Y38:Y40)-Y41)-(SUM(X38:X40)-X41)</f>
        <v>0</v>
      </c>
    </row>
    <row r="48" spans="1:25" s="256" customFormat="1" ht="12.9" customHeight="1" x14ac:dyDescent="0.3">
      <c r="A48" s="282"/>
      <c r="B48" s="268"/>
      <c r="C48" s="255"/>
      <c r="D48" s="255"/>
      <c r="E48" s="255"/>
      <c r="F48" s="255"/>
      <c r="G48" s="255"/>
      <c r="H48" s="255"/>
      <c r="M48" s="257"/>
      <c r="N48" s="283"/>
      <c r="O48" s="284"/>
      <c r="R48" s="257"/>
      <c r="S48" s="283"/>
      <c r="T48" s="284"/>
      <c r="W48" s="257"/>
      <c r="X48" s="284"/>
      <c r="Y48" s="284"/>
    </row>
    <row r="49" spans="1:25" s="256" customFormat="1" ht="12.9" customHeight="1" x14ac:dyDescent="0.3">
      <c r="A49" s="282"/>
      <c r="B49" s="254" t="s">
        <v>53</v>
      </c>
      <c r="C49" s="255"/>
      <c r="D49" s="255"/>
      <c r="E49" s="255"/>
      <c r="F49" s="255"/>
      <c r="G49" s="255"/>
      <c r="H49" s="255"/>
      <c r="M49" s="257"/>
      <c r="N49" s="283"/>
      <c r="O49" s="284"/>
      <c r="P49" s="284"/>
      <c r="Q49" s="284"/>
      <c r="R49" s="285"/>
      <c r="S49" s="283"/>
      <c r="T49" s="284"/>
      <c r="U49" s="284"/>
      <c r="V49" s="284"/>
      <c r="W49" s="285"/>
      <c r="X49" s="284"/>
      <c r="Y49" s="284"/>
    </row>
    <row r="50" spans="1:25" s="256" customFormat="1" ht="12.9" customHeight="1" x14ac:dyDescent="0.3">
      <c r="A50" s="282"/>
      <c r="B50" s="290" t="s">
        <v>54</v>
      </c>
      <c r="C50" s="291"/>
      <c r="D50" s="291"/>
      <c r="E50" s="291"/>
      <c r="F50" s="291"/>
      <c r="G50" s="291"/>
      <c r="H50" s="291"/>
      <c r="I50" s="292">
        <f>SUM(I38:I40)-I41</f>
        <v>0</v>
      </c>
      <c r="J50" s="292"/>
      <c r="K50" s="292"/>
      <c r="L50" s="292"/>
      <c r="M50" s="293"/>
      <c r="N50" s="294">
        <f>SUM(N38:N40)-N41</f>
        <v>5</v>
      </c>
      <c r="O50" s="292"/>
      <c r="P50" s="292"/>
      <c r="Q50" s="292"/>
      <c r="R50" s="293"/>
      <c r="S50" s="294">
        <f>SUM(S38:S40)-S41</f>
        <v>0</v>
      </c>
      <c r="T50" s="292"/>
      <c r="U50" s="292"/>
      <c r="V50" s="292"/>
      <c r="W50" s="293"/>
      <c r="X50" s="292"/>
      <c r="Y50" s="292"/>
    </row>
    <row r="51" spans="1:25" s="256" customFormat="1" ht="12.9" customHeight="1" x14ac:dyDescent="0.3">
      <c r="A51" s="282"/>
      <c r="B51" s="290" t="s">
        <v>55</v>
      </c>
      <c r="C51" s="291"/>
      <c r="D51" s="291"/>
      <c r="E51" s="291"/>
      <c r="F51" s="291"/>
      <c r="G51" s="291"/>
      <c r="H51" s="291"/>
      <c r="I51" s="292"/>
      <c r="J51" s="295">
        <f>(SUM(J38:J40)-J41)-(SUM(I38:I40)-I41)</f>
        <v>5</v>
      </c>
      <c r="K51" s="295">
        <f>(SUM(K38:K40)-K41)-(SUM(J38:J40)-J41)</f>
        <v>10</v>
      </c>
      <c r="L51" s="295">
        <f>(SUM(L38:L40)-L41)-(SUM(K38:K40)-K41)</f>
        <v>-2</v>
      </c>
      <c r="M51" s="293"/>
      <c r="N51" s="294"/>
      <c r="O51" s="295">
        <f>(SUM(O38:O40)-O41)-(SUM(N38:N40)-N41)</f>
        <v>0</v>
      </c>
      <c r="P51" s="295">
        <f>(SUM(P38:P40)-P41)-(SUM(O38:O40)-O41)</f>
        <v>0</v>
      </c>
      <c r="Q51" s="295">
        <f>(SUM(Q38:Q40)-Q41)-(SUM(P38:P40)-P41)</f>
        <v>0</v>
      </c>
      <c r="R51" s="293"/>
      <c r="S51" s="294"/>
      <c r="T51" s="295">
        <f>(SUM(T38:T40)-T41)-(SUM(S38:S40)-S41)</f>
        <v>0</v>
      </c>
      <c r="U51" s="295">
        <f>(SUM(U38:U40)-U41)-(SUM(T38:T40)-T41)</f>
        <v>0</v>
      </c>
      <c r="V51" s="295">
        <f>(SUM(V38:V40)-V41)-(SUM(U38:U40)-U41)</f>
        <v>0</v>
      </c>
      <c r="W51" s="293"/>
      <c r="X51" s="292"/>
      <c r="Y51" s="295">
        <f>(SUM(Y38:Y40)-Y41)-(SUM(X38:X40)-X41)</f>
        <v>0</v>
      </c>
    </row>
    <row r="52" spans="1:25" s="256" customFormat="1" ht="12.9" customHeight="1" x14ac:dyDescent="0.3">
      <c r="A52" s="282"/>
      <c r="B52" s="290" t="s">
        <v>56</v>
      </c>
      <c r="C52" s="291"/>
      <c r="D52" s="291"/>
      <c r="E52" s="291"/>
      <c r="F52" s="291"/>
      <c r="G52" s="291"/>
      <c r="H52" s="291"/>
      <c r="I52" s="295"/>
      <c r="J52" s="295"/>
      <c r="K52" s="295"/>
      <c r="L52" s="295"/>
      <c r="M52" s="296">
        <v>0</v>
      </c>
      <c r="N52" s="294"/>
      <c r="O52" s="292"/>
      <c r="P52" s="292"/>
      <c r="Q52" s="292"/>
      <c r="R52" s="296">
        <v>0</v>
      </c>
      <c r="S52" s="294"/>
      <c r="T52" s="292"/>
      <c r="U52" s="292"/>
      <c r="V52" s="292"/>
      <c r="W52" s="296">
        <v>0</v>
      </c>
      <c r="X52" s="292"/>
      <c r="Y52" s="292"/>
    </row>
    <row r="53" spans="1:25" s="256" customFormat="1" ht="12.9" customHeight="1" x14ac:dyDescent="0.3">
      <c r="A53" s="282"/>
      <c r="B53" s="254" t="s">
        <v>57</v>
      </c>
      <c r="C53" s="291"/>
      <c r="D53" s="291"/>
      <c r="E53" s="291"/>
      <c r="F53" s="291"/>
      <c r="G53" s="291"/>
      <c r="H53" s="291"/>
      <c r="I53" s="295"/>
      <c r="J53" s="295"/>
      <c r="K53" s="295"/>
      <c r="L53" s="295"/>
      <c r="M53" s="296"/>
      <c r="N53" s="294"/>
      <c r="O53" s="292"/>
      <c r="P53" s="292"/>
      <c r="Q53" s="292"/>
      <c r="R53" s="293"/>
      <c r="S53" s="294"/>
      <c r="T53" s="292"/>
      <c r="U53" s="292"/>
      <c r="V53" s="292"/>
      <c r="W53" s="296"/>
      <c r="X53" s="292"/>
      <c r="Y53" s="292"/>
    </row>
    <row r="54" spans="1:25" s="256" customFormat="1" ht="12.9" customHeight="1" x14ac:dyDescent="0.3">
      <c r="A54" s="282"/>
      <c r="B54" s="290" t="s">
        <v>58</v>
      </c>
      <c r="C54" s="291"/>
      <c r="D54" s="291"/>
      <c r="E54" s="291"/>
      <c r="F54" s="291"/>
      <c r="G54" s="291"/>
      <c r="H54" s="291"/>
      <c r="I54" s="297"/>
      <c r="J54" s="297"/>
      <c r="K54" s="297"/>
      <c r="L54" s="297"/>
      <c r="M54" s="298"/>
      <c r="N54" s="299"/>
      <c r="O54" s="300"/>
      <c r="P54" s="300"/>
      <c r="Q54" s="300"/>
      <c r="R54" s="301"/>
      <c r="S54" s="299"/>
      <c r="T54" s="300"/>
      <c r="U54" s="300"/>
      <c r="V54" s="300"/>
      <c r="W54" s="298"/>
      <c r="X54" s="300"/>
      <c r="Y54" s="300"/>
    </row>
    <row r="55" spans="1:25" s="256" customFormat="1" ht="12.9" customHeight="1" x14ac:dyDescent="0.3">
      <c r="A55" s="282"/>
      <c r="B55" s="290" t="s">
        <v>59</v>
      </c>
      <c r="C55" s="291"/>
      <c r="D55" s="291"/>
      <c r="E55" s="291"/>
      <c r="F55" s="291"/>
      <c r="G55" s="291"/>
      <c r="H55" s="291"/>
      <c r="I55" s="297"/>
      <c r="J55" s="297"/>
      <c r="K55" s="297"/>
      <c r="L55" s="297"/>
      <c r="M55" s="298"/>
      <c r="N55" s="299"/>
      <c r="O55" s="300"/>
      <c r="P55" s="300"/>
      <c r="Q55" s="300"/>
      <c r="R55" s="301"/>
      <c r="S55" s="299"/>
      <c r="T55" s="300"/>
      <c r="U55" s="300"/>
      <c r="V55" s="300"/>
      <c r="W55" s="298"/>
      <c r="X55" s="300"/>
      <c r="Y55" s="300"/>
    </row>
    <row r="56" spans="1:25" s="256" customFormat="1" ht="12.9" customHeight="1" x14ac:dyDescent="0.3">
      <c r="A56" s="282"/>
      <c r="B56" s="290" t="s">
        <v>60</v>
      </c>
      <c r="C56" s="291"/>
      <c r="D56" s="291"/>
      <c r="E56" s="291"/>
      <c r="F56" s="291"/>
      <c r="G56" s="291"/>
      <c r="H56" s="291"/>
      <c r="I56" s="302">
        <f t="shared" ref="I56:Y56" si="8">SUM(I50:I55)</f>
        <v>0</v>
      </c>
      <c r="J56" s="302">
        <f t="shared" si="8"/>
        <v>5</v>
      </c>
      <c r="K56" s="302">
        <f t="shared" si="8"/>
        <v>10</v>
      </c>
      <c r="L56" s="302">
        <f t="shared" si="8"/>
        <v>-2</v>
      </c>
      <c r="M56" s="303">
        <f t="shared" si="8"/>
        <v>0</v>
      </c>
      <c r="N56" s="304">
        <f t="shared" si="8"/>
        <v>5</v>
      </c>
      <c r="O56" s="302">
        <f t="shared" si="8"/>
        <v>0</v>
      </c>
      <c r="P56" s="302">
        <f t="shared" si="8"/>
        <v>0</v>
      </c>
      <c r="Q56" s="302">
        <f t="shared" si="8"/>
        <v>0</v>
      </c>
      <c r="R56" s="303">
        <f t="shared" si="8"/>
        <v>0</v>
      </c>
      <c r="S56" s="304">
        <f t="shared" si="8"/>
        <v>0</v>
      </c>
      <c r="T56" s="302">
        <f t="shared" si="8"/>
        <v>0</v>
      </c>
      <c r="U56" s="302">
        <f t="shared" si="8"/>
        <v>0</v>
      </c>
      <c r="V56" s="302">
        <f t="shared" si="8"/>
        <v>0</v>
      </c>
      <c r="W56" s="303">
        <f t="shared" si="8"/>
        <v>0</v>
      </c>
      <c r="X56" s="302">
        <f t="shared" si="8"/>
        <v>0</v>
      </c>
      <c r="Y56" s="302">
        <f t="shared" si="8"/>
        <v>0</v>
      </c>
    </row>
    <row r="57" spans="1:25" s="256" customFormat="1" ht="12.9" customHeight="1" x14ac:dyDescent="0.3">
      <c r="A57" s="282"/>
      <c r="B57" s="290"/>
      <c r="C57" s="291"/>
      <c r="D57" s="291"/>
      <c r="E57" s="291"/>
      <c r="F57" s="291"/>
      <c r="G57" s="291"/>
      <c r="H57" s="291"/>
      <c r="I57" s="295"/>
      <c r="J57" s="295"/>
      <c r="K57" s="295"/>
      <c r="L57" s="295"/>
      <c r="M57" s="296"/>
      <c r="N57" s="305"/>
      <c r="O57" s="295"/>
      <c r="P57" s="295"/>
      <c r="Q57" s="295"/>
      <c r="R57" s="296"/>
      <c r="S57" s="305"/>
      <c r="T57" s="295"/>
      <c r="U57" s="295"/>
      <c r="V57" s="295"/>
      <c r="W57" s="296"/>
      <c r="X57" s="295"/>
      <c r="Y57" s="295"/>
    </row>
    <row r="58" spans="1:25" s="256" customFormat="1" ht="12.9" customHeight="1" outlineLevel="1" x14ac:dyDescent="0.3">
      <c r="A58" s="282"/>
      <c r="B58" s="254" t="s">
        <v>61</v>
      </c>
      <c r="C58" s="291"/>
      <c r="D58" s="291"/>
      <c r="E58" s="291"/>
      <c r="F58" s="291"/>
      <c r="G58" s="291"/>
      <c r="H58" s="291"/>
      <c r="I58" s="295"/>
      <c r="J58" s="295"/>
      <c r="K58" s="295"/>
      <c r="L58" s="295"/>
      <c r="M58" s="296"/>
      <c r="N58" s="294"/>
      <c r="O58" s="292"/>
      <c r="P58" s="292"/>
      <c r="Q58" s="292"/>
      <c r="R58" s="293"/>
      <c r="S58" s="294"/>
      <c r="T58" s="292"/>
      <c r="U58" s="292"/>
      <c r="V58" s="292"/>
      <c r="W58" s="293"/>
      <c r="X58" s="292"/>
      <c r="Y58" s="292"/>
    </row>
    <row r="59" spans="1:25" s="256" customFormat="1" ht="12.9" customHeight="1" outlineLevel="1" x14ac:dyDescent="0.3">
      <c r="A59" s="282"/>
      <c r="B59" s="306" t="s">
        <v>62</v>
      </c>
      <c r="C59" s="307"/>
      <c r="D59" s="307"/>
      <c r="E59" s="307"/>
      <c r="F59" s="307"/>
      <c r="G59" s="307"/>
      <c r="H59" s="307"/>
      <c r="I59" s="308"/>
      <c r="J59" s="308">
        <f>I$56</f>
        <v>0</v>
      </c>
      <c r="K59" s="308">
        <f>J59</f>
        <v>0</v>
      </c>
      <c r="L59" s="308">
        <f>K59</f>
        <v>0</v>
      </c>
      <c r="M59" s="309">
        <f>L59</f>
        <v>0</v>
      </c>
      <c r="N59" s="310">
        <f>M59</f>
        <v>0</v>
      </c>
      <c r="O59" s="308"/>
      <c r="P59" s="308"/>
      <c r="Q59" s="308"/>
      <c r="R59" s="309"/>
      <c r="S59" s="310"/>
      <c r="T59" s="308"/>
      <c r="U59" s="308"/>
      <c r="V59" s="308"/>
      <c r="W59" s="309"/>
      <c r="X59" s="308"/>
      <c r="Y59" s="308"/>
    </row>
    <row r="60" spans="1:25" s="256" customFormat="1" ht="12.9" customHeight="1" outlineLevel="1" x14ac:dyDescent="0.3">
      <c r="A60" s="282"/>
      <c r="B60" s="290" t="s">
        <v>63</v>
      </c>
      <c r="C60" s="291"/>
      <c r="D60" s="291"/>
      <c r="E60" s="291"/>
      <c r="F60" s="291"/>
      <c r="G60" s="291"/>
      <c r="H60" s="291"/>
      <c r="I60" s="295"/>
      <c r="J60" s="295"/>
      <c r="K60" s="295">
        <f>J$56</f>
        <v>5</v>
      </c>
      <c r="L60" s="295">
        <f>K60</f>
        <v>5</v>
      </c>
      <c r="M60" s="296">
        <f>L60</f>
        <v>5</v>
      </c>
      <c r="N60" s="294">
        <f>M60</f>
        <v>5</v>
      </c>
      <c r="O60" s="292">
        <f>N60</f>
        <v>5</v>
      </c>
      <c r="P60" s="292"/>
      <c r="Q60" s="292"/>
      <c r="R60" s="293"/>
      <c r="S60" s="294"/>
      <c r="T60" s="292"/>
      <c r="U60" s="292"/>
      <c r="V60" s="292"/>
      <c r="W60" s="293"/>
      <c r="X60" s="292"/>
      <c r="Y60" s="292"/>
    </row>
    <row r="61" spans="1:25" s="256" customFormat="1" ht="12.9" customHeight="1" outlineLevel="1" x14ac:dyDescent="0.3">
      <c r="A61" s="282"/>
      <c r="B61" s="290" t="s">
        <v>64</v>
      </c>
      <c r="C61" s="291"/>
      <c r="D61" s="291"/>
      <c r="E61" s="291"/>
      <c r="F61" s="291"/>
      <c r="G61" s="291"/>
      <c r="H61" s="291"/>
      <c r="I61" s="295"/>
      <c r="J61" s="295"/>
      <c r="K61" s="295"/>
      <c r="L61" s="295">
        <f>K$56</f>
        <v>10</v>
      </c>
      <c r="M61" s="296">
        <f>L61</f>
        <v>10</v>
      </c>
      <c r="N61" s="294">
        <f>M61</f>
        <v>10</v>
      </c>
      <c r="O61" s="292">
        <f>N61</f>
        <v>10</v>
      </c>
      <c r="P61" s="292">
        <f>O61</f>
        <v>10</v>
      </c>
      <c r="Q61" s="292"/>
      <c r="R61" s="293"/>
      <c r="S61" s="294"/>
      <c r="T61" s="292"/>
      <c r="U61" s="292"/>
      <c r="V61" s="292"/>
      <c r="W61" s="293"/>
      <c r="X61" s="292"/>
      <c r="Y61" s="292"/>
    </row>
    <row r="62" spans="1:25" s="256" customFormat="1" ht="12.9" customHeight="1" outlineLevel="1" x14ac:dyDescent="0.3">
      <c r="A62" s="282"/>
      <c r="B62" s="290" t="s">
        <v>65</v>
      </c>
      <c r="C62" s="291"/>
      <c r="D62" s="291"/>
      <c r="E62" s="291"/>
      <c r="F62" s="291"/>
      <c r="G62" s="291"/>
      <c r="H62" s="291"/>
      <c r="I62" s="295"/>
      <c r="J62" s="295"/>
      <c r="K62" s="295"/>
      <c r="L62" s="295"/>
      <c r="M62" s="296">
        <f>L$56</f>
        <v>-2</v>
      </c>
      <c r="N62" s="294">
        <f>M62</f>
        <v>-2</v>
      </c>
      <c r="O62" s="292">
        <f>N62</f>
        <v>-2</v>
      </c>
      <c r="P62" s="292">
        <f>O62</f>
        <v>-2</v>
      </c>
      <c r="Q62" s="292">
        <f>P62</f>
        <v>-2</v>
      </c>
      <c r="R62" s="293"/>
      <c r="S62" s="294"/>
      <c r="T62" s="292"/>
      <c r="U62" s="292"/>
      <c r="V62" s="292"/>
      <c r="W62" s="293"/>
      <c r="X62" s="292"/>
      <c r="Y62" s="292"/>
    </row>
    <row r="63" spans="1:25" s="256" customFormat="1" ht="12.9" customHeight="1" outlineLevel="1" x14ac:dyDescent="0.3">
      <c r="A63" s="282"/>
      <c r="B63" s="311" t="s">
        <v>66</v>
      </c>
      <c r="C63" s="291"/>
      <c r="D63" s="291"/>
      <c r="E63" s="291"/>
      <c r="F63" s="291"/>
      <c r="G63" s="291"/>
      <c r="H63" s="291"/>
      <c r="I63" s="295"/>
      <c r="J63" s="295"/>
      <c r="K63" s="295"/>
      <c r="L63" s="295"/>
      <c r="M63" s="296"/>
      <c r="N63" s="294">
        <f>M$56</f>
        <v>0</v>
      </c>
      <c r="O63" s="292">
        <f>N63</f>
        <v>0</v>
      </c>
      <c r="P63" s="292">
        <f>O63</f>
        <v>0</v>
      </c>
      <c r="Q63" s="292">
        <f>P63</f>
        <v>0</v>
      </c>
      <c r="R63" s="293">
        <f>Q63</f>
        <v>0</v>
      </c>
      <c r="S63" s="294"/>
      <c r="T63" s="292"/>
      <c r="U63" s="292"/>
      <c r="V63" s="292"/>
      <c r="W63" s="293"/>
      <c r="X63" s="292"/>
      <c r="Y63" s="292"/>
    </row>
    <row r="64" spans="1:25" s="256" customFormat="1" ht="12.9" customHeight="1" outlineLevel="1" x14ac:dyDescent="0.3">
      <c r="A64" s="282"/>
      <c r="B64" s="306" t="s">
        <v>67</v>
      </c>
      <c r="C64" s="307"/>
      <c r="D64" s="307"/>
      <c r="E64" s="307"/>
      <c r="F64" s="307"/>
      <c r="G64" s="307"/>
      <c r="H64" s="307"/>
      <c r="I64" s="308"/>
      <c r="J64" s="308"/>
      <c r="K64" s="308"/>
      <c r="L64" s="308"/>
      <c r="M64" s="309"/>
      <c r="N64" s="310"/>
      <c r="O64" s="308">
        <f>N$56</f>
        <v>5</v>
      </c>
      <c r="P64" s="308">
        <f>O64</f>
        <v>5</v>
      </c>
      <c r="Q64" s="308">
        <f>P64</f>
        <v>5</v>
      </c>
      <c r="R64" s="309">
        <f>Q64</f>
        <v>5</v>
      </c>
      <c r="S64" s="310">
        <f>R64</f>
        <v>5</v>
      </c>
      <c r="T64" s="308"/>
      <c r="U64" s="308"/>
      <c r="V64" s="308"/>
      <c r="W64" s="309"/>
      <c r="X64" s="308"/>
      <c r="Y64" s="308"/>
    </row>
    <row r="65" spans="1:25" s="256" customFormat="1" ht="12.9" customHeight="1" outlineLevel="1" x14ac:dyDescent="0.3">
      <c r="A65" s="282"/>
      <c r="B65" s="290" t="s">
        <v>68</v>
      </c>
      <c r="C65" s="291"/>
      <c r="D65" s="291"/>
      <c r="E65" s="291"/>
      <c r="F65" s="291"/>
      <c r="G65" s="291"/>
      <c r="H65" s="291"/>
      <c r="I65" s="295"/>
      <c r="J65" s="295"/>
      <c r="K65" s="295"/>
      <c r="L65" s="295"/>
      <c r="M65" s="296"/>
      <c r="N65" s="305"/>
      <c r="O65" s="295"/>
      <c r="P65" s="295">
        <f>O$56</f>
        <v>0</v>
      </c>
      <c r="Q65" s="295">
        <f>P65</f>
        <v>0</v>
      </c>
      <c r="R65" s="296">
        <f>Q65</f>
        <v>0</v>
      </c>
      <c r="S65" s="305">
        <f>R65</f>
        <v>0</v>
      </c>
      <c r="T65" s="295">
        <f>S65</f>
        <v>0</v>
      </c>
      <c r="U65" s="295"/>
      <c r="V65" s="295"/>
      <c r="W65" s="296"/>
      <c r="X65" s="295"/>
      <c r="Y65" s="295">
        <f>X65</f>
        <v>0</v>
      </c>
    </row>
    <row r="66" spans="1:25" s="256" customFormat="1" ht="12.9" customHeight="1" outlineLevel="1" x14ac:dyDescent="0.3">
      <c r="A66" s="282"/>
      <c r="B66" s="290" t="s">
        <v>69</v>
      </c>
      <c r="C66" s="291"/>
      <c r="D66" s="291"/>
      <c r="E66" s="291"/>
      <c r="F66" s="291"/>
      <c r="G66" s="291"/>
      <c r="H66" s="291"/>
      <c r="I66" s="295"/>
      <c r="J66" s="295"/>
      <c r="K66" s="295"/>
      <c r="L66" s="295"/>
      <c r="M66" s="296"/>
      <c r="N66" s="305"/>
      <c r="O66" s="295"/>
      <c r="P66" s="295"/>
      <c r="Q66" s="295">
        <f>P$56</f>
        <v>0</v>
      </c>
      <c r="R66" s="296">
        <f>Q66</f>
        <v>0</v>
      </c>
      <c r="S66" s="305">
        <f>R66</f>
        <v>0</v>
      </c>
      <c r="T66" s="295">
        <f>S66</f>
        <v>0</v>
      </c>
      <c r="U66" s="295">
        <f>T66</f>
        <v>0</v>
      </c>
      <c r="V66" s="295"/>
      <c r="W66" s="296"/>
      <c r="X66" s="295"/>
      <c r="Y66" s="295">
        <f>X66</f>
        <v>0</v>
      </c>
    </row>
    <row r="67" spans="1:25" s="256" customFormat="1" ht="12.9" customHeight="1" outlineLevel="1" x14ac:dyDescent="0.3">
      <c r="A67" s="282"/>
      <c r="B67" s="290" t="s">
        <v>70</v>
      </c>
      <c r="C67" s="291"/>
      <c r="D67" s="291"/>
      <c r="E67" s="291"/>
      <c r="F67" s="291"/>
      <c r="G67" s="291"/>
      <c r="H67" s="291"/>
      <c r="I67" s="295"/>
      <c r="J67" s="295"/>
      <c r="K67" s="295"/>
      <c r="L67" s="295"/>
      <c r="M67" s="296"/>
      <c r="N67" s="305"/>
      <c r="O67" s="295"/>
      <c r="P67" s="295"/>
      <c r="Q67" s="295"/>
      <c r="R67" s="296">
        <f>Q$56</f>
        <v>0</v>
      </c>
      <c r="S67" s="305">
        <f>R67</f>
        <v>0</v>
      </c>
      <c r="T67" s="295">
        <f>S67</f>
        <v>0</v>
      </c>
      <c r="U67" s="295">
        <f>T67</f>
        <v>0</v>
      </c>
      <c r="V67" s="295">
        <f>U67</f>
        <v>0</v>
      </c>
      <c r="W67" s="296"/>
      <c r="X67" s="295"/>
      <c r="Y67" s="295">
        <f>X67</f>
        <v>0</v>
      </c>
    </row>
    <row r="68" spans="1:25" s="256" customFormat="1" ht="12.9" customHeight="1" outlineLevel="1" x14ac:dyDescent="0.3">
      <c r="A68" s="282"/>
      <c r="B68" s="311" t="s">
        <v>71</v>
      </c>
      <c r="C68" s="312"/>
      <c r="D68" s="312"/>
      <c r="E68" s="291"/>
      <c r="F68" s="291"/>
      <c r="G68" s="291"/>
      <c r="H68" s="291"/>
      <c r="I68" s="295"/>
      <c r="J68" s="295"/>
      <c r="K68" s="295"/>
      <c r="L68" s="295"/>
      <c r="M68" s="296"/>
      <c r="N68" s="305"/>
      <c r="O68" s="295"/>
      <c r="P68" s="295"/>
      <c r="Q68" s="295"/>
      <c r="R68" s="296"/>
      <c r="S68" s="305">
        <f>R$56</f>
        <v>0</v>
      </c>
      <c r="T68" s="295">
        <f>S68</f>
        <v>0</v>
      </c>
      <c r="U68" s="295">
        <f>T68</f>
        <v>0</v>
      </c>
      <c r="V68" s="295">
        <f>U68</f>
        <v>0</v>
      </c>
      <c r="W68" s="296">
        <f>V68</f>
        <v>0</v>
      </c>
      <c r="X68" s="295"/>
      <c r="Y68" s="295">
        <f>X68</f>
        <v>0</v>
      </c>
    </row>
    <row r="69" spans="1:25" s="256" customFormat="1" ht="12.9" customHeight="1" outlineLevel="1" x14ac:dyDescent="0.3">
      <c r="A69" s="282"/>
      <c r="B69" s="290" t="s">
        <v>72</v>
      </c>
      <c r="C69" s="291"/>
      <c r="D69" s="291"/>
      <c r="E69" s="307"/>
      <c r="F69" s="307"/>
      <c r="G69" s="307"/>
      <c r="H69" s="307"/>
      <c r="I69" s="308"/>
      <c r="J69" s="308"/>
      <c r="K69" s="308"/>
      <c r="L69" s="308"/>
      <c r="M69" s="309"/>
      <c r="N69" s="310"/>
      <c r="O69" s="308"/>
      <c r="P69" s="308"/>
      <c r="Q69" s="308"/>
      <c r="R69" s="309"/>
      <c r="S69" s="310"/>
      <c r="T69" s="308">
        <f>S$56</f>
        <v>0</v>
      </c>
      <c r="U69" s="308">
        <f>T69</f>
        <v>0</v>
      </c>
      <c r="V69" s="308">
        <f>U69</f>
        <v>0</v>
      </c>
      <c r="W69" s="309">
        <f>V69</f>
        <v>0</v>
      </c>
      <c r="X69" s="308">
        <f>W69</f>
        <v>0</v>
      </c>
      <c r="Y69" s="308">
        <f>X$56</f>
        <v>0</v>
      </c>
    </row>
    <row r="70" spans="1:25" s="256" customFormat="1" ht="12.9" customHeight="1" outlineLevel="1" x14ac:dyDescent="0.3">
      <c r="A70" s="282"/>
      <c r="B70" s="290" t="s">
        <v>73</v>
      </c>
      <c r="C70" s="291"/>
      <c r="D70" s="291"/>
      <c r="E70" s="291"/>
      <c r="F70" s="291"/>
      <c r="G70" s="291"/>
      <c r="H70" s="291"/>
      <c r="I70" s="295"/>
      <c r="J70" s="295"/>
      <c r="K70" s="295"/>
      <c r="L70" s="295"/>
      <c r="M70" s="296"/>
      <c r="N70" s="305"/>
      <c r="O70" s="295"/>
      <c r="P70" s="295"/>
      <c r="Q70" s="295"/>
      <c r="R70" s="296"/>
      <c r="S70" s="305"/>
      <c r="T70" s="295"/>
      <c r="U70" s="295">
        <f>T56</f>
        <v>0</v>
      </c>
      <c r="V70" s="295">
        <f>U70</f>
        <v>0</v>
      </c>
      <c r="W70" s="296">
        <f>V70</f>
        <v>0</v>
      </c>
      <c r="X70" s="295">
        <f>W70</f>
        <v>0</v>
      </c>
      <c r="Y70" s="295"/>
    </row>
    <row r="71" spans="1:25" s="256" customFormat="1" ht="12.9" customHeight="1" outlineLevel="1" x14ac:dyDescent="0.3">
      <c r="A71" s="282"/>
      <c r="B71" s="290" t="s">
        <v>74</v>
      </c>
      <c r="C71" s="291"/>
      <c r="D71" s="291"/>
      <c r="E71" s="291"/>
      <c r="F71" s="291"/>
      <c r="G71" s="291"/>
      <c r="H71" s="291"/>
      <c r="I71" s="295"/>
      <c r="J71" s="295"/>
      <c r="K71" s="295"/>
      <c r="L71" s="295"/>
      <c r="M71" s="296"/>
      <c r="N71" s="305"/>
      <c r="O71" s="295"/>
      <c r="P71" s="295"/>
      <c r="Q71" s="295"/>
      <c r="R71" s="296"/>
      <c r="S71" s="305"/>
      <c r="T71" s="295"/>
      <c r="U71" s="295"/>
      <c r="V71" s="295">
        <f>U56</f>
        <v>0</v>
      </c>
      <c r="W71" s="296">
        <f>V71</f>
        <v>0</v>
      </c>
      <c r="X71" s="295">
        <f>W71</f>
        <v>0</v>
      </c>
      <c r="Y71" s="295"/>
    </row>
    <row r="72" spans="1:25" s="256" customFormat="1" ht="12.9" customHeight="1" x14ac:dyDescent="0.3">
      <c r="A72" s="282"/>
      <c r="B72" s="290" t="s">
        <v>75</v>
      </c>
      <c r="C72" s="291"/>
      <c r="D72" s="291"/>
      <c r="E72" s="291"/>
      <c r="F72" s="291"/>
      <c r="G72" s="291"/>
      <c r="H72" s="291"/>
      <c r="I72" s="302"/>
      <c r="J72" s="302"/>
      <c r="K72" s="302"/>
      <c r="L72" s="302"/>
      <c r="M72" s="303"/>
      <c r="N72" s="304">
        <f>SUM(N59:N63)</f>
        <v>13</v>
      </c>
      <c r="O72" s="302">
        <f>SUM(O59:O63)</f>
        <v>13</v>
      </c>
      <c r="P72" s="302">
        <f>SUM(P59:P63)</f>
        <v>8</v>
      </c>
      <c r="Q72" s="302">
        <f>SUM(Q59:Q63)</f>
        <v>-2</v>
      </c>
      <c r="R72" s="303">
        <f>SUM(R59:R63)</f>
        <v>0</v>
      </c>
      <c r="S72" s="304">
        <f>SUM(S59:S68)</f>
        <v>5</v>
      </c>
      <c r="T72" s="302">
        <f>SUM(T59:T68)</f>
        <v>0</v>
      </c>
      <c r="U72" s="302">
        <f>SUM(U59:U68)</f>
        <v>0</v>
      </c>
      <c r="V72" s="302">
        <f>SUM(V59:V68)</f>
        <v>0</v>
      </c>
      <c r="W72" s="303">
        <f>SUM(W59:W68)</f>
        <v>0</v>
      </c>
      <c r="X72" s="302">
        <f>SUM(X59:X71)</f>
        <v>0</v>
      </c>
      <c r="Y72" s="302">
        <f>SUM(Y59:Y68)</f>
        <v>0</v>
      </c>
    </row>
    <row r="73" spans="1:25" s="256" customFormat="1" ht="12.9" customHeight="1" x14ac:dyDescent="0.3">
      <c r="A73" s="282"/>
      <c r="B73" s="290"/>
      <c r="C73" s="291"/>
      <c r="D73" s="291"/>
      <c r="E73" s="291"/>
      <c r="F73" s="291"/>
      <c r="G73" s="291"/>
      <c r="H73" s="291"/>
      <c r="I73" s="295"/>
      <c r="J73" s="295"/>
      <c r="K73" s="295"/>
      <c r="L73" s="295"/>
      <c r="M73" s="296"/>
      <c r="N73" s="305"/>
      <c r="O73" s="295"/>
      <c r="P73" s="295"/>
      <c r="Q73" s="295"/>
      <c r="R73" s="296"/>
      <c r="S73" s="305"/>
      <c r="T73" s="295"/>
      <c r="U73" s="295"/>
      <c r="V73" s="295"/>
      <c r="W73" s="296"/>
      <c r="X73" s="295"/>
      <c r="Y73" s="295"/>
    </row>
    <row r="74" spans="1:25" s="256" customFormat="1" ht="12.9" customHeight="1" x14ac:dyDescent="0.3">
      <c r="A74" s="282"/>
      <c r="B74" s="254" t="s">
        <v>76</v>
      </c>
      <c r="C74" s="291"/>
      <c r="D74" s="291"/>
      <c r="E74" s="291"/>
      <c r="F74" s="291"/>
      <c r="G74" s="291"/>
      <c r="H74" s="291"/>
      <c r="I74" s="295"/>
      <c r="J74" s="295"/>
      <c r="K74" s="295"/>
      <c r="L74" s="295"/>
      <c r="M74" s="296"/>
      <c r="N74" s="305"/>
      <c r="O74" s="295"/>
      <c r="P74" s="295"/>
      <c r="Q74" s="295"/>
      <c r="R74" s="296"/>
      <c r="S74" s="305"/>
      <c r="T74" s="295"/>
      <c r="U74" s="295"/>
      <c r="V74" s="295"/>
      <c r="W74" s="296"/>
      <c r="X74" s="295"/>
      <c r="Y74" s="295"/>
    </row>
    <row r="75" spans="1:25" s="256" customFormat="1" ht="12.9" customHeight="1" x14ac:dyDescent="0.3">
      <c r="A75" s="282"/>
      <c r="B75" s="290" t="s">
        <v>77</v>
      </c>
      <c r="C75" s="291"/>
      <c r="D75" s="291"/>
      <c r="E75" s="291"/>
      <c r="F75" s="291"/>
      <c r="G75" s="291"/>
      <c r="H75" s="291"/>
      <c r="I75" s="295"/>
      <c r="J75" s="295"/>
      <c r="K75" s="295"/>
      <c r="L75" s="295"/>
      <c r="M75" s="296"/>
      <c r="N75" s="294"/>
      <c r="O75" s="284">
        <f>-((SUM(M38:M40)-M41)-(SUM(L38:L40)-L41))/(1+$I$16)^4</f>
        <v>-4.5450029212418102</v>
      </c>
      <c r="P75" s="292"/>
      <c r="Q75" s="292"/>
      <c r="R75" s="293"/>
      <c r="S75" s="294"/>
      <c r="T75" s="284">
        <f>-((SUM(R38:R40)-R41)-(SUM(Q38:Q40)-Q41))/(1+$I$16)^4</f>
        <v>0</v>
      </c>
      <c r="U75" s="292"/>
      <c r="V75" s="292"/>
      <c r="W75" s="293"/>
      <c r="X75" s="292"/>
      <c r="Y75" s="292">
        <f>-((SUM(W38:W40)-W41)-(SUM(V38:V40)-V41))/(1+$I$16)^4</f>
        <v>0</v>
      </c>
    </row>
    <row r="76" spans="1:25" s="256" customFormat="1" ht="12.9" customHeight="1" x14ac:dyDescent="0.3">
      <c r="A76" s="282"/>
      <c r="B76" s="290" t="s">
        <v>78</v>
      </c>
      <c r="C76" s="291"/>
      <c r="D76" s="291"/>
      <c r="E76" s="255"/>
      <c r="F76" s="255"/>
      <c r="G76" s="255"/>
      <c r="H76" s="291"/>
      <c r="I76" s="295"/>
      <c r="J76" s="295"/>
      <c r="K76" s="295"/>
      <c r="L76" s="295"/>
      <c r="M76" s="296"/>
      <c r="N76" s="294"/>
      <c r="O76" s="284">
        <f>Calculations!B53</f>
        <v>-21.778532580048125</v>
      </c>
      <c r="P76" s="292"/>
      <c r="Q76" s="292"/>
      <c r="R76" s="293"/>
      <c r="S76" s="294"/>
      <c r="T76" s="284"/>
      <c r="U76" s="292"/>
      <c r="V76" s="292"/>
      <c r="W76" s="293"/>
      <c r="X76" s="292"/>
      <c r="Y76" s="313"/>
    </row>
    <row r="77" spans="1:25" s="256" customFormat="1" ht="12.9" customHeight="1" x14ac:dyDescent="0.3">
      <c r="A77" s="282"/>
      <c r="B77" s="314"/>
      <c r="C77" s="255"/>
      <c r="D77" s="255"/>
      <c r="E77" s="255"/>
      <c r="F77" s="255"/>
      <c r="G77" s="255"/>
      <c r="H77" s="314"/>
      <c r="M77" s="257"/>
      <c r="N77" s="286"/>
      <c r="R77" s="257"/>
      <c r="S77" s="286"/>
      <c r="T77" s="254"/>
      <c r="U77" s="254"/>
      <c r="V77" s="254"/>
      <c r="W77" s="257"/>
      <c r="X77" s="282"/>
      <c r="Y77" s="254"/>
    </row>
    <row r="78" spans="1:25" s="256" customFormat="1" ht="12.9" customHeight="1" x14ac:dyDescent="0.3">
      <c r="A78" s="254"/>
      <c r="B78" s="315" t="s">
        <v>79</v>
      </c>
      <c r="C78" s="316"/>
      <c r="D78" s="316"/>
      <c r="E78" s="316"/>
      <c r="F78" s="316"/>
      <c r="G78" s="316"/>
      <c r="H78" s="316"/>
      <c r="I78" s="317">
        <f t="shared" ref="I78:Y78" si="9">SUM(I72:I77)</f>
        <v>0</v>
      </c>
      <c r="J78" s="317">
        <f t="shared" si="9"/>
        <v>0</v>
      </c>
      <c r="K78" s="317">
        <f t="shared" si="9"/>
        <v>0</v>
      </c>
      <c r="L78" s="317">
        <f t="shared" si="9"/>
        <v>0</v>
      </c>
      <c r="M78" s="318">
        <f t="shared" si="9"/>
        <v>0</v>
      </c>
      <c r="N78" s="319">
        <f t="shared" si="9"/>
        <v>13</v>
      </c>
      <c r="O78" s="317">
        <f t="shared" si="9"/>
        <v>-13.323535501289935</v>
      </c>
      <c r="P78" s="317">
        <f t="shared" si="9"/>
        <v>8</v>
      </c>
      <c r="Q78" s="317">
        <f t="shared" si="9"/>
        <v>-2</v>
      </c>
      <c r="R78" s="318">
        <f t="shared" si="9"/>
        <v>0</v>
      </c>
      <c r="S78" s="319">
        <f t="shared" si="9"/>
        <v>5</v>
      </c>
      <c r="T78" s="317">
        <f t="shared" si="9"/>
        <v>0</v>
      </c>
      <c r="U78" s="317">
        <f t="shared" si="9"/>
        <v>0</v>
      </c>
      <c r="V78" s="317">
        <f t="shared" si="9"/>
        <v>0</v>
      </c>
      <c r="W78" s="318">
        <f t="shared" si="9"/>
        <v>0</v>
      </c>
      <c r="X78" s="317">
        <f t="shared" si="9"/>
        <v>0</v>
      </c>
      <c r="Y78" s="317">
        <f t="shared" si="9"/>
        <v>0</v>
      </c>
    </row>
    <row r="79" spans="1:25" s="256" customFormat="1" ht="12.9" customHeight="1" x14ac:dyDescent="0.3">
      <c r="A79" s="274"/>
      <c r="B79" s="254"/>
      <c r="C79" s="255"/>
      <c r="D79" s="255"/>
      <c r="E79" s="255"/>
      <c r="F79" s="255"/>
      <c r="G79" s="255"/>
      <c r="H79" s="255"/>
      <c r="M79" s="257"/>
      <c r="N79" s="320"/>
      <c r="O79" s="321"/>
      <c r="P79" s="321"/>
      <c r="Q79" s="321"/>
      <c r="R79" s="322"/>
      <c r="S79" s="283"/>
      <c r="T79" s="284"/>
      <c r="U79" s="284"/>
      <c r="V79" s="284"/>
      <c r="W79" s="285"/>
      <c r="X79" s="284"/>
      <c r="Y79" s="284"/>
    </row>
    <row r="80" spans="1:25" s="256" customFormat="1" ht="12.9" customHeight="1" x14ac:dyDescent="0.3">
      <c r="B80" s="254" t="s">
        <v>80</v>
      </c>
      <c r="C80" s="255"/>
      <c r="D80" s="255"/>
      <c r="E80" s="255"/>
      <c r="F80" s="255"/>
      <c r="G80" s="255"/>
      <c r="H80" s="255"/>
      <c r="M80" s="257"/>
      <c r="N80" s="320"/>
      <c r="O80" s="321"/>
      <c r="P80" s="321"/>
      <c r="Q80" s="321"/>
      <c r="R80" s="322"/>
      <c r="S80" s="283"/>
      <c r="T80" s="284"/>
      <c r="U80" s="284"/>
      <c r="V80" s="284"/>
      <c r="W80" s="285"/>
      <c r="X80" s="284"/>
      <c r="Y80" s="284"/>
    </row>
    <row r="81" spans="1:32" s="270" customFormat="1" ht="12.9" customHeight="1" x14ac:dyDescent="0.3">
      <c r="A81" s="323"/>
      <c r="B81" s="290" t="s">
        <v>81</v>
      </c>
      <c r="C81" s="269"/>
      <c r="D81" s="269"/>
      <c r="E81" s="269"/>
      <c r="F81" s="269"/>
      <c r="G81" s="269"/>
      <c r="H81" s="269"/>
      <c r="I81" s="170">
        <f t="shared" ref="I81:Y81" si="10">I14+I14/$I$16</f>
        <v>-44.724617524339358</v>
      </c>
      <c r="J81" s="170">
        <f t="shared" si="10"/>
        <v>104.35744089012516</v>
      </c>
      <c r="K81" s="170">
        <f t="shared" si="10"/>
        <v>74.541029207232256</v>
      </c>
      <c r="L81" s="170">
        <f t="shared" si="10"/>
        <v>104.35744089012516</v>
      </c>
      <c r="M81" s="171">
        <f t="shared" si="10"/>
        <v>-29.816411682892905</v>
      </c>
      <c r="N81" s="172">
        <f t="shared" si="10"/>
        <v>0</v>
      </c>
      <c r="O81" s="173">
        <f t="shared" si="10"/>
        <v>0</v>
      </c>
      <c r="P81" s="173">
        <f t="shared" si="10"/>
        <v>0</v>
      </c>
      <c r="Q81" s="173">
        <f t="shared" si="10"/>
        <v>0</v>
      </c>
      <c r="R81" s="171">
        <f t="shared" si="10"/>
        <v>0</v>
      </c>
      <c r="S81" s="172">
        <f t="shared" si="10"/>
        <v>0</v>
      </c>
      <c r="T81" s="173">
        <f t="shared" si="10"/>
        <v>0</v>
      </c>
      <c r="U81" s="173">
        <f t="shared" si="10"/>
        <v>0</v>
      </c>
      <c r="V81" s="173">
        <f t="shared" si="10"/>
        <v>0</v>
      </c>
      <c r="W81" s="174">
        <f t="shared" si="10"/>
        <v>0</v>
      </c>
      <c r="X81" s="173">
        <f t="shared" si="10"/>
        <v>0</v>
      </c>
      <c r="Y81" s="173">
        <f t="shared" si="10"/>
        <v>0</v>
      </c>
    </row>
    <row r="82" spans="1:32" s="270" customFormat="1" ht="12.9" customHeight="1" x14ac:dyDescent="0.3">
      <c r="A82" s="323"/>
      <c r="B82" s="290" t="s">
        <v>82</v>
      </c>
      <c r="C82" s="269"/>
      <c r="D82" s="269"/>
      <c r="E82" s="269"/>
      <c r="F82" s="269"/>
      <c r="G82" s="269"/>
      <c r="H82" s="269"/>
      <c r="I82" s="175">
        <f t="shared" ref="I82:Y82" si="11">I15</f>
        <v>3</v>
      </c>
      <c r="J82" s="175">
        <f t="shared" si="11"/>
        <v>1</v>
      </c>
      <c r="K82" s="175">
        <f t="shared" si="11"/>
        <v>6</v>
      </c>
      <c r="L82" s="175">
        <f t="shared" si="11"/>
        <v>-3</v>
      </c>
      <c r="M82" s="176">
        <f t="shared" si="11"/>
        <v>5</v>
      </c>
      <c r="N82" s="177">
        <f t="shared" si="11"/>
        <v>0</v>
      </c>
      <c r="O82" s="178">
        <f t="shared" si="11"/>
        <v>0</v>
      </c>
      <c r="P82" s="178">
        <f t="shared" si="11"/>
        <v>0</v>
      </c>
      <c r="Q82" s="178">
        <f t="shared" si="11"/>
        <v>0</v>
      </c>
      <c r="R82" s="176">
        <f t="shared" si="11"/>
        <v>0</v>
      </c>
      <c r="S82" s="177">
        <f t="shared" si="11"/>
        <v>0</v>
      </c>
      <c r="T82" s="178">
        <f t="shared" si="11"/>
        <v>0</v>
      </c>
      <c r="U82" s="178">
        <f t="shared" si="11"/>
        <v>0</v>
      </c>
      <c r="V82" s="178">
        <f t="shared" si="11"/>
        <v>0</v>
      </c>
      <c r="W82" s="179">
        <f t="shared" si="11"/>
        <v>0</v>
      </c>
      <c r="X82" s="178">
        <f t="shared" si="11"/>
        <v>0</v>
      </c>
      <c r="Y82" s="178">
        <f t="shared" si="11"/>
        <v>0</v>
      </c>
    </row>
    <row r="83" spans="1:32" s="270" customFormat="1" ht="12.9" customHeight="1" x14ac:dyDescent="0.3">
      <c r="A83" s="323"/>
      <c r="B83" s="290" t="s">
        <v>83</v>
      </c>
      <c r="C83" s="269"/>
      <c r="D83" s="269"/>
      <c r="E83" s="269"/>
      <c r="F83" s="269"/>
      <c r="G83" s="269"/>
      <c r="H83" s="269"/>
      <c r="I83" s="170">
        <f>SUM(I81:I82)</f>
        <v>-41.724617524339358</v>
      </c>
      <c r="J83" s="170">
        <f t="shared" ref="J83:Y83" si="12">SUM(J81:J82)</f>
        <v>105.35744089012516</v>
      </c>
      <c r="K83" s="170">
        <f t="shared" si="12"/>
        <v>80.541029207232256</v>
      </c>
      <c r="L83" s="170">
        <f t="shared" si="12"/>
        <v>101.35744089012516</v>
      </c>
      <c r="M83" s="171">
        <f t="shared" si="12"/>
        <v>-24.816411682892905</v>
      </c>
      <c r="N83" s="172">
        <f t="shared" si="12"/>
        <v>0</v>
      </c>
      <c r="O83" s="173">
        <f t="shared" si="12"/>
        <v>0</v>
      </c>
      <c r="P83" s="173">
        <f t="shared" si="12"/>
        <v>0</v>
      </c>
      <c r="Q83" s="173">
        <f t="shared" si="12"/>
        <v>0</v>
      </c>
      <c r="R83" s="171">
        <f t="shared" si="12"/>
        <v>0</v>
      </c>
      <c r="S83" s="172">
        <f t="shared" si="12"/>
        <v>0</v>
      </c>
      <c r="T83" s="173">
        <f t="shared" si="12"/>
        <v>0</v>
      </c>
      <c r="U83" s="173">
        <f t="shared" si="12"/>
        <v>0</v>
      </c>
      <c r="V83" s="173">
        <f t="shared" si="12"/>
        <v>0</v>
      </c>
      <c r="W83" s="174">
        <f t="shared" si="12"/>
        <v>0</v>
      </c>
      <c r="X83" s="173">
        <f t="shared" si="12"/>
        <v>0</v>
      </c>
      <c r="Y83" s="173">
        <f t="shared" si="12"/>
        <v>0</v>
      </c>
    </row>
    <row r="84" spans="1:32" s="256" customFormat="1" ht="12.9" customHeight="1" x14ac:dyDescent="0.3">
      <c r="A84" s="254"/>
      <c r="B84" s="254"/>
      <c r="C84" s="254"/>
      <c r="D84" s="254"/>
      <c r="E84" s="254"/>
      <c r="F84" s="254"/>
      <c r="G84" s="254"/>
      <c r="H84" s="255"/>
      <c r="M84" s="257"/>
      <c r="N84" s="283"/>
      <c r="O84" s="284"/>
      <c r="P84" s="284"/>
      <c r="Q84" s="284"/>
      <c r="R84" s="285"/>
      <c r="S84" s="283"/>
      <c r="T84" s="284"/>
      <c r="U84" s="284"/>
      <c r="V84" s="284"/>
      <c r="W84" s="285"/>
      <c r="X84" s="284"/>
      <c r="Y84" s="284"/>
    </row>
    <row r="85" spans="1:32" s="256" customFormat="1" ht="12.9" customHeight="1" x14ac:dyDescent="0.3">
      <c r="A85" s="274" t="s">
        <v>84</v>
      </c>
      <c r="B85" s="254"/>
      <c r="C85" s="255"/>
      <c r="D85" s="255"/>
      <c r="E85" s="255"/>
      <c r="F85" s="255"/>
      <c r="G85" s="255"/>
      <c r="H85" s="255"/>
      <c r="M85" s="257"/>
      <c r="N85" s="283"/>
      <c r="O85" s="284"/>
      <c r="P85" s="284"/>
      <c r="Q85" s="284"/>
      <c r="R85" s="285"/>
      <c r="S85" s="283"/>
      <c r="T85" s="284"/>
      <c r="U85" s="284"/>
      <c r="V85" s="284"/>
      <c r="W85" s="285"/>
      <c r="X85" s="284"/>
      <c r="Y85" s="284"/>
    </row>
    <row r="86" spans="1:32" s="270" customFormat="1" ht="12.9" customHeight="1" x14ac:dyDescent="0.3">
      <c r="B86" s="269" t="s">
        <v>85</v>
      </c>
      <c r="C86" s="269"/>
      <c r="D86" s="269"/>
      <c r="E86" s="269"/>
      <c r="F86" s="269"/>
      <c r="G86" s="269"/>
      <c r="H86" s="269"/>
      <c r="I86" s="270">
        <f t="shared" ref="I86:Y86" si="13">I32-I41</f>
        <v>0</v>
      </c>
      <c r="J86" s="270">
        <f t="shared" si="13"/>
        <v>5</v>
      </c>
      <c r="K86" s="270">
        <f t="shared" si="13"/>
        <v>15</v>
      </c>
      <c r="L86" s="270">
        <f t="shared" si="13"/>
        <v>13</v>
      </c>
      <c r="M86" s="271">
        <f t="shared" si="13"/>
        <v>19</v>
      </c>
      <c r="N86" s="320">
        <f t="shared" si="13"/>
        <v>5</v>
      </c>
      <c r="O86" s="321">
        <f t="shared" si="13"/>
        <v>5</v>
      </c>
      <c r="P86" s="321">
        <f t="shared" si="13"/>
        <v>5</v>
      </c>
      <c r="Q86" s="321">
        <f t="shared" si="13"/>
        <v>5</v>
      </c>
      <c r="R86" s="322">
        <f t="shared" si="13"/>
        <v>5</v>
      </c>
      <c r="S86" s="320">
        <f t="shared" si="13"/>
        <v>0</v>
      </c>
      <c r="T86" s="321">
        <f t="shared" si="13"/>
        <v>0</v>
      </c>
      <c r="U86" s="321">
        <f t="shared" si="13"/>
        <v>0</v>
      </c>
      <c r="V86" s="321">
        <f t="shared" si="13"/>
        <v>0</v>
      </c>
      <c r="W86" s="322">
        <f t="shared" si="13"/>
        <v>0</v>
      </c>
      <c r="X86" s="321">
        <f t="shared" si="13"/>
        <v>0</v>
      </c>
      <c r="Y86" s="321">
        <f t="shared" si="13"/>
        <v>0</v>
      </c>
      <c r="Z86" s="320"/>
      <c r="AA86" s="321"/>
      <c r="AB86" s="321"/>
      <c r="AC86" s="321"/>
      <c r="AD86" s="322"/>
      <c r="AE86" s="320"/>
    </row>
    <row r="87" spans="1:32" s="270" customFormat="1" ht="12.9" customHeight="1" x14ac:dyDescent="0.3">
      <c r="A87" s="323"/>
      <c r="B87" s="269" t="s">
        <v>86</v>
      </c>
      <c r="C87" s="269"/>
      <c r="D87" s="269"/>
      <c r="E87" s="269"/>
      <c r="F87" s="269"/>
      <c r="G87" s="269"/>
      <c r="H87" s="269"/>
      <c r="I87" s="270">
        <f t="shared" ref="I87:Y87" si="14">I36-I45-I78</f>
        <v>0</v>
      </c>
      <c r="J87" s="270">
        <f t="shared" si="14"/>
        <v>0</v>
      </c>
      <c r="K87" s="270">
        <f t="shared" si="14"/>
        <v>0</v>
      </c>
      <c r="L87" s="270">
        <f t="shared" si="14"/>
        <v>0</v>
      </c>
      <c r="M87" s="271">
        <f t="shared" si="14"/>
        <v>0</v>
      </c>
      <c r="N87" s="320">
        <f t="shared" si="14"/>
        <v>-13</v>
      </c>
      <c r="O87" s="270">
        <f t="shared" si="14"/>
        <v>13.323535501289935</v>
      </c>
      <c r="P87" s="270">
        <f t="shared" si="14"/>
        <v>-8</v>
      </c>
      <c r="Q87" s="270">
        <f t="shared" si="14"/>
        <v>2</v>
      </c>
      <c r="R87" s="271">
        <f t="shared" si="14"/>
        <v>0</v>
      </c>
      <c r="S87" s="320">
        <f t="shared" si="14"/>
        <v>-5</v>
      </c>
      <c r="T87" s="321">
        <f t="shared" si="14"/>
        <v>0</v>
      </c>
      <c r="U87" s="321">
        <f t="shared" si="14"/>
        <v>0</v>
      </c>
      <c r="V87" s="321">
        <f t="shared" si="14"/>
        <v>0</v>
      </c>
      <c r="W87" s="322">
        <f t="shared" si="14"/>
        <v>0</v>
      </c>
      <c r="X87" s="321">
        <f t="shared" si="14"/>
        <v>0</v>
      </c>
      <c r="Y87" s="321">
        <f t="shared" si="14"/>
        <v>0</v>
      </c>
    </row>
    <row r="88" spans="1:32" s="270" customFormat="1" ht="12.9" customHeight="1" x14ac:dyDescent="0.3">
      <c r="A88" s="323"/>
      <c r="B88" s="269" t="s">
        <v>87</v>
      </c>
      <c r="C88" s="269"/>
      <c r="D88" s="269"/>
      <c r="E88" s="269"/>
      <c r="F88" s="269"/>
      <c r="G88" s="269"/>
      <c r="H88" s="269"/>
      <c r="I88" s="270">
        <f t="shared" ref="I88:X88" si="15">I86-I87</f>
        <v>0</v>
      </c>
      <c r="J88" s="270">
        <f t="shared" si="15"/>
        <v>5</v>
      </c>
      <c r="K88" s="270">
        <f t="shared" si="15"/>
        <v>15</v>
      </c>
      <c r="L88" s="270">
        <f t="shared" si="15"/>
        <v>13</v>
      </c>
      <c r="M88" s="271">
        <f>M86-M87</f>
        <v>19</v>
      </c>
      <c r="N88" s="320">
        <f t="shared" si="15"/>
        <v>18</v>
      </c>
      <c r="O88" s="321">
        <f t="shared" si="15"/>
        <v>-8.3235355012899355</v>
      </c>
      <c r="P88" s="321">
        <f t="shared" si="15"/>
        <v>13</v>
      </c>
      <c r="Q88" s="321">
        <f t="shared" si="15"/>
        <v>3</v>
      </c>
      <c r="R88" s="322">
        <f t="shared" si="15"/>
        <v>5</v>
      </c>
      <c r="S88" s="272">
        <f t="shared" si="15"/>
        <v>5</v>
      </c>
      <c r="T88" s="270">
        <f>T86-T87</f>
        <v>0</v>
      </c>
      <c r="U88" s="270">
        <f t="shared" si="15"/>
        <v>0</v>
      </c>
      <c r="V88" s="270">
        <f t="shared" si="15"/>
        <v>0</v>
      </c>
      <c r="W88" s="271">
        <f t="shared" si="15"/>
        <v>0</v>
      </c>
      <c r="X88" s="321">
        <f t="shared" si="15"/>
        <v>0</v>
      </c>
      <c r="Y88" s="270">
        <f>Y86-Y87</f>
        <v>0</v>
      </c>
      <c r="Z88" s="321"/>
      <c r="AA88" s="320"/>
      <c r="AB88" s="321"/>
      <c r="AC88" s="321"/>
      <c r="AD88" s="321"/>
      <c r="AE88" s="322"/>
      <c r="AF88" s="320"/>
    </row>
    <row r="89" spans="1:32" s="270" customFormat="1" ht="12.9" customHeight="1" x14ac:dyDescent="0.3">
      <c r="A89" s="323"/>
      <c r="B89" s="269"/>
      <c r="C89" s="269"/>
      <c r="D89" s="269"/>
      <c r="E89" s="269"/>
      <c r="F89" s="269"/>
      <c r="G89" s="269"/>
      <c r="H89" s="269"/>
      <c r="M89" s="271"/>
      <c r="N89" s="320"/>
      <c r="O89" s="321"/>
      <c r="P89" s="321"/>
      <c r="Q89" s="321"/>
      <c r="R89" s="322"/>
      <c r="S89" s="272"/>
      <c r="W89" s="271"/>
      <c r="X89" s="323"/>
    </row>
    <row r="90" spans="1:32" ht="12.9" customHeight="1" x14ac:dyDescent="0.3">
      <c r="A90" s="231" t="s">
        <v>88</v>
      </c>
      <c r="B90" s="232"/>
      <c r="C90" s="232"/>
      <c r="D90" s="232"/>
      <c r="E90" s="232"/>
      <c r="F90" s="232"/>
      <c r="G90" s="232"/>
      <c r="H90" s="232"/>
      <c r="I90" s="232"/>
      <c r="J90" s="232"/>
      <c r="K90" s="233"/>
      <c r="L90" s="217"/>
      <c r="M90" s="217"/>
      <c r="N90" s="217"/>
      <c r="O90" s="217"/>
      <c r="P90" s="218"/>
      <c r="Q90" s="218"/>
      <c r="R90" s="218"/>
      <c r="S90" s="218"/>
      <c r="T90" s="218"/>
      <c r="U90" s="218"/>
      <c r="V90" s="218"/>
      <c r="W90" s="218"/>
      <c r="X90" s="218"/>
    </row>
    <row r="91" spans="1:32" ht="12.9" customHeight="1" x14ac:dyDescent="0.3">
      <c r="A91" s="234"/>
      <c r="B91" s="234"/>
      <c r="C91" s="234"/>
      <c r="D91" s="234"/>
      <c r="E91" s="234"/>
      <c r="F91" s="234"/>
      <c r="G91" s="234"/>
      <c r="H91" s="234"/>
      <c r="I91" s="200"/>
      <c r="J91" s="200"/>
      <c r="K91" s="200"/>
      <c r="L91" s="200"/>
      <c r="M91" s="200"/>
      <c r="N91" s="201"/>
      <c r="O91" s="201"/>
      <c r="P91" s="201"/>
      <c r="Q91" s="201"/>
      <c r="R91" s="201"/>
    </row>
    <row r="92" spans="1:32" ht="12.9" customHeight="1" x14ac:dyDescent="0.3">
      <c r="A92" s="234" t="s">
        <v>89</v>
      </c>
      <c r="B92" s="234"/>
      <c r="C92" s="234"/>
      <c r="D92" s="234"/>
      <c r="E92" s="234"/>
      <c r="F92" s="234"/>
      <c r="G92" s="234"/>
      <c r="H92" s="234"/>
      <c r="I92" s="180">
        <f>SUMPRODUCT(I81:X81,$I$24:$X$24)</f>
        <v>179.65785765631463</v>
      </c>
      <c r="J92" s="234"/>
      <c r="K92" s="234"/>
      <c r="L92" s="234"/>
      <c r="M92" s="234"/>
      <c r="N92" s="234"/>
      <c r="O92" s="234"/>
      <c r="P92" s="234"/>
      <c r="Q92" s="234"/>
      <c r="R92" s="234"/>
      <c r="S92" s="234"/>
      <c r="T92" s="234"/>
      <c r="U92" s="234"/>
      <c r="V92" s="234"/>
      <c r="W92" s="234"/>
      <c r="X92" s="234"/>
    </row>
    <row r="93" spans="1:32" ht="12.9" customHeight="1" x14ac:dyDescent="0.3">
      <c r="A93" s="234" t="s">
        <v>90</v>
      </c>
      <c r="B93" s="234"/>
      <c r="C93" s="234"/>
      <c r="D93" s="234"/>
      <c r="E93" s="234"/>
      <c r="F93" s="234"/>
      <c r="G93" s="234"/>
      <c r="H93" s="234"/>
      <c r="I93" s="180">
        <f>SUMPRODUCT(I82:X82,$I$24:$X$24)</f>
        <v>10.506601199877222</v>
      </c>
      <c r="J93" s="234"/>
      <c r="K93" s="234"/>
      <c r="L93" s="234"/>
      <c r="M93" s="234"/>
      <c r="N93" s="234"/>
      <c r="O93" s="234"/>
      <c r="P93" s="234"/>
      <c r="Q93" s="234"/>
      <c r="R93" s="234"/>
      <c r="S93" s="234"/>
      <c r="T93" s="234"/>
      <c r="U93" s="234"/>
      <c r="V93" s="234"/>
      <c r="W93" s="234"/>
      <c r="X93" s="234"/>
    </row>
    <row r="94" spans="1:32" ht="12.9" customHeight="1" x14ac:dyDescent="0.3">
      <c r="A94" s="234" t="s">
        <v>91</v>
      </c>
      <c r="B94" s="234"/>
      <c r="C94" s="234"/>
      <c r="D94" s="234"/>
      <c r="E94" s="234"/>
      <c r="F94" s="234"/>
      <c r="G94" s="234"/>
      <c r="H94" s="234"/>
      <c r="I94" s="180">
        <f>SUMPRODUCT(I83:X83,$I$24:$X$24)</f>
        <v>190.16445885619183</v>
      </c>
      <c r="J94" s="200"/>
      <c r="K94" s="200"/>
      <c r="L94" s="200"/>
      <c r="M94" s="200"/>
      <c r="N94" s="201"/>
      <c r="O94" s="201"/>
      <c r="P94" s="201"/>
      <c r="Q94" s="201"/>
      <c r="R94" s="201"/>
    </row>
    <row r="95" spans="1:32" ht="12.9" customHeight="1" x14ac:dyDescent="0.3">
      <c r="A95" s="234" t="s">
        <v>92</v>
      </c>
      <c r="B95" s="234"/>
      <c r="C95" s="234"/>
      <c r="D95" s="234"/>
      <c r="E95" s="234"/>
      <c r="F95" s="234"/>
      <c r="G95" s="234"/>
      <c r="H95" s="234"/>
      <c r="I95" s="180">
        <f>SUMPRODUCT($I$24:$X$24,$I$88:$X$88)</f>
        <v>64.791543057638464</v>
      </c>
      <c r="J95" s="200"/>
      <c r="K95" s="200"/>
      <c r="L95" s="200"/>
      <c r="M95" s="200"/>
      <c r="N95" s="201"/>
      <c r="O95" s="201"/>
      <c r="P95" s="201"/>
      <c r="Q95" s="201"/>
      <c r="R95" s="201"/>
    </row>
    <row r="96" spans="1:32" ht="12.9" customHeight="1" x14ac:dyDescent="0.3">
      <c r="A96" s="234" t="s">
        <v>93</v>
      </c>
      <c r="B96" s="234"/>
      <c r="C96" s="234"/>
      <c r="D96" s="234"/>
      <c r="E96" s="234"/>
      <c r="F96" s="234"/>
      <c r="G96" s="234"/>
      <c r="H96" s="234"/>
      <c r="I96" s="180">
        <f>SUMPRODUCT($I$24:$X$24,$I$87:$X$87)</f>
        <v>-6.6728787109506289</v>
      </c>
      <c r="J96" s="200"/>
      <c r="K96" s="200"/>
      <c r="L96" s="200"/>
      <c r="M96" s="200"/>
      <c r="N96" s="201"/>
      <c r="O96" s="201"/>
      <c r="P96" s="201"/>
      <c r="Q96" s="201"/>
      <c r="R96" s="201"/>
    </row>
    <row r="97" spans="1:111" ht="12.9" customHeight="1" x14ac:dyDescent="0.3">
      <c r="A97" s="234"/>
      <c r="B97" s="234"/>
      <c r="C97" s="234"/>
      <c r="D97" s="234"/>
      <c r="E97" s="234"/>
      <c r="F97" s="234"/>
      <c r="G97" s="234"/>
      <c r="H97" s="234"/>
      <c r="I97" s="181"/>
      <c r="J97" s="230"/>
      <c r="K97" s="230"/>
      <c r="L97" s="230"/>
      <c r="M97" s="200"/>
      <c r="N97" s="200"/>
      <c r="O97" s="200"/>
    </row>
    <row r="98" spans="1:111" ht="12.9" customHeight="1" x14ac:dyDescent="0.3">
      <c r="A98" s="234"/>
      <c r="B98" s="234"/>
      <c r="C98" s="234"/>
      <c r="D98" s="234"/>
      <c r="E98" s="234"/>
      <c r="F98" s="234"/>
      <c r="G98" s="234"/>
      <c r="H98" s="234"/>
      <c r="I98" s="333">
        <f>I95/I94</f>
        <v>0.34071320922610365</v>
      </c>
      <c r="J98" s="200"/>
      <c r="K98" s="200"/>
      <c r="L98" s="200"/>
      <c r="M98" s="200"/>
      <c r="N98" s="201"/>
      <c r="O98" s="201"/>
      <c r="P98" s="201"/>
      <c r="Q98" s="201"/>
      <c r="R98" s="201"/>
    </row>
    <row r="99" spans="1:111" ht="12.9" customHeight="1" x14ac:dyDescent="0.3">
      <c r="A99" s="234"/>
      <c r="B99" s="234"/>
      <c r="C99" s="234"/>
      <c r="D99" s="234"/>
      <c r="E99" s="234"/>
      <c r="F99" s="234"/>
      <c r="G99" s="234"/>
      <c r="H99" s="234"/>
      <c r="I99" s="235"/>
      <c r="J99" s="230"/>
      <c r="K99" s="230"/>
      <c r="L99" s="230"/>
      <c r="M99" s="200"/>
      <c r="N99" s="200"/>
      <c r="O99" s="200"/>
    </row>
    <row r="100" spans="1:111" ht="12.9" customHeight="1" x14ac:dyDescent="0.3">
      <c r="A100" s="220"/>
      <c r="B100" s="324"/>
      <c r="C100" s="324"/>
      <c r="D100" s="324"/>
    </row>
    <row r="101" spans="1:111" ht="12.9" customHeight="1" x14ac:dyDescent="0.3">
      <c r="Y101" s="211"/>
      <c r="Z101" s="211"/>
    </row>
    <row r="102" spans="1:111" ht="12.9" customHeight="1" x14ac:dyDescent="0.3">
      <c r="Y102" s="211"/>
      <c r="Z102" s="211"/>
    </row>
    <row r="103" spans="1:111" ht="12.9" customHeight="1" x14ac:dyDescent="0.3">
      <c r="Y103" s="211"/>
      <c r="Z103" s="211"/>
    </row>
    <row r="104" spans="1:111" ht="12.9" customHeight="1" x14ac:dyDescent="0.3">
      <c r="Y104" s="211"/>
      <c r="Z104" s="211"/>
    </row>
    <row r="105" spans="1:111" ht="12.9" customHeight="1" x14ac:dyDescent="0.3">
      <c r="Y105" s="211"/>
      <c r="Z105" s="211"/>
    </row>
    <row r="106" spans="1:111" ht="12.9" customHeight="1" x14ac:dyDescent="0.3">
      <c r="Y106" s="211"/>
      <c r="Z106" s="211"/>
    </row>
    <row r="107" spans="1:111" s="325" customFormat="1" ht="12.9" customHeight="1" x14ac:dyDescent="0.3">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194"/>
      <c r="AB107" s="194"/>
      <c r="AC107" s="194"/>
      <c r="AD107" s="194"/>
      <c r="AE107" s="194"/>
      <c r="AF107" s="194"/>
      <c r="AG107" s="194"/>
      <c r="AH107" s="194"/>
      <c r="AI107" s="194"/>
      <c r="AJ107" s="194"/>
      <c r="AK107" s="194"/>
      <c r="AL107" s="194"/>
      <c r="AM107" s="194"/>
      <c r="AN107" s="194"/>
      <c r="AO107" s="194"/>
      <c r="AP107" s="194"/>
      <c r="AQ107" s="194"/>
      <c r="AR107" s="194"/>
      <c r="AS107" s="194"/>
      <c r="AT107" s="194"/>
      <c r="AU107" s="194"/>
      <c r="AV107" s="194"/>
      <c r="AW107" s="194"/>
      <c r="AX107" s="194"/>
      <c r="AY107" s="194"/>
      <c r="AZ107" s="194"/>
      <c r="BA107" s="194"/>
      <c r="BB107" s="194"/>
      <c r="BC107" s="194"/>
      <c r="BD107" s="194"/>
      <c r="BE107" s="194"/>
      <c r="BF107" s="194"/>
      <c r="BG107" s="194"/>
      <c r="BH107" s="194"/>
      <c r="BI107" s="194"/>
      <c r="BJ107" s="194"/>
      <c r="BK107" s="194"/>
      <c r="BL107" s="194"/>
      <c r="BM107" s="194"/>
      <c r="BN107" s="194"/>
      <c r="BO107" s="194"/>
      <c r="BP107" s="194"/>
      <c r="BQ107" s="194"/>
      <c r="BR107" s="194"/>
      <c r="BS107" s="194"/>
      <c r="BT107" s="194"/>
      <c r="BU107" s="194"/>
      <c r="BV107" s="194"/>
      <c r="BW107" s="194"/>
      <c r="BX107" s="194"/>
      <c r="BY107" s="194"/>
      <c r="BZ107" s="194"/>
      <c r="CA107" s="194"/>
      <c r="CB107" s="194"/>
      <c r="CC107" s="194"/>
      <c r="CD107" s="194"/>
      <c r="CE107" s="194"/>
      <c r="CF107" s="194"/>
      <c r="CG107" s="194"/>
      <c r="CH107" s="194"/>
      <c r="CI107" s="194"/>
      <c r="CJ107" s="194"/>
      <c r="CK107" s="194"/>
      <c r="CL107" s="194"/>
      <c r="CM107" s="194"/>
      <c r="CN107" s="194"/>
      <c r="CO107" s="194"/>
      <c r="CP107" s="194"/>
      <c r="CQ107" s="194"/>
      <c r="CR107" s="194"/>
      <c r="CS107" s="194"/>
      <c r="CT107" s="194"/>
      <c r="CU107" s="194"/>
      <c r="CV107" s="194"/>
      <c r="CW107" s="194"/>
      <c r="CX107" s="194"/>
      <c r="CY107" s="194"/>
      <c r="CZ107" s="194"/>
      <c r="DA107" s="194"/>
      <c r="DB107" s="194"/>
      <c r="DC107" s="194"/>
      <c r="DD107" s="194"/>
      <c r="DE107" s="194"/>
      <c r="DF107" s="194"/>
      <c r="DG107" s="194"/>
    </row>
    <row r="108" spans="1:111" s="325" customFormat="1" ht="12.9" customHeight="1" x14ac:dyDescent="0.3">
      <c r="A108" s="211"/>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194"/>
      <c r="AB108" s="194"/>
      <c r="AC108" s="194"/>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94"/>
      <c r="AY108" s="194"/>
      <c r="AZ108" s="194"/>
      <c r="BA108" s="194"/>
      <c r="BB108" s="194"/>
      <c r="BC108" s="194"/>
      <c r="BD108" s="194"/>
      <c r="BE108" s="194"/>
      <c r="BF108" s="194"/>
      <c r="BG108" s="194"/>
      <c r="BH108" s="194"/>
      <c r="BI108" s="194"/>
      <c r="BJ108" s="194"/>
      <c r="BK108" s="194"/>
      <c r="BL108" s="194"/>
      <c r="BM108" s="194"/>
      <c r="BN108" s="194"/>
      <c r="BO108" s="194"/>
      <c r="BP108" s="194"/>
      <c r="BQ108" s="194"/>
      <c r="BR108" s="194"/>
      <c r="BS108" s="194"/>
      <c r="BT108" s="194"/>
      <c r="BU108" s="194"/>
      <c r="BV108" s="194"/>
      <c r="BW108" s="194"/>
      <c r="BX108" s="194"/>
      <c r="BY108" s="194"/>
      <c r="BZ108" s="194"/>
      <c r="CA108" s="194"/>
      <c r="CB108" s="194"/>
      <c r="CC108" s="194"/>
      <c r="CD108" s="194"/>
      <c r="CE108" s="194"/>
      <c r="CF108" s="194"/>
      <c r="CG108" s="194"/>
      <c r="CH108" s="194"/>
      <c r="CI108" s="194"/>
      <c r="CJ108" s="194"/>
      <c r="CK108" s="194"/>
      <c r="CL108" s="194"/>
      <c r="CM108" s="194"/>
      <c r="CN108" s="194"/>
      <c r="CO108" s="194"/>
      <c r="CP108" s="194"/>
      <c r="CQ108" s="194"/>
      <c r="CR108" s="194"/>
      <c r="CS108" s="194"/>
      <c r="CT108" s="194"/>
      <c r="CU108" s="194"/>
      <c r="CV108" s="194"/>
      <c r="CW108" s="194"/>
      <c r="CX108" s="194"/>
      <c r="CY108" s="194"/>
      <c r="CZ108" s="194"/>
      <c r="DA108" s="194"/>
      <c r="DB108" s="194"/>
      <c r="DC108" s="194"/>
      <c r="DD108" s="194"/>
      <c r="DE108" s="194"/>
      <c r="DF108" s="194"/>
      <c r="DG108" s="194"/>
    </row>
    <row r="109" spans="1:111" s="325" customFormat="1" ht="12.9" customHeight="1" x14ac:dyDescent="0.3">
      <c r="A109" s="326"/>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194"/>
      <c r="AB109" s="194"/>
      <c r="AC109" s="194"/>
      <c r="AD109" s="194"/>
      <c r="AE109" s="194"/>
      <c r="AF109" s="194"/>
      <c r="AG109" s="194"/>
      <c r="AH109" s="194"/>
      <c r="AI109" s="194"/>
      <c r="AJ109" s="194"/>
      <c r="AK109" s="194"/>
      <c r="AL109" s="194"/>
      <c r="AM109" s="194"/>
      <c r="AN109" s="194"/>
      <c r="AO109" s="194"/>
      <c r="AP109" s="194"/>
      <c r="AQ109" s="194"/>
      <c r="AR109" s="194"/>
      <c r="AS109" s="194"/>
      <c r="AT109" s="194"/>
      <c r="AU109" s="194"/>
      <c r="AV109" s="194"/>
      <c r="AW109" s="194"/>
      <c r="AX109" s="194"/>
      <c r="AY109" s="194"/>
      <c r="AZ109" s="194"/>
      <c r="BA109" s="194"/>
      <c r="BB109" s="194"/>
      <c r="BC109" s="194"/>
      <c r="BD109" s="194"/>
      <c r="BE109" s="194"/>
      <c r="BF109" s="194"/>
      <c r="BG109" s="194"/>
      <c r="BH109" s="194"/>
      <c r="BI109" s="194"/>
      <c r="BJ109" s="194"/>
      <c r="BK109" s="194"/>
      <c r="BL109" s="194"/>
      <c r="BM109" s="194"/>
      <c r="BN109" s="194"/>
      <c r="BO109" s="194"/>
      <c r="BP109" s="194"/>
      <c r="BQ109" s="194"/>
      <c r="BR109" s="194"/>
      <c r="BS109" s="194"/>
      <c r="BT109" s="194"/>
      <c r="BU109" s="194"/>
      <c r="BV109" s="194"/>
      <c r="BW109" s="194"/>
      <c r="BX109" s="194"/>
      <c r="BY109" s="194"/>
      <c r="BZ109" s="194"/>
      <c r="CA109" s="194"/>
      <c r="CB109" s="194"/>
      <c r="CC109" s="194"/>
      <c r="CD109" s="194"/>
      <c r="CE109" s="194"/>
      <c r="CF109" s="194"/>
      <c r="CG109" s="194"/>
      <c r="CH109" s="194"/>
      <c r="CI109" s="194"/>
      <c r="CJ109" s="194"/>
      <c r="CK109" s="194"/>
      <c r="CL109" s="194"/>
      <c r="CM109" s="194"/>
      <c r="CN109" s="194"/>
      <c r="CO109" s="194"/>
      <c r="CP109" s="194"/>
      <c r="CQ109" s="194"/>
      <c r="CR109" s="194"/>
      <c r="CS109" s="194"/>
      <c r="CT109" s="194"/>
      <c r="CU109" s="194"/>
      <c r="CV109" s="194"/>
      <c r="CW109" s="194"/>
      <c r="CX109" s="194"/>
      <c r="CY109" s="194"/>
      <c r="CZ109" s="194"/>
      <c r="DA109" s="194"/>
      <c r="DB109" s="194"/>
      <c r="DC109" s="194"/>
      <c r="DD109" s="194"/>
      <c r="DE109" s="194"/>
      <c r="DF109" s="194"/>
      <c r="DG109" s="194"/>
    </row>
    <row r="110" spans="1:111" s="325" customFormat="1" ht="12.9" customHeight="1" x14ac:dyDescent="0.3">
      <c r="A110" s="327"/>
      <c r="B110" s="236"/>
      <c r="C110" s="236"/>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4"/>
      <c r="AY110" s="194"/>
      <c r="AZ110" s="194"/>
      <c r="BA110" s="194"/>
      <c r="BB110" s="194"/>
      <c r="BC110" s="194"/>
      <c r="BD110" s="194"/>
      <c r="BE110" s="194"/>
      <c r="BF110" s="194"/>
      <c r="BG110" s="194"/>
      <c r="BH110" s="194"/>
      <c r="BI110" s="194"/>
      <c r="BJ110" s="194"/>
      <c r="BK110" s="194"/>
      <c r="BL110" s="194"/>
      <c r="BM110" s="194"/>
      <c r="BN110" s="194"/>
      <c r="BO110" s="194"/>
      <c r="BP110" s="194"/>
      <c r="BQ110" s="194"/>
      <c r="BR110" s="194"/>
      <c r="BS110" s="194"/>
      <c r="BT110" s="194"/>
      <c r="BU110" s="194"/>
      <c r="BV110" s="194"/>
      <c r="BW110" s="194"/>
      <c r="BX110" s="194"/>
      <c r="BY110" s="194"/>
      <c r="BZ110" s="194"/>
      <c r="CA110" s="194"/>
      <c r="CB110" s="194"/>
      <c r="CC110" s="194"/>
      <c r="CD110" s="194"/>
      <c r="CE110" s="194"/>
      <c r="CF110" s="194"/>
      <c r="CG110" s="194"/>
      <c r="CH110" s="194"/>
      <c r="CI110" s="194"/>
      <c r="CJ110" s="194"/>
      <c r="CK110" s="194"/>
      <c r="CL110" s="194"/>
      <c r="CM110" s="194"/>
      <c r="CN110" s="194"/>
      <c r="CO110" s="194"/>
      <c r="CP110" s="194"/>
      <c r="CQ110" s="194"/>
      <c r="CR110" s="194"/>
      <c r="CS110" s="194"/>
      <c r="CT110" s="194"/>
      <c r="CU110" s="194"/>
      <c r="CV110" s="194"/>
      <c r="CW110" s="194"/>
      <c r="CX110" s="194"/>
      <c r="CY110" s="194"/>
      <c r="CZ110" s="194"/>
      <c r="DA110" s="194"/>
      <c r="DB110" s="194"/>
      <c r="DC110" s="194"/>
      <c r="DD110" s="194"/>
      <c r="DE110" s="194"/>
      <c r="DF110" s="194"/>
      <c r="DG110" s="194"/>
    </row>
    <row r="111" spans="1:111" s="325" customFormat="1" ht="12.9" customHeight="1" x14ac:dyDescent="0.3">
      <c r="A111" s="236"/>
      <c r="B111" s="328"/>
      <c r="C111" s="328"/>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4"/>
      <c r="AY111" s="194"/>
      <c r="AZ111" s="194"/>
      <c r="BA111" s="194"/>
      <c r="BB111" s="194"/>
      <c r="BC111" s="194"/>
      <c r="BD111" s="194"/>
      <c r="BE111" s="194"/>
      <c r="BF111" s="194"/>
      <c r="BG111" s="194"/>
      <c r="BH111" s="194"/>
      <c r="BI111" s="194"/>
      <c r="BJ111" s="194"/>
      <c r="BK111" s="194"/>
      <c r="BL111" s="194"/>
      <c r="BM111" s="194"/>
      <c r="BN111" s="194"/>
      <c r="BO111" s="194"/>
      <c r="BP111" s="194"/>
      <c r="BQ111" s="194"/>
      <c r="BR111" s="194"/>
      <c r="BS111" s="194"/>
      <c r="BT111" s="194"/>
      <c r="BU111" s="194"/>
      <c r="BV111" s="194"/>
      <c r="BW111" s="194"/>
      <c r="BX111" s="194"/>
      <c r="BY111" s="194"/>
      <c r="BZ111" s="194"/>
      <c r="CA111" s="194"/>
      <c r="CB111" s="194"/>
      <c r="CC111" s="194"/>
      <c r="CD111" s="194"/>
      <c r="CE111" s="194"/>
      <c r="CF111" s="194"/>
      <c r="CG111" s="194"/>
      <c r="CH111" s="194"/>
      <c r="CI111" s="194"/>
      <c r="CJ111" s="194"/>
      <c r="CK111" s="194"/>
      <c r="CL111" s="194"/>
      <c r="CM111" s="194"/>
      <c r="CN111" s="194"/>
      <c r="CO111" s="194"/>
      <c r="CP111" s="194"/>
      <c r="CQ111" s="194"/>
      <c r="CR111" s="194"/>
      <c r="CS111" s="194"/>
      <c r="CT111" s="194"/>
      <c r="CU111" s="194"/>
      <c r="CV111" s="194"/>
      <c r="CW111" s="194"/>
      <c r="CX111" s="194"/>
      <c r="CY111" s="194"/>
      <c r="CZ111" s="194"/>
      <c r="DA111" s="194"/>
      <c r="DB111" s="194"/>
      <c r="DC111" s="194"/>
      <c r="DD111" s="194"/>
      <c r="DE111" s="194"/>
      <c r="DF111" s="194"/>
      <c r="DG111" s="194"/>
    </row>
    <row r="112" spans="1:111" s="325" customFormat="1" ht="12.9" customHeight="1" x14ac:dyDescent="0.3">
      <c r="A112" s="236"/>
      <c r="B112" s="328"/>
      <c r="C112" s="328"/>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4"/>
      <c r="AY112" s="194"/>
      <c r="AZ112" s="194"/>
      <c r="BA112" s="194"/>
      <c r="BB112" s="194"/>
      <c r="BC112" s="194"/>
      <c r="BD112" s="194"/>
      <c r="BE112" s="194"/>
      <c r="BF112" s="194"/>
      <c r="BG112" s="194"/>
      <c r="BH112" s="194"/>
      <c r="BI112" s="194"/>
      <c r="BJ112" s="194"/>
      <c r="BK112" s="194"/>
      <c r="BL112" s="194"/>
      <c r="BM112" s="194"/>
      <c r="BN112" s="194"/>
      <c r="BO112" s="194"/>
      <c r="BP112" s="194"/>
      <c r="BQ112" s="194"/>
      <c r="BR112" s="194"/>
      <c r="BS112" s="194"/>
      <c r="BT112" s="194"/>
      <c r="BU112" s="194"/>
      <c r="BV112" s="194"/>
      <c r="BW112" s="194"/>
      <c r="BX112" s="194"/>
      <c r="BY112" s="194"/>
      <c r="BZ112" s="194"/>
      <c r="CA112" s="194"/>
      <c r="CB112" s="194"/>
      <c r="CC112" s="194"/>
      <c r="CD112" s="194"/>
      <c r="CE112" s="194"/>
      <c r="CF112" s="194"/>
      <c r="CG112" s="194"/>
      <c r="CH112" s="194"/>
      <c r="CI112" s="194"/>
      <c r="CJ112" s="194"/>
      <c r="CK112" s="194"/>
      <c r="CL112" s="194"/>
      <c r="CM112" s="194"/>
      <c r="CN112" s="194"/>
      <c r="CO112" s="194"/>
      <c r="CP112" s="194"/>
      <c r="CQ112" s="194"/>
      <c r="CR112" s="194"/>
      <c r="CS112" s="194"/>
      <c r="CT112" s="194"/>
      <c r="CU112" s="194"/>
      <c r="CV112" s="194"/>
      <c r="CW112" s="194"/>
      <c r="CX112" s="194"/>
      <c r="CY112" s="194"/>
      <c r="CZ112" s="194"/>
      <c r="DA112" s="194"/>
      <c r="DB112" s="194"/>
      <c r="DC112" s="194"/>
      <c r="DD112" s="194"/>
      <c r="DE112" s="194"/>
      <c r="DF112" s="194"/>
      <c r="DG112" s="194"/>
    </row>
    <row r="113" spans="1:111" s="325" customFormat="1" ht="12.9" customHeight="1" x14ac:dyDescent="0.3">
      <c r="A113" s="236"/>
      <c r="B113" s="328"/>
      <c r="C113" s="328"/>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194"/>
      <c r="AB113" s="194"/>
      <c r="AC113" s="194"/>
      <c r="AD113" s="194"/>
      <c r="AE113" s="194"/>
      <c r="AF113" s="194"/>
      <c r="AG113" s="194"/>
      <c r="AH113" s="194"/>
      <c r="AI113" s="194"/>
      <c r="AJ113" s="194"/>
      <c r="AK113" s="194"/>
      <c r="AL113" s="194"/>
      <c r="AM113" s="194"/>
      <c r="AN113" s="194"/>
      <c r="AO113" s="194"/>
      <c r="AP113" s="194"/>
      <c r="AQ113" s="194"/>
      <c r="AR113" s="194"/>
      <c r="AS113" s="194"/>
      <c r="AT113" s="194"/>
      <c r="AU113" s="194"/>
      <c r="AV113" s="194"/>
      <c r="AW113" s="194"/>
      <c r="AX113" s="194"/>
      <c r="AY113" s="194"/>
      <c r="AZ113" s="194"/>
      <c r="BA113" s="194"/>
      <c r="BB113" s="194"/>
      <c r="BC113" s="194"/>
      <c r="BD113" s="194"/>
      <c r="BE113" s="194"/>
      <c r="BF113" s="194"/>
      <c r="BG113" s="194"/>
      <c r="BH113" s="194"/>
      <c r="BI113" s="194"/>
      <c r="BJ113" s="194"/>
      <c r="BK113" s="194"/>
      <c r="BL113" s="194"/>
      <c r="BM113" s="194"/>
      <c r="BN113" s="194"/>
      <c r="BO113" s="194"/>
      <c r="BP113" s="194"/>
      <c r="BQ113" s="194"/>
      <c r="BR113" s="194"/>
      <c r="BS113" s="194"/>
      <c r="BT113" s="194"/>
      <c r="BU113" s="194"/>
      <c r="BV113" s="194"/>
      <c r="BW113" s="194"/>
      <c r="BX113" s="194"/>
      <c r="BY113" s="194"/>
      <c r="BZ113" s="194"/>
      <c r="CA113" s="194"/>
      <c r="CB113" s="194"/>
      <c r="CC113" s="194"/>
      <c r="CD113" s="194"/>
      <c r="CE113" s="194"/>
      <c r="CF113" s="194"/>
      <c r="CG113" s="194"/>
      <c r="CH113" s="194"/>
      <c r="CI113" s="194"/>
      <c r="CJ113" s="194"/>
      <c r="CK113" s="194"/>
      <c r="CL113" s="194"/>
      <c r="CM113" s="194"/>
      <c r="CN113" s="194"/>
      <c r="CO113" s="194"/>
      <c r="CP113" s="194"/>
      <c r="CQ113" s="194"/>
      <c r="CR113" s="194"/>
      <c r="CS113" s="194"/>
      <c r="CT113" s="194"/>
      <c r="CU113" s="194"/>
      <c r="CV113" s="194"/>
      <c r="CW113" s="194"/>
      <c r="CX113" s="194"/>
      <c r="CY113" s="194"/>
      <c r="CZ113" s="194"/>
      <c r="DA113" s="194"/>
      <c r="DB113" s="194"/>
      <c r="DC113" s="194"/>
      <c r="DD113" s="194"/>
      <c r="DE113" s="194"/>
      <c r="DF113" s="194"/>
      <c r="DG113" s="194"/>
    </row>
    <row r="114" spans="1:111" s="325" customFormat="1" ht="12.9" customHeight="1" x14ac:dyDescent="0.3">
      <c r="A114" s="236"/>
      <c r="B114" s="328"/>
      <c r="C114" s="328"/>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194"/>
      <c r="AB114" s="194"/>
      <c r="AC114" s="194"/>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194"/>
      <c r="AY114" s="194"/>
      <c r="AZ114" s="194"/>
      <c r="BA114" s="194"/>
      <c r="BB114" s="194"/>
      <c r="BC114" s="194"/>
      <c r="BD114" s="194"/>
      <c r="BE114" s="194"/>
      <c r="BF114" s="194"/>
      <c r="BG114" s="194"/>
      <c r="BH114" s="194"/>
      <c r="BI114" s="194"/>
      <c r="BJ114" s="194"/>
      <c r="BK114" s="194"/>
      <c r="BL114" s="194"/>
      <c r="BM114" s="194"/>
      <c r="BN114" s="194"/>
      <c r="BO114" s="194"/>
      <c r="BP114" s="194"/>
      <c r="BQ114" s="194"/>
      <c r="BR114" s="194"/>
      <c r="BS114" s="194"/>
      <c r="BT114" s="194"/>
      <c r="BU114" s="194"/>
      <c r="BV114" s="194"/>
      <c r="BW114" s="194"/>
      <c r="BX114" s="194"/>
      <c r="BY114" s="194"/>
      <c r="BZ114" s="194"/>
      <c r="CA114" s="194"/>
      <c r="CB114" s="194"/>
      <c r="CC114" s="194"/>
      <c r="CD114" s="194"/>
      <c r="CE114" s="194"/>
      <c r="CF114" s="194"/>
      <c r="CG114" s="194"/>
      <c r="CH114" s="194"/>
      <c r="CI114" s="194"/>
      <c r="CJ114" s="194"/>
      <c r="CK114" s="194"/>
      <c r="CL114" s="194"/>
      <c r="CM114" s="194"/>
      <c r="CN114" s="194"/>
      <c r="CO114" s="194"/>
      <c r="CP114" s="194"/>
      <c r="CQ114" s="194"/>
      <c r="CR114" s="194"/>
      <c r="CS114" s="194"/>
      <c r="CT114" s="194"/>
      <c r="CU114" s="194"/>
      <c r="CV114" s="194"/>
      <c r="CW114" s="194"/>
      <c r="CX114" s="194"/>
      <c r="CY114" s="194"/>
      <c r="CZ114" s="194"/>
      <c r="DA114" s="194"/>
      <c r="DB114" s="194"/>
      <c r="DC114" s="194"/>
      <c r="DD114" s="194"/>
      <c r="DE114" s="194"/>
      <c r="DF114" s="194"/>
      <c r="DG114" s="194"/>
    </row>
    <row r="115" spans="1:111" s="325" customFormat="1" ht="12.9" customHeight="1" x14ac:dyDescent="0.3">
      <c r="A115" s="236"/>
      <c r="B115" s="328"/>
      <c r="C115" s="328"/>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194"/>
      <c r="AB115" s="194"/>
      <c r="AC115" s="194"/>
      <c r="AD115" s="194"/>
      <c r="AE115" s="194"/>
      <c r="AF115" s="194"/>
      <c r="AG115" s="194"/>
      <c r="AH115" s="194"/>
      <c r="AI115" s="194"/>
      <c r="AJ115" s="194"/>
      <c r="AK115" s="194"/>
      <c r="AL115" s="194"/>
      <c r="AM115" s="194"/>
      <c r="AN115" s="194"/>
      <c r="AO115" s="194"/>
      <c r="AP115" s="194"/>
      <c r="AQ115" s="194"/>
      <c r="AR115" s="194"/>
      <c r="AS115" s="194"/>
      <c r="AT115" s="194"/>
      <c r="AU115" s="194"/>
      <c r="AV115" s="194"/>
      <c r="AW115" s="194"/>
      <c r="AX115" s="194"/>
      <c r="AY115" s="194"/>
      <c r="AZ115" s="194"/>
      <c r="BA115" s="194"/>
      <c r="BB115" s="194"/>
      <c r="BC115" s="194"/>
      <c r="BD115" s="194"/>
      <c r="BE115" s="194"/>
      <c r="BF115" s="194"/>
      <c r="BG115" s="194"/>
      <c r="BH115" s="194"/>
      <c r="BI115" s="194"/>
      <c r="BJ115" s="194"/>
      <c r="BK115" s="194"/>
      <c r="BL115" s="194"/>
      <c r="BM115" s="194"/>
      <c r="BN115" s="194"/>
      <c r="BO115" s="194"/>
      <c r="BP115" s="194"/>
      <c r="BQ115" s="194"/>
      <c r="BR115" s="194"/>
      <c r="BS115" s="194"/>
      <c r="BT115" s="194"/>
      <c r="BU115" s="194"/>
      <c r="BV115" s="194"/>
      <c r="BW115" s="194"/>
      <c r="BX115" s="194"/>
      <c r="BY115" s="194"/>
      <c r="BZ115" s="194"/>
      <c r="CA115" s="194"/>
      <c r="CB115" s="194"/>
      <c r="CC115" s="194"/>
      <c r="CD115" s="194"/>
      <c r="CE115" s="194"/>
      <c r="CF115" s="194"/>
      <c r="CG115" s="194"/>
      <c r="CH115" s="194"/>
      <c r="CI115" s="194"/>
      <c r="CJ115" s="194"/>
      <c r="CK115" s="194"/>
      <c r="CL115" s="194"/>
      <c r="CM115" s="194"/>
      <c r="CN115" s="194"/>
      <c r="CO115" s="194"/>
      <c r="CP115" s="194"/>
      <c r="CQ115" s="194"/>
      <c r="CR115" s="194"/>
      <c r="CS115" s="194"/>
      <c r="CT115" s="194"/>
      <c r="CU115" s="194"/>
      <c r="CV115" s="194"/>
      <c r="CW115" s="194"/>
      <c r="CX115" s="194"/>
      <c r="CY115" s="194"/>
      <c r="CZ115" s="194"/>
      <c r="DA115" s="194"/>
      <c r="DB115" s="194"/>
      <c r="DC115" s="194"/>
      <c r="DD115" s="194"/>
      <c r="DE115" s="194"/>
      <c r="DF115" s="194"/>
      <c r="DG115" s="194"/>
    </row>
    <row r="116" spans="1:111" s="325" customFormat="1" ht="12.9" customHeight="1" x14ac:dyDescent="0.3">
      <c r="A116" s="211"/>
      <c r="B116" s="211"/>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4"/>
      <c r="AY116" s="194"/>
      <c r="AZ116" s="194"/>
      <c r="BA116" s="194"/>
      <c r="BB116" s="194"/>
      <c r="BC116" s="194"/>
      <c r="BD116" s="194"/>
      <c r="BE116" s="194"/>
      <c r="BF116" s="194"/>
      <c r="BG116" s="194"/>
      <c r="BH116" s="194"/>
      <c r="BI116" s="194"/>
      <c r="BJ116" s="194"/>
      <c r="BK116" s="194"/>
      <c r="BL116" s="194"/>
      <c r="BM116" s="194"/>
      <c r="BN116" s="194"/>
      <c r="BO116" s="194"/>
      <c r="BP116" s="194"/>
      <c r="BQ116" s="194"/>
      <c r="BR116" s="194"/>
      <c r="BS116" s="194"/>
      <c r="BT116" s="194"/>
      <c r="BU116" s="194"/>
      <c r="BV116" s="194"/>
      <c r="BW116" s="194"/>
      <c r="BX116" s="194"/>
      <c r="BY116" s="194"/>
      <c r="BZ116" s="194"/>
      <c r="CA116" s="194"/>
      <c r="CB116" s="194"/>
      <c r="CC116" s="194"/>
      <c r="CD116" s="194"/>
      <c r="CE116" s="194"/>
      <c r="CF116" s="194"/>
      <c r="CG116" s="194"/>
      <c r="CH116" s="194"/>
      <c r="CI116" s="194"/>
      <c r="CJ116" s="194"/>
      <c r="CK116" s="194"/>
      <c r="CL116" s="194"/>
      <c r="CM116" s="194"/>
      <c r="CN116" s="194"/>
      <c r="CO116" s="194"/>
      <c r="CP116" s="194"/>
      <c r="CQ116" s="194"/>
      <c r="CR116" s="194"/>
      <c r="CS116" s="194"/>
      <c r="CT116" s="194"/>
      <c r="CU116" s="194"/>
      <c r="CV116" s="194"/>
      <c r="CW116" s="194"/>
      <c r="CX116" s="194"/>
      <c r="CY116" s="194"/>
      <c r="CZ116" s="194"/>
      <c r="DA116" s="194"/>
      <c r="DB116" s="194"/>
      <c r="DC116" s="194"/>
      <c r="DD116" s="194"/>
      <c r="DE116" s="194"/>
      <c r="DF116" s="194"/>
      <c r="DG116" s="194"/>
    </row>
    <row r="117" spans="1:111" s="325" customFormat="1" ht="12.9" customHeight="1" x14ac:dyDescent="0.3">
      <c r="A117" s="326"/>
      <c r="B117" s="211"/>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194"/>
      <c r="AB117" s="194"/>
      <c r="AC117" s="194"/>
      <c r="AD117" s="194"/>
      <c r="AE117" s="194"/>
      <c r="AF117" s="194"/>
      <c r="AG117" s="194"/>
      <c r="AH117" s="194"/>
      <c r="AI117" s="194"/>
      <c r="AJ117" s="194"/>
      <c r="AK117" s="194"/>
      <c r="AL117" s="194"/>
      <c r="AM117" s="194"/>
      <c r="AN117" s="194"/>
      <c r="AO117" s="194"/>
      <c r="AP117" s="194"/>
      <c r="AQ117" s="194"/>
      <c r="AR117" s="194"/>
      <c r="AS117" s="194"/>
      <c r="AT117" s="194"/>
      <c r="AU117" s="194"/>
      <c r="AV117" s="194"/>
      <c r="AW117" s="194"/>
      <c r="AX117" s="194"/>
      <c r="AY117" s="194"/>
      <c r="AZ117" s="194"/>
      <c r="BA117" s="194"/>
      <c r="BB117" s="194"/>
      <c r="BC117" s="194"/>
      <c r="BD117" s="194"/>
      <c r="BE117" s="194"/>
      <c r="BF117" s="194"/>
      <c r="BG117" s="194"/>
      <c r="BH117" s="194"/>
      <c r="BI117" s="194"/>
      <c r="BJ117" s="194"/>
      <c r="BK117" s="194"/>
      <c r="BL117" s="194"/>
      <c r="BM117" s="194"/>
      <c r="BN117" s="194"/>
      <c r="BO117" s="194"/>
      <c r="BP117" s="194"/>
      <c r="BQ117" s="194"/>
      <c r="BR117" s="194"/>
      <c r="BS117" s="194"/>
      <c r="BT117" s="194"/>
      <c r="BU117" s="194"/>
      <c r="BV117" s="194"/>
      <c r="BW117" s="194"/>
      <c r="BX117" s="194"/>
      <c r="BY117" s="194"/>
      <c r="BZ117" s="194"/>
      <c r="CA117" s="194"/>
      <c r="CB117" s="194"/>
      <c r="CC117" s="194"/>
      <c r="CD117" s="194"/>
      <c r="CE117" s="194"/>
      <c r="CF117" s="194"/>
      <c r="CG117" s="194"/>
      <c r="CH117" s="194"/>
      <c r="CI117" s="194"/>
      <c r="CJ117" s="194"/>
      <c r="CK117" s="194"/>
      <c r="CL117" s="194"/>
      <c r="CM117" s="194"/>
      <c r="CN117" s="194"/>
      <c r="CO117" s="194"/>
      <c r="CP117" s="194"/>
      <c r="CQ117" s="194"/>
      <c r="CR117" s="194"/>
      <c r="CS117" s="194"/>
      <c r="CT117" s="194"/>
      <c r="CU117" s="194"/>
      <c r="CV117" s="194"/>
      <c r="CW117" s="194"/>
      <c r="CX117" s="194"/>
      <c r="CY117" s="194"/>
      <c r="CZ117" s="194"/>
      <c r="DA117" s="194"/>
      <c r="DB117" s="194"/>
      <c r="DC117" s="194"/>
      <c r="DD117" s="194"/>
      <c r="DE117" s="194"/>
      <c r="DF117" s="194"/>
      <c r="DG117" s="194"/>
    </row>
    <row r="118" spans="1:111" s="325" customFormat="1" ht="12.9" customHeight="1" x14ac:dyDescent="0.3">
      <c r="A118" s="327"/>
      <c r="B118" s="236"/>
      <c r="C118" s="236"/>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194"/>
      <c r="AB118" s="194"/>
      <c r="AC118" s="194"/>
      <c r="AD118" s="194"/>
      <c r="AE118" s="194"/>
      <c r="AF118" s="194"/>
      <c r="AG118" s="194"/>
      <c r="AH118" s="194"/>
      <c r="AI118" s="194"/>
      <c r="AJ118" s="194"/>
      <c r="AK118" s="194"/>
      <c r="AL118" s="194"/>
      <c r="AM118" s="194"/>
      <c r="AN118" s="194"/>
      <c r="AO118" s="194"/>
      <c r="AP118" s="194"/>
      <c r="AQ118" s="194"/>
      <c r="AR118" s="194"/>
      <c r="AS118" s="194"/>
      <c r="AT118" s="194"/>
      <c r="AU118" s="194"/>
      <c r="AV118" s="194"/>
      <c r="AW118" s="194"/>
      <c r="AX118" s="194"/>
      <c r="AY118" s="194"/>
      <c r="AZ118" s="194"/>
      <c r="BA118" s="194"/>
      <c r="BB118" s="194"/>
      <c r="BC118" s="194"/>
      <c r="BD118" s="194"/>
      <c r="BE118" s="194"/>
      <c r="BF118" s="194"/>
      <c r="BG118" s="194"/>
      <c r="BH118" s="194"/>
      <c r="BI118" s="194"/>
      <c r="BJ118" s="194"/>
      <c r="BK118" s="194"/>
      <c r="BL118" s="194"/>
      <c r="BM118" s="194"/>
      <c r="BN118" s="194"/>
      <c r="BO118" s="194"/>
      <c r="BP118" s="194"/>
      <c r="BQ118" s="194"/>
      <c r="BR118" s="194"/>
      <c r="BS118" s="194"/>
      <c r="BT118" s="194"/>
      <c r="BU118" s="194"/>
      <c r="BV118" s="194"/>
      <c r="BW118" s="194"/>
      <c r="BX118" s="194"/>
      <c r="BY118" s="194"/>
      <c r="BZ118" s="194"/>
      <c r="CA118" s="194"/>
      <c r="CB118" s="194"/>
      <c r="CC118" s="194"/>
      <c r="CD118" s="194"/>
      <c r="CE118" s="194"/>
      <c r="CF118" s="194"/>
      <c r="CG118" s="194"/>
      <c r="CH118" s="194"/>
      <c r="CI118" s="194"/>
      <c r="CJ118" s="194"/>
      <c r="CK118" s="194"/>
      <c r="CL118" s="194"/>
      <c r="CM118" s="194"/>
      <c r="CN118" s="194"/>
      <c r="CO118" s="194"/>
      <c r="CP118" s="194"/>
      <c r="CQ118" s="194"/>
      <c r="CR118" s="194"/>
      <c r="CS118" s="194"/>
      <c r="CT118" s="194"/>
      <c r="CU118" s="194"/>
      <c r="CV118" s="194"/>
      <c r="CW118" s="194"/>
      <c r="CX118" s="194"/>
      <c r="CY118" s="194"/>
      <c r="CZ118" s="194"/>
      <c r="DA118" s="194"/>
      <c r="DB118" s="194"/>
      <c r="DC118" s="194"/>
      <c r="DD118" s="194"/>
      <c r="DE118" s="194"/>
      <c r="DF118" s="194"/>
      <c r="DG118" s="194"/>
    </row>
    <row r="119" spans="1:111" s="325" customFormat="1" ht="12.9" customHeight="1" x14ac:dyDescent="0.3">
      <c r="A119" s="236"/>
      <c r="B119" s="328"/>
      <c r="C119" s="328"/>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194"/>
      <c r="Z119" s="194"/>
      <c r="AA119" s="194"/>
      <c r="AB119" s="194"/>
      <c r="AC119" s="194"/>
      <c r="AD119" s="194"/>
      <c r="AE119" s="194"/>
      <c r="AF119" s="194"/>
      <c r="AG119" s="194"/>
      <c r="AH119" s="194"/>
      <c r="AI119" s="194"/>
      <c r="AJ119" s="194"/>
      <c r="AK119" s="194"/>
      <c r="AL119" s="194"/>
      <c r="AM119" s="194"/>
      <c r="AN119" s="194"/>
      <c r="AO119" s="194"/>
      <c r="AP119" s="194"/>
      <c r="AQ119" s="194"/>
      <c r="AR119" s="194"/>
      <c r="AS119" s="194"/>
      <c r="AT119" s="194"/>
      <c r="AU119" s="194"/>
      <c r="AV119" s="194"/>
      <c r="AW119" s="194"/>
      <c r="AX119" s="194"/>
      <c r="AY119" s="194"/>
      <c r="AZ119" s="194"/>
      <c r="BA119" s="194"/>
      <c r="BB119" s="194"/>
      <c r="BC119" s="194"/>
      <c r="BD119" s="194"/>
      <c r="BE119" s="194"/>
      <c r="BF119" s="194"/>
      <c r="BG119" s="194"/>
      <c r="BH119" s="194"/>
      <c r="BI119" s="194"/>
      <c r="BJ119" s="194"/>
      <c r="BK119" s="194"/>
      <c r="BL119" s="194"/>
      <c r="BM119" s="194"/>
      <c r="BN119" s="194"/>
      <c r="BO119" s="194"/>
      <c r="BP119" s="194"/>
      <c r="BQ119" s="194"/>
      <c r="BR119" s="194"/>
      <c r="BS119" s="194"/>
      <c r="BT119" s="194"/>
      <c r="BU119" s="194"/>
      <c r="BV119" s="194"/>
      <c r="BW119" s="194"/>
      <c r="BX119" s="194"/>
      <c r="BY119" s="194"/>
      <c r="BZ119" s="194"/>
      <c r="CA119" s="194"/>
      <c r="CB119" s="194"/>
      <c r="CC119" s="194"/>
      <c r="CD119" s="194"/>
      <c r="CE119" s="194"/>
      <c r="CF119" s="194"/>
      <c r="CG119" s="194"/>
      <c r="CH119" s="194"/>
      <c r="CI119" s="194"/>
      <c r="CJ119" s="194"/>
      <c r="CK119" s="194"/>
      <c r="CL119" s="194"/>
      <c r="CM119" s="194"/>
      <c r="CN119" s="194"/>
      <c r="CO119" s="194"/>
      <c r="CP119" s="194"/>
      <c r="CQ119" s="194"/>
      <c r="CR119" s="194"/>
      <c r="CS119" s="194"/>
      <c r="CT119" s="194"/>
      <c r="CU119" s="194"/>
      <c r="CV119" s="194"/>
      <c r="CW119" s="194"/>
      <c r="CX119" s="194"/>
      <c r="CY119" s="194"/>
      <c r="CZ119" s="194"/>
      <c r="DA119" s="194"/>
      <c r="DB119" s="194"/>
      <c r="DC119" s="194"/>
      <c r="DD119" s="194"/>
      <c r="DE119" s="194"/>
      <c r="DF119" s="194"/>
      <c r="DG119" s="194"/>
    </row>
    <row r="120" spans="1:111" s="325" customFormat="1" ht="12.9" customHeight="1" x14ac:dyDescent="0.3">
      <c r="A120" s="236"/>
      <c r="B120" s="328"/>
      <c r="C120" s="328"/>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194"/>
      <c r="Z120" s="194"/>
      <c r="AA120" s="194"/>
      <c r="AB120" s="194"/>
      <c r="AC120" s="194"/>
      <c r="AD120" s="194"/>
      <c r="AE120" s="194"/>
      <c r="AF120" s="194"/>
      <c r="AG120" s="194"/>
      <c r="AH120" s="194"/>
      <c r="AI120" s="194"/>
      <c r="AJ120" s="194"/>
      <c r="AK120" s="194"/>
      <c r="AL120" s="194"/>
      <c r="AM120" s="194"/>
      <c r="AN120" s="194"/>
      <c r="AO120" s="194"/>
      <c r="AP120" s="194"/>
      <c r="AQ120" s="194"/>
      <c r="AR120" s="194"/>
      <c r="AS120" s="194"/>
      <c r="AT120" s="194"/>
      <c r="AU120" s="194"/>
      <c r="AV120" s="194"/>
      <c r="AW120" s="194"/>
      <c r="AX120" s="194"/>
      <c r="AY120" s="194"/>
      <c r="AZ120" s="194"/>
      <c r="BA120" s="194"/>
      <c r="BB120" s="194"/>
      <c r="BC120" s="194"/>
      <c r="BD120" s="194"/>
      <c r="BE120" s="194"/>
      <c r="BF120" s="194"/>
      <c r="BG120" s="194"/>
      <c r="BH120" s="194"/>
      <c r="BI120" s="194"/>
      <c r="BJ120" s="194"/>
      <c r="BK120" s="194"/>
      <c r="BL120" s="194"/>
      <c r="BM120" s="194"/>
      <c r="BN120" s="194"/>
      <c r="BO120" s="194"/>
      <c r="BP120" s="194"/>
      <c r="BQ120" s="194"/>
      <c r="BR120" s="194"/>
      <c r="BS120" s="194"/>
      <c r="BT120" s="194"/>
      <c r="BU120" s="194"/>
      <c r="BV120" s="194"/>
      <c r="BW120" s="194"/>
      <c r="BX120" s="194"/>
      <c r="BY120" s="194"/>
      <c r="BZ120" s="194"/>
      <c r="CA120" s="194"/>
      <c r="CB120" s="194"/>
      <c r="CC120" s="194"/>
      <c r="CD120" s="194"/>
      <c r="CE120" s="194"/>
      <c r="CF120" s="194"/>
      <c r="CG120" s="194"/>
      <c r="CH120" s="194"/>
      <c r="CI120" s="194"/>
      <c r="CJ120" s="194"/>
      <c r="CK120" s="194"/>
      <c r="CL120" s="194"/>
      <c r="CM120" s="194"/>
      <c r="CN120" s="194"/>
      <c r="CO120" s="194"/>
      <c r="CP120" s="194"/>
      <c r="CQ120" s="194"/>
      <c r="CR120" s="194"/>
      <c r="CS120" s="194"/>
      <c r="CT120" s="194"/>
      <c r="CU120" s="194"/>
      <c r="CV120" s="194"/>
      <c r="CW120" s="194"/>
      <c r="CX120" s="194"/>
      <c r="CY120" s="194"/>
      <c r="CZ120" s="194"/>
      <c r="DA120" s="194"/>
      <c r="DB120" s="194"/>
      <c r="DC120" s="194"/>
      <c r="DD120" s="194"/>
      <c r="DE120" s="194"/>
      <c r="DF120" s="194"/>
      <c r="DG120" s="194"/>
    </row>
    <row r="121" spans="1:111" s="325" customFormat="1" ht="12.9" customHeight="1" x14ac:dyDescent="0.3">
      <c r="A121" s="236"/>
      <c r="B121" s="328"/>
      <c r="C121" s="328"/>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194"/>
      <c r="Z121" s="194"/>
      <c r="AA121" s="194"/>
      <c r="AB121" s="194"/>
      <c r="AC121" s="194"/>
      <c r="AD121" s="194"/>
      <c r="AE121" s="194"/>
      <c r="AF121" s="194"/>
      <c r="AG121" s="194"/>
      <c r="AH121" s="194"/>
      <c r="AI121" s="194"/>
      <c r="AJ121" s="194"/>
      <c r="AK121" s="194"/>
      <c r="AL121" s="194"/>
      <c r="AM121" s="194"/>
      <c r="AN121" s="194"/>
      <c r="AO121" s="194"/>
      <c r="AP121" s="194"/>
      <c r="AQ121" s="194"/>
      <c r="AR121" s="194"/>
      <c r="AS121" s="194"/>
      <c r="AT121" s="194"/>
      <c r="AU121" s="194"/>
      <c r="AV121" s="194"/>
      <c r="AW121" s="194"/>
      <c r="AX121" s="194"/>
      <c r="AY121" s="194"/>
      <c r="AZ121" s="194"/>
      <c r="BA121" s="194"/>
      <c r="BB121" s="194"/>
      <c r="BC121" s="194"/>
      <c r="BD121" s="194"/>
      <c r="BE121" s="194"/>
      <c r="BF121" s="194"/>
      <c r="BG121" s="194"/>
      <c r="BH121" s="194"/>
      <c r="BI121" s="194"/>
      <c r="BJ121" s="194"/>
      <c r="BK121" s="194"/>
      <c r="BL121" s="194"/>
      <c r="BM121" s="194"/>
      <c r="BN121" s="194"/>
      <c r="BO121" s="194"/>
      <c r="BP121" s="194"/>
      <c r="BQ121" s="194"/>
      <c r="BR121" s="194"/>
      <c r="BS121" s="194"/>
      <c r="BT121" s="194"/>
      <c r="BU121" s="194"/>
      <c r="BV121" s="194"/>
      <c r="BW121" s="194"/>
      <c r="BX121" s="194"/>
      <c r="BY121" s="194"/>
      <c r="BZ121" s="194"/>
      <c r="CA121" s="194"/>
      <c r="CB121" s="194"/>
      <c r="CC121" s="194"/>
      <c r="CD121" s="194"/>
      <c r="CE121" s="194"/>
      <c r="CF121" s="194"/>
      <c r="CG121" s="194"/>
      <c r="CH121" s="194"/>
      <c r="CI121" s="194"/>
      <c r="CJ121" s="194"/>
      <c r="CK121" s="194"/>
      <c r="CL121" s="194"/>
      <c r="CM121" s="194"/>
      <c r="CN121" s="194"/>
      <c r="CO121" s="194"/>
      <c r="CP121" s="194"/>
      <c r="CQ121" s="194"/>
      <c r="CR121" s="194"/>
      <c r="CS121" s="194"/>
      <c r="CT121" s="194"/>
      <c r="CU121" s="194"/>
      <c r="CV121" s="194"/>
      <c r="CW121" s="194"/>
      <c r="CX121" s="194"/>
      <c r="CY121" s="194"/>
      <c r="CZ121" s="194"/>
      <c r="DA121" s="194"/>
      <c r="DB121" s="194"/>
      <c r="DC121" s="194"/>
      <c r="DD121" s="194"/>
      <c r="DE121" s="194"/>
      <c r="DF121" s="194"/>
      <c r="DG121" s="194"/>
    </row>
    <row r="122" spans="1:111" s="325" customFormat="1" ht="12.9" customHeight="1" x14ac:dyDescent="0.3">
      <c r="A122" s="236"/>
      <c r="B122" s="328"/>
      <c r="C122" s="328"/>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194"/>
      <c r="Z122" s="194"/>
      <c r="AA122" s="194"/>
      <c r="AB122" s="194"/>
      <c r="AC122" s="194"/>
      <c r="AD122" s="194"/>
      <c r="AE122" s="194"/>
      <c r="AF122" s="194"/>
      <c r="AG122" s="194"/>
      <c r="AH122" s="194"/>
      <c r="AI122" s="194"/>
      <c r="AJ122" s="194"/>
      <c r="AK122" s="194"/>
      <c r="AL122" s="194"/>
      <c r="AM122" s="194"/>
      <c r="AN122" s="194"/>
      <c r="AO122" s="194"/>
      <c r="AP122" s="194"/>
      <c r="AQ122" s="194"/>
      <c r="AR122" s="194"/>
      <c r="AS122" s="194"/>
      <c r="AT122" s="194"/>
      <c r="AU122" s="194"/>
      <c r="AV122" s="194"/>
      <c r="AW122" s="194"/>
      <c r="AX122" s="194"/>
      <c r="AY122" s="194"/>
      <c r="AZ122" s="194"/>
      <c r="BA122" s="194"/>
      <c r="BB122" s="194"/>
      <c r="BC122" s="194"/>
      <c r="BD122" s="194"/>
      <c r="BE122" s="194"/>
      <c r="BF122" s="194"/>
      <c r="BG122" s="194"/>
      <c r="BH122" s="194"/>
      <c r="BI122" s="194"/>
      <c r="BJ122" s="194"/>
      <c r="BK122" s="194"/>
      <c r="BL122" s="194"/>
      <c r="BM122" s="194"/>
      <c r="BN122" s="194"/>
      <c r="BO122" s="194"/>
      <c r="BP122" s="194"/>
      <c r="BQ122" s="194"/>
      <c r="BR122" s="194"/>
      <c r="BS122" s="194"/>
      <c r="BT122" s="194"/>
      <c r="BU122" s="194"/>
      <c r="BV122" s="194"/>
      <c r="BW122" s="194"/>
      <c r="BX122" s="194"/>
      <c r="BY122" s="194"/>
      <c r="BZ122" s="194"/>
      <c r="CA122" s="194"/>
      <c r="CB122" s="194"/>
      <c r="CC122" s="194"/>
      <c r="CD122" s="194"/>
      <c r="CE122" s="194"/>
      <c r="CF122" s="194"/>
      <c r="CG122" s="194"/>
      <c r="CH122" s="194"/>
      <c r="CI122" s="194"/>
      <c r="CJ122" s="194"/>
      <c r="CK122" s="194"/>
      <c r="CL122" s="194"/>
      <c r="CM122" s="194"/>
      <c r="CN122" s="194"/>
      <c r="CO122" s="194"/>
      <c r="CP122" s="194"/>
      <c r="CQ122" s="194"/>
      <c r="CR122" s="194"/>
      <c r="CS122" s="194"/>
      <c r="CT122" s="194"/>
      <c r="CU122" s="194"/>
      <c r="CV122" s="194"/>
      <c r="CW122" s="194"/>
      <c r="CX122" s="194"/>
      <c r="CY122" s="194"/>
      <c r="CZ122" s="194"/>
      <c r="DA122" s="194"/>
      <c r="DB122" s="194"/>
      <c r="DC122" s="194"/>
      <c r="DD122" s="194"/>
      <c r="DE122" s="194"/>
      <c r="DF122" s="194"/>
      <c r="DG122" s="194"/>
    </row>
    <row r="123" spans="1:111" s="325" customFormat="1" ht="12.9" customHeight="1" x14ac:dyDescent="0.3">
      <c r="A123" s="236"/>
      <c r="B123" s="328"/>
      <c r="C123" s="328"/>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194"/>
      <c r="Z123" s="194"/>
      <c r="AA123" s="194"/>
      <c r="AB123" s="194"/>
      <c r="AC123" s="194"/>
      <c r="AD123" s="194"/>
      <c r="AE123" s="194"/>
      <c r="AF123" s="194"/>
      <c r="AG123" s="194"/>
      <c r="AH123" s="194"/>
      <c r="AI123" s="194"/>
      <c r="AJ123" s="194"/>
      <c r="AK123" s="194"/>
      <c r="AL123" s="194"/>
      <c r="AM123" s="194"/>
      <c r="AN123" s="194"/>
      <c r="AO123" s="194"/>
      <c r="AP123" s="194"/>
      <c r="AQ123" s="194"/>
      <c r="AR123" s="194"/>
      <c r="AS123" s="194"/>
      <c r="AT123" s="194"/>
      <c r="AU123" s="194"/>
      <c r="AV123" s="194"/>
      <c r="AW123" s="194"/>
      <c r="AX123" s="194"/>
      <c r="AY123" s="194"/>
      <c r="AZ123" s="194"/>
      <c r="BA123" s="194"/>
      <c r="BB123" s="194"/>
      <c r="BC123" s="194"/>
      <c r="BD123" s="194"/>
      <c r="BE123" s="194"/>
      <c r="BF123" s="194"/>
      <c r="BG123" s="194"/>
      <c r="BH123" s="194"/>
      <c r="BI123" s="194"/>
      <c r="BJ123" s="194"/>
      <c r="BK123" s="194"/>
      <c r="BL123" s="194"/>
      <c r="BM123" s="194"/>
      <c r="BN123" s="194"/>
      <c r="BO123" s="194"/>
      <c r="BP123" s="194"/>
      <c r="BQ123" s="194"/>
      <c r="BR123" s="194"/>
      <c r="BS123" s="194"/>
      <c r="BT123" s="194"/>
      <c r="BU123" s="194"/>
      <c r="BV123" s="194"/>
      <c r="BW123" s="194"/>
      <c r="BX123" s="194"/>
      <c r="BY123" s="194"/>
      <c r="BZ123" s="194"/>
      <c r="CA123" s="194"/>
      <c r="CB123" s="194"/>
      <c r="CC123" s="194"/>
      <c r="CD123" s="194"/>
      <c r="CE123" s="194"/>
      <c r="CF123" s="194"/>
      <c r="CG123" s="194"/>
      <c r="CH123" s="194"/>
      <c r="CI123" s="194"/>
      <c r="CJ123" s="194"/>
      <c r="CK123" s="194"/>
      <c r="CL123" s="194"/>
      <c r="CM123" s="194"/>
      <c r="CN123" s="194"/>
      <c r="CO123" s="194"/>
      <c r="CP123" s="194"/>
      <c r="CQ123" s="194"/>
      <c r="CR123" s="194"/>
      <c r="CS123" s="194"/>
      <c r="CT123" s="194"/>
      <c r="CU123" s="194"/>
      <c r="CV123" s="194"/>
      <c r="CW123" s="194"/>
      <c r="CX123" s="194"/>
      <c r="CY123" s="194"/>
      <c r="CZ123" s="194"/>
      <c r="DA123" s="194"/>
      <c r="DB123" s="194"/>
      <c r="DC123" s="194"/>
      <c r="DD123" s="194"/>
      <c r="DE123" s="194"/>
      <c r="DF123" s="194"/>
      <c r="DG123" s="194"/>
    </row>
    <row r="124" spans="1:111" s="325" customFormat="1" ht="12.9" customHeight="1" x14ac:dyDescent="0.3">
      <c r="A124" s="211"/>
      <c r="B124" s="211"/>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194"/>
      <c r="Z124" s="194"/>
      <c r="AA124" s="194"/>
      <c r="AB124" s="194"/>
      <c r="AC124" s="194"/>
      <c r="AD124" s="194"/>
      <c r="AE124" s="194"/>
      <c r="AF124" s="194"/>
      <c r="AG124" s="194"/>
      <c r="AH124" s="194"/>
      <c r="AI124" s="194"/>
      <c r="AJ124" s="194"/>
      <c r="AK124" s="194"/>
      <c r="AL124" s="194"/>
      <c r="AM124" s="194"/>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4"/>
      <c r="BQ124" s="194"/>
      <c r="BR124" s="194"/>
      <c r="BS124" s="194"/>
      <c r="BT124" s="194"/>
      <c r="BU124" s="194"/>
      <c r="BV124" s="194"/>
      <c r="BW124" s="194"/>
      <c r="BX124" s="194"/>
      <c r="BY124" s="194"/>
      <c r="BZ124" s="194"/>
      <c r="CA124" s="194"/>
      <c r="CB124" s="194"/>
      <c r="CC124" s="194"/>
      <c r="CD124" s="194"/>
      <c r="CE124" s="194"/>
      <c r="CF124" s="194"/>
      <c r="CG124" s="194"/>
      <c r="CH124" s="194"/>
      <c r="CI124" s="194"/>
      <c r="CJ124" s="194"/>
      <c r="CK124" s="194"/>
      <c r="CL124" s="194"/>
      <c r="CM124" s="194"/>
      <c r="CN124" s="194"/>
      <c r="CO124" s="194"/>
      <c r="CP124" s="194"/>
      <c r="CQ124" s="194"/>
      <c r="CR124" s="194"/>
      <c r="CS124" s="194"/>
      <c r="CT124" s="194"/>
      <c r="CU124" s="194"/>
      <c r="CV124" s="194"/>
      <c r="CW124" s="194"/>
      <c r="CX124" s="194"/>
      <c r="CY124" s="194"/>
      <c r="CZ124" s="194"/>
      <c r="DA124" s="194"/>
      <c r="DB124" s="194"/>
      <c r="DC124" s="194"/>
      <c r="DD124" s="194"/>
      <c r="DE124" s="194"/>
      <c r="DF124" s="194"/>
      <c r="DG124" s="194"/>
    </row>
    <row r="125" spans="1:111" s="325" customFormat="1" ht="12.9" customHeight="1" x14ac:dyDescent="0.3">
      <c r="A125" s="211"/>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4"/>
      <c r="BQ125" s="194"/>
      <c r="BR125" s="194"/>
      <c r="BS125" s="194"/>
      <c r="BT125" s="194"/>
      <c r="BU125" s="194"/>
      <c r="BV125" s="194"/>
      <c r="BW125" s="194"/>
      <c r="BX125" s="194"/>
      <c r="BY125" s="194"/>
      <c r="BZ125" s="194"/>
      <c r="CA125" s="194"/>
      <c r="CB125" s="194"/>
      <c r="CC125" s="194"/>
      <c r="CD125" s="194"/>
      <c r="CE125" s="194"/>
      <c r="CF125" s="194"/>
      <c r="CG125" s="194"/>
      <c r="CH125" s="194"/>
      <c r="CI125" s="194"/>
      <c r="CJ125" s="194"/>
      <c r="CK125" s="194"/>
      <c r="CL125" s="194"/>
      <c r="CM125" s="194"/>
      <c r="CN125" s="194"/>
      <c r="CO125" s="194"/>
      <c r="CP125" s="194"/>
      <c r="CQ125" s="194"/>
      <c r="CR125" s="194"/>
      <c r="CS125" s="194"/>
      <c r="CT125" s="194"/>
      <c r="CU125" s="194"/>
      <c r="CV125" s="194"/>
      <c r="CW125" s="194"/>
      <c r="CX125" s="194"/>
      <c r="CY125" s="194"/>
      <c r="CZ125" s="194"/>
      <c r="DA125" s="194"/>
      <c r="DB125" s="194"/>
      <c r="DC125" s="194"/>
      <c r="DD125" s="194"/>
      <c r="DE125" s="194"/>
      <c r="DF125" s="194"/>
      <c r="DG125" s="194"/>
    </row>
    <row r="126" spans="1:111" s="325" customFormat="1" ht="12.9" customHeight="1" x14ac:dyDescent="0.3">
      <c r="A126" s="211"/>
      <c r="B126" s="211"/>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c r="AT126" s="194"/>
      <c r="AU126" s="194"/>
      <c r="AV126" s="194"/>
      <c r="AW126" s="194"/>
      <c r="AX126" s="194"/>
      <c r="AY126" s="194"/>
      <c r="AZ126" s="194"/>
      <c r="BA126" s="194"/>
      <c r="BB126" s="194"/>
      <c r="BC126" s="194"/>
      <c r="BD126" s="194"/>
      <c r="BE126" s="194"/>
      <c r="BF126" s="194"/>
      <c r="BG126" s="194"/>
      <c r="BH126" s="194"/>
      <c r="BI126" s="194"/>
      <c r="BJ126" s="194"/>
      <c r="BK126" s="194"/>
      <c r="BL126" s="194"/>
      <c r="BM126" s="194"/>
      <c r="BN126" s="194"/>
      <c r="BO126" s="194"/>
      <c r="BP126" s="194"/>
      <c r="BQ126" s="194"/>
      <c r="BR126" s="194"/>
      <c r="BS126" s="194"/>
      <c r="BT126" s="194"/>
      <c r="BU126" s="194"/>
      <c r="BV126" s="194"/>
      <c r="BW126" s="194"/>
      <c r="BX126" s="194"/>
      <c r="BY126" s="194"/>
      <c r="BZ126" s="194"/>
      <c r="CA126" s="194"/>
      <c r="CB126" s="194"/>
      <c r="CC126" s="194"/>
      <c r="CD126" s="194"/>
      <c r="CE126" s="194"/>
      <c r="CF126" s="194"/>
      <c r="CG126" s="194"/>
      <c r="CH126" s="194"/>
      <c r="CI126" s="194"/>
      <c r="CJ126" s="194"/>
      <c r="CK126" s="194"/>
      <c r="CL126" s="194"/>
      <c r="CM126" s="194"/>
      <c r="CN126" s="194"/>
      <c r="CO126" s="194"/>
      <c r="CP126" s="194"/>
      <c r="CQ126" s="194"/>
      <c r="CR126" s="194"/>
      <c r="CS126" s="194"/>
      <c r="CT126" s="194"/>
      <c r="CU126" s="194"/>
      <c r="CV126" s="194"/>
      <c r="CW126" s="194"/>
      <c r="CX126" s="194"/>
      <c r="CY126" s="194"/>
      <c r="CZ126" s="194"/>
      <c r="DA126" s="194"/>
      <c r="DB126" s="194"/>
      <c r="DC126" s="194"/>
      <c r="DD126" s="194"/>
      <c r="DE126" s="194"/>
      <c r="DF126" s="194"/>
      <c r="DG126" s="194"/>
    </row>
    <row r="127" spans="1:111" s="325" customFormat="1" ht="12.9" customHeight="1" x14ac:dyDescent="0.3">
      <c r="A127" s="211"/>
      <c r="B127" s="211"/>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194"/>
      <c r="Z127" s="194"/>
      <c r="AA127" s="194"/>
      <c r="AB127" s="194"/>
      <c r="AC127" s="194"/>
      <c r="AD127" s="194"/>
      <c r="AE127" s="194"/>
      <c r="AF127" s="194"/>
      <c r="AG127" s="194"/>
      <c r="AH127" s="194"/>
      <c r="AI127" s="194"/>
      <c r="AJ127" s="194"/>
      <c r="AK127" s="194"/>
      <c r="AL127" s="194"/>
      <c r="AM127" s="194"/>
      <c r="AN127" s="194"/>
      <c r="AO127" s="194"/>
      <c r="AP127" s="194"/>
      <c r="AQ127" s="194"/>
      <c r="AR127" s="194"/>
      <c r="AS127" s="194"/>
      <c r="AT127" s="194"/>
      <c r="AU127" s="194"/>
      <c r="AV127" s="194"/>
      <c r="AW127" s="194"/>
      <c r="AX127" s="194"/>
      <c r="AY127" s="194"/>
      <c r="AZ127" s="194"/>
      <c r="BA127" s="194"/>
      <c r="BB127" s="194"/>
      <c r="BC127" s="194"/>
      <c r="BD127" s="194"/>
      <c r="BE127" s="194"/>
      <c r="BF127" s="194"/>
      <c r="BG127" s="194"/>
      <c r="BH127" s="194"/>
      <c r="BI127" s="194"/>
      <c r="BJ127" s="194"/>
      <c r="BK127" s="194"/>
      <c r="BL127" s="194"/>
      <c r="BM127" s="194"/>
      <c r="BN127" s="194"/>
      <c r="BO127" s="194"/>
      <c r="BP127" s="194"/>
      <c r="BQ127" s="194"/>
      <c r="BR127" s="194"/>
      <c r="BS127" s="194"/>
      <c r="BT127" s="194"/>
      <c r="BU127" s="194"/>
      <c r="BV127" s="194"/>
      <c r="BW127" s="194"/>
      <c r="BX127" s="194"/>
      <c r="BY127" s="194"/>
      <c r="BZ127" s="194"/>
      <c r="CA127" s="194"/>
      <c r="CB127" s="194"/>
      <c r="CC127" s="194"/>
      <c r="CD127" s="194"/>
      <c r="CE127" s="194"/>
      <c r="CF127" s="194"/>
      <c r="CG127" s="194"/>
      <c r="CH127" s="194"/>
      <c r="CI127" s="194"/>
      <c r="CJ127" s="194"/>
      <c r="CK127" s="194"/>
      <c r="CL127" s="194"/>
      <c r="CM127" s="194"/>
      <c r="CN127" s="194"/>
      <c r="CO127" s="194"/>
      <c r="CP127" s="194"/>
      <c r="CQ127" s="194"/>
      <c r="CR127" s="194"/>
      <c r="CS127" s="194"/>
      <c r="CT127" s="194"/>
      <c r="CU127" s="194"/>
      <c r="CV127" s="194"/>
      <c r="CW127" s="194"/>
      <c r="CX127" s="194"/>
      <c r="CY127" s="194"/>
      <c r="CZ127" s="194"/>
      <c r="DA127" s="194"/>
      <c r="DB127" s="194"/>
      <c r="DC127" s="194"/>
      <c r="DD127" s="194"/>
      <c r="DE127" s="194"/>
      <c r="DF127" s="194"/>
      <c r="DG127" s="194"/>
    </row>
    <row r="128" spans="1:111" s="325" customFormat="1" ht="12.9" customHeight="1" x14ac:dyDescent="0.3">
      <c r="A128" s="211"/>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194"/>
      <c r="Z128" s="194"/>
      <c r="AA128" s="194"/>
      <c r="AB128" s="194"/>
      <c r="AC128" s="194"/>
      <c r="AD128" s="194"/>
      <c r="AE128" s="194"/>
      <c r="AF128" s="194"/>
      <c r="AG128" s="194"/>
      <c r="AH128" s="194"/>
      <c r="AI128" s="194"/>
      <c r="AJ128" s="194"/>
      <c r="AK128" s="194"/>
      <c r="AL128" s="194"/>
      <c r="AM128" s="194"/>
      <c r="AN128" s="194"/>
      <c r="AO128" s="194"/>
      <c r="AP128" s="194"/>
      <c r="AQ128" s="194"/>
      <c r="AR128" s="194"/>
      <c r="AS128" s="194"/>
      <c r="AT128" s="194"/>
      <c r="AU128" s="194"/>
      <c r="AV128" s="194"/>
      <c r="AW128" s="194"/>
      <c r="AX128" s="194"/>
      <c r="AY128" s="194"/>
      <c r="AZ128" s="194"/>
      <c r="BA128" s="194"/>
      <c r="BB128" s="194"/>
      <c r="BC128" s="194"/>
      <c r="BD128" s="194"/>
      <c r="BE128" s="194"/>
      <c r="BF128" s="194"/>
      <c r="BG128" s="194"/>
      <c r="BH128" s="194"/>
      <c r="BI128" s="194"/>
      <c r="BJ128" s="194"/>
      <c r="BK128" s="194"/>
      <c r="BL128" s="194"/>
      <c r="BM128" s="194"/>
      <c r="BN128" s="194"/>
      <c r="BO128" s="194"/>
      <c r="BP128" s="194"/>
      <c r="BQ128" s="194"/>
      <c r="BR128" s="194"/>
      <c r="BS128" s="194"/>
      <c r="BT128" s="194"/>
      <c r="BU128" s="194"/>
      <c r="BV128" s="194"/>
      <c r="BW128" s="194"/>
      <c r="BX128" s="194"/>
      <c r="BY128" s="194"/>
      <c r="BZ128" s="194"/>
      <c r="CA128" s="194"/>
      <c r="CB128" s="194"/>
      <c r="CC128" s="194"/>
      <c r="CD128" s="194"/>
      <c r="CE128" s="194"/>
      <c r="CF128" s="194"/>
      <c r="CG128" s="194"/>
      <c r="CH128" s="194"/>
      <c r="CI128" s="194"/>
      <c r="CJ128" s="194"/>
      <c r="CK128" s="194"/>
      <c r="CL128" s="194"/>
      <c r="CM128" s="194"/>
      <c r="CN128" s="194"/>
      <c r="CO128" s="194"/>
      <c r="CP128" s="194"/>
      <c r="CQ128" s="194"/>
      <c r="CR128" s="194"/>
      <c r="CS128" s="194"/>
      <c r="CT128" s="194"/>
      <c r="CU128" s="194"/>
      <c r="CV128" s="194"/>
      <c r="CW128" s="194"/>
      <c r="CX128" s="194"/>
      <c r="CY128" s="194"/>
      <c r="CZ128" s="194"/>
      <c r="DA128" s="194"/>
      <c r="DB128" s="194"/>
      <c r="DC128" s="194"/>
      <c r="DD128" s="194"/>
      <c r="DE128" s="194"/>
      <c r="DF128" s="194"/>
      <c r="DG128" s="194"/>
    </row>
    <row r="129" spans="1:111" s="325" customFormat="1" ht="12.9" customHeight="1" x14ac:dyDescent="0.3">
      <c r="A129" s="211"/>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194"/>
      <c r="Z129" s="194"/>
      <c r="AA129" s="194"/>
      <c r="AB129" s="194"/>
      <c r="AC129" s="194"/>
      <c r="AD129" s="194"/>
      <c r="AE129" s="194"/>
      <c r="AF129" s="194"/>
      <c r="AG129" s="194"/>
      <c r="AH129" s="194"/>
      <c r="AI129" s="194"/>
      <c r="AJ129" s="194"/>
      <c r="AK129" s="194"/>
      <c r="AL129" s="194"/>
      <c r="AM129" s="194"/>
      <c r="AN129" s="194"/>
      <c r="AO129" s="194"/>
      <c r="AP129" s="194"/>
      <c r="AQ129" s="194"/>
      <c r="AR129" s="194"/>
      <c r="AS129" s="194"/>
      <c r="AT129" s="194"/>
      <c r="AU129" s="194"/>
      <c r="AV129" s="194"/>
      <c r="AW129" s="194"/>
      <c r="AX129" s="194"/>
      <c r="AY129" s="194"/>
      <c r="AZ129" s="194"/>
      <c r="BA129" s="194"/>
      <c r="BB129" s="194"/>
      <c r="BC129" s="194"/>
      <c r="BD129" s="194"/>
      <c r="BE129" s="194"/>
      <c r="BF129" s="194"/>
      <c r="BG129" s="194"/>
      <c r="BH129" s="194"/>
      <c r="BI129" s="194"/>
      <c r="BJ129" s="194"/>
      <c r="BK129" s="194"/>
      <c r="BL129" s="194"/>
      <c r="BM129" s="194"/>
      <c r="BN129" s="194"/>
      <c r="BO129" s="194"/>
      <c r="BP129" s="194"/>
      <c r="BQ129" s="194"/>
      <c r="BR129" s="194"/>
      <c r="BS129" s="194"/>
      <c r="BT129" s="194"/>
      <c r="BU129" s="194"/>
      <c r="BV129" s="194"/>
      <c r="BW129" s="194"/>
      <c r="BX129" s="194"/>
      <c r="BY129" s="194"/>
      <c r="BZ129" s="194"/>
      <c r="CA129" s="194"/>
      <c r="CB129" s="194"/>
      <c r="CC129" s="194"/>
      <c r="CD129" s="194"/>
      <c r="CE129" s="194"/>
      <c r="CF129" s="194"/>
      <c r="CG129" s="194"/>
      <c r="CH129" s="194"/>
      <c r="CI129" s="194"/>
      <c r="CJ129" s="194"/>
      <c r="CK129" s="194"/>
      <c r="CL129" s="194"/>
      <c r="CM129" s="194"/>
      <c r="CN129" s="194"/>
      <c r="CO129" s="194"/>
      <c r="CP129" s="194"/>
      <c r="CQ129" s="194"/>
      <c r="CR129" s="194"/>
      <c r="CS129" s="194"/>
      <c r="CT129" s="194"/>
      <c r="CU129" s="194"/>
      <c r="CV129" s="194"/>
      <c r="CW129" s="194"/>
      <c r="CX129" s="194"/>
      <c r="CY129" s="194"/>
      <c r="CZ129" s="194"/>
      <c r="DA129" s="194"/>
      <c r="DB129" s="194"/>
      <c r="DC129" s="194"/>
      <c r="DD129" s="194"/>
      <c r="DE129" s="194"/>
      <c r="DF129" s="194"/>
      <c r="DG129" s="194"/>
    </row>
    <row r="130" spans="1:111" s="325" customFormat="1" ht="12.9" customHeight="1" x14ac:dyDescent="0.3">
      <c r="A130" s="211"/>
      <c r="B130" s="211"/>
      <c r="C130" s="211"/>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4"/>
      <c r="AY130" s="194"/>
      <c r="AZ130" s="194"/>
      <c r="BA130" s="194"/>
      <c r="BB130" s="194"/>
      <c r="BC130" s="194"/>
      <c r="BD130" s="194"/>
      <c r="BE130" s="194"/>
      <c r="BF130" s="194"/>
      <c r="BG130" s="194"/>
      <c r="BH130" s="194"/>
      <c r="BI130" s="194"/>
      <c r="BJ130" s="194"/>
      <c r="BK130" s="194"/>
      <c r="BL130" s="194"/>
      <c r="BM130" s="194"/>
      <c r="BN130" s="194"/>
      <c r="BO130" s="194"/>
      <c r="BP130" s="194"/>
      <c r="BQ130" s="194"/>
      <c r="BR130" s="194"/>
      <c r="BS130" s="194"/>
      <c r="BT130" s="194"/>
      <c r="BU130" s="194"/>
      <c r="BV130" s="194"/>
      <c r="BW130" s="194"/>
      <c r="BX130" s="194"/>
      <c r="BY130" s="194"/>
      <c r="BZ130" s="194"/>
      <c r="CA130" s="194"/>
      <c r="CB130" s="194"/>
      <c r="CC130" s="194"/>
      <c r="CD130" s="194"/>
      <c r="CE130" s="194"/>
      <c r="CF130" s="194"/>
      <c r="CG130" s="194"/>
      <c r="CH130" s="194"/>
      <c r="CI130" s="194"/>
      <c r="CJ130" s="194"/>
      <c r="CK130" s="194"/>
      <c r="CL130" s="194"/>
      <c r="CM130" s="194"/>
      <c r="CN130" s="194"/>
      <c r="CO130" s="194"/>
      <c r="CP130" s="194"/>
      <c r="CQ130" s="194"/>
      <c r="CR130" s="194"/>
      <c r="CS130" s="194"/>
      <c r="CT130" s="194"/>
      <c r="CU130" s="194"/>
      <c r="CV130" s="194"/>
      <c r="CW130" s="194"/>
      <c r="CX130" s="194"/>
      <c r="CY130" s="194"/>
      <c r="CZ130" s="194"/>
      <c r="DA130" s="194"/>
      <c r="DB130" s="194"/>
      <c r="DC130" s="194"/>
      <c r="DD130" s="194"/>
      <c r="DE130" s="194"/>
      <c r="DF130" s="194"/>
      <c r="DG130" s="194"/>
    </row>
    <row r="131" spans="1:111" s="325" customFormat="1" ht="12.9" customHeight="1" x14ac:dyDescent="0.3">
      <c r="A131" s="211"/>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4"/>
      <c r="BT131" s="194"/>
      <c r="BU131" s="194"/>
      <c r="BV131" s="194"/>
      <c r="BW131" s="194"/>
      <c r="BX131" s="194"/>
      <c r="BY131" s="194"/>
      <c r="BZ131" s="194"/>
      <c r="CA131" s="194"/>
      <c r="CB131" s="194"/>
      <c r="CC131" s="194"/>
      <c r="CD131" s="194"/>
      <c r="CE131" s="194"/>
      <c r="CF131" s="194"/>
      <c r="CG131" s="194"/>
      <c r="CH131" s="194"/>
      <c r="CI131" s="194"/>
      <c r="CJ131" s="194"/>
      <c r="CK131" s="194"/>
      <c r="CL131" s="194"/>
      <c r="CM131" s="194"/>
      <c r="CN131" s="194"/>
      <c r="CO131" s="194"/>
      <c r="CP131" s="194"/>
      <c r="CQ131" s="194"/>
      <c r="CR131" s="194"/>
      <c r="CS131" s="194"/>
      <c r="CT131" s="194"/>
      <c r="CU131" s="194"/>
      <c r="CV131" s="194"/>
      <c r="CW131" s="194"/>
      <c r="CX131" s="194"/>
      <c r="CY131" s="194"/>
      <c r="CZ131" s="194"/>
      <c r="DA131" s="194"/>
      <c r="DB131" s="194"/>
      <c r="DC131" s="194"/>
      <c r="DD131" s="194"/>
      <c r="DE131" s="194"/>
      <c r="DF131" s="194"/>
      <c r="DG131" s="194"/>
    </row>
    <row r="132" spans="1:111" s="325" customFormat="1" ht="12.9" customHeight="1" x14ac:dyDescent="0.3">
      <c r="A132" s="211"/>
      <c r="B132" s="211"/>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4"/>
      <c r="AY132" s="194"/>
      <c r="AZ132" s="194"/>
      <c r="BA132" s="194"/>
      <c r="BB132" s="194"/>
      <c r="BC132" s="194"/>
      <c r="BD132" s="194"/>
      <c r="BE132" s="194"/>
      <c r="BF132" s="194"/>
      <c r="BG132" s="194"/>
      <c r="BH132" s="194"/>
      <c r="BI132" s="194"/>
      <c r="BJ132" s="194"/>
      <c r="BK132" s="194"/>
      <c r="BL132" s="194"/>
      <c r="BM132" s="194"/>
      <c r="BN132" s="194"/>
      <c r="BO132" s="194"/>
      <c r="BP132" s="194"/>
      <c r="BQ132" s="194"/>
      <c r="BR132" s="194"/>
      <c r="BS132" s="194"/>
      <c r="BT132" s="194"/>
      <c r="BU132" s="194"/>
      <c r="BV132" s="194"/>
      <c r="BW132" s="194"/>
      <c r="BX132" s="194"/>
      <c r="BY132" s="194"/>
      <c r="BZ132" s="194"/>
      <c r="CA132" s="194"/>
      <c r="CB132" s="194"/>
      <c r="CC132" s="194"/>
      <c r="CD132" s="194"/>
      <c r="CE132" s="194"/>
      <c r="CF132" s="194"/>
      <c r="CG132" s="194"/>
      <c r="CH132" s="194"/>
      <c r="CI132" s="194"/>
      <c r="CJ132" s="194"/>
      <c r="CK132" s="194"/>
      <c r="CL132" s="194"/>
      <c r="CM132" s="194"/>
      <c r="CN132" s="194"/>
      <c r="CO132" s="194"/>
      <c r="CP132" s="194"/>
      <c r="CQ132" s="194"/>
      <c r="CR132" s="194"/>
      <c r="CS132" s="194"/>
      <c r="CT132" s="194"/>
      <c r="CU132" s="194"/>
      <c r="CV132" s="194"/>
      <c r="CW132" s="194"/>
      <c r="CX132" s="194"/>
      <c r="CY132" s="194"/>
      <c r="CZ132" s="194"/>
      <c r="DA132" s="194"/>
      <c r="DB132" s="194"/>
      <c r="DC132" s="194"/>
      <c r="DD132" s="194"/>
      <c r="DE132" s="194"/>
      <c r="DF132" s="194"/>
      <c r="DG132" s="194"/>
    </row>
  </sheetData>
  <printOptions horizontalCentered="1"/>
  <pageMargins left="0.70866141732283472" right="0.70866141732283472" top="0.74803149606299213" bottom="0.74803149606299213" header="0.31496062992125984" footer="0.31496062992125984"/>
  <pageSetup paperSize="8"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CoverSheet</vt:lpstr>
      <vt:lpstr>Description</vt:lpstr>
      <vt:lpstr>Inputs</vt:lpstr>
      <vt:lpstr>Calculations</vt:lpstr>
      <vt:lpstr>TP IRIS (backcast method)</vt:lpstr>
      <vt:lpstr>TP IRIS (perfect estimate)</vt:lpstr>
      <vt:lpstr>CoverSheet!Print_Area</vt:lpstr>
      <vt:lpstr>Description!Print_Area</vt:lpstr>
      <vt:lpstr>'TP IRIS (backcast method)'!Print_Area</vt:lpstr>
      <vt:lpstr>'TP IRIS (perfect estimate)'!Print_Area</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Wallace</dc:creator>
  <cp:lastModifiedBy>josephh</cp:lastModifiedBy>
  <cp:lastPrinted>2014-05-07T03:48:25Z</cp:lastPrinted>
  <dcterms:created xsi:type="dcterms:W3CDTF">2012-07-04T01:49:43Z</dcterms:created>
  <dcterms:modified xsi:type="dcterms:W3CDTF">2017-03-22T22:54:54Z</dcterms:modified>
</cp:coreProperties>
</file>