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3485" windowWidth="30750" windowHeight="6795" tabRatio="841" activeTab="8"/>
  </bookViews>
  <sheets>
    <sheet name="CoverSheet" sheetId="1" r:id="rId1"/>
    <sheet name="TOC" sheetId="74" state="hidden" r:id="rId2"/>
    <sheet name="Instructions" sheetId="3" state="hidden" r:id="rId3"/>
    <sheet name="S1.Analytical Ratios" sheetId="71" state="hidden" r:id="rId4"/>
    <sheet name="S2.Return on Investment" sheetId="44" state="hidden" r:id="rId5"/>
    <sheet name="S3.Regulatory Profit" sheetId="45" state="hidden" r:id="rId6"/>
    <sheet name="S4.RAB Value (Rolled Forward)" sheetId="48" state="hidden" r:id="rId7"/>
    <sheet name="S5a.Regulatory Tax Allowance " sheetId="72" state="hidden" r:id="rId8"/>
    <sheet name="S5b.Related Party Transactions" sheetId="51" r:id="rId9"/>
    <sheet name="S5c.TCSD Allowance" sheetId="47" state="hidden" r:id="rId10"/>
    <sheet name="S5d.Cost Allocations" sheetId="53" state="hidden" r:id="rId11"/>
    <sheet name="S5e.Asset Allocations" sheetId="52" state="hidden" r:id="rId12"/>
    <sheet name="S6a.Actual Expenditure Capex" sheetId="49" state="hidden" r:id="rId13"/>
    <sheet name="S6b.Actual Expenditure Opex" sheetId="60" state="hidden" r:id="rId14"/>
    <sheet name="S7.Actual vs Forecast Exp" sheetId="50" state="hidden" r:id="rId15"/>
    <sheet name="S8.Billed Quantities+Revenues" sheetId="57" state="hidden" r:id="rId16"/>
    <sheet name="S9a.Asset Register" sheetId="37" state="hidden" r:id="rId17"/>
    <sheet name="S9b.Asset Age Profile" sheetId="36" state="hidden" r:id="rId18"/>
    <sheet name="S9c.Pipeline Data" sheetId="23" state="hidden" r:id="rId19"/>
    <sheet name="S9d.Demand" sheetId="66" state="hidden" r:id="rId20"/>
    <sheet name="S10a.Reliability" sheetId="27" state="hidden" r:id="rId21"/>
    <sheet name="S10b.Integrity" sheetId="70" state="hidden" r:id="rId22"/>
  </sheets>
  <definedNames>
    <definedName name="dd_Basis">'S5b.Related Party Transactions'!$N$65:$N$88</definedName>
    <definedName name="_xlnm.Print_Area" localSheetId="0">CoverSheet!$A$1:$D$17</definedName>
    <definedName name="_xlnm.Print_Area" localSheetId="2">Instructions!$A$1:$C$36</definedName>
    <definedName name="_xlnm.Print_Area" localSheetId="3">'S1.Analytical Ratios'!$A$1:$N$43</definedName>
    <definedName name="_xlnm.Print_Area" localSheetId="20">S10a.Reliability!$A$1:$K$44</definedName>
    <definedName name="_xlnm.Print_Area" localSheetId="21">S10b.Integrity!$A$1:$J$51</definedName>
    <definedName name="_xlnm.Print_Area" localSheetId="4">'S2.Return on Investment'!$A$1:$N$114</definedName>
    <definedName name="_xlnm.Print_Area" localSheetId="5">'S3.Regulatory Profit'!$A$1:$U$71</definedName>
    <definedName name="_xlnm.Print_Area" localSheetId="6">'S4.RAB Value (Rolled Forward)'!$A$1:$Q$112</definedName>
    <definedName name="_xlnm.Print_Area" localSheetId="7">'S5a.Regulatory Tax Allowance '!$A$1:$K$91</definedName>
    <definedName name="_xlnm.Print_Area" localSheetId="8">'S5b.Related Party Transactions'!$A$1:$L$63</definedName>
    <definedName name="_xlnm.Print_Area" localSheetId="9">'S5c.TCSD Allowance'!$A$1:$P$28</definedName>
    <definedName name="_xlnm.Print_Area" localSheetId="10">'S5d.Cost Allocations'!$A$1:$O$75</definedName>
    <definedName name="_xlnm.Print_Area" localSheetId="11">'S5e.Asset Allocations'!$A$1:$N$74</definedName>
    <definedName name="_xlnm.Print_Area" localSheetId="12">'S6a.Actual Expenditure Capex'!$A$1:$L$146</definedName>
    <definedName name="_xlnm.Print_Area" localSheetId="13">'S6b.Actual Expenditure Opex'!$A$1:$T$20</definedName>
    <definedName name="_xlnm.Print_Area" localSheetId="14">'S7.Actual vs Forecast Exp'!$A$1:$K$39</definedName>
    <definedName name="_xlnm.Print_Area" localSheetId="15">'S8.Billed Quantities+Revenues'!$A$1:$S$52</definedName>
    <definedName name="_xlnm.Print_Area" localSheetId="16">'S9a.Asset Register'!$A$1:$L$37</definedName>
    <definedName name="_xlnm.Print_Area" localSheetId="17">'S9b.Asset Age Profile'!$A$1:$AJ$38</definedName>
    <definedName name="_xlnm.Print_Area" localSheetId="18">'S9c.Pipeline Data'!$A$1:$J$23</definedName>
    <definedName name="_xlnm.Print_Area" localSheetId="19">S9d.Demand!$A$1:$I$29</definedName>
    <definedName name="_xlnm.Print_Area" localSheetId="1">TOC!$A$1:$D$28</definedName>
    <definedName name="_xlnm.Print_Titles" localSheetId="3">'S1.Analytical Ratios'!$1:$6</definedName>
    <definedName name="_xlnm.Print_Titles" localSheetId="20">S10a.Reliability!$1:$6</definedName>
    <definedName name="_xlnm.Print_Titles" localSheetId="21">S10b.Integrity!$1:$6</definedName>
    <definedName name="_xlnm.Print_Titles" localSheetId="4">'S2.Return on Investment'!$1:$6</definedName>
    <definedName name="_xlnm.Print_Titles" localSheetId="6">'S4.RAB Value (Rolled Forward)'!$1:$6</definedName>
    <definedName name="_xlnm.Print_Titles" localSheetId="7">'S5a.Regulatory Tax Allowance '!$1:$6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 Exp'!$1:$6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'S9c.Pipeline Data'!$1:$6</definedName>
    <definedName name="_xlnm.Print_Titles" localSheetId="19">S9d.Demand!$1:$6</definedName>
    <definedName name="Z_A14D7CC1_2369_4658_B8E9_B7D652E5D709_.wvu.PrintArea" localSheetId="5" hidden="1">'S3.Regulatory Profit'!$A$1:$S$64</definedName>
    <definedName name="Z_A14D7CC1_2369_4658_B8E9_B7D652E5D709_.wvu.PrintArea" localSheetId="12" hidden="1">'S6a.Actual Expenditure Capex'!$A$1:$J$57</definedName>
    <definedName name="Z_A14D7CC1_2369_4658_B8E9_B7D652E5D709_.wvu.PrintArea" localSheetId="13" hidden="1">'S6b.Actual Expenditure Opex'!$A$1:$R$6</definedName>
  </definedNames>
  <calcPr calcId="145621"/>
</workbook>
</file>

<file path=xl/calcChain.xml><?xml version="1.0" encoding="utf-8"?>
<calcChain xmlns="http://schemas.openxmlformats.org/spreadsheetml/2006/main">
  <c r="I25" i="51" l="1"/>
  <c r="I24" i="51"/>
  <c r="I23" i="51"/>
  <c r="J17" i="51"/>
  <c r="J16" i="51"/>
  <c r="J61" i="51" l="1"/>
  <c r="J26" i="51"/>
  <c r="I21" i="51"/>
  <c r="I22" i="51"/>
  <c r="I20" i="51"/>
  <c r="I19" i="51"/>
  <c r="I14" i="51"/>
  <c r="I13" i="51"/>
  <c r="I12" i="51"/>
  <c r="J27" i="51" l="1"/>
  <c r="J31" i="51" s="1"/>
  <c r="J15" i="51"/>
  <c r="J18" i="51" s="1"/>
  <c r="J32" i="51" l="1"/>
  <c r="M61" i="51" s="1"/>
  <c r="K42" i="44"/>
  <c r="P113" i="44" s="1"/>
  <c r="M111" i="44" l="1"/>
  <c r="L102" i="44"/>
  <c r="M104" i="44" s="1"/>
  <c r="T58" i="45" l="1"/>
  <c r="S79" i="44" l="1"/>
  <c r="S78" i="44"/>
  <c r="S77" i="44"/>
  <c r="S76" i="44"/>
  <c r="S75" i="44"/>
  <c r="S74" i="44"/>
  <c r="S73" i="44"/>
  <c r="S72" i="44"/>
  <c r="S71" i="44"/>
  <c r="S70" i="44"/>
  <c r="S69" i="44"/>
  <c r="S68" i="44"/>
  <c r="T41" i="45" l="1"/>
  <c r="M57" i="44" l="1"/>
  <c r="I64" i="72" l="1"/>
  <c r="M78" i="44" l="1"/>
  <c r="S67" i="44" s="1"/>
  <c r="M77" i="44"/>
  <c r="S66" i="44" s="1"/>
  <c r="M76" i="44"/>
  <c r="S65" i="44" s="1"/>
  <c r="M75" i="44"/>
  <c r="S64" i="44" s="1"/>
  <c r="M74" i="44"/>
  <c r="S63" i="44" s="1"/>
  <c r="M73" i="44"/>
  <c r="S62" i="44" s="1"/>
  <c r="M72" i="44"/>
  <c r="S61" i="44" s="1"/>
  <c r="M71" i="44"/>
  <c r="S60" i="44" s="1"/>
  <c r="M70" i="44"/>
  <c r="S59" i="44" s="1"/>
  <c r="M69" i="44"/>
  <c r="S58" i="44" s="1"/>
  <c r="M68" i="44"/>
  <c r="S57" i="44" s="1"/>
  <c r="M67" i="44"/>
  <c r="S56" i="44" s="1"/>
  <c r="J90" i="72" l="1"/>
  <c r="I79" i="44" l="1"/>
  <c r="J15" i="71" l="1"/>
  <c r="J14" i="71"/>
  <c r="J13" i="71"/>
  <c r="J11" i="71"/>
  <c r="J10" i="71"/>
  <c r="J9" i="71"/>
  <c r="P100" i="48" l="1"/>
  <c r="P101" i="48"/>
  <c r="P102" i="48"/>
  <c r="P103" i="48"/>
  <c r="P104" i="48"/>
  <c r="P105" i="48"/>
  <c r="P106" i="48"/>
  <c r="P99" i="48"/>
  <c r="I62" i="72" l="1"/>
  <c r="AG11" i="36" l="1"/>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J36" i="50" l="1"/>
  <c r="J35" i="50"/>
  <c r="J33" i="50"/>
  <c r="N50" i="57" l="1"/>
  <c r="O50" i="57"/>
  <c r="P50" i="57"/>
  <c r="Q50" i="57"/>
  <c r="M50" i="57"/>
  <c r="N49" i="57"/>
  <c r="O49" i="57"/>
  <c r="P49" i="57"/>
  <c r="Q49" i="57"/>
  <c r="M49" i="57"/>
  <c r="H50" i="57"/>
  <c r="H49" i="57"/>
  <c r="N27" i="57"/>
  <c r="O27" i="57"/>
  <c r="P27" i="57"/>
  <c r="Q27" i="57"/>
  <c r="M27" i="57"/>
  <c r="H27" i="57"/>
  <c r="H21" i="71" s="1"/>
  <c r="N26" i="57"/>
  <c r="O26" i="57"/>
  <c r="P26" i="57"/>
  <c r="Q26" i="57"/>
  <c r="M26" i="57"/>
  <c r="G27" i="57"/>
  <c r="H26" i="57"/>
  <c r="H20" i="71" s="1"/>
  <c r="G26" i="57"/>
  <c r="P8" i="48"/>
  <c r="O8" i="48"/>
  <c r="N8" i="48"/>
  <c r="M8" i="48"/>
  <c r="L8" i="48"/>
  <c r="K8" i="48"/>
  <c r="F28" i="66"/>
  <c r="G107" i="48"/>
  <c r="K22" i="49"/>
  <c r="G37" i="57"/>
  <c r="G50" i="57" s="1"/>
  <c r="G38" i="57"/>
  <c r="G39" i="57"/>
  <c r="G40" i="57"/>
  <c r="G41" i="57"/>
  <c r="G42" i="57"/>
  <c r="G43" i="57"/>
  <c r="G44" i="57"/>
  <c r="G45" i="57"/>
  <c r="G46" i="57"/>
  <c r="G47" i="57"/>
  <c r="G36" i="57"/>
  <c r="S104" i="48"/>
  <c r="T104" i="48" s="1"/>
  <c r="S46" i="45"/>
  <c r="I3" i="49"/>
  <c r="I2" i="49"/>
  <c r="H3" i="37"/>
  <c r="E8" i="36"/>
  <c r="O3" i="57"/>
  <c r="O2" i="57"/>
  <c r="H3" i="50"/>
  <c r="H2" i="50"/>
  <c r="Q3" i="60"/>
  <c r="Q2" i="60"/>
  <c r="K3" i="52"/>
  <c r="K2" i="52"/>
  <c r="M3" i="47"/>
  <c r="M2" i="47"/>
  <c r="H3" i="72"/>
  <c r="H2" i="72"/>
  <c r="N3" i="48"/>
  <c r="N2" i="48"/>
  <c r="R3" i="45"/>
  <c r="T46" i="45" s="1"/>
  <c r="R2" i="45"/>
  <c r="K3" i="44"/>
  <c r="K2" i="44"/>
  <c r="K3" i="71"/>
  <c r="K2" i="71"/>
  <c r="P56" i="48"/>
  <c r="F26" i="66"/>
  <c r="J40" i="27"/>
  <c r="J41" i="27"/>
  <c r="J42" i="27"/>
  <c r="J43" i="27"/>
  <c r="J39" i="27"/>
  <c r="J34" i="27"/>
  <c r="J35" i="27"/>
  <c r="J36" i="27"/>
  <c r="J37" i="27"/>
  <c r="J33" i="27"/>
  <c r="J31" i="27"/>
  <c r="J30" i="27"/>
  <c r="AG10" i="36"/>
  <c r="S14" i="60"/>
  <c r="S11" i="60"/>
  <c r="H30" i="50"/>
  <c r="J30" i="50" s="1"/>
  <c r="H27" i="50"/>
  <c r="J27" i="50" s="1"/>
  <c r="G53" i="45"/>
  <c r="G54" i="45"/>
  <c r="G55" i="45"/>
  <c r="G56" i="45"/>
  <c r="G57" i="45"/>
  <c r="J9" i="50"/>
  <c r="O63" i="48"/>
  <c r="M63" i="48"/>
  <c r="P83" i="48"/>
  <c r="I49" i="72" s="1"/>
  <c r="J50" i="72" s="1"/>
  <c r="I13" i="72" s="1"/>
  <c r="N83" i="48"/>
  <c r="N31" i="48" s="1"/>
  <c r="P43" i="48"/>
  <c r="S103" i="48" s="1"/>
  <c r="T103" i="48" s="1"/>
  <c r="N43" i="48"/>
  <c r="P38" i="48"/>
  <c r="N38" i="48"/>
  <c r="M70" i="48" s="1"/>
  <c r="N72" i="48" s="1"/>
  <c r="L24" i="48"/>
  <c r="M10" i="48" s="1"/>
  <c r="M24" i="48" s="1"/>
  <c r="N10" i="48" s="1"/>
  <c r="N24" i="48" s="1"/>
  <c r="O10" i="48" s="1"/>
  <c r="O24" i="48" s="1"/>
  <c r="P10" i="48" s="1"/>
  <c r="P20" i="48"/>
  <c r="K49" i="44" s="1"/>
  <c r="F16" i="23"/>
  <c r="G15" i="23" s="1"/>
  <c r="K68" i="49"/>
  <c r="J68" i="49"/>
  <c r="H3" i="27"/>
  <c r="H2" i="27"/>
  <c r="F3" i="66"/>
  <c r="F2" i="66"/>
  <c r="J8" i="44"/>
  <c r="L79" i="44"/>
  <c r="Q113" i="44" s="1"/>
  <c r="K79" i="44"/>
  <c r="J79" i="44"/>
  <c r="G79" i="44"/>
  <c r="G18" i="66"/>
  <c r="I22" i="23"/>
  <c r="T60" i="45"/>
  <c r="AE3" i="36"/>
  <c r="I28" i="50"/>
  <c r="I26" i="50"/>
  <c r="I25" i="50"/>
  <c r="I36" i="50"/>
  <c r="I35" i="50"/>
  <c r="I29" i="50"/>
  <c r="I24" i="50"/>
  <c r="K33" i="44"/>
  <c r="N32" i="53"/>
  <c r="L32" i="53"/>
  <c r="K31" i="53"/>
  <c r="K32" i="53"/>
  <c r="J32" i="53"/>
  <c r="M58" i="52"/>
  <c r="L58" i="52"/>
  <c r="M49" i="52"/>
  <c r="L49" i="52"/>
  <c r="H15" i="27"/>
  <c r="G3" i="70"/>
  <c r="G2" i="70"/>
  <c r="I107" i="48"/>
  <c r="H107" i="48"/>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H19" i="50"/>
  <c r="H20" i="50" s="1"/>
  <c r="J21" i="50"/>
  <c r="J14" i="50"/>
  <c r="J13" i="50"/>
  <c r="J12" i="50"/>
  <c r="J11" i="50"/>
  <c r="J18" i="50"/>
  <c r="J17" i="50"/>
  <c r="J16" i="50"/>
  <c r="J28" i="50"/>
  <c r="J26" i="50"/>
  <c r="J25" i="50"/>
  <c r="J24" i="50"/>
  <c r="I33" i="50"/>
  <c r="K143" i="49"/>
  <c r="K133" i="49"/>
  <c r="K82" i="49"/>
  <c r="K11" i="49" s="1"/>
  <c r="I14" i="50" s="1"/>
  <c r="K120" i="49"/>
  <c r="K122" i="49" s="1"/>
  <c r="K107" i="49"/>
  <c r="K109" i="49" s="1"/>
  <c r="K94" i="49"/>
  <c r="J13" i="49" s="1"/>
  <c r="I16" i="50" s="1"/>
  <c r="K36" i="49"/>
  <c r="K8" i="49" s="1"/>
  <c r="I11" i="50" s="1"/>
  <c r="H22" i="23"/>
  <c r="F22" i="23"/>
  <c r="G22" i="23" s="1"/>
  <c r="H2" i="37"/>
  <c r="AE2" i="36"/>
  <c r="L3" i="53"/>
  <c r="I3" i="51"/>
  <c r="M8" i="44"/>
  <c r="L8" i="44"/>
  <c r="K8" i="44"/>
  <c r="L2" i="53"/>
  <c r="I2" i="51"/>
  <c r="M68" i="53"/>
  <c r="L68" i="53"/>
  <c r="M59" i="53"/>
  <c r="L59" i="53"/>
  <c r="M50" i="53"/>
  <c r="L50" i="53"/>
  <c r="K44" i="53"/>
  <c r="M43" i="53"/>
  <c r="K40" i="53"/>
  <c r="M39" i="53"/>
  <c r="K29" i="53"/>
  <c r="M28" i="53"/>
  <c r="K25" i="53"/>
  <c r="M24" i="53"/>
  <c r="K21" i="53"/>
  <c r="M20" i="53"/>
  <c r="K17" i="53"/>
  <c r="M16" i="53"/>
  <c r="K13" i="53"/>
  <c r="M12" i="53"/>
  <c r="M67" i="52"/>
  <c r="L67" i="52"/>
  <c r="K40" i="52"/>
  <c r="K39" i="52"/>
  <c r="K37" i="52"/>
  <c r="K33" i="52"/>
  <c r="K29" i="52"/>
  <c r="K25" i="52"/>
  <c r="K21" i="52"/>
  <c r="K17" i="52"/>
  <c r="K13" i="52"/>
  <c r="J29" i="50"/>
  <c r="K63" i="49"/>
  <c r="J63" i="49"/>
  <c r="K57" i="49"/>
  <c r="J57" i="49"/>
  <c r="K50" i="49"/>
  <c r="J50" i="49"/>
  <c r="O107" i="48"/>
  <c r="N107" i="48"/>
  <c r="M107" i="48"/>
  <c r="L107" i="48"/>
  <c r="K107" i="48"/>
  <c r="J107" i="48"/>
  <c r="P107" i="48"/>
  <c r="O16" i="47"/>
  <c r="N16" i="47"/>
  <c r="M16" i="47"/>
  <c r="L16" i="47"/>
  <c r="I25" i="47"/>
  <c r="D33" i="36"/>
  <c r="D32" i="36"/>
  <c r="D31" i="36"/>
  <c r="D30" i="36"/>
  <c r="D29" i="36"/>
  <c r="D28" i="36"/>
  <c r="D25" i="36"/>
  <c r="D24" i="36"/>
  <c r="D23" i="36"/>
  <c r="D22" i="36"/>
  <c r="D21" i="36"/>
  <c r="D20" i="36"/>
  <c r="D19" i="36"/>
  <c r="G3" i="23"/>
  <c r="G2" i="23"/>
  <c r="D31" i="37"/>
  <c r="D32" i="37"/>
  <c r="D28" i="37"/>
  <c r="D29" i="37"/>
  <c r="D22" i="37"/>
  <c r="D23" i="37"/>
  <c r="D19" i="37"/>
  <c r="D20" i="37"/>
  <c r="D18" i="37"/>
  <c r="D21" i="37"/>
  <c r="D24" i="37"/>
  <c r="D27" i="37"/>
  <c r="D30" i="37"/>
  <c r="T17" i="45"/>
  <c r="H33" i="71" s="1"/>
  <c r="J57" i="72"/>
  <c r="I37" i="72"/>
  <c r="J40" i="72" s="1"/>
  <c r="K15" i="71" l="1"/>
  <c r="R43" i="44"/>
  <c r="R39" i="44"/>
  <c r="R42" i="44"/>
  <c r="R41" i="44"/>
  <c r="R40" i="44"/>
  <c r="P18" i="48"/>
  <c r="K40" i="44" s="1"/>
  <c r="P109" i="44" s="1"/>
  <c r="Q109" i="44" s="1"/>
  <c r="K84" i="49"/>
  <c r="T21" i="45"/>
  <c r="H34" i="71" s="1"/>
  <c r="K33" i="53"/>
  <c r="H27" i="71"/>
  <c r="K10" i="71"/>
  <c r="H26" i="71"/>
  <c r="K9" i="71"/>
  <c r="K39" i="49"/>
  <c r="K145" i="49"/>
  <c r="K18" i="49" s="1"/>
  <c r="I21" i="50" s="1"/>
  <c r="H31" i="50"/>
  <c r="J31" i="50" s="1"/>
  <c r="K41" i="52"/>
  <c r="P49" i="48" s="1"/>
  <c r="S107" i="48" s="1"/>
  <c r="T107" i="48" s="1"/>
  <c r="J19" i="50"/>
  <c r="S16" i="60"/>
  <c r="T15" i="45" s="1"/>
  <c r="K38" i="44" s="1"/>
  <c r="P101" i="44" s="1"/>
  <c r="Q101" i="44" s="1"/>
  <c r="I30" i="50"/>
  <c r="J15" i="49"/>
  <c r="I18" i="50" s="1"/>
  <c r="J70" i="49"/>
  <c r="K9" i="49" s="1"/>
  <c r="I12" i="50" s="1"/>
  <c r="N64" i="48"/>
  <c r="N33" i="48" s="1"/>
  <c r="N49" i="48" s="1"/>
  <c r="M32" i="53"/>
  <c r="J14" i="49"/>
  <c r="I17" i="50" s="1"/>
  <c r="I19" i="50" s="1"/>
  <c r="K70" i="49"/>
  <c r="K10" i="49" s="1"/>
  <c r="I13" i="50" s="1"/>
  <c r="P64" i="48"/>
  <c r="T23" i="45" s="1"/>
  <c r="H35" i="71" s="1"/>
  <c r="I20" i="47"/>
  <c r="I27" i="47" s="1"/>
  <c r="T27" i="45" s="1"/>
  <c r="L45" i="44" s="1"/>
  <c r="S42" i="44" s="1"/>
  <c r="U42" i="44" s="1"/>
  <c r="W42" i="44" s="1"/>
  <c r="K96" i="49"/>
  <c r="I27" i="50"/>
  <c r="J20" i="50"/>
  <c r="H22" i="50"/>
  <c r="J22" i="50" s="1"/>
  <c r="G14" i="23"/>
  <c r="H25" i="71"/>
  <c r="P31" i="48"/>
  <c r="M79" i="44"/>
  <c r="R81" i="44"/>
  <c r="R79" i="44"/>
  <c r="R77" i="44"/>
  <c r="R75" i="44"/>
  <c r="R73" i="44"/>
  <c r="R71" i="44"/>
  <c r="R69" i="44"/>
  <c r="R67" i="44"/>
  <c r="R63" i="44"/>
  <c r="R59" i="44"/>
  <c r="R55" i="44"/>
  <c r="R82" i="44"/>
  <c r="R80" i="44"/>
  <c r="R78" i="44"/>
  <c r="R76" i="44"/>
  <c r="R74" i="44"/>
  <c r="R72" i="44"/>
  <c r="R70" i="44"/>
  <c r="R68" i="44"/>
  <c r="R66" i="44"/>
  <c r="R64" i="44"/>
  <c r="R62" i="44"/>
  <c r="R60" i="44"/>
  <c r="R58" i="44"/>
  <c r="R56" i="44"/>
  <c r="R65" i="44"/>
  <c r="R61" i="44"/>
  <c r="R57" i="44"/>
  <c r="G49" i="57"/>
  <c r="P28" i="57"/>
  <c r="P16" i="48"/>
  <c r="K39" i="44" s="1"/>
  <c r="P105" i="44" s="1"/>
  <c r="Q105" i="44" s="1"/>
  <c r="O70" i="48"/>
  <c r="S102" i="48"/>
  <c r="T102" i="48" s="1"/>
  <c r="G12" i="23"/>
  <c r="L23" i="23"/>
  <c r="M23" i="23" s="1"/>
  <c r="G10" i="23"/>
  <c r="H42" i="71"/>
  <c r="K13" i="71"/>
  <c r="K11" i="71"/>
  <c r="K14" i="71"/>
  <c r="G13" i="23"/>
  <c r="G11" i="23"/>
  <c r="I21" i="71"/>
  <c r="O28" i="57"/>
  <c r="P29" i="48"/>
  <c r="S99" i="48" s="1"/>
  <c r="T99" i="48" s="1"/>
  <c r="K32" i="44"/>
  <c r="N51" i="57"/>
  <c r="O51" i="57"/>
  <c r="Q51" i="57"/>
  <c r="P51" i="57"/>
  <c r="M51" i="57"/>
  <c r="H51" i="57"/>
  <c r="N28" i="57"/>
  <c r="Q28" i="57"/>
  <c r="M28" i="57"/>
  <c r="H28" i="57"/>
  <c r="H14" i="71" s="1"/>
  <c r="G28" i="57"/>
  <c r="I12" i="72"/>
  <c r="J14" i="72" s="1"/>
  <c r="I68" i="72"/>
  <c r="I72" i="72" l="1"/>
  <c r="M53" i="44"/>
  <c r="M20" i="44" s="1"/>
  <c r="M22" i="44"/>
  <c r="M12" i="44" s="1"/>
  <c r="M21" i="44"/>
  <c r="H32" i="71"/>
  <c r="P33" i="48"/>
  <c r="S101" i="48" s="1"/>
  <c r="T101" i="48" s="1"/>
  <c r="I31" i="50"/>
  <c r="K72" i="49"/>
  <c r="J72" i="49"/>
  <c r="K16" i="49"/>
  <c r="K17" i="49" s="1"/>
  <c r="K20" i="49" s="1"/>
  <c r="K25" i="49" s="1"/>
  <c r="O69" i="48" s="1"/>
  <c r="P72" i="48" s="1"/>
  <c r="I16" i="72"/>
  <c r="I20" i="50"/>
  <c r="I22" i="50" s="1"/>
  <c r="P12" i="48"/>
  <c r="S100" i="48"/>
  <c r="T100" i="48" s="1"/>
  <c r="M81" i="44"/>
  <c r="S80" i="44" s="1"/>
  <c r="M83" i="44"/>
  <c r="S81" i="44" s="1"/>
  <c r="M63" i="44"/>
  <c r="M85" i="44"/>
  <c r="S82" i="44" s="1"/>
  <c r="G16" i="23"/>
  <c r="G51" i="57"/>
  <c r="T9" i="45" s="1"/>
  <c r="L36" i="44" s="1"/>
  <c r="P97" i="44" s="1"/>
  <c r="Q97" i="44" s="1"/>
  <c r="I19" i="71"/>
  <c r="I20" i="71"/>
  <c r="H11" i="71"/>
  <c r="H19" i="71"/>
  <c r="H10" i="71"/>
  <c r="P14" i="48"/>
  <c r="L34" i="44"/>
  <c r="M94" i="44" s="1"/>
  <c r="H15" i="71"/>
  <c r="H9" i="71"/>
  <c r="I15" i="71"/>
  <c r="H13" i="71"/>
  <c r="H28" i="71"/>
  <c r="I10" i="71"/>
  <c r="I14" i="71"/>
  <c r="I13" i="71"/>
  <c r="I11" i="71"/>
  <c r="I9" i="71"/>
  <c r="P47" i="48" l="1"/>
  <c r="P22" i="48" s="1"/>
  <c r="M113" i="44"/>
  <c r="M11" i="44"/>
  <c r="M106" i="44"/>
  <c r="M96" i="44"/>
  <c r="S55" i="44"/>
  <c r="T84" i="44" s="1"/>
  <c r="T85" i="44" s="1"/>
  <c r="T80" i="44" s="1"/>
  <c r="S39" i="44"/>
  <c r="U39" i="44" s="1"/>
  <c r="W39" i="44" s="1"/>
  <c r="T13" i="45"/>
  <c r="T19" i="45" s="1"/>
  <c r="S41" i="44"/>
  <c r="U41" i="44" s="1"/>
  <c r="W41" i="44" s="1"/>
  <c r="I9" i="50"/>
  <c r="I19" i="72"/>
  <c r="J20" i="72" s="1"/>
  <c r="K48" i="44" l="1"/>
  <c r="I74" i="72"/>
  <c r="J76" i="72" s="1"/>
  <c r="K50" i="44" s="1"/>
  <c r="P24" i="48"/>
  <c r="K47" i="44" s="1"/>
  <c r="S105" i="48"/>
  <c r="T105" i="48" s="1"/>
  <c r="T58" i="44"/>
  <c r="T74" i="44"/>
  <c r="T56" i="44"/>
  <c r="T72" i="44"/>
  <c r="T71" i="44"/>
  <c r="T81" i="44"/>
  <c r="T77" i="44"/>
  <c r="T62" i="44"/>
  <c r="T78" i="44"/>
  <c r="T60" i="44"/>
  <c r="T76" i="44"/>
  <c r="T73" i="44"/>
  <c r="T66" i="44"/>
  <c r="T82" i="44"/>
  <c r="T64" i="44"/>
  <c r="T79" i="44"/>
  <c r="T61" i="44"/>
  <c r="T65" i="44"/>
  <c r="T63" i="44"/>
  <c r="T70" i="44"/>
  <c r="T68" i="44"/>
  <c r="T75" i="44"/>
  <c r="T57" i="44"/>
  <c r="T59" i="44"/>
  <c r="T55" i="44"/>
  <c r="T86" i="44" s="1"/>
  <c r="T87" i="44" s="1"/>
  <c r="M88" i="44" s="1"/>
  <c r="M90" i="44" s="1"/>
  <c r="T67" i="44"/>
  <c r="T69" i="44"/>
  <c r="H38" i="71"/>
  <c r="I34" i="71" s="1"/>
  <c r="T25" i="45"/>
  <c r="L51" i="44" l="1"/>
  <c r="S43" i="44" s="1"/>
  <c r="U43" i="44" s="1"/>
  <c r="W43" i="44" s="1"/>
  <c r="I33" i="71"/>
  <c r="I32" i="71"/>
  <c r="I35" i="71"/>
  <c r="J8" i="72"/>
  <c r="J22" i="72" s="1"/>
  <c r="J25" i="72" s="1"/>
  <c r="J28" i="72" s="1"/>
  <c r="T29" i="45" s="1"/>
  <c r="K41" i="44" s="1"/>
  <c r="L43" i="44" s="1"/>
  <c r="S40" i="44" s="1"/>
  <c r="U40" i="44" l="1"/>
  <c r="T45" i="44"/>
  <c r="T46" i="44" s="1"/>
  <c r="T40" i="44" s="1"/>
  <c r="H36" i="71"/>
  <c r="I36" i="71" s="1"/>
  <c r="T31" i="45"/>
  <c r="H37" i="71" s="1"/>
  <c r="I37" i="71" s="1"/>
  <c r="M59" i="44"/>
  <c r="M10" i="44" s="1"/>
  <c r="T41" i="44" l="1"/>
  <c r="T43" i="44"/>
  <c r="T42" i="44"/>
  <c r="T39" i="44"/>
  <c r="T47" i="44" s="1"/>
  <c r="T48" i="44" s="1"/>
  <c r="W40" i="44"/>
  <c r="V45" i="44"/>
  <c r="V46" i="44" s="1"/>
  <c r="V40" i="44" l="1"/>
  <c r="V39" i="44"/>
  <c r="V47" i="44" s="1"/>
  <c r="V48" i="44" s="1"/>
  <c r="V43" i="44"/>
  <c r="V41" i="44"/>
  <c r="V42" i="44"/>
  <c r="X45" i="44"/>
  <c r="X46" i="44" s="1"/>
  <c r="X40" i="44" s="1"/>
  <c r="X41" i="44" l="1"/>
  <c r="X43" i="44"/>
  <c r="X42" i="44"/>
  <c r="X39" i="44"/>
  <c r="X47" i="44" s="1"/>
  <c r="X48" i="44" s="1"/>
</calcChain>
</file>

<file path=xl/sharedStrings.xml><?xml version="1.0" encoding="utf-8"?>
<sst xmlns="http://schemas.openxmlformats.org/spreadsheetml/2006/main" count="1834" uniqueCount="864">
  <si>
    <t>for</t>
  </si>
  <si>
    <t>Schedule</t>
  </si>
  <si>
    <t>Description</t>
  </si>
  <si>
    <t>For Year Ended</t>
  </si>
  <si>
    <t>Table of Contents</t>
  </si>
  <si>
    <t>Company Name</t>
  </si>
  <si>
    <t>Disclosure Date</t>
  </si>
  <si>
    <t>Disclosure Year (year ended)</t>
  </si>
  <si>
    <t>Load factor</t>
  </si>
  <si>
    <t>SAIDI</t>
  </si>
  <si>
    <t>SAIFI</t>
  </si>
  <si>
    <t>Intermediate pressure</t>
  </si>
  <si>
    <t xml:space="preserve"> </t>
  </si>
  <si>
    <t>Overall reliability</t>
  </si>
  <si>
    <t>Based on the total number of interruptions</t>
  </si>
  <si>
    <t>Total</t>
  </si>
  <si>
    <t>Quality of supply</t>
  </si>
  <si>
    <t>Routine expenditure</t>
  </si>
  <si>
    <t>Atypical expenditure</t>
  </si>
  <si>
    <t>Low Pressure</t>
  </si>
  <si>
    <t xml:space="preserve">Medium pressure  </t>
  </si>
  <si>
    <t>Business support</t>
  </si>
  <si>
    <t>Service pipe</t>
  </si>
  <si>
    <t>Special crossings</t>
  </si>
  <si>
    <t>Main pipe</t>
  </si>
  <si>
    <t>Monitoring and control systems</t>
  </si>
  <si>
    <t>Cathodic protection systems</t>
  </si>
  <si>
    <t>Asset Class</t>
  </si>
  <si>
    <t>Asset Category</t>
  </si>
  <si>
    <t>km</t>
  </si>
  <si>
    <t>No.</t>
  </si>
  <si>
    <t>MP special crossings</t>
  </si>
  <si>
    <t>LP special crossings</t>
  </si>
  <si>
    <t>Cathodic protection</t>
  </si>
  <si>
    <t>Low pressure</t>
  </si>
  <si>
    <t>Medium pressure</t>
  </si>
  <si>
    <t>Stations</t>
  </si>
  <si>
    <t>Intermediate pressure DRS</t>
  </si>
  <si>
    <t>Medium pressure DRS</t>
  </si>
  <si>
    <t>GDB Information Disclosure Requirements</t>
  </si>
  <si>
    <t>Response time to emergencies (RTE)</t>
  </si>
  <si>
    <t>Remote terminal units</t>
  </si>
  <si>
    <t>Number of complaints</t>
  </si>
  <si>
    <t>Interruptions by class</t>
  </si>
  <si>
    <t>Service interruptions, incidents and emergencies</t>
  </si>
  <si>
    <t>Routine and corrective maintenance and inspection</t>
  </si>
  <si>
    <t>($000)</t>
  </si>
  <si>
    <t>Intermediate Pressure</t>
  </si>
  <si>
    <t>Medium Pressure</t>
  </si>
  <si>
    <t>IP crossings</t>
  </si>
  <si>
    <t>By operating pressure:</t>
  </si>
  <si>
    <t>Proportion of emergencies responded to within 3 hours (%)</t>
  </si>
  <si>
    <t>Proportion of emergencies responded to within 1 hour (%)</t>
  </si>
  <si>
    <t>Product control—safety of distribution gas</t>
  </si>
  <si>
    <t>Number of non-compliant odour tests</t>
  </si>
  <si>
    <t>Average call response time (hours)</t>
  </si>
  <si>
    <t>Actual</t>
  </si>
  <si>
    <t>Region_01</t>
  </si>
  <si>
    <t>Region_02</t>
  </si>
  <si>
    <t>Region_03</t>
  </si>
  <si>
    <t>Region_04</t>
  </si>
  <si>
    <t>Region_05</t>
  </si>
  <si>
    <t>Network</t>
  </si>
  <si>
    <t>Number of poor pressure events due to network causes</t>
  </si>
  <si>
    <t>($000 unless otherwise specified)</t>
  </si>
  <si>
    <t>Data accuracy (1–4)</t>
  </si>
  <si>
    <t>Items at end of year (quantity)</t>
  </si>
  <si>
    <t>Units</t>
  </si>
  <si>
    <t>System growth</t>
  </si>
  <si>
    <t>Asset replacement and renewal</t>
  </si>
  <si>
    <t>Asset relocations</t>
  </si>
  <si>
    <t>Legislative and regulatory</t>
  </si>
  <si>
    <t>Weighted average pipe diameter (mm)</t>
  </si>
  <si>
    <t>Number of emergencies</t>
  </si>
  <si>
    <t>Gas conveyed for Persons not involved in the GDB (TJ)</t>
  </si>
  <si>
    <t>Number of ICPs at year end</t>
  </si>
  <si>
    <t>CY-2</t>
  </si>
  <si>
    <t>CY-1</t>
  </si>
  <si>
    <t>Current Year CY</t>
  </si>
  <si>
    <t>%</t>
  </si>
  <si>
    <t xml:space="preserve">Mid-point estimate of post tax WACC </t>
  </si>
  <si>
    <t xml:space="preserve">25th percentile estimate </t>
  </si>
  <si>
    <t xml:space="preserve">75th percentile estimate </t>
  </si>
  <si>
    <t xml:space="preserve">Mid-point estimate of vanilla WACC </t>
  </si>
  <si>
    <t>Total opening RAB value</t>
  </si>
  <si>
    <t>plus</t>
  </si>
  <si>
    <t>Opening deferred tax</t>
  </si>
  <si>
    <t>Opening RIV</t>
  </si>
  <si>
    <t>Operating surplus / (deficit)</t>
  </si>
  <si>
    <t>less</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</si>
  <si>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</si>
  <si>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</si>
  <si>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</si>
  <si>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</si>
  <si>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</si>
  <si>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</si>
  <si>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</si>
  <si>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</si>
  <si>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</si>
  <si>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</si>
  <si>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</si>
  <si>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</si>
  <si>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RAB</t>
  </si>
  <si>
    <t>Term credit spread differential allowance</t>
  </si>
  <si>
    <t>Income</t>
  </si>
  <si>
    <t>Total regulatory income</t>
  </si>
  <si>
    <t>Operational expenditure</t>
  </si>
  <si>
    <t>Total depreciation</t>
  </si>
  <si>
    <t xml:space="preserve">Regulatory profit / (loss) before tax </t>
  </si>
  <si>
    <t>Rates</t>
  </si>
  <si>
    <t>Recoverable costs</t>
  </si>
  <si>
    <t>Net recoverable costs allowed under incremental rolling incentive scheme</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</si>
  <si>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</si>
  <si>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</si>
  <si>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</si>
  <si>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</si>
  <si>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</si>
  <si>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</si>
  <si>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</si>
  <si>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</si>
  <si>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</si>
  <si>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</si>
  <si>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</si>
  <si>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</si>
  <si>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</si>
  <si>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</si>
  <si>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</si>
  <si>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</si>
  <si>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</si>
  <si>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</si>
  <si>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</si>
  <si>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</si>
  <si>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</si>
  <si>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</si>
  <si>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</si>
  <si>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</si>
  <si>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</si>
  <si>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</si>
  <si>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</si>
  <si>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</si>
  <si>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</si>
  <si>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</si>
  <si>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</si>
  <si>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</si>
  <si>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</si>
  <si>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</si>
  <si>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</si>
  <si>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</si>
  <si>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</si>
  <si>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</si>
  <si>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</si>
  <si>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</si>
  <si>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</si>
  <si>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</si>
  <si>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</si>
  <si>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</si>
  <si>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</si>
  <si>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</si>
  <si>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</si>
  <si>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</si>
  <si>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</si>
  <si>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</si>
  <si>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</si>
  <si>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</si>
  <si>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</si>
  <si>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</si>
  <si>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</si>
  <si>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</si>
  <si>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</si>
  <si>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</si>
  <si>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</si>
  <si>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Reason for non-standard depreciation (text entry)</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</si>
  <si>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</si>
  <si>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</si>
  <si>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</si>
  <si>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</si>
  <si>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</si>
  <si>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</si>
  <si>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</si>
  <si>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</si>
  <si>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</si>
  <si>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</si>
  <si>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</si>
  <si>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 xml:space="preserve">Total </t>
  </si>
  <si>
    <t>Asset Life</t>
  </si>
  <si>
    <t>Weighted average remaining asset life</t>
  </si>
  <si>
    <t>Weighted average expected total asset life</t>
  </si>
  <si>
    <t>Asset Replacement and Renewal</t>
  </si>
  <si>
    <t>System Growth</t>
  </si>
  <si>
    <t>Intermediate pressure -total</t>
  </si>
  <si>
    <t>Medium pressure - total</t>
  </si>
  <si>
    <t>Low pressure - total</t>
  </si>
  <si>
    <t xml:space="preserve">% variance </t>
  </si>
  <si>
    <t>Market value of asset disposals</t>
  </si>
  <si>
    <t>Other related party transactions</t>
  </si>
  <si>
    <t>Value allocated ($000s)</t>
  </si>
  <si>
    <t>OVABAA allocation increase ($000s)</t>
  </si>
  <si>
    <t>Arm's length deduction</t>
  </si>
  <si>
    <t>Gas distribution services</t>
  </si>
  <si>
    <t>Non-gas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</si>
  <si>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</si>
  <si>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</si>
  <si>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</si>
  <si>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</si>
  <si>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</si>
  <si>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</si>
  <si>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</si>
  <si>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Asset category</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</si>
  <si>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</si>
  <si>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</si>
  <si>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</si>
  <si>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</si>
  <si>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</si>
  <si>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</si>
  <si>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</si>
  <si>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</si>
  <si>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</si>
  <si>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</si>
  <si>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</si>
  <si>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Pass through costs</t>
  </si>
  <si>
    <t>Change in cost allocation 1</t>
  </si>
  <si>
    <t>Cost category</t>
  </si>
  <si>
    <t>Change in cost allocation 2</t>
  </si>
  <si>
    <t>Change in cost allocation 3</t>
  </si>
  <si>
    <t>[Description of material project or programme]</t>
  </si>
  <si>
    <t>Number of ICPs (at year end)</t>
  </si>
  <si>
    <t>Items at start of year (quantity)</t>
  </si>
  <si>
    <t>1970
–1974</t>
  </si>
  <si>
    <t>1975
–1979</t>
  </si>
  <si>
    <t>1980
–1984</t>
  </si>
  <si>
    <t>1990
–1994</t>
  </si>
  <si>
    <t>1995
–1999</t>
  </si>
  <si>
    <t>Research and development</t>
  </si>
  <si>
    <t>Line valve</t>
  </si>
  <si>
    <t>Asset relocations less capital contributions</t>
  </si>
  <si>
    <t>System operations and network support</t>
  </si>
  <si>
    <t>1</t>
  </si>
  <si>
    <t>2</t>
  </si>
  <si>
    <t>3</t>
  </si>
  <si>
    <t>4</t>
  </si>
  <si>
    <t>7</t>
  </si>
  <si>
    <t xml:space="preserve">Operating Pressure  </t>
  </si>
  <si>
    <t>CAIDI</t>
  </si>
  <si>
    <t>pre-1970</t>
  </si>
  <si>
    <t>Total reliability, safety and environment</t>
  </si>
  <si>
    <t>Reliability, safety and environment:</t>
  </si>
  <si>
    <t xml:space="preserve">Research and development </t>
  </si>
  <si>
    <t>Data accuracy
(1–4)</t>
  </si>
  <si>
    <t>Net change</t>
  </si>
  <si>
    <t>Other reliability, safety and environment</t>
  </si>
  <si>
    <t>Standard consumer totals</t>
  </si>
  <si>
    <t>Intermediate pressure main pipelines</t>
  </si>
  <si>
    <t>Medium pressure main pipelines</t>
  </si>
  <si>
    <t>Low pressure main pipelines</t>
  </si>
  <si>
    <t xml:space="preserve">Total for all consumers </t>
  </si>
  <si>
    <t>Non-standard consumer totals</t>
  </si>
  <si>
    <t>Commerce Act levies</t>
  </si>
  <si>
    <t>Insurance</t>
  </si>
  <si>
    <t>Report on Return on Investment</t>
  </si>
  <si>
    <t>Report on Term Credit Spread Differential Allowance</t>
  </si>
  <si>
    <t>Report on Value of the Regulatory Asset Base (Rolled Forward)</t>
  </si>
  <si>
    <t>Report on Asset Allocations</t>
  </si>
  <si>
    <t>Report on Regulatory Profit</t>
  </si>
  <si>
    <t>5a</t>
  </si>
  <si>
    <t>Report on Regulatory Tax Allowance</t>
  </si>
  <si>
    <t>5b</t>
  </si>
  <si>
    <t>Report on Related Party Transactions</t>
  </si>
  <si>
    <t>5c</t>
  </si>
  <si>
    <t>Report on Cost Allocations</t>
  </si>
  <si>
    <t>5d</t>
  </si>
  <si>
    <t>Report on Capital Expenditure for the Disclosure Year</t>
  </si>
  <si>
    <t>Report on Operational Expenditure for the Disclosure Year</t>
  </si>
  <si>
    <t>9a</t>
  </si>
  <si>
    <t>Asset Register</t>
  </si>
  <si>
    <t>9b</t>
  </si>
  <si>
    <t>Asset Age Profile</t>
  </si>
  <si>
    <t>9c</t>
  </si>
  <si>
    <t>9d</t>
  </si>
  <si>
    <t>Report on Demand</t>
  </si>
  <si>
    <t>10a</t>
  </si>
  <si>
    <t>Demand density</t>
  </si>
  <si>
    <t>Volume density</t>
  </si>
  <si>
    <t>Connection point density</t>
  </si>
  <si>
    <t>% of revenue</t>
  </si>
  <si>
    <t>SCHEDULE 4: REPORT ON VALUE OF THE REGULATORY ASSET BASE (ROLLED FORWARD)</t>
  </si>
  <si>
    <t>4(i): Regulatory Asset Base Value (Rolled Forward)</t>
  </si>
  <si>
    <t>4(ii): Unallocated Regulatory Asset Base</t>
  </si>
  <si>
    <t>4(vii): Disclosure by Asset Category</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</si>
  <si>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</si>
  <si>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</si>
  <si>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</si>
  <si>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</si>
  <si>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</si>
  <si>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</si>
  <si>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</si>
  <si>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</si>
  <si>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5b: REPORT ON RELATED PARTY TRANSACTIONS</t>
  </si>
  <si>
    <t>SCHEDULE 9a: ASSET REGISTER</t>
  </si>
  <si>
    <t>SCHEDULE 9b: ASSET AGE PROFILE</t>
  </si>
  <si>
    <t>Network Information (end of year)</t>
  </si>
  <si>
    <t>SCHEDULE 9d: REPORT ON DEMAND</t>
  </si>
  <si>
    <t>SCHEDULE 9c: REPORT ON PIPELINE DATA</t>
  </si>
  <si>
    <t>Report on Pipeline Data</t>
  </si>
  <si>
    <t>Report on Network Reliability and Interruptions</t>
  </si>
  <si>
    <t>Comparison of Forecasts to Actual Expenditure</t>
  </si>
  <si>
    <t>SCHEDULE 1: ANALYTICAL RATIOS</t>
  </si>
  <si>
    <t>Analytical Ratios</t>
  </si>
  <si>
    <t>Report on Transitional Financial Information</t>
  </si>
  <si>
    <t xml:space="preserve">Closing sum of regulatory tax asset values </t>
  </si>
  <si>
    <t>5a(viii): Regulatory Tax Asset Base Roll-Forward</t>
  </si>
  <si>
    <t>*   Workings to be provided in Schedule 14</t>
  </si>
  <si>
    <t>Pass through and recoverable costs</t>
  </si>
  <si>
    <t>Incremental change in year</t>
  </si>
  <si>
    <t>Previous years' incremental change</t>
  </si>
  <si>
    <t>Previous years' incremental change adjusted for inflation</t>
  </si>
  <si>
    <t>Provide commentary on the benefits of merger and acquisition expenditure to the gas distribution business, including required disclosures in accordance with section 2.7, in Schedule 14 (Mandatory Explanatory Notes)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</si>
  <si>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</si>
  <si>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GDB for the disclosure year. GDBs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</si>
  <si>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</si>
  <si>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</si>
  <si>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</si>
  <si>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</si>
  <si>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a change in cost allocation must be completed for each cost allocator change that has occurred in the disclosure year.  A movement in an allocator metric is not a change in allocator or component.</t>
  </si>
  <si>
    <t>All</t>
  </si>
  <si>
    <t>Network / Sub-network Name</t>
  </si>
  <si>
    <t xml:space="preserve">9d(ii): Gas Delivered </t>
  </si>
  <si>
    <t>IP PE main pipe</t>
  </si>
  <si>
    <t>IP steel main pipe</t>
  </si>
  <si>
    <t>IP other main pipe</t>
  </si>
  <si>
    <t>IP PE service pipe</t>
  </si>
  <si>
    <t>IP steel service pipe</t>
  </si>
  <si>
    <t>IP other service pipe</t>
  </si>
  <si>
    <t>MP PE main pipe</t>
  </si>
  <si>
    <t>MP steel main pipe</t>
  </si>
  <si>
    <t>MP other main pipe</t>
  </si>
  <si>
    <t>MP PE service pipe</t>
  </si>
  <si>
    <t>MP steel service pipe</t>
  </si>
  <si>
    <t>MP other service pipe</t>
  </si>
  <si>
    <t>LP PE main pipe</t>
  </si>
  <si>
    <t>LP  steel main pipe</t>
  </si>
  <si>
    <t>LP  other main pipe</t>
  </si>
  <si>
    <t>LP  PE service pipe</t>
  </si>
  <si>
    <t>LP  steel service pipe</t>
  </si>
  <si>
    <t>LP  other service pipe</t>
  </si>
  <si>
    <t>Consumer group name or price category code</t>
  </si>
  <si>
    <t>Consumer connection</t>
  </si>
  <si>
    <t>Consumer types defined by GDB</t>
  </si>
  <si>
    <t>[GDB consumer type]</t>
  </si>
  <si>
    <t>Consumer connection less capital contributions</t>
  </si>
  <si>
    <t>Number of ICPs connected in year by consumer type</t>
  </si>
  <si>
    <t>9d(i): Consumer Connections</t>
  </si>
  <si>
    <t>Other network assets</t>
  </si>
  <si>
    <t>Other network assets - total</t>
  </si>
  <si>
    <t>MP line valves</t>
  </si>
  <si>
    <t>LP line valves</t>
  </si>
  <si>
    <t>IP line valves</t>
  </si>
  <si>
    <t>Number of complaints per average total consumer numbers</t>
  </si>
  <si>
    <t>Report on Network Integrity and Consumer Service</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</si>
  <si>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</si>
  <si>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</si>
  <si>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</si>
  <si>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Capital contributions funding legislative and regulatory</t>
  </si>
  <si>
    <t>Legislative and regulatory less capital contributions</t>
  </si>
  <si>
    <t>Capital contributions funding quality of supply</t>
  </si>
  <si>
    <t>Quality of supply less capital contributions</t>
  </si>
  <si>
    <t>System growth and asset replacement and renewal less capital contributions</t>
  </si>
  <si>
    <t>Other reliability, safety and environment less capital contributions</t>
  </si>
  <si>
    <t>Energy intensity</t>
  </si>
  <si>
    <t xml:space="preserve">This schedule requires a summary of the key measures of network demand for the disclosure year (number of new connections including, maximum monthly loads and  total gas conveyed)
</t>
  </si>
  <si>
    <t>Add extra columns for additional billed quantities by price component as necessary</t>
  </si>
  <si>
    <t>Non-network assets</t>
  </si>
  <si>
    <t>Total line charge revenue in disclosure year</t>
  </si>
  <si>
    <t>Add extra columns for additional line charge revenues by price component as necessary</t>
  </si>
  <si>
    <t>Add extra rows for additional consumer groups or price category codes as necessary</t>
  </si>
  <si>
    <t>Report on Billed Quantities and Line Charge Revenues (by Price Component)</t>
  </si>
  <si>
    <t>8</t>
  </si>
  <si>
    <t>Network / Sub-Network Name</t>
  </si>
  <si>
    <t>Price component</t>
  </si>
  <si>
    <t xml:space="preserve">Price component </t>
  </si>
  <si>
    <t>Network opex</t>
  </si>
  <si>
    <t>Non-network opex</t>
  </si>
  <si>
    <t>Total line charge revenue</t>
  </si>
  <si>
    <t>Standard consumer line charge revenue</t>
  </si>
  <si>
    <t>Non-standard consumer line charge revenue</t>
  </si>
  <si>
    <t>Capital contributions funding other reliability, safety and environment</t>
  </si>
  <si>
    <t>Actual ($000)</t>
  </si>
  <si>
    <t>Line charge revenue</t>
  </si>
  <si>
    <t>Target ($000) ¹</t>
  </si>
  <si>
    <t>Forecast ($000) ²</t>
  </si>
  <si>
    <t>* these year-end ROI values are comparable to the ROI reported in pre 2012 disclosures by GDBs and do not represent the Commission's current view on ROI.</t>
  </si>
  <si>
    <t>Issuing party</t>
  </si>
  <si>
    <t>Coupon rate (%)</t>
  </si>
  <si>
    <t>Capital contributions funding system growth and asset replacement and renewal</t>
  </si>
  <si>
    <t>Interruption rate</t>
  </si>
  <si>
    <t>Length (km)</t>
  </si>
  <si>
    <t>[Pipeline material  1 e.g, Steel, PE, Other]</t>
  </si>
  <si>
    <t>[Pipeline material  2 e.g, Steel, PE, Other]</t>
  </si>
  <si>
    <t>[Pipeline material  3 e.g, Steel, PE, Other]</t>
  </si>
  <si>
    <t>[Pipeline material  4 e.g, Steel, PE, Other]</t>
  </si>
  <si>
    <t>[Pipeline material  5 e.g, Steel, PE, Other]</t>
  </si>
  <si>
    <t>[Pipeline material  6 e.g, Steel, PE, Other]</t>
  </si>
  <si>
    <t>Number of connections (ICPs)</t>
  </si>
  <si>
    <t>connections</t>
  </si>
  <si>
    <t>Maximum daily load</t>
  </si>
  <si>
    <t>Maximum monthly load</t>
  </si>
  <si>
    <t>Number of directly billed ICPs</t>
  </si>
  <si>
    <t>(at year end)</t>
  </si>
  <si>
    <t>Total gas conveyed</t>
  </si>
  <si>
    <t>Average daily delivery</t>
  </si>
  <si>
    <t>Class A (planned interruptions by GTB)</t>
  </si>
  <si>
    <t>Class B (planned interruptions on the network)</t>
  </si>
  <si>
    <t>Class C (unplanned interruptions on the network)</t>
  </si>
  <si>
    <t>Class D (unplanned interruptions by GTB)</t>
  </si>
  <si>
    <t>Class I (unplanned interruptions caused by third party damage)</t>
  </si>
  <si>
    <t>Number of unplanned outage events (interruptions that affect more than 5 ICPs)</t>
  </si>
  <si>
    <t>Number of unplanned outage events caused by third party damage (interruptions that affect more than 5 ICPs)</t>
  </si>
  <si>
    <t>This schedule requires a summary of the key measures of network Integrity (gas escapes, response time to emergencies etc) for the disclosure year.</t>
  </si>
  <si>
    <t>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t>
  </si>
  <si>
    <t>(years)</t>
  </si>
  <si>
    <t>1(i): Expenditure Metrics</t>
  </si>
  <si>
    <t>1(ii): Revenue Metrics</t>
  </si>
  <si>
    <t>1(iii): Service Intensity Measures</t>
  </si>
  <si>
    <t>1(iv): Composition of Revenue Requirement</t>
  </si>
  <si>
    <t>1(v): Reliability</t>
  </si>
  <si>
    <t>5b(i): Summary—Related Party Transactions</t>
  </si>
  <si>
    <t>5b(ii): Entities Involved in Related Party Transactions</t>
  </si>
  <si>
    <t>Consumer types defined by GDB*</t>
  </si>
  <si>
    <t>Project or programme*</t>
  </si>
  <si>
    <t>Billed quantities by price component</t>
  </si>
  <si>
    <t>8(i): Billed quantities by price component</t>
  </si>
  <si>
    <t>8(ii): Line charge revenues ($000) by price component</t>
  </si>
  <si>
    <t>Gains / (losses) on asset disposals</t>
  </si>
  <si>
    <t>Other regulated income (other than gains / (losses) on asset disposals)</t>
  </si>
  <si>
    <t>SCHEDULE 7: COMPARISON OF FORECASTS TO ACTUAL EXPENDITURE</t>
  </si>
  <si>
    <t>7(i): Revenue</t>
  </si>
  <si>
    <t xml:space="preserve">7(iii): Operational Expenditure  </t>
  </si>
  <si>
    <t>SCHEDULE 10a: REPORT ON NETWORK RELIABILITY AND INTERRUPTIONS</t>
  </si>
  <si>
    <t>10a(i): Interruptions</t>
  </si>
  <si>
    <t>10a(ii): Reliability</t>
  </si>
  <si>
    <t>SCHEDULE 10b: REPORT ON NETWORK INTEGRITY AND CONSUMER SERVICE</t>
  </si>
  <si>
    <t>10b(i): System Condition and Integrity</t>
  </si>
  <si>
    <t>10b(ii): Consumer Service</t>
  </si>
  <si>
    <t>SCHEDULE 6b: REPORT ON OPERATIONAL EXPENDITURE FOR THE DISCLOSURE YEAR</t>
  </si>
  <si>
    <t>6b(i): Operational Expenditure</t>
  </si>
  <si>
    <t>6b(ii): Subcomponents of Operational Expenditure (where known)</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</si>
  <si>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</si>
  <si>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</si>
  <si>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</si>
  <si>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</si>
  <si>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</si>
  <si>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</si>
  <si>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</si>
  <si>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</si>
  <si>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</si>
  <si>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</si>
  <si>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</si>
  <si>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</si>
  <si>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</si>
  <si>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</si>
  <si>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</si>
  <si>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This schedule requires information on the calculation of the Regulatory Asset Base (RAB) value to the end of this disclosure year. This informs the ROI calculation in Schedule 2.  GDBs must provide explanatory comment on the value of their RAB in Schedule 14 (Mandatory Explanatory Notes). This information is part of audited disclosure information (as defined in section 1.4 of the ID determination), and so is subject to the assurance report required by section 2.8.</t>
  </si>
  <si>
    <t>SCHEDULE 5e: REPORT ON ASSET ALLOCATIONS</t>
  </si>
  <si>
    <t>This schedule requires information on the allocation of asset values. This information supports the calculation of the RAB value in Schedule 4. GDBs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</si>
  <si>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SCHEDULE 5d: REPORT ON COST ALLOCATIONS</t>
  </si>
  <si>
    <t>5d(i): Operating Cost Allocations</t>
  </si>
  <si>
    <t>5d(ii): Other Cost Allocations</t>
  </si>
  <si>
    <t>SCHEDULE 3: REPORT ON REGULATORY PROFIT</t>
  </si>
  <si>
    <t>3(i): Regulatory Profit</t>
  </si>
  <si>
    <t>3(iii): Incremental Rolling Incentive Scheme</t>
  </si>
  <si>
    <t>3(iv): Merger and Acquisition Expenditure</t>
  </si>
  <si>
    <t>3(v): Other Disclosures</t>
  </si>
  <si>
    <t xml:space="preserve">This schedule provides information on the allocation of operational costs.  GDBs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</si>
  <si>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</si>
  <si>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Expenditure on assets</t>
  </si>
  <si>
    <t>Cost of financing</t>
  </si>
  <si>
    <t>Value of vested assets</t>
  </si>
  <si>
    <t>6a(ii): Subcomponents of Expenditure on Assets (where known)</t>
  </si>
  <si>
    <t>Consumer connection expenditure</t>
  </si>
  <si>
    <t>System growth and asset replacement and renewal expenditure</t>
  </si>
  <si>
    <t>6a(i): Expenditure on Assets</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</si>
  <si>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</si>
  <si>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</si>
  <si>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</si>
  <si>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</si>
  <si>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</si>
  <si>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</si>
  <si>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</si>
  <si>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7(v): Subcomponents of Operational Expenditure (where known)</t>
  </si>
  <si>
    <t>Consumer type or types (eg, residential, commercial, etc.)</t>
  </si>
  <si>
    <t>Non-network</t>
  </si>
  <si>
    <t>Expenditure on network assets</t>
  </si>
  <si>
    <t xml:space="preserve">This schedule requires the billed quantities and associated line charge revenues for the disclosure year for each consumer group or price category code used by the GDB in its pricing schedules. Information is also required on the number of ICPs that are included in each consumer group or price category code, and the energy delivered to these ICPs.
</t>
  </si>
  <si>
    <t>Unit charging basis (eg, days, GJ, etc.)</t>
  </si>
  <si>
    <t>Standard or non-standard consumer group (specify)</t>
  </si>
  <si>
    <t>4(iii): Calculation of Revaluation Rate and Revaluation of Assets</t>
  </si>
  <si>
    <t>4(iv): Roll Forward of Works Under Construction</t>
  </si>
  <si>
    <t>4(v): Regulatory Depreciation</t>
  </si>
  <si>
    <t>4(vi): Disclosure of Changes to Depreciation Profiles</t>
  </si>
  <si>
    <t xml:space="preserve">This schedule requires information on the calculation of the regulatory tax allowance.This information is used to calculate regulatory profit/loss in Schedule 3 (regulatory profit). GDBs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</si>
  <si>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GDBs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</si>
  <si>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Depreciation - no standard life assets</t>
  </si>
  <si>
    <t>Value of capital contributions</t>
  </si>
  <si>
    <t xml:space="preserve">SCHEDULE 8: REPORT ON BILLED QUANTITIES AND LINE CHARGE REVENUES </t>
  </si>
  <si>
    <t>This schedule requires a summary of the key measures of network reliability (interruptions, SAIDI, SAIFI and CAIDI) for the disclosure year
GDBs must provide explanatory comment on their network reliability for the disclosure year in Schedule 14 (Explanatory Notes to Templates). The SAIDI and SAIFI information is part of audited disclosure information (as defined in section 1.4 of the ID determination), and so is subject to the assurance report required by section 2.8.</t>
  </si>
  <si>
    <t>Month 1</t>
  </si>
  <si>
    <t>Month 2</t>
  </si>
  <si>
    <t>Month 3</t>
  </si>
  <si>
    <t>Month 4</t>
  </si>
  <si>
    <t>Month 5</t>
  </si>
  <si>
    <t>Month 6</t>
  </si>
  <si>
    <t>Month 7</t>
  </si>
  <si>
    <t>Month 8</t>
  </si>
  <si>
    <t>Month 9</t>
  </si>
  <si>
    <t>Month 10</t>
  </si>
  <si>
    <t>Month 11</t>
  </si>
  <si>
    <t>Month 12</t>
  </si>
  <si>
    <t>Asset or assets with changes to depreciation</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</si>
  <si>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</si>
  <si>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</si>
  <si>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r>
      <t>Operating Pressure</t>
    </r>
    <r>
      <rPr>
        <b/>
        <vertAlign val="superscript"/>
        <sz val="10"/>
        <rFont val="Calibri"/>
        <family val="2"/>
      </rPr>
      <t xml:space="preserve">  </t>
    </r>
  </si>
  <si>
    <t>from S8</t>
  </si>
  <si>
    <t>from S9c &amp; S9d</t>
  </si>
  <si>
    <t>from S8 &amp; S9c</t>
  </si>
  <si>
    <t>from S3</t>
  </si>
  <si>
    <t>from S4</t>
  </si>
  <si>
    <t>from S9c &amp; 10a</t>
  </si>
  <si>
    <t>from S5a</t>
  </si>
  <si>
    <t>from S5c</t>
  </si>
  <si>
    <t>from S6b</t>
  </si>
  <si>
    <t>from row 37</t>
  </si>
  <si>
    <t>from row 10</t>
  </si>
  <si>
    <t>from S5e</t>
  </si>
  <si>
    <t>from S6a</t>
  </si>
  <si>
    <t>to S1</t>
  </si>
  <si>
    <t>to row 10</t>
  </si>
  <si>
    <t>to row 18</t>
  </si>
  <si>
    <t>to row 17</t>
  </si>
  <si>
    <t>to row 16</t>
  </si>
  <si>
    <t>to row 20</t>
  </si>
  <si>
    <t>to row 22</t>
  </si>
  <si>
    <t>to row 12</t>
  </si>
  <si>
    <t>to row 13</t>
  </si>
  <si>
    <t>to row 8</t>
  </si>
  <si>
    <t>to rows 9 &amp; 10</t>
  </si>
  <si>
    <t>to row 11</t>
  </si>
  <si>
    <t>to row 14</t>
  </si>
  <si>
    <t>to row 15</t>
  </si>
  <si>
    <t>from S4 &amp; to S1</t>
  </si>
  <si>
    <t>from row 24 &amp; to S2</t>
  </si>
  <si>
    <t>to S2</t>
  </si>
  <si>
    <t>to S3</t>
  </si>
  <si>
    <t>to S4</t>
  </si>
  <si>
    <t>from row 36 &amp; to S7</t>
  </si>
  <si>
    <t>from row 70 &amp; to S7</t>
  </si>
  <si>
    <t>from row 82 &amp; to S7</t>
  </si>
  <si>
    <t>from row 94 &amp; to S7</t>
  </si>
  <si>
    <t>from row 107 &amp; to S7</t>
  </si>
  <si>
    <t>from row 120 &amp; to S7</t>
  </si>
  <si>
    <t>from row 145 &amp; to S7</t>
  </si>
  <si>
    <t>to S7</t>
  </si>
  <si>
    <t>from S6b, S8, S9c &amp; S9d</t>
  </si>
  <si>
    <t>from S6a, S8, S9c &amp; S9d</t>
  </si>
  <si>
    <t>sch ref</t>
  </si>
  <si>
    <t>from S2 &amp; S5c</t>
  </si>
  <si>
    <t>No. with default dates</t>
  </si>
  <si>
    <t>No. with age unknown</t>
  </si>
  <si>
    <t>IRR</t>
  </si>
  <si>
    <t>Test for cell F22 conditional formatting</t>
  </si>
  <si>
    <t>from row 16</t>
  </si>
  <si>
    <t>Tax payments</t>
  </si>
  <si>
    <t>Total book value of interest bearing debt</t>
  </si>
  <si>
    <t>Number of assets at disclosure year end by installation date</t>
  </si>
  <si>
    <t>5e</t>
  </si>
  <si>
    <t>5h</t>
  </si>
  <si>
    <t>6a</t>
  </si>
  <si>
    <t>6b</t>
  </si>
  <si>
    <t>10b</t>
  </si>
  <si>
    <t>Information Templates</t>
  </si>
  <si>
    <t>Capital contributions funding asset relocations</t>
  </si>
  <si>
    <t>Expenditure per average no. of ICPs ($/ICP)</t>
  </si>
  <si>
    <t>Revenue per average no. of ICPs ($/ICP)</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</si>
  <si>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</si>
  <si>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</si>
  <si>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</si>
  <si>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</si>
  <si>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</si>
  <si>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</si>
  <si>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</si>
  <si>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Average no. of ICPs in disclosure year</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</si>
  <si>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</si>
  <si>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</si>
  <si>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</si>
  <si>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</si>
  <si>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</si>
  <si>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</si>
  <si>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</si>
  <si>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Calculation cells may show an incorrect value until precedent cell entries have been complated. Data entry may be assisted by completing the schedules in the following order:</t>
  </si>
  <si>
    <t>* include additional rows if needed</t>
  </si>
  <si>
    <t>Expenditure or loss deductible but not in regulatory profit / (loss) before tax</t>
  </si>
  <si>
    <t xml:space="preserve">Name of related party </t>
  </si>
  <si>
    <t>Related party relationship</t>
  </si>
  <si>
    <t>Basis for determining value</t>
  </si>
  <si>
    <t>Table 4(ii)</t>
  </si>
  <si>
    <t>Agrees with Table 4(ii)</t>
  </si>
  <si>
    <t>Schedules 1–10</t>
  </si>
  <si>
    <t>Other adjustments to the RAB tax value</t>
  </si>
  <si>
    <t>Additional rows in schedules 5c, 6a, 9c and 9d must not be inserted directly above the first row or below the last row of a table. This is to ensure that entries made in the new row are included in the totals.</t>
  </si>
  <si>
    <t>Schedules 8, 9a, 9b, 9c, 9d, 10a and 10b must be completed for the network and for each sub-network. A copy of the schedule worksheet(s) must be made for each subnetwork and named accordingly.</t>
  </si>
  <si>
    <t>† include additional rows if needed</t>
  </si>
  <si>
    <t>5d(iii): Changes in Cost Allocations* †</t>
  </si>
  <si>
    <t>5e(ii): Changes in Asset Allocations* †</t>
  </si>
  <si>
    <t>1985-1989</t>
  </si>
  <si>
    <t>from SE9A Index column - CPI table (Statistics NZ Website)</t>
  </si>
  <si>
    <t>The template for schedule 8 may require additional columns to be inserted between column M and Q. To avoid interfering with the title block entries, these should be inserted to the left of column N.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</si>
  <si>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</si>
  <si>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System length (km) (at year end)</t>
  </si>
  <si>
    <t>Opening value of fully depreciated, disposed and lost assets</t>
  </si>
  <si>
    <t>In Schedule 14, Box 5, provide descriptions and workings of items recorded in the asterisked categories in Schedule 5a(i).</t>
  </si>
  <si>
    <t>Other assets (other than above)</t>
  </si>
  <si>
    <t>Number of telephone calls to emergency numbers answered within 30 seconds per total number of calls</t>
  </si>
  <si>
    <t>In Schedule 14, Box 6, provide descriptions and workings of items recorded in the asterisked category in Schedule 5a(vi) (Tax effect of other temporary differences).</t>
  </si>
  <si>
    <t>Total GJ delivered to ICPs per average number of ICPs in disclosure year</t>
  </si>
  <si>
    <t>Rate (eg, $ per day, $ per GJ, etc.)</t>
  </si>
  <si>
    <t>(GJ per day)</t>
  </si>
  <si>
    <t>(GJ per month)</t>
  </si>
  <si>
    <t>(GJ per annum)</t>
  </si>
  <si>
    <t>Quantity of gas delivered (TJ)</t>
  </si>
  <si>
    <t>Quantity of gas delivered per km of system length (TJ/km)</t>
  </si>
  <si>
    <t xml:space="preserve">ROI – comparable to a post tax WACC </t>
  </si>
  <si>
    <t xml:space="preserve">ROI – comparable to a vanilla WACC </t>
  </si>
  <si>
    <t xml:space="preserve">Monthly ROI – comparable to a vanilla WACC </t>
  </si>
  <si>
    <t xml:space="preserve">Year-end ROI – comparable to a vanilla WACC </t>
  </si>
  <si>
    <t xml:space="preserve">Monthly ROI – comparable to a post tax WACC </t>
  </si>
  <si>
    <t xml:space="preserve">Year-end ROI – comparable to a post tax WACC </t>
  </si>
  <si>
    <t>Average number of ICPs in disclosure year per system length</t>
  </si>
  <si>
    <t>Interruptions per 100km of system length</t>
  </si>
  <si>
    <t>System length</t>
  </si>
  <si>
    <t>System length by material (defined by GDB)</t>
  </si>
  <si>
    <t>All other projects or programmes - quality of supply</t>
  </si>
  <si>
    <t>All other projects or programmes - asset relocations</t>
  </si>
  <si>
    <t>All other projects or programmes - legislative and regulatory</t>
  </si>
  <si>
    <t>All other projects or programmes - other reliability, safety and environment</t>
  </si>
  <si>
    <t>Merger and acquisition expenditure</t>
  </si>
  <si>
    <t>All other projects or programmes - routine expenditure</t>
  </si>
  <si>
    <t>All other projects or programmes - atypical expenditure</t>
  </si>
  <si>
    <t>Maximum monthly load (GJ per month) per system length</t>
  </si>
  <si>
    <t xml:space="preserve">*  The 'unallocated RAB' is the total value of those assets used wholly or partially to provide gas distribution services without any allowance being made for the allocation of costs to services provided by the supplier that are not gas distribution services.  The RAB value represents the value of these assets after applying this cost allocation.  Neither value includes works under construction. </t>
  </si>
  <si>
    <t>Closing unamortised initial differences in asset values</t>
  </si>
  <si>
    <t>Notional revenue foregone from posted discounts (if applicable)</t>
  </si>
  <si>
    <t>Expenses cash outflow</t>
  </si>
  <si>
    <t>Other regulated income</t>
  </si>
  <si>
    <t>Mid-year net cash flows</t>
  </si>
  <si>
    <t>Monthly net cash outflows</t>
  </si>
  <si>
    <t>Tax Payments</t>
  </si>
  <si>
    <t>Financial incentives</t>
  </si>
  <si>
    <t>Industry Levies</t>
  </si>
  <si>
    <t>CPP specified pass through costs</t>
  </si>
  <si>
    <t>Tax effect of tax depreciation</t>
  </si>
  <si>
    <t>Opening sum of regulatory tax asset values</t>
  </si>
  <si>
    <t>Adjustments resulting from asset allocation</t>
  </si>
  <si>
    <t>Opening weighted average remaining useful life of relevant assets (years)</t>
  </si>
  <si>
    <t>Expenditure on non-network assets</t>
  </si>
  <si>
    <t>Mid Year ROI Calculation</t>
  </si>
  <si>
    <t>Cashflow</t>
  </si>
  <si>
    <t>Mid-year net cash outflows</t>
  </si>
  <si>
    <t>Cashflow at year-end</t>
  </si>
  <si>
    <t>Monthly ROI Calculation</t>
  </si>
  <si>
    <t>Days before</t>
  </si>
  <si>
    <t>Transaction</t>
  </si>
  <si>
    <t>year-end</t>
  </si>
  <si>
    <t>date</t>
  </si>
  <si>
    <t>Investing cash flow at year-start</t>
  </si>
  <si>
    <t>Tax payable</t>
  </si>
  <si>
    <t>Mid month cash flow from Month 1 accruals</t>
  </si>
  <si>
    <t>Mid month cash flow from Month 2 accruals</t>
  </si>
  <si>
    <t>Mid month cash flow from Month 3 accruals</t>
  </si>
  <si>
    <t>Mid month cash flow from Month 4 accruals</t>
  </si>
  <si>
    <t>Mid month cash flow from Month 5 accruals</t>
  </si>
  <si>
    <t>Mid month cash flow from Month 6 accruals</t>
  </si>
  <si>
    <t>Mid month cash flow from Month 7 accruals</t>
  </si>
  <si>
    <t>Mid month cash flow from Month 8 accruals</t>
  </si>
  <si>
    <t>Mid month cash flow from Month 9 accruals</t>
  </si>
  <si>
    <t>Mid month cash flow from Month 10 accruals</t>
  </si>
  <si>
    <t>Mid month cash flow from Month 11 accruals</t>
  </si>
  <si>
    <t>Mid month cash flow from Month 12 accruals</t>
  </si>
  <si>
    <t>20th following mth cash flow from Month 1 accrual</t>
  </si>
  <si>
    <t>20th following mth cash flow from Month 2 accrual</t>
  </si>
  <si>
    <t>20th following mth cash flow from Month 3 accrual</t>
  </si>
  <si>
    <t>20th following mth cash flow from Month 4 accrual</t>
  </si>
  <si>
    <t>20th following mth cash flow from Month 5 accrual</t>
  </si>
  <si>
    <t>20th following mth cash flow from Month 6 accrual</t>
  </si>
  <si>
    <t>20th following mth cash flow from Month 7 accrual</t>
  </si>
  <si>
    <t>20th following mth cash flow from Month 8 accrual</t>
  </si>
  <si>
    <t>20th following mth cash flow from Month 9 accrual</t>
  </si>
  <si>
    <t>20th following mth cash flow from Month 10 accrual</t>
  </si>
  <si>
    <t>20th following mth cash flow from Month 11 accrual</t>
  </si>
  <si>
    <t>20th following mth cash flow from Month 12 accrual</t>
  </si>
  <si>
    <t>1  From the nominal dollar target revenue for the pricing year disclosed under clause 2.4.3(3) of this determination</t>
  </si>
  <si>
    <t>Revenue per TJ energy delivered to ICPs                         ($/TJ)</t>
  </si>
  <si>
    <t>Expenditure per TJ energy delivered to ICPs                     ($/TJ)</t>
  </si>
  <si>
    <t>Ratio of expenditure to maximum monthly load                              ($ per GJ/month)</t>
  </si>
  <si>
    <t>Expenditure per km of pipeline for supply                     ($/km)</t>
  </si>
  <si>
    <t>This schedule requires information on the Return on Investment (ROI) for the GDB relative to the Commerce Commission's estimates of post tax WACC and vanilla WACC. GDBs must calculate their ROI based on a monthly basis if required by clause 2.3.3 of the ID Determination or if they elect to.  If a GDB makes this election, information supporting this calculation must be provided in 2(iii). 
GDBs must provide explanatory comment on their ROI in Schedule 14 (Mandatory Explanatory Notes).
This information is part of audited disclosure information (as defined in section 1.4 of the ID determination), and so is subject to the assurance report required by section 2.8.</t>
  </si>
  <si>
    <t xml:space="preserve">Excluding revenue earned from financial incentives </t>
  </si>
  <si>
    <t>Excluding revenue earned from financial incentives and wash-ups</t>
  </si>
  <si>
    <t xml:space="preserve">Impact of financial incentives on ROI </t>
  </si>
  <si>
    <t>Input methodology claw-back</t>
  </si>
  <si>
    <t>Recoverable customised price-quality path costs</t>
  </si>
  <si>
    <t>Wash-up costs</t>
  </si>
  <si>
    <t>Including financial incentives and wash-ups</t>
  </si>
  <si>
    <t xml:space="preserve">Excluding financial incentives </t>
  </si>
  <si>
    <t>Excluding financial incentives and wash-ups</t>
  </si>
  <si>
    <t>PV(cashflow)</t>
  </si>
  <si>
    <t>XIRR search start</t>
  </si>
  <si>
    <t>XIRR</t>
  </si>
  <si>
    <t>NPV check</t>
  </si>
  <si>
    <t>(To check the results of the XIRR function, the IRR formula returns "ERROR" if  the derived XIRR results in an NPV of $10 or more)</t>
  </si>
  <si>
    <t>Impact of wash-up costs on ROIs</t>
  </si>
  <si>
    <t>Income included in regulatory profit / (loss) before tax but not taxable</t>
  </si>
  <si>
    <t>M10 to P10 —  from last year's ID disclosure</t>
  </si>
  <si>
    <t>M12 to P12 —  from last year's ID disclosure</t>
  </si>
  <si>
    <t>M14 to P14 —  from last year's ID disclosure</t>
  </si>
  <si>
    <t>M16 to P16 —  from last year's ID disclosure</t>
  </si>
  <si>
    <t>M18 to P18 —  from last year's ID disclosure</t>
  </si>
  <si>
    <t>M20 to P20 —  from last year's ID disclosure</t>
  </si>
  <si>
    <t>M22 to P22 —  from last year's ID disclosure</t>
  </si>
  <si>
    <t>O28 —  from last year's ID disclosure</t>
  </si>
  <si>
    <t>Pass-through and recoverable costs excluding financial incentives and wash-ups</t>
  </si>
  <si>
    <t>Capital contributions funding consumer connection expenditure</t>
  </si>
  <si>
    <t>Recoverable costs excluding financial incentives and wash-ups</t>
  </si>
  <si>
    <t>3(ii): Pass-through and recoverable costs excluding financial incentives and wash-ups</t>
  </si>
  <si>
    <t>2(v): Financial Incentives and Wash-Ups</t>
  </si>
  <si>
    <t>2  From the CY+1 nominal dollar expenditure forecasts disclosed in accordance with clause 2.6.6 for the forecast period starting at the beginning of the disclosure year (the second to last disclosure of Schedules 11a and 11b)</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</si>
  <si>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</si>
  <si>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a breakdown of operational expenditure incurred in the current disclosure year. GDBs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</si>
  <si>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Source</t>
  </si>
  <si>
    <t>from row 59</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</si>
  <si>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</si>
  <si>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</si>
  <si>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</si>
  <si>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</si>
  <si>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</si>
  <si>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</si>
  <si>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</si>
  <si>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</si>
  <si>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</si>
  <si>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</si>
  <si>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</si>
  <si>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</si>
  <si>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</si>
  <si>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</si>
  <si>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from row 53</t>
  </si>
  <si>
    <t>from row 48 mid yr IRR calcs</t>
  </si>
  <si>
    <t>from s3</t>
  </si>
  <si>
    <t>from S3, row 33 &amp; row 50</t>
  </si>
  <si>
    <t>from row 48 mid yr IRR calcs; to row 20</t>
  </si>
  <si>
    <t>to S5a</t>
  </si>
  <si>
    <t>from row 34</t>
  </si>
  <si>
    <t>from row 41</t>
  </si>
  <si>
    <t>from row 45</t>
  </si>
  <si>
    <t>from row 51</t>
  </si>
  <si>
    <t>from row 87 monthly IRR calc</t>
  </si>
  <si>
    <t>from row 88 less product of rows 55, 56 &amp; 57</t>
  </si>
  <si>
    <t>from row 94 less product of rows 55, 56 &amp; 57</t>
  </si>
  <si>
    <t>from row 20 and row 21</t>
  </si>
  <si>
    <t>from row 21 and row 22</t>
  </si>
  <si>
    <t>from S5a &amp; to S1 and S2</t>
  </si>
  <si>
    <t>from S6b &amp; to S1 and S2</t>
  </si>
  <si>
    <t>from row 41 &amp; to S1 and S2</t>
  </si>
  <si>
    <t>from S4 &amp; to S1 and S5a</t>
  </si>
  <si>
    <t>to S1 and S2</t>
  </si>
  <si>
    <t>from row 50</t>
  </si>
  <si>
    <t xml:space="preserve"> from last year's ID disclosure</t>
  </si>
  <si>
    <t>Cell F16</t>
  </si>
  <si>
    <t>Agrees with cell F22 value</t>
  </si>
  <si>
    <t>In some cases, where the information for disclosure is able to be ascertained from disclosures elsewhere in the workbook, such information is disclosed in a calculated cell.</t>
  </si>
  <si>
    <t>to S5a, row 63 and row 94</t>
  </si>
  <si>
    <t>unlocked row</t>
  </si>
  <si>
    <t>5e(i): Regulated Service Asset Values</t>
  </si>
  <si>
    <t>Disclosure Template Instructions</t>
  </si>
  <si>
    <t>These templates have been prepared for use by GDBs when making disclosures under subclauses 2.3.1, 2.4.21, 2.4.22, 2.5.1, and 2.5.2 of the Gas Distribution Information Disclosure Determination 2012.</t>
  </si>
  <si>
    <t xml:space="preserve">1. Coversheet
2. Schedules 5a–5e
3. Schedules 6a–6b
4. Schedule 8
5. Schedule 3
6. Schedule 4
7. Schedule 2
8. Schedule 7
9. Schedules 9a–9d
10. Schedules 10a and 10b
</t>
  </si>
  <si>
    <t>Regulatory profit/(loss) including financial incentives and wash-ups</t>
  </si>
  <si>
    <t xml:space="preserve">WACC rate used to set regulatory price path </t>
  </si>
  <si>
    <t>from rows 27 &amp; 48</t>
  </si>
  <si>
    <t>from rows 27 &amp; 84</t>
  </si>
  <si>
    <t>from rows 27 &amp; 37</t>
  </si>
  <si>
    <t>from rows 27 &amp; 88 and S4</t>
  </si>
  <si>
    <t>from rows 27 &amp; 86 and S4</t>
  </si>
  <si>
    <t>from S3 and rows 104, 111, 34 &amp; 39</t>
  </si>
  <si>
    <t>Other recoverable costs excluding financial incentives and wash-ups</t>
  </si>
  <si>
    <t>Reflecting all revenue earned</t>
  </si>
  <si>
    <t>Other financial incentives</t>
  </si>
  <si>
    <t>Other wash-ups</t>
  </si>
  <si>
    <t>Basis for determining value - Data validation list</t>
  </si>
  <si>
    <t>IM clause 2.2.11(5)(a)(i)</t>
  </si>
  <si>
    <t>IM clause 2.2.11(5)(a)(ii)</t>
  </si>
  <si>
    <t>IM clause 2.2.11(5)(b)(i)</t>
  </si>
  <si>
    <t>IM clause 2.2.11(5)(b)(ii)</t>
  </si>
  <si>
    <t xml:space="preserve">IM clause 2.2.11(5)(c) </t>
  </si>
  <si>
    <t>IM clause 2.2.11(5)(d)</t>
  </si>
  <si>
    <t>IM clause 2.2.11(5)(e)</t>
  </si>
  <si>
    <t>IM clause 2.2.11(5)(f)</t>
  </si>
  <si>
    <t>IM clause 2.2.11(5)(g)</t>
  </si>
  <si>
    <t>IM clause 2.2.11(5)(h)</t>
  </si>
  <si>
    <t>IM clause 2.2.11(5)(i)</t>
  </si>
  <si>
    <t>ID clause 2.3.7(1)</t>
  </si>
  <si>
    <t>ID clause 2.3.7(2)(a)</t>
  </si>
  <si>
    <t>ID clause 2.3.7(2)(b)</t>
  </si>
  <si>
    <t>ID clause 2.3.7(2)(c)</t>
  </si>
  <si>
    <t>ID clause 2.3.6(2)(a)</t>
  </si>
  <si>
    <t>ID clause 2.3.6(2)(b)</t>
  </si>
  <si>
    <t>ID clause 2.3.6(2)(c)(i)</t>
  </si>
  <si>
    <t>ID clause 2.3.6(2)(c)(ii)</t>
  </si>
  <si>
    <t>ID clause 2.3.6(2)(d)</t>
  </si>
  <si>
    <t>ID clause 2.3.6(2)(e)</t>
  </si>
  <si>
    <t>ID clause 2.3.6(2)(f)</t>
  </si>
  <si>
    <t>ID clause 2.3.6(2)(g)</t>
  </si>
  <si>
    <t>Templates for Schedules 1–10 excluding 5f–5g</t>
  </si>
  <si>
    <t>from row 83 &amp; to row 12</t>
  </si>
  <si>
    <t>from row 64 &amp; to row 14</t>
  </si>
  <si>
    <t>row 68  —  from last year's ID disclosure</t>
  </si>
  <si>
    <t>from row 33</t>
  </si>
  <si>
    <t>from row 38 &amp; to S2</t>
  </si>
  <si>
    <t>from row 43 &amp; to S2</t>
  </si>
  <si>
    <t>from row 45 &amp; to S2</t>
  </si>
  <si>
    <t>from row 47 &amp; to S2</t>
  </si>
  <si>
    <t>from row 31</t>
  </si>
  <si>
    <t>to row 33 and S3</t>
  </si>
  <si>
    <t>from row 38</t>
  </si>
  <si>
    <t>Test for Total column conditional formatting</t>
  </si>
  <si>
    <t>Opening sum of RAB values without revaluations</t>
  </si>
  <si>
    <t>Test for cell G79 conditional formatting (line charge revenue)</t>
  </si>
  <si>
    <t>Cell L36</t>
  </si>
  <si>
    <t>Agrees with cell G79 value</t>
  </si>
  <si>
    <t>Test for cell I79 conditional formatting (expenses cash outflow)</t>
  </si>
  <si>
    <t>Cell K38</t>
  </si>
  <si>
    <t>Agrees with cell I79 value</t>
  </si>
  <si>
    <t>Test for cell J79 conditional formatting (assets commissioned)</t>
  </si>
  <si>
    <t>Cell K39</t>
  </si>
  <si>
    <t>Agrees with cell J79 value</t>
  </si>
  <si>
    <t>Test for cell K79 conditional formatting (asset  disposals)</t>
  </si>
  <si>
    <t>Cell K40</t>
  </si>
  <si>
    <t>Agrees with cell K79 value</t>
  </si>
  <si>
    <t>Test for cell L79 conditional formatting (other regulated income)</t>
  </si>
  <si>
    <t>Cell K42</t>
  </si>
  <si>
    <t>Agrees with cell L79 value</t>
  </si>
  <si>
    <t>Number of confirmed public reported gas escapes per system length
(escapes/1000 km)</t>
  </si>
  <si>
    <t>Number of leaks detected by routine survey per system length
(leaks/1000 km)</t>
  </si>
  <si>
    <t>Number of third party damage events per system length
(events/1000 km)</t>
  </si>
  <si>
    <t xml:space="preserve">The templates for schedules 4, 5b, 5c, 5d, 5e, 5i, 6a, 8, 9c, 9d, 10a and 10b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</si>
  <si>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Schedules 5d and 5e may require new cost or asset category rows to be inserted in allocation change tables 5d(iii) and 5e(ii).  Accordingly, cell protection has been removed from row 72 of schedule 5d and row 71 of schedule 5e to allow blocks of rows to be copied. The four steps to add new cost category rows to table 5d(iii) are: Select Excel rows 64:72 of the relevant template, copy, select Excel row 73, then insert copied cells. Similarly, for table 5e(ii):  Select Excel rows 63:71 of the relevant template, copy, select Excel row 72, then insert copied cells.</t>
  </si>
  <si>
    <t>The references labelled 'sch ref' in the leftmost column of each template are consistent with the row references in the Gas Distribution ID Determination 2012 (as issued on 24 March 2015). They provide a common reference between the rows in the determination and the template.</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</si>
  <si>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AG37 will change colour if the total assets at year end for each asset class does not equal the corresponding values in column I in Schedule 9a.
Schedule 9c cell F22 will change colour if F22 (system length by operating pressure) does not equal F16 (system length by material).</t>
  </si>
  <si>
    <r>
      <t xml:space="preserve">This schedule provides information on the valuation of related party transactions, in accordance with </t>
    </r>
    <r>
      <rPr>
        <strike/>
        <sz val="10"/>
        <color rgb="FFFF0000"/>
        <rFont val="Calibri"/>
        <family val="2"/>
      </rPr>
      <t>section</t>
    </r>
    <r>
      <rPr>
        <sz val="10"/>
        <color rgb="FFFF0000"/>
        <rFont val="Calibri"/>
        <family val="2"/>
      </rPr>
      <t>clause</t>
    </r>
    <r>
      <rPr>
        <sz val="10"/>
        <color theme="1"/>
        <rFont val="Calibri"/>
        <family val="1"/>
      </rPr>
      <t xml:space="preserve"> 2.3.6 </t>
    </r>
    <r>
      <rPr>
        <strike/>
        <sz val="10"/>
        <color rgb="FFFF0000"/>
        <rFont val="Calibri"/>
        <family val="2"/>
      </rPr>
      <t xml:space="preserve">and 2.3.7 </t>
    </r>
    <r>
      <rPr>
        <sz val="10"/>
        <color theme="1"/>
        <rFont val="Calibri"/>
        <family val="1"/>
      </rPr>
      <t xml:space="preserve">of the ID determination. 
This information is part of audited disclosure information (as defined in </t>
    </r>
    <r>
      <rPr>
        <sz val="10"/>
        <color rgb="FFFF0000"/>
        <rFont val="Calibri"/>
        <family val="2"/>
      </rPr>
      <t>clause</t>
    </r>
    <r>
      <rPr>
        <strike/>
        <sz val="10"/>
        <color rgb="FFFF0000"/>
        <rFont val="Calibri"/>
        <family val="2"/>
      </rPr>
      <t>section</t>
    </r>
    <r>
      <rPr>
        <sz val="10"/>
        <color theme="1"/>
        <rFont val="Calibri"/>
        <family val="1"/>
      </rPr>
      <t xml:space="preserve"> 1.4 of the ID determination), and so is subject to the assurance report required by </t>
    </r>
    <r>
      <rPr>
        <sz val="10"/>
        <color rgb="FFFF0000"/>
        <rFont val="Calibri"/>
        <family val="2"/>
      </rPr>
      <t>clause</t>
    </r>
    <r>
      <rPr>
        <strike/>
        <sz val="10"/>
        <color rgb="FFFF0000"/>
        <rFont val="Calibri"/>
        <family val="2"/>
      </rPr>
      <t>section</t>
    </r>
    <r>
      <rPr>
        <sz val="10"/>
        <color theme="1"/>
        <rFont val="Calibri"/>
        <family val="1"/>
      </rPr>
      <t xml:space="preserve"> 2.8.
</t>
    </r>
  </si>
  <si>
    <r>
      <rPr>
        <b/>
        <sz val="10"/>
        <color rgb="FFFF0000"/>
        <rFont val="Calibri"/>
        <family val="2"/>
        <scheme val="minor"/>
      </rPr>
      <t xml:space="preserve">Total </t>
    </r>
    <r>
      <rPr>
        <b/>
        <sz val="10"/>
        <color theme="1"/>
        <rFont val="Calibri"/>
        <family val="2"/>
        <scheme val="minor"/>
      </rPr>
      <t>value of transaction</t>
    </r>
    <r>
      <rPr>
        <b/>
        <sz val="10"/>
        <color rgb="FFFF0000"/>
        <rFont val="Calibri"/>
        <family val="2"/>
        <scheme val="minor"/>
      </rPr>
      <t>s</t>
    </r>
    <r>
      <rPr>
        <b/>
        <sz val="10"/>
        <color theme="1"/>
        <rFont val="Calibri"/>
        <family val="2"/>
        <scheme val="minor"/>
      </rPr>
      <t xml:space="preserve">
($000)</t>
    </r>
  </si>
  <si>
    <t>Total value of related party transactions</t>
  </si>
  <si>
    <r>
      <t>Market value of asset disposals</t>
    </r>
    <r>
      <rPr>
        <b/>
        <sz val="10"/>
        <color rgb="FFFF0000"/>
        <rFont val="Calibri"/>
        <family val="2"/>
        <scheme val="minor"/>
      </rPr>
      <t>Total expenditure</t>
    </r>
  </si>
  <si>
    <t>Asset replacement and renewal (opex)</t>
  </si>
  <si>
    <t>Asset replacement and renewal (capex)</t>
  </si>
  <si>
    <r>
      <t xml:space="preserve">5b(iii): </t>
    </r>
    <r>
      <rPr>
        <b/>
        <sz val="14"/>
        <color rgb="FFFF0000"/>
        <rFont val="Calibri"/>
        <family val="2"/>
        <scheme val="minor"/>
      </rPr>
      <t xml:space="preserve">Total Opex and Capex </t>
    </r>
    <r>
      <rPr>
        <b/>
        <sz val="14"/>
        <rFont val="Calibri"/>
        <family val="2"/>
        <scheme val="minor"/>
      </rPr>
      <t>Related Party Transactions</t>
    </r>
  </si>
  <si>
    <r>
      <rPr>
        <b/>
        <strike/>
        <sz val="10"/>
        <color rgb="FFFF0000"/>
        <rFont val="Calibri"/>
        <family val="2"/>
      </rPr>
      <t>Related party transaction type</t>
    </r>
    <r>
      <rPr>
        <b/>
        <sz val="10"/>
        <color rgb="FFFF0000"/>
        <rFont val="Calibri"/>
        <family val="2"/>
      </rPr>
      <t>Nature of opex or capex service provided</t>
    </r>
  </si>
  <si>
    <t>Description of transaction</t>
  </si>
  <si>
    <r>
      <t xml:space="preserve">Template Version </t>
    </r>
    <r>
      <rPr>
        <b/>
        <sz val="10"/>
        <color rgb="FFFF0000"/>
        <rFont val="Calibri"/>
        <family val="2"/>
      </rPr>
      <t>5</t>
    </r>
    <r>
      <rPr>
        <b/>
        <sz val="10"/>
        <color theme="1"/>
        <rFont val="Calibri"/>
        <family val="2"/>
      </rPr>
      <t xml:space="preserve">.1. Prepared </t>
    </r>
    <r>
      <rPr>
        <b/>
        <sz val="10"/>
        <color rgb="FFFF0000"/>
        <rFont val="Calibri"/>
        <family val="2"/>
      </rPr>
      <t>[XX]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</si>
</sst>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2" formatCode="_(&quot;$&quot;* #,##0_);_(&quot;$&quot;* \(#,##0\);_(&quot;$&quot;* &quot;-&quot;_);_(@_)"/>
    <numFmt numFmtId="44" formatCode="_(&quot;$&quot;* #,##0.00_);_(&quot;$&quot;* \(#,##0.00\);_(&quot;$&quot;* &quot;-&quot;??_);_(@_)"/>
    <numFmt numFmtId="43" formatCode="_(* #,##0.00_);_(* \(#,##0.00\);_(* &quot;-&quot;??_);_(@_)"/>
    <numFmt numFmtId="164" formatCode="_(@_)"/>
    <numFmt numFmtId="165" formatCode="_([$-1409]d\ mmmm\ yyyy;_(@"/>
    <numFmt numFmtId="166" formatCode="[$-1409]d\ mmm\ yy;@"/>
    <numFmt numFmtId="167" formatCode="_(* #,##0.00%_);_(* \(#,##0.00%\);_(* &quot;–&quot;???_);_(* @_)"/>
    <numFmt numFmtId="168" formatCode="_(* #,##0_);_(* \(#,##0\);_(* &quot;–&quot;??_);_(* @_)"/>
    <numFmt numFmtId="169" formatCode="_(* #,##0.0_);_(* \(#,##0.0\);_(* &quot;–&quot;???_);_(* @_)"/>
    <numFmt numFmtId="170" formatCode="_(* #,##0.00_);_(* \(#,##0.00\);_(* &quot;–&quot;???_);_(* @_)"/>
    <numFmt numFmtId="171" formatCode="_(* #,##0.0000_);_(* \(#,##0.0000\);_(* &quot;–&quot;??_);_(* @_)"/>
    <numFmt numFmtId="172" formatCode="_(* @_)"/>
    <numFmt numFmtId="173" formatCode="0.0"/>
    <numFmt numFmtId="174" formatCode="_-* #,##0_-;\-* #,##0_-;_-* &quot;-&quot;??_-;_-@_-"/>
    <numFmt numFmtId="175" formatCode="[$-C09]d\ mmmm\ yyyy;@"/>
    <numFmt numFmtId="176" formatCode="_(* #,##0_);_(* \(#,##0\);_(* &quot;–&quot;??_);\(@_)"/>
    <numFmt numFmtId="177" formatCode="_(* #,##0_);_(* \(#,##0\);_(* &quot;–&quot;??_);_(@_)"/>
    <numFmt numFmtId="178" formatCode="_-\ #,##0_-;\-\ #,##0_-;_-* &quot;-&quot;??_-;_-@_-"/>
    <numFmt numFmtId="179" formatCode="d\ mmmm\ yyyy"/>
    <numFmt numFmtId="180" formatCode="#,##0.00;\(#,##0.00\);\-"/>
    <numFmt numFmtId="181" formatCode="d\ mmm\ yy"/>
    <numFmt numFmtId="182" formatCode="#,##0;\(#,##0\);\-"/>
    <numFmt numFmtId="183" formatCode=";;;"/>
    <numFmt numFmtId="184" formatCode="#,##0\ ;\(#,##0\);\-"/>
    <numFmt numFmtId="185" formatCode="#,##0.00%\ ;\(#,##0.00%\);\-"/>
    <numFmt numFmtId="186" formatCode="#,##0.00\ ;\(#,##0.00\);\-"/>
    <numFmt numFmtId="187" formatCode="#,##0%\ ;\(#,##0%\);\-"/>
    <numFmt numFmtId="188" formatCode="0%\ ;\-0%;\-"/>
    <numFmt numFmtId="189" formatCode="&quot;$&quot;#,##0\ ;\(&quot;$&quot;#,##0\);\-"/>
    <numFmt numFmtId="190" formatCode="#,##0.000\ ;\(#,##0.000\);\-"/>
    <numFmt numFmtId="191" formatCode="#,##0.0\ ;\(#,##0.0\);\-"/>
    <numFmt numFmtId="192" formatCode="[$-C09]dd\-mmmm\-yyyy;@"/>
    <numFmt numFmtId="193" formatCode="_(\ \+#,##0.00%_);\ _(\–#,##0.00%_);_(\ &quot;–&quot;??_);_(\ @_)"/>
    <numFmt numFmtId="194" formatCode="_(\ #,##0.00000_);_ \(#,##0.00000\);_(\ &quot;–&quot;??_);_(\ @_)"/>
    <numFmt numFmtId="195" formatCode="_(\ #,##0_);_ \(#,##0\);_(\ &quot;–&quot;??_);_(\ @_)"/>
    <numFmt numFmtId="196" formatCode="_(\ #,##0.00_);\ \(#,##0.00\);_(\ &quot;–&quot;??_);_(\ @_)"/>
    <numFmt numFmtId="197" formatCode="_(\ &quot;$&quot;#,##0_);\ \(&quot;$&quot;#,##0\);_(\ &quot;–&quot;??_);_(\ @_)"/>
    <numFmt numFmtId="198" formatCode="_(\ #,##0.0_);\ \(#,##0.0\);_(\ &quot;–&quot;??_);_(\ @_)"/>
    <numFmt numFmtId="199" formatCode="[$-1409]d\ mmm\ yy"/>
    <numFmt numFmtId="200" formatCode="[$-1409]d\ mmmm\ yyyy"/>
    <numFmt numFmtId="201" formatCode="[$-1409]d/m/yyyy"/>
    <numFmt numFmtId="202" formatCode="_(\ #,##0.00%_);\ _(\–#,##0.00%_);_(\ &quot;–&quot;??_);_(\ @_)"/>
    <numFmt numFmtId="203" formatCode="_(\ #,##0%_);_(\-#,##0%\);_(\ &quot;–&quot;??_);_(\ @_)"/>
  </numFmts>
  <fonts count="136" x14ac:knownFonts="1">
    <font>
      <sz val="10"/>
      <color theme="1"/>
      <name val="Calibri"/>
      <family val="4"/>
      <scheme val="minor"/>
    </font>
    <font>
      <sz val="8"/>
      <name val="Arial"/>
      <family val="2"/>
    </font>
    <font>
      <sz val="12"/>
      <name val="Arial"/>
      <family val="2"/>
    </font>
    <font>
      <sz val="10"/>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i/>
      <sz val="8"/>
      <color indexed="8"/>
      <name val="Calibri"/>
      <family val="2"/>
    </font>
    <font>
      <b/>
      <sz val="10"/>
      <name val="Calibri"/>
      <family val="2"/>
    </font>
    <font>
      <sz val="10"/>
      <name val="Calibri"/>
      <family val="2"/>
    </font>
    <font>
      <i/>
      <sz val="10"/>
      <name val="Calibri"/>
      <family val="2"/>
    </font>
    <font>
      <sz val="10"/>
      <name val="Calibri"/>
      <family val="4"/>
    </font>
    <font>
      <sz val="10"/>
      <color indexed="8"/>
      <name val="Calibri"/>
      <family val="4"/>
    </font>
    <font>
      <i/>
      <sz val="10"/>
      <color indexed="8"/>
      <name val="Calibri"/>
      <family val="2"/>
    </font>
    <font>
      <sz val="10"/>
      <color indexed="8"/>
      <name val="Calibri"/>
      <family val="4"/>
    </font>
    <font>
      <sz val="10"/>
      <color indexed="8"/>
      <name val="Calibri"/>
      <family val="1"/>
    </font>
    <font>
      <sz val="10"/>
      <color indexed="8"/>
      <name val="Calibri"/>
      <family val="2"/>
    </font>
    <font>
      <sz val="10"/>
      <name val="Calibri"/>
      <family val="2"/>
    </font>
    <font>
      <i/>
      <sz val="10"/>
      <name val="Calibri"/>
      <family val="2"/>
    </font>
    <font>
      <i/>
      <sz val="10"/>
      <color indexed="8"/>
      <name val="Calibri"/>
      <family val="2"/>
    </font>
    <font>
      <b/>
      <sz val="13"/>
      <color indexed="12"/>
      <name val="Calibri"/>
      <family val="2"/>
    </font>
    <font>
      <sz val="10"/>
      <color indexed="30"/>
      <name val="Calibri"/>
      <family val="2"/>
    </font>
    <font>
      <sz val="10"/>
      <color indexed="30"/>
      <name val="Calibri"/>
      <family val="4"/>
    </font>
    <font>
      <b/>
      <sz val="10"/>
      <color indexed="8"/>
      <name val="Calibri"/>
      <family val="2"/>
    </font>
    <font>
      <b/>
      <sz val="13"/>
      <color indexed="12"/>
      <name val="Calibri"/>
      <family val="4"/>
    </font>
    <font>
      <i/>
      <sz val="8"/>
      <name val="Calibri"/>
      <family val="2"/>
    </font>
    <font>
      <sz val="10"/>
      <color indexed="8"/>
      <name val="Calibri"/>
      <family val="2"/>
    </font>
    <font>
      <b/>
      <sz val="12"/>
      <color indexed="8"/>
      <name val="Calibri"/>
      <family val="1"/>
    </font>
    <font>
      <b/>
      <sz val="12"/>
      <color indexed="8"/>
      <name val="Calibri"/>
      <family val="2"/>
    </font>
    <font>
      <b/>
      <sz val="10"/>
      <color indexed="8"/>
      <name val="Calibri"/>
      <family val="1"/>
    </font>
    <font>
      <sz val="14"/>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u/>
      <sz val="10"/>
      <color indexed="12"/>
      <name val="Calibri"/>
      <family val="1"/>
    </font>
    <font>
      <sz val="10"/>
      <color indexed="30"/>
      <name val="Calibri"/>
      <family val="2"/>
    </font>
    <font>
      <b/>
      <sz val="10"/>
      <color indexed="8"/>
      <name val="Calibri"/>
      <family val="2"/>
    </font>
    <font>
      <i/>
      <sz val="10"/>
      <color indexed="8"/>
      <name val="Calibri"/>
      <family val="2"/>
    </font>
    <font>
      <i/>
      <sz val="8"/>
      <color indexed="8"/>
      <name val="Calibri"/>
      <family val="2"/>
    </font>
    <font>
      <b/>
      <sz val="10"/>
      <color indexed="8"/>
      <name val="Calibri"/>
      <family val="2"/>
    </font>
    <font>
      <sz val="10"/>
      <color indexed="8"/>
      <name val="Calibri"/>
      <family val="2"/>
    </font>
    <font>
      <b/>
      <sz val="12"/>
      <color indexed="8"/>
      <name val="Calibri"/>
      <family val="2"/>
    </font>
    <font>
      <i/>
      <sz val="10"/>
      <color indexed="8"/>
      <name val="Calibri"/>
      <family val="2"/>
    </font>
    <font>
      <b/>
      <sz val="10"/>
      <color indexed="8"/>
      <name val="Calibri"/>
      <family val="2"/>
    </font>
    <font>
      <sz val="8"/>
      <color indexed="8"/>
      <name val="Calibri"/>
      <family val="2"/>
    </font>
    <font>
      <sz val="10"/>
      <color indexed="8"/>
      <name val="Calibri"/>
      <family val="2"/>
    </font>
    <font>
      <sz val="8"/>
      <name val="Calibri"/>
      <family val="2"/>
    </font>
    <font>
      <b/>
      <sz val="13"/>
      <color indexed="8"/>
      <name val="Calibri"/>
      <family val="2"/>
    </font>
    <font>
      <u/>
      <sz val="10"/>
      <color indexed="8"/>
      <name val="Calibri"/>
      <family val="2"/>
    </font>
    <font>
      <sz val="10"/>
      <color indexed="30"/>
      <name val="Calibri"/>
      <family val="4"/>
    </font>
    <font>
      <sz val="10"/>
      <color indexed="8"/>
      <name val="Calibri"/>
      <family val="4"/>
    </font>
    <font>
      <i/>
      <sz val="10"/>
      <color indexed="8"/>
      <name val="Calibri"/>
      <family val="4"/>
    </font>
    <font>
      <sz val="10"/>
      <color indexed="10"/>
      <name val="Calibri"/>
      <family val="2"/>
    </font>
    <font>
      <sz val="12"/>
      <color indexed="8"/>
      <name val="Calibri"/>
      <family val="4"/>
    </font>
    <font>
      <sz val="12"/>
      <color indexed="8"/>
      <name val="Calibri"/>
      <family val="2"/>
    </font>
    <font>
      <i/>
      <sz val="12"/>
      <name val="Calibri"/>
      <family val="2"/>
    </font>
    <font>
      <i/>
      <sz val="10"/>
      <color indexed="8"/>
      <name val="Calibri"/>
      <family val="1"/>
    </font>
    <font>
      <i/>
      <sz val="10"/>
      <name val="Calibri"/>
      <family val="1"/>
    </font>
    <font>
      <vertAlign val="subscript"/>
      <sz val="10"/>
      <color indexed="8"/>
      <name val="Calibri"/>
      <family val="2"/>
    </font>
    <font>
      <vertAlign val="superscript"/>
      <sz val="10"/>
      <color indexed="8"/>
      <name val="Calibri"/>
      <family val="2"/>
    </font>
    <font>
      <b/>
      <vertAlign val="superscript"/>
      <sz val="10"/>
      <name val="Calibri"/>
      <family val="2"/>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font>
    <font>
      <sz val="10"/>
      <color theme="8"/>
      <name val="Calibri"/>
      <family val="4"/>
      <scheme val="minor"/>
    </font>
    <font>
      <sz val="10"/>
      <color theme="4" tint="0.39994506668294322"/>
      <name val="Calibri"/>
      <family val="2"/>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sz val="10"/>
      <name val="Calibri"/>
      <family val="2"/>
      <scheme val="minor"/>
    </font>
    <font>
      <sz val="8"/>
      <color theme="1"/>
      <name val="Calibri"/>
      <family val="1"/>
    </font>
    <font>
      <b/>
      <sz val="10"/>
      <color theme="1"/>
      <name val="Calibri"/>
      <family val="2"/>
      <scheme val="minor"/>
    </font>
    <font>
      <b/>
      <sz val="16"/>
      <name val="Calibri"/>
      <family val="2"/>
      <scheme val="minor"/>
    </font>
    <font>
      <sz val="12"/>
      <color theme="1"/>
      <name val="Calibri"/>
      <family val="2"/>
      <scheme val="minor"/>
    </font>
    <font>
      <sz val="10"/>
      <color theme="1"/>
      <name val="Calibri"/>
      <family val="2"/>
      <scheme val="minor"/>
    </font>
    <font>
      <b/>
      <sz val="10"/>
      <name val="Calibri"/>
      <family val="1"/>
      <scheme val="minor"/>
    </font>
    <font>
      <b/>
      <sz val="14"/>
      <name val="Calibri"/>
      <family val="1"/>
      <scheme val="minor"/>
    </font>
    <font>
      <sz val="10"/>
      <color theme="1"/>
      <name val="Calibri"/>
      <family val="1"/>
      <scheme val="minor"/>
    </font>
    <font>
      <sz val="10"/>
      <color theme="8"/>
      <name val="Calibri"/>
      <family val="1"/>
      <scheme val="minor"/>
    </font>
    <font>
      <sz val="10"/>
      <color theme="8"/>
      <name val="Calibri"/>
      <family val="2"/>
      <scheme val="minor"/>
    </font>
    <font>
      <sz val="10"/>
      <color theme="4" tint="0.39997558519241921"/>
      <name val="Calibri"/>
      <family val="2"/>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0"/>
      <color rgb="FFFF0000"/>
      <name val="Calibri"/>
      <family val="4"/>
      <scheme val="minor"/>
    </font>
    <font>
      <sz val="10"/>
      <color rgb="FF0070C0"/>
      <name val="Calibri"/>
      <family val="2"/>
      <scheme val="minor"/>
    </font>
    <font>
      <b/>
      <u/>
      <sz val="10"/>
      <color theme="1"/>
      <name val="Calibri"/>
      <family val="2"/>
      <scheme val="minor"/>
    </font>
    <font>
      <sz val="10"/>
      <name val="Calibri"/>
      <family val="1"/>
    </font>
    <font>
      <b/>
      <sz val="10"/>
      <color theme="1"/>
      <name val="Calibri"/>
      <family val="4"/>
    </font>
    <font>
      <sz val="10"/>
      <color rgb="FFFF0000"/>
      <name val="Calibri"/>
      <family val="2"/>
    </font>
    <font>
      <strike/>
      <sz val="10"/>
      <color rgb="FFFF0000"/>
      <name val="Calibri"/>
      <family val="2"/>
    </font>
    <font>
      <i/>
      <sz val="8"/>
      <name val="Calibri"/>
      <family val="2"/>
      <scheme val="minor"/>
    </font>
    <font>
      <b/>
      <sz val="10"/>
      <color rgb="FFFF0000"/>
      <name val="Calibri"/>
      <family val="2"/>
      <scheme val="minor"/>
    </font>
    <font>
      <u/>
      <sz val="10"/>
      <color theme="10"/>
      <name val="Calibri"/>
      <family val="4"/>
      <scheme val="minor"/>
    </font>
    <font>
      <sz val="10"/>
      <color rgb="FFFF0000"/>
      <name val="Calibri"/>
      <family val="2"/>
      <scheme val="minor"/>
    </font>
    <font>
      <strike/>
      <sz val="10"/>
      <color rgb="FFFF0000"/>
      <name val="Calibri"/>
      <family val="2"/>
      <scheme val="minor"/>
    </font>
    <font>
      <b/>
      <strike/>
      <sz val="14"/>
      <color rgb="FFFF0000"/>
      <name val="Calibri"/>
      <family val="2"/>
      <scheme val="minor"/>
    </font>
    <font>
      <b/>
      <strike/>
      <sz val="10"/>
      <color rgb="FFFF0000"/>
      <name val="Calibri"/>
      <family val="2"/>
      <scheme val="minor"/>
    </font>
    <font>
      <b/>
      <strike/>
      <sz val="10"/>
      <color rgb="FFFF0000"/>
      <name val="Calibri"/>
      <family val="2"/>
    </font>
    <font>
      <i/>
      <sz val="10"/>
      <color rgb="FFFF0000"/>
      <name val="Calibri"/>
      <family val="2"/>
    </font>
    <font>
      <i/>
      <strike/>
      <sz val="10"/>
      <color rgb="FFFF0000"/>
      <name val="Calibri"/>
      <family val="2"/>
    </font>
    <font>
      <b/>
      <sz val="10"/>
      <color rgb="FFFF0000"/>
      <name val="Calibri"/>
      <family val="2"/>
    </font>
    <font>
      <b/>
      <sz val="14"/>
      <color rgb="FFFF0000"/>
      <name val="Calibri"/>
      <family val="2"/>
      <scheme val="minor"/>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top/>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auto="1"/>
      </right>
      <top/>
      <bottom style="thin">
        <color auto="1"/>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theme="5"/>
      </top>
      <bottom style="thin">
        <color theme="5"/>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150">
    <xf numFmtId="0" fontId="0" fillId="0" borderId="0"/>
    <xf numFmtId="0" fontId="65" fillId="0" borderId="1">
      <alignment horizontal="center" vertical="center"/>
      <protection locked="0"/>
    </xf>
    <xf numFmtId="182" fontId="4" fillId="0" borderId="0" applyFont="0" applyFill="0" applyBorder="0" applyProtection="0">
      <alignment horizontal="right"/>
      <protection locked="0"/>
    </xf>
    <xf numFmtId="169" fontId="4" fillId="0" borderId="0" applyFont="0" applyFill="0" applyBorder="0" applyAlignment="0" applyProtection="0">
      <protection locked="0"/>
    </xf>
    <xf numFmtId="170" fontId="4" fillId="0" borderId="0" applyFont="0" applyFill="0" applyBorder="0" applyAlignment="0" applyProtection="0">
      <protection locked="0"/>
    </xf>
    <xf numFmtId="171" fontId="4" fillId="0" borderId="0" applyFont="0" applyFill="0" applyBorder="0" applyAlignment="0" applyProtection="0"/>
    <xf numFmtId="180" fontId="18" fillId="4" borderId="0" applyFont="0" applyBorder="0" applyProtection="0">
      <alignment horizontal="right"/>
    </xf>
    <xf numFmtId="0" fontId="66" fillId="4" borderId="0" applyBorder="0"/>
    <xf numFmtId="0" fontId="65" fillId="5" borderId="1">
      <alignment horizontal="center"/>
    </xf>
    <xf numFmtId="0" fontId="67" fillId="6" borderId="31" applyFill="0">
      <alignment horizontal="right"/>
      <protection locked="0"/>
    </xf>
    <xf numFmtId="0" fontId="68" fillId="6" borderId="32" applyNumberFormat="0">
      <protection locked="0"/>
    </xf>
    <xf numFmtId="0" fontId="69" fillId="0" borderId="1" applyProtection="0"/>
    <xf numFmtId="0" fontId="64" fillId="7" borderId="0"/>
    <xf numFmtId="0" fontId="66" fillId="4" borderId="0">
      <alignment horizontal="right"/>
    </xf>
    <xf numFmtId="175" fontId="64" fillId="7" borderId="0"/>
    <xf numFmtId="165" fontId="4" fillId="0" borderId="0" applyFont="0" applyFill="0" applyBorder="0" applyProtection="0">
      <protection locked="0"/>
    </xf>
    <xf numFmtId="166" fontId="4" fillId="0" borderId="0" applyFont="0" applyFill="0" applyBorder="0" applyAlignment="0" applyProtection="0">
      <alignment wrapText="1"/>
    </xf>
    <xf numFmtId="179" fontId="65" fillId="5" borderId="1">
      <alignment horizontal="center" vertical="center"/>
    </xf>
    <xf numFmtId="0" fontId="71" fillId="0" borderId="32" applyFill="0">
      <alignment horizontal="center"/>
    </xf>
    <xf numFmtId="0" fontId="71" fillId="0" borderId="32" applyFill="0">
      <alignment horizontal="center" vertical="center"/>
      <protection locked="0"/>
    </xf>
    <xf numFmtId="49" fontId="72" fillId="0" borderId="0" applyFill="0" applyProtection="0">
      <alignment vertical="top"/>
    </xf>
    <xf numFmtId="0" fontId="73" fillId="5" borderId="4" applyBorder="0"/>
    <xf numFmtId="0" fontId="74" fillId="5" borderId="0" applyNumberFormat="0" applyBorder="0">
      <alignment horizontal="right"/>
    </xf>
    <xf numFmtId="0" fontId="27" fillId="5" borderId="0" applyFont="0" applyAlignment="0"/>
    <xf numFmtId="0" fontId="75" fillId="5" borderId="0" applyBorder="0">
      <alignment vertical="top" wrapText="1"/>
    </xf>
    <xf numFmtId="0" fontId="66" fillId="5" borderId="0" applyAlignment="0">
      <alignment horizontal="center"/>
    </xf>
    <xf numFmtId="0" fontId="76" fillId="0" borderId="0" applyNumberFormat="0" applyFill="0" applyAlignment="0"/>
    <xf numFmtId="0" fontId="77" fillId="0" borderId="0" applyNumberFormat="0" applyFill="0" applyAlignment="0"/>
    <xf numFmtId="0" fontId="76" fillId="0" borderId="0" applyNumberFormat="0" applyFill="0" applyAlignment="0" applyProtection="0"/>
    <xf numFmtId="175" fontId="76" fillId="0" borderId="0" applyNumberFormat="0" applyFill="0" applyAlignment="0" applyProtection="0"/>
    <xf numFmtId="0" fontId="79" fillId="0" borderId="0" applyNumberFormat="0" applyFill="0" applyAlignment="0"/>
    <xf numFmtId="49" fontId="80" fillId="2" borderId="0" applyFill="0" applyBorder="0">
      <alignment horizontal="left"/>
    </xf>
    <xf numFmtId="49" fontId="81" fillId="2" borderId="0" applyFill="0" applyBorder="0">
      <alignment horizontal="left"/>
    </xf>
    <xf numFmtId="0" fontId="82" fillId="2" borderId="0" applyFill="0" applyBorder="0">
      <alignment wrapText="1"/>
    </xf>
    <xf numFmtId="0" fontId="83" fillId="4" borderId="0" applyBorder="0"/>
    <xf numFmtId="0" fontId="84" fillId="4" borderId="0" applyBorder="0"/>
    <xf numFmtId="0" fontId="85" fillId="4" borderId="0" applyBorder="0">
      <alignment horizontal="left"/>
    </xf>
    <xf numFmtId="0" fontId="85" fillId="4" borderId="0" applyBorder="0">
      <alignment horizontal="center" vertical="center" wrapText="1"/>
    </xf>
    <xf numFmtId="0" fontId="85" fillId="4" borderId="0" applyBorder="0">
      <alignment horizontal="center" wrapText="1"/>
    </xf>
    <xf numFmtId="0" fontId="18" fillId="4" borderId="5" applyNumberFormat="0" applyFont="0" applyAlignment="0"/>
    <xf numFmtId="0" fontId="10" fillId="4" borderId="5" applyNumberFormat="0" applyFont="0" applyAlignment="0"/>
    <xf numFmtId="0" fontId="86" fillId="0" borderId="0" applyNumberFormat="0" applyFill="0" applyBorder="0" applyAlignment="0" applyProtection="0">
      <alignment vertical="top"/>
      <protection locked="0"/>
    </xf>
    <xf numFmtId="49" fontId="87" fillId="0" borderId="0" applyFill="0" applyBorder="0">
      <alignment horizontal="right" indent="1"/>
    </xf>
    <xf numFmtId="49" fontId="88" fillId="0" borderId="0" applyFill="0" applyBorder="0">
      <alignment horizontal="center" wrapText="1"/>
    </xf>
    <xf numFmtId="0" fontId="88" fillId="0" borderId="0" applyFill="0" applyBorder="0">
      <alignment horizontal="centerContinuous" wrapText="1"/>
    </xf>
    <xf numFmtId="49" fontId="64" fillId="0" borderId="0" applyFill="0" applyBorder="0">
      <alignment horizontal="left" indent="1"/>
    </xf>
    <xf numFmtId="0" fontId="81" fillId="7" borderId="0" applyFill="0">
      <alignment horizontal="center" vertical="center" wrapText="1"/>
    </xf>
    <xf numFmtId="0" fontId="64" fillId="7" borderId="32" applyNumberFormat="0">
      <alignment horizontal="left"/>
    </xf>
    <xf numFmtId="0" fontId="89" fillId="4" borderId="1" applyNumberFormat="0"/>
    <xf numFmtId="175" fontId="64" fillId="0" borderId="0"/>
    <xf numFmtId="49" fontId="90" fillId="7" borderId="33">
      <alignment horizontal="right" indent="2"/>
    </xf>
    <xf numFmtId="167" fontId="4" fillId="0" borderId="0" applyFont="0" applyFill="0" applyBorder="0" applyAlignment="0" applyProtection="0">
      <protection locked="0"/>
    </xf>
    <xf numFmtId="0" fontId="66" fillId="4" borderId="0" applyNumberFormat="0" applyBorder="0" applyProtection="0">
      <alignment horizontal="right"/>
    </xf>
    <xf numFmtId="0" fontId="66" fillId="4" borderId="6">
      <alignment horizontal="right"/>
    </xf>
    <xf numFmtId="181" fontId="10" fillId="4" borderId="0" applyFont="0" applyBorder="0" applyAlignment="0" applyProtection="0"/>
    <xf numFmtId="164" fontId="4" fillId="0" borderId="0" applyFont="0" applyFill="0" applyBorder="0" applyAlignment="0" applyProtection="0">
      <alignment horizontal="left"/>
      <protection locked="0"/>
    </xf>
    <xf numFmtId="0" fontId="89" fillId="4" borderId="0" applyBorder="0">
      <alignment horizontal="left"/>
    </xf>
    <xf numFmtId="172" fontId="4" fillId="0" borderId="0" applyFont="0" applyFill="0" applyBorder="0">
      <alignment horizontal="left"/>
      <protection locked="0"/>
    </xf>
    <xf numFmtId="0" fontId="82" fillId="8" borderId="0"/>
    <xf numFmtId="0" fontId="104" fillId="0" borderId="0" applyNumberFormat="0" applyFill="0" applyBorder="0" applyAlignment="0" applyProtection="0"/>
    <xf numFmtId="0" fontId="105" fillId="9" borderId="0" applyNumberFormat="0" applyBorder="0" applyAlignment="0" applyProtection="0"/>
    <xf numFmtId="0" fontId="106" fillId="10" borderId="0" applyNumberFormat="0" applyBorder="0" applyAlignment="0" applyProtection="0"/>
    <xf numFmtId="0" fontId="107" fillId="11" borderId="0" applyNumberFormat="0" applyBorder="0" applyAlignment="0" applyProtection="0"/>
    <xf numFmtId="0" fontId="108" fillId="12" borderId="43" applyNumberFormat="0" applyAlignment="0" applyProtection="0"/>
    <xf numFmtId="0" fontId="109" fillId="13" borderId="44" applyNumberFormat="0" applyAlignment="0" applyProtection="0"/>
    <xf numFmtId="0" fontId="110" fillId="13" borderId="43" applyNumberFormat="0" applyAlignment="0" applyProtection="0"/>
    <xf numFmtId="0" fontId="111" fillId="0" borderId="45" applyNumberFormat="0" applyFill="0" applyAlignment="0" applyProtection="0"/>
    <xf numFmtId="0" fontId="112" fillId="14" borderId="46" applyNumberFormat="0" applyAlignment="0" applyProtection="0"/>
    <xf numFmtId="0" fontId="113" fillId="0" borderId="0" applyNumberFormat="0" applyFill="0" applyBorder="0" applyAlignment="0" applyProtection="0"/>
    <xf numFmtId="0" fontId="64" fillId="15" borderId="47" applyNumberFormat="0" applyFont="0" applyAlignment="0" applyProtection="0"/>
    <xf numFmtId="0" fontId="114" fillId="0" borderId="48" applyNumberFormat="0" applyFill="0" applyAlignment="0" applyProtection="0"/>
    <xf numFmtId="0" fontId="115" fillId="16" borderId="0" applyNumberFormat="0" applyBorder="0" applyAlignment="0" applyProtection="0"/>
    <xf numFmtId="0" fontId="116" fillId="17" borderId="0" applyNumberFormat="0" applyBorder="0" applyAlignment="0" applyProtection="0"/>
    <xf numFmtId="0" fontId="116"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6" fillId="21" borderId="0" applyNumberFormat="0" applyBorder="0" applyAlignment="0" applyProtection="0"/>
    <xf numFmtId="0" fontId="116" fillId="22" borderId="0" applyNumberFormat="0" applyBorder="0" applyAlignment="0" applyProtection="0"/>
    <xf numFmtId="0" fontId="115" fillId="23" borderId="0" applyNumberFormat="0" applyBorder="0" applyAlignment="0" applyProtection="0"/>
    <xf numFmtId="0" fontId="115" fillId="24" borderId="0" applyNumberFormat="0" applyBorder="0" applyAlignment="0" applyProtection="0"/>
    <xf numFmtId="0" fontId="116" fillId="25" borderId="0" applyNumberFormat="0" applyBorder="0" applyAlignment="0" applyProtection="0"/>
    <xf numFmtId="0" fontId="116"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116" fillId="29" borderId="0" applyNumberFormat="0" applyBorder="0" applyAlignment="0" applyProtection="0"/>
    <xf numFmtId="0" fontId="116" fillId="30" borderId="0" applyNumberFormat="0" applyBorder="0" applyAlignment="0" applyProtection="0"/>
    <xf numFmtId="0" fontId="115" fillId="31" borderId="0" applyNumberFormat="0" applyBorder="0" applyAlignment="0" applyProtection="0"/>
    <xf numFmtId="0" fontId="115" fillId="32" borderId="0" applyNumberFormat="0" applyBorder="0" applyAlignment="0" applyProtection="0"/>
    <xf numFmtId="0" fontId="116" fillId="33" borderId="0" applyNumberFormat="0" applyBorder="0" applyAlignment="0" applyProtection="0"/>
    <xf numFmtId="0" fontId="116" fillId="34" borderId="0" applyNumberFormat="0" applyBorder="0" applyAlignment="0" applyProtection="0"/>
    <xf numFmtId="0" fontId="115" fillId="35" borderId="0" applyNumberFormat="0" applyBorder="0" applyAlignment="0" applyProtection="0"/>
    <xf numFmtId="0" fontId="115" fillId="36"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5" fillId="39" borderId="0" applyNumberFormat="0" applyBorder="0" applyAlignment="0" applyProtection="0"/>
    <xf numFmtId="0" fontId="118" fillId="0" borderId="1">
      <protection locked="0"/>
    </xf>
    <xf numFmtId="0" fontId="89" fillId="4" borderId="0" applyAlignment="0"/>
    <xf numFmtId="0" fontId="10" fillId="4" borderId="5" applyNumberFormat="0" applyFont="0" applyAlignment="0"/>
    <xf numFmtId="0" fontId="64" fillId="0" borderId="0">
      <alignment horizontal="right"/>
    </xf>
    <xf numFmtId="43" fontId="64" fillId="0" borderId="0" applyFont="0" applyFill="0" applyBorder="0" applyAlignment="0" applyProtection="0"/>
    <xf numFmtId="44" fontId="64" fillId="0" borderId="0" applyFont="0" applyFill="0" applyBorder="0" applyAlignment="0" applyProtection="0"/>
    <xf numFmtId="42" fontId="64" fillId="0" borderId="0" applyFont="0" applyFill="0" applyBorder="0" applyAlignment="0" applyProtection="0"/>
    <xf numFmtId="0" fontId="81" fillId="7" borderId="0" applyFill="0">
      <alignment horizontal="center"/>
    </xf>
    <xf numFmtId="195" fontId="16" fillId="0" borderId="0" applyFont="0" applyFill="0" applyBorder="0" applyAlignment="0" applyProtection="0">
      <alignment horizontal="left"/>
      <protection locked="0"/>
    </xf>
    <xf numFmtId="0" fontId="66" fillId="4" borderId="0" applyFill="0" applyBorder="0"/>
    <xf numFmtId="0" fontId="66" fillId="4" borderId="0" applyFill="0" applyBorder="0">
      <alignment wrapText="1"/>
    </xf>
    <xf numFmtId="0" fontId="65" fillId="5" borderId="1" applyFill="0">
      <alignment horizontal="center"/>
    </xf>
    <xf numFmtId="0" fontId="118" fillId="0" borderId="1" applyNumberFormat="0">
      <protection locked="0"/>
    </xf>
    <xf numFmtId="0" fontId="89" fillId="4" borderId="0"/>
    <xf numFmtId="200" fontId="4" fillId="0" borderId="0" applyFont="0" applyFill="0" applyBorder="0" applyAlignment="0" applyProtection="0">
      <protection locked="0"/>
    </xf>
    <xf numFmtId="0" fontId="124" fillId="4" borderId="0" applyNumberFormat="0" applyFill="0" applyBorder="0">
      <alignment horizontal="left"/>
    </xf>
    <xf numFmtId="0" fontId="73" fillId="5" borderId="0" applyNumberFormat="0" applyFill="0" applyBorder="0" applyAlignment="0" applyProtection="0"/>
    <xf numFmtId="0" fontId="74" fillId="5" borderId="0" applyNumberFormat="0" applyFill="0" applyBorder="0">
      <alignment horizontal="right"/>
    </xf>
    <xf numFmtId="0" fontId="5" fillId="5" borderId="0" applyFont="0" applyAlignment="0"/>
    <xf numFmtId="0" fontId="75" fillId="5" borderId="0" applyFill="0" applyBorder="0">
      <alignment vertical="top" wrapText="1"/>
    </xf>
    <xf numFmtId="0" fontId="66" fillId="5" borderId="0" applyFill="0" applyAlignment="0">
      <alignment horizontal="center"/>
    </xf>
    <xf numFmtId="0" fontId="77" fillId="0" borderId="0" applyNumberFormat="0" applyFill="0" applyAlignment="0"/>
    <xf numFmtId="0" fontId="83" fillId="4" borderId="0" applyFill="0" applyBorder="0"/>
    <xf numFmtId="0" fontId="84" fillId="4" borderId="0" applyFill="0" applyBorder="0"/>
    <xf numFmtId="0" fontId="85" fillId="4" borderId="0" applyFill="0" applyBorder="0">
      <alignment horizontal="left"/>
    </xf>
    <xf numFmtId="0" fontId="85" fillId="4" borderId="0" applyFill="0" applyBorder="0">
      <alignment horizontal="center" wrapText="1"/>
    </xf>
    <xf numFmtId="0" fontId="85" fillId="4" borderId="0" applyFill="0" applyBorder="0">
      <alignment horizontal="center" wrapText="1"/>
    </xf>
    <xf numFmtId="203" fontId="10" fillId="4" borderId="0" applyFont="0" applyFill="0" applyBorder="0" applyAlignment="0" applyProtection="0">
      <alignment vertical="center"/>
    </xf>
    <xf numFmtId="202" fontId="4" fillId="0" borderId="0" applyFont="0" applyFill="0" applyBorder="0" applyAlignment="0" applyProtection="0">
      <protection locked="0"/>
    </xf>
    <xf numFmtId="0" fontId="66" fillId="4" borderId="0" applyNumberFormat="0" applyFill="0" applyBorder="0" applyProtection="0">
      <alignment horizontal="right"/>
    </xf>
    <xf numFmtId="0" fontId="66" fillId="4" borderId="6" applyFill="0">
      <alignment horizontal="right"/>
    </xf>
    <xf numFmtId="199" fontId="10" fillId="0" borderId="0" applyFont="0" applyFill="0" applyBorder="0" applyAlignment="0" applyProtection="0"/>
    <xf numFmtId="0" fontId="89" fillId="4" borderId="0" applyFill="0" applyBorder="0">
      <alignment horizontal="left"/>
    </xf>
    <xf numFmtId="196" fontId="13" fillId="5" borderId="0" applyFont="0" applyFill="0" applyBorder="0" applyAlignment="0" applyProtection="0"/>
    <xf numFmtId="198" fontId="89" fillId="4" borderId="0" applyFont="0" applyFill="0" applyBorder="0" applyAlignment="0" applyProtection="0"/>
    <xf numFmtId="197" fontId="16" fillId="0" borderId="0" applyFont="0" applyFill="0" applyBorder="0" applyAlignment="0" applyProtection="0">
      <alignment horizontal="left"/>
      <protection locked="0"/>
    </xf>
    <xf numFmtId="201" fontId="89" fillId="0" borderId="0" applyFont="0" applyFill="0" applyBorder="0" applyAlignment="0" applyProtection="0">
      <protection locked="0"/>
    </xf>
    <xf numFmtId="0" fontId="89" fillId="4" borderId="1" applyNumberFormat="0"/>
    <xf numFmtId="0" fontId="89" fillId="4" borderId="5" applyNumberFormat="0"/>
    <xf numFmtId="0" fontId="126" fillId="0" borderId="0" applyNumberFormat="0" applyFill="0" applyBorder="0" applyAlignment="0" applyProtection="0"/>
    <xf numFmtId="201" fontId="89" fillId="0" borderId="0" applyFont="0" applyFill="0" applyBorder="0" applyAlignment="0" applyProtection="0">
      <protection locked="0"/>
    </xf>
    <xf numFmtId="201" fontId="89" fillId="0" borderId="0" applyFont="0" applyFill="0" applyBorder="0" applyAlignment="0" applyProtection="0">
      <protection locked="0"/>
    </xf>
    <xf numFmtId="0" fontId="89" fillId="4" borderId="64" applyNumberFormat="0"/>
    <xf numFmtId="201" fontId="89" fillId="0" borderId="0" applyFont="0" applyFill="0" applyBorder="0" applyAlignment="0" applyProtection="0">
      <protection locked="0"/>
    </xf>
    <xf numFmtId="201" fontId="89" fillId="0" borderId="0" applyFont="0" applyFill="0" applyBorder="0" applyAlignment="0" applyProtection="0">
      <protection locked="0"/>
    </xf>
    <xf numFmtId="201" fontId="89" fillId="0" borderId="0" applyFont="0" applyFill="0" applyBorder="0" applyAlignment="0" applyProtection="0">
      <protection locked="0"/>
    </xf>
    <xf numFmtId="201" fontId="89" fillId="0" borderId="0" applyFont="0" applyFill="0" applyBorder="0" applyAlignment="0" applyProtection="0">
      <protection locked="0"/>
    </xf>
    <xf numFmtId="201" fontId="89" fillId="0" borderId="0" applyFont="0" applyFill="0" applyBorder="0" applyAlignment="0" applyProtection="0">
      <protection locked="0"/>
    </xf>
    <xf numFmtId="0" fontId="118" fillId="0" borderId="57" applyNumberFormat="0">
      <protection locked="0"/>
    </xf>
    <xf numFmtId="0" fontId="65" fillId="5" borderId="57" applyFill="0">
      <alignment horizontal="center"/>
    </xf>
    <xf numFmtId="0" fontId="89" fillId="4" borderId="57" applyNumberFormat="0"/>
    <xf numFmtId="0" fontId="89" fillId="4" borderId="65" applyNumberFormat="0"/>
    <xf numFmtId="201" fontId="89" fillId="0" borderId="0" applyFont="0" applyFill="0" applyBorder="0" applyAlignment="0" applyProtection="0">
      <protection locked="0"/>
    </xf>
    <xf numFmtId="201" fontId="89" fillId="0" borderId="0" applyFont="0" applyFill="0" applyBorder="0" applyAlignment="0" applyProtection="0">
      <protection locked="0"/>
    </xf>
    <xf numFmtId="0" fontId="89" fillId="4" borderId="57" applyNumberFormat="0"/>
  </cellStyleXfs>
  <cellXfs count="1244">
    <xf numFmtId="0" fontId="0" fillId="0" borderId="0" xfId="0"/>
    <xf numFmtId="0" fontId="0" fillId="0" borderId="0" xfId="0" applyFill="1"/>
    <xf numFmtId="0" fontId="2" fillId="0" borderId="0" xfId="0" applyFont="1"/>
    <xf numFmtId="0" fontId="0" fillId="0" borderId="0" xfId="0"/>
    <xf numFmtId="0" fontId="0" fillId="0" borderId="0" xfId="0" applyAlignment="1">
      <alignment horizontal="center"/>
    </xf>
    <xf numFmtId="0" fontId="0" fillId="0" borderId="0" xfId="0"/>
    <xf numFmtId="0" fontId="0" fillId="0" borderId="0" xfId="0"/>
    <xf numFmtId="0" fontId="0" fillId="0" borderId="0" xfId="0" applyBorder="1"/>
    <xf numFmtId="0" fontId="0" fillId="0" borderId="0" xfId="0" applyAlignment="1"/>
    <xf numFmtId="0" fontId="3" fillId="0" borderId="0" xfId="0" applyFont="1"/>
    <xf numFmtId="0" fontId="0" fillId="0" borderId="0" xfId="0"/>
    <xf numFmtId="49" fontId="80" fillId="0" borderId="0" xfId="31" applyFill="1" applyAlignment="1">
      <alignment horizontal="centerContinuous" wrapText="1"/>
    </xf>
    <xf numFmtId="0" fontId="0" fillId="0" borderId="0" xfId="0" applyAlignment="1">
      <alignment horizontal="centerContinuous" wrapText="1"/>
    </xf>
    <xf numFmtId="0" fontId="0" fillId="0" borderId="5" xfId="0" applyBorder="1"/>
    <xf numFmtId="182" fontId="15" fillId="3" borderId="13" xfId="2" applyFont="1" applyFill="1" applyBorder="1" applyAlignment="1" applyProtection="1"/>
    <xf numFmtId="182" fontId="15" fillId="3" borderId="14" xfId="2" applyFont="1" applyFill="1" applyBorder="1" applyAlignment="1" applyProtection="1"/>
    <xf numFmtId="182" fontId="15" fillId="2" borderId="0" xfId="2" applyFont="1" applyFill="1" applyBorder="1" applyProtection="1">
      <alignment horizontal="right"/>
    </xf>
    <xf numFmtId="0" fontId="27" fillId="3" borderId="0" xfId="58" applyFont="1" applyFill="1" applyBorder="1" applyAlignment="1" applyProtection="1"/>
    <xf numFmtId="0" fontId="27" fillId="3" borderId="6" xfId="58" applyFont="1" applyFill="1" applyBorder="1" applyAlignment="1" applyProtection="1"/>
    <xf numFmtId="0" fontId="40" fillId="3" borderId="0" xfId="58" applyFont="1" applyFill="1" applyBorder="1" applyAlignment="1" applyProtection="1"/>
    <xf numFmtId="0" fontId="36" fillId="2" borderId="0" xfId="28" applyFont="1" applyFill="1" applyBorder="1" applyProtection="1"/>
    <xf numFmtId="0" fontId="27" fillId="2" borderId="0" xfId="12" applyFont="1" applyFill="1" applyBorder="1" applyProtection="1"/>
    <xf numFmtId="0" fontId="27" fillId="2" borderId="6" xfId="12" applyFont="1" applyFill="1" applyBorder="1" applyAlignment="1" applyProtection="1"/>
    <xf numFmtId="0" fontId="27" fillId="2" borderId="0" xfId="12" applyFont="1" applyFill="1" applyBorder="1" applyAlignment="1" applyProtection="1"/>
    <xf numFmtId="0" fontId="39" fillId="2" borderId="0" xfId="12" applyFont="1" applyFill="1" applyBorder="1" applyProtection="1"/>
    <xf numFmtId="0" fontId="27" fillId="2" borderId="0" xfId="12" applyFont="1" applyFill="1" applyBorder="1" applyAlignment="1" applyProtection="1">
      <alignment horizontal="left" indent="1"/>
    </xf>
    <xf numFmtId="0" fontId="19" fillId="3" borderId="0" xfId="58" applyFont="1" applyFill="1" applyBorder="1" applyAlignment="1" applyProtection="1"/>
    <xf numFmtId="49" fontId="39" fillId="2" borderId="0" xfId="43" quotePrefix="1" applyFont="1" applyFill="1" applyBorder="1" applyAlignment="1" applyProtection="1">
      <alignment horizontal="center" vertical="center" wrapText="1"/>
    </xf>
    <xf numFmtId="0" fontId="27" fillId="2" borderId="0" xfId="12" applyFont="1" applyFill="1" applyBorder="1" applyAlignment="1" applyProtection="1">
      <alignment horizontal="left"/>
    </xf>
    <xf numFmtId="0" fontId="39" fillId="2" borderId="0" xfId="12" applyFont="1" applyFill="1" applyBorder="1" applyAlignment="1" applyProtection="1">
      <alignment horizontal="left"/>
    </xf>
    <xf numFmtId="0" fontId="27" fillId="2" borderId="6" xfId="12" applyFont="1" applyFill="1" applyBorder="1" applyProtection="1"/>
    <xf numFmtId="49" fontId="39" fillId="2" borderId="0" xfId="43" quotePrefix="1" applyFont="1" applyFill="1" applyBorder="1" applyAlignment="1" applyProtection="1">
      <alignment horizontal="center" wrapText="1"/>
    </xf>
    <xf numFmtId="0" fontId="43" fillId="3" borderId="0" xfId="58" applyFont="1" applyFill="1" applyBorder="1" applyAlignment="1" applyProtection="1"/>
    <xf numFmtId="0" fontId="44" fillId="3" borderId="0" xfId="26" applyFont="1" applyFill="1" applyBorder="1" applyAlignment="1" applyProtection="1"/>
    <xf numFmtId="0" fontId="43" fillId="3" borderId="0" xfId="58" applyFont="1" applyFill="1" applyBorder="1" applyProtection="1"/>
    <xf numFmtId="0" fontId="43" fillId="3" borderId="6" xfId="58" applyFont="1" applyFill="1" applyBorder="1" applyProtection="1"/>
    <xf numFmtId="0" fontId="45" fillId="3" borderId="0" xfId="58" applyFont="1" applyFill="1" applyBorder="1" applyAlignment="1" applyProtection="1"/>
    <xf numFmtId="0" fontId="43" fillId="2" borderId="6" xfId="0" applyFont="1" applyFill="1" applyBorder="1" applyProtection="1"/>
    <xf numFmtId="49" fontId="42" fillId="2" borderId="0" xfId="31" applyFont="1" applyFill="1" applyBorder="1" applyAlignment="1" applyProtection="1">
      <alignment horizontal="left"/>
    </xf>
    <xf numFmtId="0" fontId="43" fillId="2" borderId="0" xfId="12" applyFont="1" applyFill="1" applyBorder="1" applyAlignment="1" applyProtection="1"/>
    <xf numFmtId="0" fontId="43" fillId="2" borderId="6" xfId="12" applyFont="1" applyFill="1" applyBorder="1" applyProtection="1"/>
    <xf numFmtId="0" fontId="26" fillId="2" borderId="0" xfId="12" applyFont="1" applyFill="1" applyBorder="1" applyAlignment="1" applyProtection="1"/>
    <xf numFmtId="49" fontId="42" fillId="2" borderId="0" xfId="31" applyFont="1" applyFill="1" applyBorder="1" applyAlignment="1" applyProtection="1">
      <alignment horizontal="left" indent="1"/>
    </xf>
    <xf numFmtId="0" fontId="26" fillId="2" borderId="0" xfId="58" applyFont="1" applyFill="1" applyBorder="1" applyAlignment="1" applyProtection="1">
      <alignment horizontal="center"/>
    </xf>
    <xf numFmtId="0" fontId="45" fillId="2" borderId="0" xfId="58" applyFont="1" applyFill="1" applyBorder="1" applyAlignment="1" applyProtection="1"/>
    <xf numFmtId="0" fontId="43" fillId="2" borderId="0" xfId="58" applyFont="1" applyFill="1" applyBorder="1" applyAlignment="1" applyProtection="1"/>
    <xf numFmtId="0" fontId="43" fillId="2" borderId="0" xfId="58" applyFont="1" applyFill="1" applyBorder="1" applyProtection="1"/>
    <xf numFmtId="0" fontId="27" fillId="2" borderId="0" xfId="58" applyFont="1" applyFill="1" applyBorder="1" applyAlignment="1" applyProtection="1"/>
    <xf numFmtId="0" fontId="27" fillId="2" borderId="0" xfId="58" applyFont="1" applyFill="1" applyBorder="1" applyProtection="1"/>
    <xf numFmtId="0" fontId="40" fillId="2" borderId="0" xfId="58" applyFont="1" applyFill="1" applyBorder="1" applyAlignment="1" applyProtection="1"/>
    <xf numFmtId="49" fontId="48" fillId="2" borderId="0" xfId="31" applyFont="1" applyFill="1" applyBorder="1" applyAlignment="1" applyProtection="1">
      <alignment horizontal="left" indent="1"/>
    </xf>
    <xf numFmtId="0" fontId="43" fillId="2" borderId="0" xfId="58" applyFont="1" applyFill="1" applyBorder="1" applyAlignment="1" applyProtection="1">
      <alignment horizontal="left" indent="1"/>
    </xf>
    <xf numFmtId="177" fontId="43" fillId="2" borderId="0" xfId="0" applyNumberFormat="1" applyFont="1" applyFill="1" applyBorder="1" applyProtection="1"/>
    <xf numFmtId="0" fontId="36" fillId="3" borderId="0" xfId="26" applyFont="1" applyFill="1" applyBorder="1" applyAlignment="1" applyProtection="1"/>
    <xf numFmtId="49" fontId="39" fillId="2" borderId="0" xfId="43" quotePrefix="1" applyFont="1" applyFill="1" applyBorder="1" applyProtection="1">
      <alignment horizontal="center" wrapText="1"/>
    </xf>
    <xf numFmtId="0" fontId="43" fillId="2" borderId="6" xfId="12" applyFont="1" applyFill="1" applyBorder="1" applyAlignment="1" applyProtection="1"/>
    <xf numFmtId="0" fontId="43" fillId="3" borderId="6" xfId="58" applyFont="1" applyFill="1" applyBorder="1" applyAlignment="1" applyProtection="1"/>
    <xf numFmtId="0" fontId="27" fillId="3" borderId="15" xfId="58" applyFont="1" applyFill="1" applyBorder="1" applyAlignment="1" applyProtection="1"/>
    <xf numFmtId="0" fontId="39" fillId="2" borderId="0" xfId="44" quotePrefix="1" applyFont="1" applyFill="1" applyBorder="1" applyAlignment="1" applyProtection="1">
      <alignment horizontal="center" vertical="top"/>
    </xf>
    <xf numFmtId="0" fontId="27" fillId="2" borderId="6" xfId="0" applyFont="1" applyFill="1" applyBorder="1" applyProtection="1"/>
    <xf numFmtId="178" fontId="27" fillId="2" borderId="6" xfId="0" applyNumberFormat="1" applyFont="1" applyFill="1" applyBorder="1" applyProtection="1"/>
    <xf numFmtId="174" fontId="27" fillId="2" borderId="0" xfId="0" applyNumberFormat="1" applyFont="1" applyFill="1" applyBorder="1" applyProtection="1"/>
    <xf numFmtId="9" fontId="27" fillId="2" borderId="0" xfId="0" applyNumberFormat="1" applyFont="1" applyFill="1" applyBorder="1" applyProtection="1"/>
    <xf numFmtId="176" fontId="27" fillId="2" borderId="6" xfId="0" applyNumberFormat="1" applyFont="1" applyFill="1" applyBorder="1" applyProtection="1"/>
    <xf numFmtId="0" fontId="39" fillId="2" borderId="6" xfId="12" applyFont="1" applyFill="1" applyBorder="1" applyAlignment="1" applyProtection="1"/>
    <xf numFmtId="49" fontId="88" fillId="3" borderId="5" xfId="43" applyFill="1" applyBorder="1" applyAlignment="1" applyProtection="1">
      <alignment horizontal="center" vertical="center" wrapText="1"/>
    </xf>
    <xf numFmtId="0" fontId="15" fillId="7" borderId="6" xfId="12" applyFont="1" applyBorder="1" applyProtection="1"/>
    <xf numFmtId="0" fontId="27" fillId="3" borderId="0" xfId="58" applyFont="1" applyFill="1" applyBorder="1" applyProtection="1"/>
    <xf numFmtId="0" fontId="27" fillId="3" borderId="6" xfId="58" applyFont="1" applyFill="1" applyBorder="1" applyProtection="1"/>
    <xf numFmtId="0" fontId="27" fillId="2" borderId="6" xfId="58" applyFont="1" applyFill="1" applyBorder="1" applyProtection="1"/>
    <xf numFmtId="49" fontId="15" fillId="2" borderId="0" xfId="45" applyFont="1" applyFill="1" applyBorder="1" applyProtection="1">
      <alignment horizontal="left" indent="1"/>
    </xf>
    <xf numFmtId="49" fontId="39" fillId="2" borderId="0" xfId="45" applyFont="1" applyFill="1" applyBorder="1" applyProtection="1">
      <alignment horizontal="left" indent="1"/>
    </xf>
    <xf numFmtId="0" fontId="26" fillId="7" borderId="0" xfId="12" applyFont="1" applyBorder="1" applyAlignment="1" applyProtection="1">
      <alignment horizontal="center"/>
    </xf>
    <xf numFmtId="49" fontId="43" fillId="7" borderId="0" xfId="12" applyNumberFormat="1" applyFont="1" applyBorder="1" applyAlignment="1" applyProtection="1">
      <alignment horizontal="left" indent="1"/>
    </xf>
    <xf numFmtId="0" fontId="43" fillId="7" borderId="0" xfId="12" applyFont="1" applyBorder="1" applyProtection="1"/>
    <xf numFmtId="0" fontId="45" fillId="7" borderId="0" xfId="12" applyFont="1" applyBorder="1" applyAlignment="1" applyProtection="1"/>
    <xf numFmtId="0" fontId="44" fillId="7" borderId="0" xfId="12" applyFont="1" applyBorder="1" applyProtection="1"/>
    <xf numFmtId="168" fontId="27" fillId="2" borderId="0" xfId="12" applyNumberFormat="1" applyFont="1" applyFill="1" applyBorder="1" applyAlignment="1" applyProtection="1"/>
    <xf numFmtId="49" fontId="43" fillId="7" borderId="0" xfId="12" applyNumberFormat="1" applyFont="1" applyBorder="1" applyAlignment="1" applyProtection="1">
      <alignment horizontal="left"/>
    </xf>
    <xf numFmtId="49" fontId="46" fillId="7" borderId="0" xfId="12" applyNumberFormat="1" applyFont="1" applyBorder="1" applyAlignment="1" applyProtection="1">
      <alignment horizontal="left" indent="1"/>
    </xf>
    <xf numFmtId="0" fontId="46" fillId="2" borderId="0" xfId="12" applyFont="1" applyFill="1" applyBorder="1" applyAlignment="1" applyProtection="1">
      <alignment horizontal="left"/>
    </xf>
    <xf numFmtId="0" fontId="21" fillId="3" borderId="6" xfId="18" applyFont="1" applyFill="1" applyBorder="1" applyAlignment="1" applyProtection="1"/>
    <xf numFmtId="0" fontId="21" fillId="3" borderId="6" xfId="19" applyFont="1" applyFill="1" applyBorder="1" applyAlignment="1" applyProtection="1">
      <alignment vertical="center"/>
    </xf>
    <xf numFmtId="49" fontId="50" fillId="3" borderId="0" xfId="42" applyFont="1" applyFill="1" applyBorder="1" applyProtection="1">
      <alignment horizontal="right" indent="1"/>
    </xf>
    <xf numFmtId="49" fontId="31" fillId="3" borderId="6" xfId="42" applyFont="1" applyFill="1" applyBorder="1" applyProtection="1">
      <alignment horizontal="right" indent="1"/>
    </xf>
    <xf numFmtId="0" fontId="15" fillId="8" borderId="6" xfId="58" applyFont="1" applyBorder="1" applyProtection="1"/>
    <xf numFmtId="0" fontId="27" fillId="2" borderId="0" xfId="0" applyFont="1" applyFill="1" applyBorder="1" applyAlignment="1" applyProtection="1">
      <alignment horizontal="center" vertical="center" wrapText="1"/>
    </xf>
    <xf numFmtId="0" fontId="43" fillId="8" borderId="0" xfId="58" applyFont="1" applyBorder="1" applyAlignment="1"/>
    <xf numFmtId="0" fontId="43" fillId="8" borderId="0" xfId="58" applyFont="1" applyBorder="1" applyAlignment="1" applyProtection="1"/>
    <xf numFmtId="0" fontId="28" fillId="7" borderId="0" xfId="12" applyFont="1" applyBorder="1" applyProtection="1"/>
    <xf numFmtId="172" fontId="53" fillId="2" borderId="0" xfId="57" applyFont="1" applyFill="1" applyBorder="1" applyAlignment="1" applyProtection="1"/>
    <xf numFmtId="0" fontId="15" fillId="8" borderId="0" xfId="58" applyFont="1" applyBorder="1" applyProtection="1"/>
    <xf numFmtId="0" fontId="0" fillId="0" borderId="0" xfId="0"/>
    <xf numFmtId="49" fontId="15" fillId="2" borderId="0" xfId="45" applyFont="1" applyFill="1" applyBorder="1" applyAlignment="1" applyProtection="1">
      <alignment horizontal="left"/>
    </xf>
    <xf numFmtId="0" fontId="39" fillId="2" borderId="0" xfId="12" applyFont="1" applyFill="1" applyBorder="1" applyAlignment="1" applyProtection="1">
      <alignment horizontal="center" wrapText="1"/>
    </xf>
    <xf numFmtId="0" fontId="82" fillId="8" borderId="6" xfId="58" applyBorder="1"/>
    <xf numFmtId="0" fontId="51" fillId="2" borderId="0" xfId="12" applyFont="1" applyFill="1" applyBorder="1" applyAlignment="1" applyProtection="1">
      <alignment horizontal="left"/>
    </xf>
    <xf numFmtId="175" fontId="17" fillId="2" borderId="0" xfId="49" applyFont="1" applyFill="1" applyBorder="1"/>
    <xf numFmtId="175" fontId="17" fillId="2" borderId="0" xfId="14" applyFont="1" applyFill="1" applyBorder="1" applyAlignment="1"/>
    <xf numFmtId="175" fontId="24" fillId="2" borderId="0" xfId="49" applyFont="1" applyFill="1" applyBorder="1" applyAlignment="1">
      <alignment horizontal="center" wrapText="1"/>
    </xf>
    <xf numFmtId="0" fontId="0" fillId="0" borderId="0" xfId="0"/>
    <xf numFmtId="0" fontId="0" fillId="0" borderId="0" xfId="0"/>
    <xf numFmtId="0" fontId="0" fillId="0" borderId="0" xfId="0"/>
    <xf numFmtId="0" fontId="43" fillId="7" borderId="0" xfId="12" applyFont="1" applyBorder="1" applyAlignment="1" applyProtection="1"/>
    <xf numFmtId="0" fontId="43" fillId="7" borderId="6" xfId="12" applyFont="1" applyBorder="1" applyProtection="1"/>
    <xf numFmtId="0" fontId="0" fillId="0" borderId="0" xfId="0"/>
    <xf numFmtId="0" fontId="79" fillId="2" borderId="0" xfId="30" applyFill="1" applyBorder="1" applyProtection="1"/>
    <xf numFmtId="0" fontId="82" fillId="2" borderId="0" xfId="33" applyFill="1" applyBorder="1" applyAlignment="1"/>
    <xf numFmtId="0" fontId="0" fillId="0" borderId="0" xfId="0"/>
    <xf numFmtId="0" fontId="0" fillId="0" borderId="0" xfId="0" applyBorder="1"/>
    <xf numFmtId="0" fontId="64" fillId="7" borderId="0" xfId="12" applyBorder="1" applyProtection="1"/>
    <xf numFmtId="0" fontId="64" fillId="7" borderId="6" xfId="12" applyBorder="1" applyProtection="1"/>
    <xf numFmtId="0" fontId="64" fillId="7" borderId="0" xfId="12" applyBorder="1"/>
    <xf numFmtId="0" fontId="64" fillId="7" borderId="6" xfId="12" applyBorder="1"/>
    <xf numFmtId="0" fontId="82" fillId="8" borderId="0" xfId="58" applyBorder="1"/>
    <xf numFmtId="0" fontId="15" fillId="7" borderId="0" xfId="12" applyFont="1" applyBorder="1" applyProtection="1"/>
    <xf numFmtId="0" fontId="26" fillId="7" borderId="0" xfId="12" applyFont="1" applyBorder="1" applyAlignment="1" applyProtection="1"/>
    <xf numFmtId="0" fontId="82" fillId="8" borderId="6" xfId="58" applyBorder="1" applyProtection="1"/>
    <xf numFmtId="0" fontId="0" fillId="0" borderId="0" xfId="0" applyAlignment="1"/>
    <xf numFmtId="0" fontId="0" fillId="0" borderId="0" xfId="0"/>
    <xf numFmtId="0" fontId="82" fillId="8" borderId="0" xfId="58" applyBorder="1" applyProtection="1"/>
    <xf numFmtId="175" fontId="76" fillId="3" borderId="0" xfId="26" applyNumberFormat="1" applyFill="1" applyBorder="1" applyAlignment="1" applyProtection="1"/>
    <xf numFmtId="49" fontId="80" fillId="2" borderId="0" xfId="31" applyFill="1" applyBorder="1">
      <alignment horizontal="left"/>
    </xf>
    <xf numFmtId="0" fontId="0" fillId="0" borderId="0" xfId="0"/>
    <xf numFmtId="175" fontId="9" fillId="2" borderId="0" xfId="49" applyFont="1" applyFill="1" applyBorder="1" applyAlignment="1">
      <alignment horizontal="center" wrapText="1"/>
    </xf>
    <xf numFmtId="175" fontId="9" fillId="2" borderId="0" xfId="49" applyFont="1" applyFill="1" applyBorder="1" applyAlignment="1">
      <alignment horizontal="left"/>
    </xf>
    <xf numFmtId="0" fontId="27" fillId="5" borderId="6" xfId="23" applyFont="1" applyBorder="1" applyAlignment="1"/>
    <xf numFmtId="0" fontId="27" fillId="5" borderId="0" xfId="23" applyFont="1" applyBorder="1" applyAlignment="1"/>
    <xf numFmtId="0" fontId="19" fillId="5" borderId="0" xfId="23" applyFont="1" applyBorder="1" applyAlignment="1"/>
    <xf numFmtId="0" fontId="66" fillId="5" borderId="0" xfId="25" applyBorder="1" applyAlignment="1"/>
    <xf numFmtId="0" fontId="36" fillId="5" borderId="0" xfId="23" applyFont="1" applyBorder="1" applyAlignment="1"/>
    <xf numFmtId="0" fontId="74" fillId="5" borderId="0" xfId="22" applyBorder="1">
      <alignment horizontal="right"/>
    </xf>
    <xf numFmtId="0" fontId="15" fillId="5" borderId="0" xfId="23" applyFont="1" applyBorder="1"/>
    <xf numFmtId="0" fontId="31" fillId="5" borderId="0" xfId="23" applyFont="1" applyBorder="1"/>
    <xf numFmtId="0" fontId="76" fillId="2" borderId="0" xfId="28" applyFill="1" applyBorder="1" applyAlignment="1" applyProtection="1">
      <alignment horizontal="left" indent="1"/>
    </xf>
    <xf numFmtId="0" fontId="66" fillId="4" borderId="0" xfId="52" applyBorder="1">
      <alignment horizontal="right"/>
    </xf>
    <xf numFmtId="0" fontId="66" fillId="4" borderId="6" xfId="13" applyBorder="1">
      <alignment horizontal="right"/>
    </xf>
    <xf numFmtId="0" fontId="66" fillId="4" borderId="0" xfId="13" applyBorder="1" applyAlignment="1"/>
    <xf numFmtId="0" fontId="66" fillId="4" borderId="6" xfId="13" applyBorder="1" applyAlignment="1"/>
    <xf numFmtId="49" fontId="13" fillId="2" borderId="0" xfId="45" applyFont="1" applyFill="1" applyBorder="1" applyProtection="1">
      <alignment horizontal="left" indent="1"/>
    </xf>
    <xf numFmtId="49" fontId="7" fillId="2" borderId="0" xfId="43" quotePrefix="1" applyFont="1" applyFill="1" applyBorder="1" applyAlignment="1" applyProtection="1">
      <alignment horizontal="center" wrapText="1"/>
    </xf>
    <xf numFmtId="0" fontId="7" fillId="2" borderId="0" xfId="43" quotePrefix="1" applyNumberFormat="1" applyFont="1" applyFill="1" applyBorder="1" applyAlignment="1" applyProtection="1">
      <alignment horizontal="center" wrapText="1"/>
    </xf>
    <xf numFmtId="0" fontId="55" fillId="8" borderId="6" xfId="58" applyFont="1" applyBorder="1" applyProtection="1"/>
    <xf numFmtId="49" fontId="88" fillId="0" borderId="5" xfId="43" applyBorder="1">
      <alignment horizontal="center" wrapText="1"/>
    </xf>
    <xf numFmtId="182" fontId="64" fillId="0" borderId="5" xfId="2" applyFont="1" applyBorder="1" applyAlignment="1" applyProtection="1"/>
    <xf numFmtId="0" fontId="0" fillId="0" borderId="0" xfId="0"/>
    <xf numFmtId="175" fontId="76" fillId="3" borderId="6" xfId="26" applyNumberFormat="1" applyFill="1" applyBorder="1" applyAlignment="1" applyProtection="1"/>
    <xf numFmtId="175" fontId="17" fillId="2" borderId="6" xfId="49" applyFont="1" applyFill="1" applyBorder="1"/>
    <xf numFmtId="0" fontId="27" fillId="3" borderId="6" xfId="0" applyFont="1" applyFill="1" applyBorder="1" applyAlignment="1">
      <alignment vertical="top" wrapText="1"/>
    </xf>
    <xf numFmtId="0" fontId="27" fillId="2" borderId="6" xfId="12" applyFont="1" applyFill="1" applyBorder="1" applyAlignment="1" applyProtection="1">
      <alignment horizontal="left" indent="1"/>
    </xf>
    <xf numFmtId="0" fontId="41" fillId="2" borderId="6" xfId="20" applyNumberFormat="1" applyFont="1" applyFill="1" applyBorder="1" applyAlignment="1" applyProtection="1">
      <alignment horizontal="left"/>
    </xf>
    <xf numFmtId="183" fontId="27" fillId="2" borderId="6" xfId="12" applyNumberFormat="1" applyFont="1" applyFill="1" applyBorder="1" applyAlignment="1" applyProtection="1"/>
    <xf numFmtId="183" fontId="27" fillId="2" borderId="6" xfId="12" applyNumberFormat="1" applyFont="1" applyFill="1" applyBorder="1" applyProtection="1"/>
    <xf numFmtId="0" fontId="85" fillId="4" borderId="0" xfId="36" applyBorder="1">
      <alignment horizontal="left"/>
    </xf>
    <xf numFmtId="49" fontId="74" fillId="5" borderId="0" xfId="22" applyNumberFormat="1" applyBorder="1">
      <alignment horizontal="right"/>
    </xf>
    <xf numFmtId="0" fontId="73" fillId="5" borderId="0" xfId="21" applyBorder="1"/>
    <xf numFmtId="0" fontId="0" fillId="0" borderId="0" xfId="0"/>
    <xf numFmtId="0" fontId="0" fillId="0" borderId="0" xfId="0"/>
    <xf numFmtId="0" fontId="7" fillId="2" borderId="0" xfId="12" applyFont="1" applyFill="1" applyBorder="1" applyAlignment="1" applyProtection="1"/>
    <xf numFmtId="49" fontId="88" fillId="2" borderId="0" xfId="43" applyFill="1" applyBorder="1" applyAlignment="1" applyProtection="1">
      <alignment horizontal="center" wrapText="1"/>
    </xf>
    <xf numFmtId="49" fontId="39" fillId="2" borderId="0" xfId="45" applyFont="1" applyFill="1" applyBorder="1" applyAlignment="1" applyProtection="1"/>
    <xf numFmtId="0" fontId="85" fillId="4" borderId="0" xfId="36" applyBorder="1" applyAlignment="1"/>
    <xf numFmtId="180" fontId="27" fillId="4" borderId="0" xfId="6" applyFont="1" applyBorder="1" applyProtection="1">
      <alignment horizontal="right"/>
    </xf>
    <xf numFmtId="0" fontId="85" fillId="4" borderId="0" xfId="36" applyBorder="1" applyAlignment="1">
      <alignment horizontal="left"/>
    </xf>
    <xf numFmtId="0" fontId="0" fillId="0" borderId="0" xfId="0"/>
    <xf numFmtId="0" fontId="5" fillId="2" borderId="0" xfId="12" applyFont="1" applyFill="1" applyBorder="1" applyAlignment="1" applyProtection="1">
      <alignment horizontal="left"/>
    </xf>
    <xf numFmtId="0" fontId="0" fillId="0" borderId="0" xfId="0"/>
    <xf numFmtId="0" fontId="5" fillId="2" borderId="0" xfId="12" applyFont="1" applyFill="1" applyBorder="1" applyAlignment="1" applyProtection="1"/>
    <xf numFmtId="175" fontId="7" fillId="2" borderId="0" xfId="49" applyFont="1" applyFill="1" applyBorder="1" applyAlignment="1">
      <alignment horizontal="center" wrapText="1"/>
    </xf>
    <xf numFmtId="0" fontId="7" fillId="2" borderId="0" xfId="12" applyFont="1" applyFill="1" applyBorder="1" applyProtection="1"/>
    <xf numFmtId="49" fontId="64" fillId="2" borderId="0" xfId="45" applyFont="1" applyFill="1" applyBorder="1" applyProtection="1">
      <alignment horizontal="left" indent="1"/>
    </xf>
    <xf numFmtId="0" fontId="0" fillId="0" borderId="0" xfId="0"/>
    <xf numFmtId="0" fontId="0" fillId="0" borderId="0" xfId="0" applyAlignment="1"/>
    <xf numFmtId="0" fontId="83" fillId="4" borderId="0" xfId="34" applyBorder="1"/>
    <xf numFmtId="0" fontId="89" fillId="4" borderId="0" xfId="56" applyBorder="1">
      <alignment horizontal="left"/>
    </xf>
    <xf numFmtId="0" fontId="84" fillId="4" borderId="0" xfId="35" applyBorder="1"/>
    <xf numFmtId="0" fontId="66" fillId="4" borderId="0" xfId="13" applyBorder="1" applyAlignment="1">
      <alignment horizontal="left" vertical="top" indent="1"/>
    </xf>
    <xf numFmtId="0" fontId="82" fillId="2" borderId="0" xfId="33" applyFill="1" applyBorder="1">
      <alignment wrapText="1"/>
    </xf>
    <xf numFmtId="49" fontId="64" fillId="2" borderId="0" xfId="45" applyFill="1" applyBorder="1" applyProtection="1">
      <alignment horizontal="left" indent="1"/>
    </xf>
    <xf numFmtId="0" fontId="66" fillId="5" borderId="0" xfId="25" applyBorder="1" applyAlignment="1">
      <alignment horizontal="center"/>
    </xf>
    <xf numFmtId="0" fontId="27" fillId="3" borderId="6" xfId="0" applyFont="1" applyFill="1" applyBorder="1" applyAlignment="1">
      <alignment horizontal="left" vertical="top" wrapText="1"/>
    </xf>
    <xf numFmtId="0" fontId="43" fillId="2" borderId="6" xfId="58" applyFont="1" applyFill="1" applyBorder="1" applyProtection="1"/>
    <xf numFmtId="49" fontId="48" fillId="2" borderId="6" xfId="31" applyFont="1" applyFill="1" applyBorder="1" applyAlignment="1" applyProtection="1">
      <alignment horizontal="left" wrapText="1"/>
    </xf>
    <xf numFmtId="0" fontId="7" fillId="7" borderId="0" xfId="12" applyFont="1" applyBorder="1" applyAlignment="1" applyProtection="1">
      <alignment horizontal="center" wrapText="1"/>
    </xf>
    <xf numFmtId="175" fontId="7" fillId="2" borderId="0" xfId="49" applyFont="1" applyFill="1" applyBorder="1" applyAlignment="1"/>
    <xf numFmtId="49" fontId="64" fillId="2" borderId="0" xfId="45" applyFont="1" applyFill="1" applyBorder="1" applyProtection="1">
      <alignment horizontal="left" indent="1"/>
    </xf>
    <xf numFmtId="49" fontId="80" fillId="2" borderId="0" xfId="31" applyFill="1" applyBorder="1" applyAlignment="1">
      <alignment horizontal="right"/>
    </xf>
    <xf numFmtId="0" fontId="11" fillId="7" borderId="16" xfId="12" applyFont="1" applyBorder="1" applyAlignment="1" applyProtection="1"/>
    <xf numFmtId="0" fontId="11" fillId="2" borderId="16" xfId="12" applyFont="1" applyFill="1" applyBorder="1" applyAlignment="1" applyProtection="1"/>
    <xf numFmtId="0" fontId="14" fillId="7" borderId="16" xfId="12" applyFont="1" applyBorder="1" applyAlignment="1" applyProtection="1">
      <alignment horizontal="center"/>
    </xf>
    <xf numFmtId="0" fontId="10" fillId="2" borderId="16" xfId="12" applyFont="1" applyFill="1" applyBorder="1" applyAlignment="1" applyProtection="1"/>
    <xf numFmtId="49" fontId="13" fillId="2" borderId="0" xfId="45" applyFont="1" applyFill="1" applyBorder="1" applyAlignment="1" applyProtection="1"/>
    <xf numFmtId="49" fontId="15" fillId="2" borderId="0" xfId="45" applyFont="1" applyFill="1" applyBorder="1" applyAlignment="1" applyProtection="1"/>
    <xf numFmtId="49" fontId="80" fillId="2" borderId="0" xfId="31" applyFill="1" applyBorder="1" applyAlignment="1"/>
    <xf numFmtId="0" fontId="83" fillId="4" borderId="0" xfId="34" applyBorder="1" applyAlignment="1">
      <alignment horizontal="left"/>
    </xf>
    <xf numFmtId="0" fontId="7" fillId="2" borderId="0" xfId="12" applyFont="1" applyFill="1" applyBorder="1" applyAlignment="1" applyProtection="1">
      <alignment horizontal="left"/>
    </xf>
    <xf numFmtId="49" fontId="13" fillId="2" borderId="0" xfId="45" applyFont="1" applyFill="1" applyBorder="1" applyAlignment="1" applyProtection="1">
      <alignment horizontal="left"/>
    </xf>
    <xf numFmtId="0" fontId="8" fillId="2" borderId="0" xfId="20" applyNumberFormat="1" applyFont="1" applyFill="1" applyBorder="1" applyAlignment="1" applyProtection="1">
      <alignment horizontal="left"/>
    </xf>
    <xf numFmtId="0" fontId="27" fillId="2" borderId="0" xfId="58" applyFont="1" applyFill="1" applyBorder="1" applyAlignment="1" applyProtection="1">
      <alignment horizontal="left"/>
    </xf>
    <xf numFmtId="49" fontId="7" fillId="2" borderId="0" xfId="45" applyFont="1" applyFill="1" applyBorder="1" applyAlignment="1" applyProtection="1"/>
    <xf numFmtId="182" fontId="15" fillId="4" borderId="0" xfId="39" applyNumberFormat="1" applyFont="1" applyBorder="1" applyAlignment="1">
      <alignment horizontal="right"/>
    </xf>
    <xf numFmtId="0" fontId="39" fillId="2" borderId="0" xfId="44" applyFont="1" applyFill="1" applyBorder="1" applyAlignment="1" applyProtection="1">
      <alignment horizontal="center" wrapText="1"/>
    </xf>
    <xf numFmtId="0" fontId="88" fillId="2" borderId="0" xfId="44" applyFill="1" applyBorder="1" applyAlignment="1" applyProtection="1">
      <alignment horizontal="center" wrapText="1"/>
    </xf>
    <xf numFmtId="49" fontId="88" fillId="2" borderId="0" xfId="43" applyFill="1" applyBorder="1" applyAlignment="1">
      <alignment horizontal="center" wrapText="1"/>
    </xf>
    <xf numFmtId="49" fontId="7" fillId="2" borderId="0" xfId="43" applyFont="1" applyFill="1" applyBorder="1" applyAlignment="1" applyProtection="1">
      <alignment horizontal="center" wrapText="1"/>
    </xf>
    <xf numFmtId="0" fontId="13" fillId="7" borderId="0" xfId="12" applyFont="1" applyBorder="1" applyAlignment="1" applyProtection="1">
      <alignment horizontal="left" indent="1"/>
    </xf>
    <xf numFmtId="49" fontId="54" fillId="2" borderId="0" xfId="20" applyFont="1" applyFill="1" applyBorder="1" applyAlignment="1" applyProtection="1"/>
    <xf numFmtId="49" fontId="72" fillId="2" borderId="0" xfId="20" applyFill="1" applyBorder="1" applyAlignment="1" applyProtection="1">
      <alignment vertical="top"/>
    </xf>
    <xf numFmtId="49" fontId="39" fillId="2" borderId="0" xfId="45" applyFont="1" applyFill="1" applyBorder="1" applyAlignment="1" applyProtection="1">
      <alignment horizontal="left"/>
    </xf>
    <xf numFmtId="0" fontId="14" fillId="2" borderId="0" xfId="58" applyFont="1" applyFill="1" applyBorder="1" applyAlignment="1" applyProtection="1">
      <alignment horizontal="right"/>
    </xf>
    <xf numFmtId="0" fontId="40" fillId="2" borderId="0" xfId="58" applyFont="1" applyFill="1" applyBorder="1" applyAlignment="1" applyProtection="1">
      <alignment horizontal="right"/>
    </xf>
    <xf numFmtId="49" fontId="43" fillId="7" borderId="0" xfId="12" applyNumberFormat="1" applyFont="1" applyBorder="1" applyAlignment="1" applyProtection="1">
      <alignment horizontal="right"/>
    </xf>
    <xf numFmtId="0" fontId="85" fillId="4" borderId="0" xfId="13" applyFont="1" applyBorder="1">
      <alignment horizontal="right"/>
    </xf>
    <xf numFmtId="0" fontId="81" fillId="2" borderId="0" xfId="33" applyFont="1" applyFill="1" applyBorder="1" applyAlignment="1"/>
    <xf numFmtId="0" fontId="14" fillId="2" borderId="0" xfId="12" applyFont="1" applyFill="1" applyBorder="1" applyProtection="1"/>
    <xf numFmtId="0" fontId="0" fillId="0" borderId="0" xfId="0" applyBorder="1"/>
    <xf numFmtId="0" fontId="64" fillId="7" borderId="0" xfId="12" applyFont="1" applyBorder="1"/>
    <xf numFmtId="0" fontId="91" fillId="7" borderId="0" xfId="12" applyFont="1" applyBorder="1"/>
    <xf numFmtId="0" fontId="64" fillId="7" borderId="0" xfId="12" applyBorder="1"/>
    <xf numFmtId="0" fontId="56" fillId="7" borderId="6" xfId="12" applyFont="1" applyBorder="1" applyProtection="1"/>
    <xf numFmtId="0" fontId="92" fillId="4" borderId="0" xfId="34" applyFont="1" applyBorder="1"/>
    <xf numFmtId="0" fontId="84" fillId="4" borderId="0" xfId="35" applyFont="1" applyBorder="1"/>
    <xf numFmtId="0" fontId="58" fillId="7" borderId="0" xfId="12" applyFont="1" applyBorder="1" applyAlignment="1" applyProtection="1"/>
    <xf numFmtId="0" fontId="84" fillId="4" borderId="0" xfId="36" applyFont="1" applyBorder="1">
      <alignment horizontal="left"/>
    </xf>
    <xf numFmtId="0" fontId="57" fillId="2" borderId="6" xfId="12" applyFont="1" applyFill="1" applyBorder="1" applyAlignment="1" applyProtection="1"/>
    <xf numFmtId="0" fontId="93" fillId="0" borderId="0" xfId="0" applyFont="1"/>
    <xf numFmtId="0" fontId="57" fillId="2" borderId="0" xfId="0" applyFont="1" applyFill="1" applyBorder="1" applyAlignment="1" applyProtection="1">
      <alignment horizontal="left"/>
    </xf>
    <xf numFmtId="0" fontId="57" fillId="2" borderId="6" xfId="12" applyFont="1" applyFill="1" applyBorder="1" applyProtection="1"/>
    <xf numFmtId="0" fontId="57" fillId="2" borderId="6" xfId="0" applyFont="1" applyFill="1" applyBorder="1" applyProtection="1"/>
    <xf numFmtId="0" fontId="57" fillId="2" borderId="6" xfId="0" applyFont="1" applyFill="1" applyBorder="1" applyAlignment="1" applyProtection="1">
      <alignment horizontal="center" wrapText="1"/>
    </xf>
    <xf numFmtId="178" fontId="57" fillId="2" borderId="6" xfId="0" applyNumberFormat="1" applyFont="1" applyFill="1" applyBorder="1" applyProtection="1"/>
    <xf numFmtId="173" fontId="57" fillId="2" borderId="0" xfId="0" applyNumberFormat="1" applyFont="1" applyFill="1" applyBorder="1" applyProtection="1"/>
    <xf numFmtId="9" fontId="57" fillId="2" borderId="0" xfId="0" applyNumberFormat="1" applyFont="1" applyFill="1" applyBorder="1" applyProtection="1"/>
    <xf numFmtId="0" fontId="13" fillId="3" borderId="6" xfId="0" applyFont="1" applyFill="1" applyBorder="1" applyAlignment="1">
      <alignment vertical="top" wrapText="1"/>
    </xf>
    <xf numFmtId="0" fontId="85" fillId="4" borderId="0" xfId="34" applyFont="1" applyBorder="1"/>
    <xf numFmtId="0" fontId="81" fillId="2" borderId="0" xfId="28" applyFont="1" applyFill="1" applyBorder="1" applyProtection="1"/>
    <xf numFmtId="0" fontId="85" fillId="4" borderId="0" xfId="36" applyFont="1" applyBorder="1">
      <alignment horizontal="left"/>
    </xf>
    <xf numFmtId="49" fontId="81" fillId="2" borderId="0" xfId="31" applyFont="1" applyFill="1" applyBorder="1" applyAlignment="1" applyProtection="1">
      <alignment horizontal="right" indent="1"/>
    </xf>
    <xf numFmtId="0" fontId="89" fillId="4" borderId="0" xfId="56" applyFont="1" applyBorder="1">
      <alignment horizontal="left"/>
    </xf>
    <xf numFmtId="0" fontId="7" fillId="2" borderId="0" xfId="12" applyFont="1" applyFill="1" applyBorder="1" applyAlignment="1" applyProtection="1">
      <alignment horizontal="right" indent="1"/>
    </xf>
    <xf numFmtId="49" fontId="81" fillId="2" borderId="0" xfId="31" applyFont="1" applyFill="1" applyBorder="1" applyAlignment="1" applyProtection="1">
      <alignment horizontal="right"/>
    </xf>
    <xf numFmtId="0" fontId="7" fillId="2" borderId="0" xfId="12" applyFont="1" applyFill="1" applyBorder="1" applyAlignment="1" applyProtection="1">
      <alignment horizontal="left" indent="1"/>
    </xf>
    <xf numFmtId="0" fontId="7" fillId="2" borderId="0" xfId="26" applyFont="1" applyFill="1" applyBorder="1" applyAlignment="1" applyProtection="1">
      <alignment horizontal="left" indent="1"/>
    </xf>
    <xf numFmtId="49" fontId="81" fillId="2" borderId="0" xfId="31" applyFont="1" applyFill="1" applyBorder="1" applyAlignment="1" applyProtection="1">
      <alignment horizontal="right" vertical="center" indent="1"/>
    </xf>
    <xf numFmtId="49" fontId="81" fillId="2" borderId="0" xfId="31" applyFont="1" applyFill="1" applyBorder="1" applyAlignment="1" applyProtection="1">
      <alignment horizontal="left" indent="1"/>
    </xf>
    <xf numFmtId="0" fontId="14" fillId="2" borderId="0" xfId="26" applyFont="1" applyFill="1" applyBorder="1" applyAlignment="1" applyProtection="1">
      <alignment horizontal="left" indent="1"/>
    </xf>
    <xf numFmtId="0" fontId="7" fillId="2" borderId="0" xfId="12" applyFont="1" applyFill="1" applyBorder="1" applyAlignment="1" applyProtection="1">
      <alignment horizontal="center" wrapText="1"/>
    </xf>
    <xf numFmtId="0" fontId="83" fillId="4" borderId="0" xfId="34" applyFont="1" applyBorder="1"/>
    <xf numFmtId="0" fontId="5" fillId="3" borderId="6" xfId="58" applyFont="1" applyFill="1" applyBorder="1" applyAlignment="1" applyProtection="1"/>
    <xf numFmtId="0" fontId="94" fillId="0" borderId="0" xfId="0" applyFont="1" applyAlignment="1"/>
    <xf numFmtId="0" fontId="11" fillId="7" borderId="0" xfId="12" applyFont="1" applyBorder="1" applyAlignment="1" applyProtection="1"/>
    <xf numFmtId="0" fontId="5" fillId="2" borderId="0" xfId="12" applyFont="1" applyFill="1" applyBorder="1" applyProtection="1"/>
    <xf numFmtId="49" fontId="7" fillId="2" borderId="0" xfId="43" applyFont="1" applyFill="1" applyBorder="1" applyProtection="1">
      <alignment horizontal="center" wrapText="1"/>
    </xf>
    <xf numFmtId="0" fontId="94" fillId="7" borderId="0" xfId="12" applyFont="1" applyBorder="1"/>
    <xf numFmtId="166" fontId="7" fillId="2" borderId="0" xfId="16" applyFont="1" applyFill="1" applyBorder="1" applyAlignment="1" applyProtection="1">
      <alignment horizontal="center" wrapText="1"/>
    </xf>
    <xf numFmtId="0" fontId="85" fillId="4" borderId="0" xfId="35" applyFont="1" applyBorder="1"/>
    <xf numFmtId="0" fontId="7" fillId="2" borderId="0" xfId="12" applyFont="1" applyFill="1" applyBorder="1" applyAlignment="1" applyProtection="1">
      <alignment horizontal="center"/>
    </xf>
    <xf numFmtId="0" fontId="5" fillId="2" borderId="0" xfId="12" applyFont="1" applyFill="1" applyBorder="1" applyAlignment="1" applyProtection="1">
      <alignment horizontal="left" indent="1"/>
    </xf>
    <xf numFmtId="0" fontId="81" fillId="2" borderId="0" xfId="28" applyFont="1" applyFill="1" applyBorder="1" applyAlignment="1" applyProtection="1">
      <alignment horizontal="left" indent="1"/>
    </xf>
    <xf numFmtId="49" fontId="7" fillId="2" borderId="0" xfId="43" quotePrefix="1" applyFont="1" applyFill="1" applyBorder="1" applyAlignment="1" applyProtection="1">
      <alignment horizontal="center" vertical="center" wrapText="1"/>
    </xf>
    <xf numFmtId="0" fontId="7" fillId="2" borderId="0" xfId="28" applyFont="1" applyFill="1" applyBorder="1" applyAlignment="1" applyProtection="1">
      <alignment horizontal="left" indent="1"/>
    </xf>
    <xf numFmtId="0" fontId="14" fillId="2" borderId="0" xfId="12" applyFont="1" applyFill="1" applyBorder="1" applyAlignment="1" applyProtection="1">
      <alignment horizontal="right"/>
    </xf>
    <xf numFmtId="183" fontId="5" fillId="2" borderId="0" xfId="12" applyNumberFormat="1" applyFont="1" applyFill="1" applyBorder="1" applyAlignment="1" applyProtection="1"/>
    <xf numFmtId="0" fontId="5" fillId="2" borderId="0" xfId="0" applyFont="1" applyFill="1" applyBorder="1" applyAlignment="1" applyProtection="1">
      <alignment horizontal="left"/>
    </xf>
    <xf numFmtId="0" fontId="14" fillId="2" borderId="0" xfId="12" applyFont="1" applyFill="1" applyBorder="1" applyAlignment="1" applyProtection="1">
      <alignment horizontal="left"/>
    </xf>
    <xf numFmtId="0" fontId="80" fillId="2" borderId="0" xfId="28" applyFont="1" applyFill="1" applyBorder="1" applyAlignment="1" applyProtection="1">
      <alignment horizontal="left" indent="1"/>
    </xf>
    <xf numFmtId="0" fontId="95" fillId="4" borderId="0" xfId="34" applyFont="1" applyBorder="1"/>
    <xf numFmtId="0" fontId="16" fillId="2" borderId="0" xfId="12" applyFont="1" applyFill="1" applyBorder="1" applyAlignment="1" applyProtection="1"/>
    <xf numFmtId="0" fontId="16" fillId="2" borderId="0" xfId="12" applyFont="1" applyFill="1" applyBorder="1" applyProtection="1"/>
    <xf numFmtId="0" fontId="30" fillId="2" borderId="0" xfId="12" applyFont="1" applyFill="1" applyBorder="1" applyAlignment="1" applyProtection="1">
      <alignment horizontal="center"/>
    </xf>
    <xf numFmtId="49" fontId="30" fillId="2" borderId="0" xfId="43" applyFont="1" applyFill="1" applyBorder="1" applyAlignment="1" applyProtection="1">
      <alignment wrapText="1"/>
    </xf>
    <xf numFmtId="0" fontId="30" fillId="2" borderId="0" xfId="28" applyFont="1" applyFill="1" applyBorder="1" applyAlignment="1" applyProtection="1">
      <alignment horizontal="left" indent="1"/>
    </xf>
    <xf numFmtId="0" fontId="30" fillId="2" borderId="0" xfId="12" applyFont="1" applyFill="1" applyBorder="1" applyAlignment="1" applyProtection="1"/>
    <xf numFmtId="0" fontId="59" fillId="2" borderId="0" xfId="12" applyFont="1" applyFill="1" applyBorder="1" applyAlignment="1" applyProtection="1">
      <alignment horizontal="right"/>
    </xf>
    <xf numFmtId="0" fontId="16" fillId="2" borderId="0" xfId="12" applyFont="1" applyFill="1" applyBorder="1" applyAlignment="1" applyProtection="1">
      <alignment horizontal="left" indent="1"/>
    </xf>
    <xf numFmtId="168" fontId="16" fillId="2" borderId="0" xfId="12" applyNumberFormat="1" applyFont="1" applyFill="1" applyBorder="1" applyAlignment="1" applyProtection="1"/>
    <xf numFmtId="182" fontId="16" fillId="2" borderId="0" xfId="2" applyFont="1" applyFill="1" applyBorder="1" applyProtection="1">
      <alignment horizontal="right"/>
    </xf>
    <xf numFmtId="0" fontId="30" fillId="2" borderId="0" xfId="12" applyFont="1" applyFill="1" applyBorder="1" applyAlignment="1" applyProtection="1">
      <alignment horizontal="left"/>
    </xf>
    <xf numFmtId="0" fontId="30" fillId="2" borderId="0" xfId="12" applyFont="1" applyFill="1" applyBorder="1" applyAlignment="1" applyProtection="1">
      <alignment vertical="top" wrapText="1"/>
    </xf>
    <xf numFmtId="167" fontId="30" fillId="2" borderId="0" xfId="51" applyFont="1" applyFill="1" applyBorder="1" applyProtection="1"/>
    <xf numFmtId="0" fontId="95" fillId="4" borderId="0" xfId="35" applyFont="1" applyBorder="1"/>
    <xf numFmtId="0" fontId="95" fillId="4" borderId="0" xfId="36" applyFont="1" applyBorder="1">
      <alignment horizontal="left"/>
    </xf>
    <xf numFmtId="0" fontId="60" fillId="4" borderId="4" xfId="35" applyFont="1" applyBorder="1" applyAlignment="1">
      <alignment vertical="top"/>
    </xf>
    <xf numFmtId="0" fontId="60" fillId="4" borderId="0" xfId="35" applyFont="1" applyBorder="1" applyAlignment="1">
      <alignment vertical="top"/>
    </xf>
    <xf numFmtId="0" fontId="96" fillId="4" borderId="0" xfId="34" applyFont="1" applyBorder="1"/>
    <xf numFmtId="49" fontId="7" fillId="2" borderId="0" xfId="31" applyFont="1" applyFill="1" applyBorder="1" applyAlignment="1" applyProtection="1">
      <alignment horizontal="left"/>
    </xf>
    <xf numFmtId="49" fontId="7" fillId="2" borderId="0" xfId="31" applyFont="1" applyFill="1" applyBorder="1" applyAlignment="1" applyProtection="1">
      <alignment horizontal="left" indent="1"/>
    </xf>
    <xf numFmtId="0" fontId="5" fillId="2" borderId="0" xfId="12" applyFont="1" applyFill="1" applyBorder="1" applyAlignment="1" applyProtection="1">
      <alignment horizontal="left" indent="2"/>
    </xf>
    <xf numFmtId="0" fontId="5" fillId="2" borderId="0" xfId="12" applyFont="1" applyFill="1" applyBorder="1" applyAlignment="1" applyProtection="1">
      <alignment horizontal="left" indent="3"/>
    </xf>
    <xf numFmtId="0" fontId="11" fillId="2" borderId="0" xfId="12" applyFont="1" applyFill="1" applyBorder="1" applyAlignment="1" applyProtection="1"/>
    <xf numFmtId="49" fontId="7" fillId="2" borderId="0" xfId="31" applyFont="1" applyFill="1" applyBorder="1" applyAlignment="1" applyProtection="1">
      <alignment horizontal="right" indent="1"/>
    </xf>
    <xf numFmtId="0" fontId="5" fillId="2" borderId="0" xfId="12" applyFont="1" applyFill="1" applyBorder="1" applyAlignment="1" applyProtection="1">
      <alignment horizontal="right"/>
    </xf>
    <xf numFmtId="182" fontId="5" fillId="2" borderId="0" xfId="2" applyFont="1" applyFill="1" applyBorder="1" applyProtection="1">
      <alignment horizontal="right"/>
    </xf>
    <xf numFmtId="0" fontId="89" fillId="4" borderId="0" xfId="13" applyFont="1" applyBorder="1">
      <alignment horizontal="right"/>
    </xf>
    <xf numFmtId="0" fontId="66" fillId="4" borderId="0" xfId="52" applyFont="1" applyBorder="1" applyAlignment="1">
      <alignment horizontal="right"/>
    </xf>
    <xf numFmtId="0" fontId="10" fillId="4" borderId="0" xfId="36" applyFont="1" applyBorder="1">
      <alignment horizontal="left"/>
    </xf>
    <xf numFmtId="0" fontId="10" fillId="4" borderId="0" xfId="36" applyFont="1" applyBorder="1" applyAlignment="1"/>
    <xf numFmtId="0" fontId="11" fillId="2" borderId="0" xfId="58" applyFont="1" applyFill="1" applyBorder="1" applyAlignment="1" applyProtection="1">
      <alignment horizontal="center"/>
    </xf>
    <xf numFmtId="0" fontId="14" fillId="2" borderId="0" xfId="58" applyFont="1" applyFill="1" applyBorder="1" applyAlignment="1" applyProtection="1"/>
    <xf numFmtId="0" fontId="5" fillId="2" borderId="0" xfId="58" applyFont="1" applyFill="1" applyBorder="1" applyAlignment="1" applyProtection="1"/>
    <xf numFmtId="0" fontId="5" fillId="2" borderId="0" xfId="58" applyFont="1" applyFill="1" applyBorder="1" applyProtection="1"/>
    <xf numFmtId="0" fontId="5" fillId="2" borderId="0" xfId="58" applyFont="1" applyFill="1" applyBorder="1" applyAlignment="1" applyProtection="1">
      <alignment horizontal="left" indent="1"/>
    </xf>
    <xf numFmtId="166" fontId="5" fillId="2" borderId="0" xfId="16" applyFont="1" applyFill="1" applyBorder="1" applyAlignment="1" applyProtection="1">
      <alignment horizontal="left"/>
    </xf>
    <xf numFmtId="0" fontId="10" fillId="2" borderId="0" xfId="12" applyFont="1" applyFill="1" applyBorder="1" applyAlignment="1" applyProtection="1"/>
    <xf numFmtId="49" fontId="7" fillId="2" borderId="0" xfId="31" applyFont="1" applyFill="1" applyBorder="1" applyAlignment="1" applyProtection="1"/>
    <xf numFmtId="49" fontId="5" fillId="2" borderId="0" xfId="31" applyFont="1" applyFill="1" applyBorder="1" applyAlignment="1" applyProtection="1">
      <alignment horizontal="left"/>
    </xf>
    <xf numFmtId="49" fontId="5" fillId="2" borderId="0" xfId="31" applyFont="1" applyFill="1" applyBorder="1" applyAlignment="1" applyProtection="1">
      <alignment vertical="top"/>
    </xf>
    <xf numFmtId="49" fontId="10" fillId="2" borderId="0" xfId="31" applyFont="1" applyFill="1" applyBorder="1" applyAlignment="1" applyProtection="1">
      <alignment horizontal="left"/>
    </xf>
    <xf numFmtId="0" fontId="16" fillId="3" borderId="6" xfId="58" applyFont="1" applyFill="1" applyBorder="1" applyAlignment="1" applyProtection="1"/>
    <xf numFmtId="0" fontId="97" fillId="0" borderId="0" xfId="0" applyFont="1"/>
    <xf numFmtId="0" fontId="70" fillId="8" borderId="6" xfId="58" applyFont="1" applyBorder="1"/>
    <xf numFmtId="0" fontId="7" fillId="2" borderId="0" xfId="44" applyFont="1" applyFill="1" applyBorder="1" applyAlignment="1" applyProtection="1">
      <alignment horizontal="center" wrapText="1"/>
    </xf>
    <xf numFmtId="0" fontId="94" fillId="7" borderId="0" xfId="12" quotePrefix="1" applyFont="1" applyBorder="1"/>
    <xf numFmtId="0" fontId="14" fillId="2" borderId="0" xfId="12" applyFont="1" applyFill="1" applyBorder="1" applyAlignment="1" applyProtection="1">
      <alignment horizontal="right" vertical="top"/>
    </xf>
    <xf numFmtId="0" fontId="7" fillId="2" borderId="0" xfId="28" applyFont="1" applyFill="1" applyBorder="1" applyProtection="1"/>
    <xf numFmtId="0" fontId="94" fillId="7" borderId="0" xfId="12" applyFont="1" applyBorder="1" applyProtection="1"/>
    <xf numFmtId="0" fontId="14" fillId="2" borderId="4" xfId="20" applyNumberFormat="1" applyFont="1" applyFill="1" applyBorder="1" applyAlignment="1" applyProtection="1"/>
    <xf numFmtId="167" fontId="5" fillId="2" borderId="0" xfId="51" applyFont="1" applyFill="1" applyBorder="1" applyProtection="1"/>
    <xf numFmtId="180" fontId="5" fillId="4" borderId="0" xfId="6" applyFont="1" applyBorder="1" applyProtection="1">
      <alignment horizontal="right"/>
    </xf>
    <xf numFmtId="0" fontId="7" fillId="2" borderId="0" xfId="44" quotePrefix="1" applyFont="1" applyFill="1" applyBorder="1" applyAlignment="1" applyProtection="1">
      <alignment horizontal="center" wrapText="1"/>
    </xf>
    <xf numFmtId="0" fontId="7" fillId="2" borderId="0" xfId="44" quotePrefix="1" applyFont="1" applyFill="1" applyBorder="1" applyAlignment="1" applyProtection="1">
      <alignment horizontal="center" vertical="top"/>
    </xf>
    <xf numFmtId="0" fontId="5" fillId="2" borderId="0" xfId="2" applyNumberFormat="1" applyFont="1" applyFill="1" applyBorder="1" applyAlignment="1" applyProtection="1">
      <alignment horizontal="left" indent="1"/>
    </xf>
    <xf numFmtId="0" fontId="75" fillId="5" borderId="6" xfId="24" applyFont="1" applyBorder="1" applyAlignment="1">
      <alignment vertical="top" wrapText="1"/>
    </xf>
    <xf numFmtId="0" fontId="0" fillId="0" borderId="0" xfId="0" applyFont="1" applyFill="1" applyAlignment="1"/>
    <xf numFmtId="0" fontId="89" fillId="4" borderId="0" xfId="13" applyFont="1" applyBorder="1" applyAlignment="1"/>
    <xf numFmtId="0" fontId="85" fillId="4" borderId="0" xfId="38" quotePrefix="1" applyFont="1" applyBorder="1">
      <alignment horizontal="center" wrapText="1"/>
    </xf>
    <xf numFmtId="0" fontId="89" fillId="4" borderId="0" xfId="13" applyFont="1" applyBorder="1" applyAlignment="1">
      <alignment horizontal="left"/>
    </xf>
    <xf numFmtId="0" fontId="89" fillId="4" borderId="0" xfId="13" applyFont="1" applyBorder="1" applyAlignment="1">
      <alignment horizontal="right"/>
    </xf>
    <xf numFmtId="0" fontId="66" fillId="4" borderId="0" xfId="52" applyFont="1" applyBorder="1">
      <alignment horizontal="right"/>
    </xf>
    <xf numFmtId="0" fontId="89" fillId="4" borderId="0" xfId="13" applyFont="1" applyBorder="1" applyAlignment="1">
      <alignment horizontal="left" indent="1"/>
    </xf>
    <xf numFmtId="0" fontId="85" fillId="4" borderId="0" xfId="56" applyFont="1" applyBorder="1">
      <alignment horizontal="left"/>
    </xf>
    <xf numFmtId="180" fontId="10" fillId="4" borderId="0" xfId="39" applyNumberFormat="1" applyFont="1" applyBorder="1"/>
    <xf numFmtId="0" fontId="89" fillId="4" borderId="0" xfId="13" applyFont="1" applyBorder="1" applyAlignment="1">
      <alignment horizontal="left" vertical="top" indent="1"/>
    </xf>
    <xf numFmtId="0" fontId="89" fillId="4" borderId="0" xfId="13" quotePrefix="1" applyFont="1" applyBorder="1">
      <alignment horizontal="right"/>
    </xf>
    <xf numFmtId="0" fontId="89" fillId="4" borderId="0" xfId="13" applyFont="1" applyBorder="1" applyAlignment="1">
      <alignment horizontal="centerContinuous" vertical="center" wrapText="1"/>
    </xf>
    <xf numFmtId="0" fontId="89" fillId="4" borderId="0" xfId="13" applyFont="1" applyBorder="1" applyAlignment="1">
      <alignment horizontal="center" wrapText="1"/>
    </xf>
    <xf numFmtId="0" fontId="85" fillId="4" borderId="0" xfId="38" applyFont="1" applyBorder="1">
      <alignment horizontal="center" wrapText="1"/>
    </xf>
    <xf numFmtId="0" fontId="10" fillId="4" borderId="0" xfId="13" applyFont="1" applyBorder="1">
      <alignment horizontal="right"/>
    </xf>
    <xf numFmtId="0" fontId="69" fillId="2" borderId="0" xfId="11" applyFont="1" applyFill="1" applyBorder="1"/>
    <xf numFmtId="0" fontId="9" fillId="4" borderId="0" xfId="13" applyFont="1" applyBorder="1">
      <alignment horizontal="right"/>
    </xf>
    <xf numFmtId="0" fontId="89" fillId="2" borderId="0" xfId="13" applyFont="1" applyFill="1" applyBorder="1" applyAlignment="1"/>
    <xf numFmtId="0" fontId="66" fillId="4" borderId="0" xfId="13" applyFont="1" applyBorder="1" applyAlignment="1">
      <alignment horizontal="right"/>
    </xf>
    <xf numFmtId="0" fontId="89" fillId="4" borderId="0" xfId="13" applyFont="1" applyBorder="1" applyAlignment="1">
      <alignment wrapText="1"/>
    </xf>
    <xf numFmtId="0" fontId="89" fillId="4" borderId="0" xfId="13" applyFont="1" applyBorder="1" applyAlignment="1">
      <alignment horizontal="centerContinuous" wrapText="1"/>
    </xf>
    <xf numFmtId="0" fontId="89" fillId="4" borderId="0" xfId="13" applyFont="1" applyBorder="1" applyAlignment="1">
      <alignment horizontal="centerContinuous"/>
    </xf>
    <xf numFmtId="0" fontId="82" fillId="8" borderId="6" xfId="58" applyFont="1" applyBorder="1" applyProtection="1"/>
    <xf numFmtId="0" fontId="14" fillId="7" borderId="0" xfId="12" applyFont="1" applyBorder="1" applyAlignment="1" applyProtection="1">
      <alignment horizontal="center"/>
    </xf>
    <xf numFmtId="49" fontId="91" fillId="2" borderId="0" xfId="43" quotePrefix="1" applyFont="1" applyFill="1" applyBorder="1" applyProtection="1">
      <alignment horizontal="center" wrapText="1"/>
    </xf>
    <xf numFmtId="0" fontId="94" fillId="7" borderId="0" xfId="12" quotePrefix="1" applyFont="1" applyBorder="1" applyProtection="1"/>
    <xf numFmtId="49" fontId="91" fillId="2" borderId="0" xfId="43" applyFont="1" applyFill="1" applyBorder="1" applyProtection="1">
      <alignment horizontal="center" wrapText="1"/>
    </xf>
    <xf numFmtId="49" fontId="91" fillId="2" borderId="0" xfId="43" applyFont="1" applyFill="1" applyBorder="1" applyAlignment="1" applyProtection="1">
      <alignment horizontal="center" wrapText="1"/>
    </xf>
    <xf numFmtId="0" fontId="5" fillId="2" borderId="0" xfId="0" applyFont="1" applyFill="1" applyBorder="1" applyProtection="1"/>
    <xf numFmtId="14" fontId="5" fillId="2" borderId="0" xfId="0" applyNumberFormat="1" applyFont="1" applyFill="1" applyBorder="1" applyProtection="1"/>
    <xf numFmtId="173" fontId="5" fillId="2" borderId="0" xfId="0" applyNumberFormat="1" applyFont="1" applyFill="1" applyBorder="1" applyProtection="1"/>
    <xf numFmtId="174" fontId="5" fillId="2" borderId="0" xfId="0" applyNumberFormat="1" applyFont="1" applyFill="1" applyBorder="1" applyProtection="1"/>
    <xf numFmtId="9" fontId="5" fillId="2" borderId="0" xfId="0" applyNumberFormat="1" applyFont="1" applyFill="1" applyBorder="1" applyProtection="1"/>
    <xf numFmtId="176" fontId="5" fillId="2" borderId="0" xfId="0" applyNumberFormat="1" applyFont="1" applyFill="1" applyBorder="1" applyProtection="1"/>
    <xf numFmtId="0" fontId="7" fillId="2" borderId="0" xfId="0" applyFont="1" applyFill="1" applyBorder="1" applyProtection="1"/>
    <xf numFmtId="0" fontId="5" fillId="2" borderId="0" xfId="0" applyNumberFormat="1" applyFont="1" applyFill="1" applyBorder="1" applyProtection="1"/>
    <xf numFmtId="0" fontId="13" fillId="3" borderId="6" xfId="58" applyFont="1" applyFill="1" applyBorder="1" applyAlignment="1" applyProtection="1"/>
    <xf numFmtId="0" fontId="7" fillId="2" borderId="0" xfId="0" applyFont="1" applyFill="1" applyBorder="1" applyAlignment="1" applyProtection="1">
      <alignment horizontal="left" vertical="center" wrapText="1"/>
    </xf>
    <xf numFmtId="0" fontId="85" fillId="4" borderId="0" xfId="37" applyFont="1" applyBorder="1" applyAlignment="1">
      <alignment horizontal="center" wrapText="1"/>
    </xf>
    <xf numFmtId="164" fontId="7" fillId="2" borderId="0" xfId="55" applyFont="1" applyFill="1" applyBorder="1" applyAlignment="1" applyProtection="1">
      <alignment horizontal="left"/>
    </xf>
    <xf numFmtId="164" fontId="5" fillId="2" borderId="0" xfId="55" applyFont="1" applyFill="1" applyBorder="1" applyAlignment="1" applyProtection="1">
      <alignment horizontal="left" indent="1"/>
    </xf>
    <xf numFmtId="164" fontId="7" fillId="2" borderId="0" xfId="55" applyFont="1" applyFill="1" applyBorder="1" applyProtection="1">
      <alignment horizontal="left"/>
    </xf>
    <xf numFmtId="182" fontId="5" fillId="2" borderId="0" xfId="2" applyFont="1" applyFill="1" applyBorder="1" applyAlignment="1" applyProtection="1"/>
    <xf numFmtId="0" fontId="7" fillId="2" borderId="0" xfId="44" applyFont="1" applyFill="1" applyBorder="1" applyAlignment="1" applyProtection="1">
      <alignment horizontal="center"/>
    </xf>
    <xf numFmtId="49" fontId="51" fillId="2" borderId="0" xfId="45" applyFont="1" applyFill="1" applyBorder="1" applyAlignment="1" applyProtection="1">
      <alignment horizontal="left" indent="2"/>
    </xf>
    <xf numFmtId="49" fontId="5" fillId="2" borderId="0" xfId="45" applyFont="1" applyFill="1" applyBorder="1" applyAlignment="1" applyProtection="1">
      <alignment horizontal="left" indent="2"/>
    </xf>
    <xf numFmtId="0" fontId="5"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wrapText="1"/>
    </xf>
    <xf numFmtId="49" fontId="91" fillId="2" borderId="0" xfId="43" applyFont="1" applyFill="1" applyBorder="1">
      <alignment horizontal="center" wrapText="1"/>
    </xf>
    <xf numFmtId="0" fontId="5" fillId="2" borderId="0" xfId="12" applyFont="1" applyFill="1" applyBorder="1" applyAlignment="1" applyProtection="1">
      <alignment horizontal="left" vertical="top"/>
    </xf>
    <xf numFmtId="49" fontId="5" fillId="2" borderId="0" xfId="45" applyFont="1" applyFill="1" applyBorder="1" applyAlignment="1" applyProtection="1">
      <alignment horizontal="left" vertical="top"/>
    </xf>
    <xf numFmtId="0" fontId="5" fillId="2" borderId="0" xfId="12" applyFont="1" applyFill="1" applyBorder="1" applyAlignment="1" applyProtection="1">
      <alignment vertical="top"/>
    </xf>
    <xf numFmtId="180" fontId="10" fillId="4" borderId="0" xfId="6" applyFont="1" applyBorder="1">
      <alignment horizontal="right"/>
    </xf>
    <xf numFmtId="0" fontId="85" fillId="4" borderId="0" xfId="13" applyFont="1" applyBorder="1" applyAlignment="1">
      <alignment horizontal="left"/>
    </xf>
    <xf numFmtId="0" fontId="82" fillId="3" borderId="0" xfId="33" applyFont="1" applyFill="1" applyBorder="1" applyAlignment="1">
      <alignment vertical="top" wrapText="1"/>
    </xf>
    <xf numFmtId="175" fontId="80" fillId="3" borderId="0" xfId="26" applyNumberFormat="1" applyFont="1" applyFill="1" applyBorder="1" applyAlignment="1" applyProtection="1"/>
    <xf numFmtId="175" fontId="80" fillId="3" borderId="6" xfId="26" applyNumberFormat="1" applyFont="1" applyFill="1" applyBorder="1" applyAlignment="1" applyProtection="1"/>
    <xf numFmtId="175" fontId="7" fillId="2" borderId="0" xfId="49" applyFont="1" applyFill="1" applyBorder="1"/>
    <xf numFmtId="175" fontId="5" fillId="2" borderId="0" xfId="49" applyFont="1" applyFill="1" applyBorder="1"/>
    <xf numFmtId="49" fontId="7" fillId="2" borderId="0" xfId="29" applyNumberFormat="1" applyFont="1" applyFill="1" applyBorder="1" applyAlignment="1">
      <alignment horizontal="left"/>
    </xf>
    <xf numFmtId="175" fontId="9" fillId="2" borderId="0" xfId="49" applyFont="1" applyFill="1" applyBorder="1" applyAlignment="1">
      <alignment horizontal="right" vertical="center" wrapText="1" indent="1"/>
    </xf>
    <xf numFmtId="175" fontId="7" fillId="2" borderId="11" xfId="49" applyFont="1" applyFill="1" applyBorder="1" applyAlignment="1">
      <alignment horizontal="center" wrapText="1"/>
    </xf>
    <xf numFmtId="182" fontId="7" fillId="2" borderId="0" xfId="49" applyNumberFormat="1" applyFont="1" applyFill="1" applyBorder="1" applyAlignment="1">
      <alignment horizontal="center" wrapText="1"/>
    </xf>
    <xf numFmtId="175" fontId="5" fillId="2" borderId="0" xfId="14" applyFont="1" applyFill="1" applyBorder="1" applyAlignment="1"/>
    <xf numFmtId="182" fontId="5" fillId="2" borderId="0" xfId="4" applyNumberFormat="1" applyFont="1" applyFill="1" applyBorder="1" applyAlignment="1" applyProtection="1">
      <alignment horizontal="left"/>
    </xf>
    <xf numFmtId="182" fontId="5" fillId="2" borderId="0" xfId="2" applyNumberFormat="1" applyFont="1" applyFill="1" applyBorder="1" applyProtection="1">
      <alignment horizontal="right"/>
    </xf>
    <xf numFmtId="175" fontId="9" fillId="2" borderId="0" xfId="49" applyFont="1" applyFill="1" applyBorder="1" applyAlignment="1">
      <alignment vertical="center"/>
    </xf>
    <xf numFmtId="175" fontId="5" fillId="2" borderId="0" xfId="49" applyFont="1" applyFill="1" applyBorder="1" applyAlignment="1"/>
    <xf numFmtId="49" fontId="7" fillId="7" borderId="0" xfId="12" applyNumberFormat="1" applyFont="1" applyBorder="1" applyAlignment="1" applyProtection="1">
      <alignment horizontal="left" wrapText="1"/>
    </xf>
    <xf numFmtId="0" fontId="91" fillId="2" borderId="0" xfId="44" applyFont="1" applyFill="1" applyBorder="1" applyAlignment="1" applyProtection="1">
      <alignment horizontal="centerContinuous" wrapText="1"/>
    </xf>
    <xf numFmtId="0" fontId="7" fillId="7" borderId="0" xfId="12" applyFont="1" applyBorder="1" applyAlignment="1" applyProtection="1">
      <alignment horizontal="centerContinuous" vertical="top" wrapText="1"/>
    </xf>
    <xf numFmtId="0" fontId="91" fillId="2" borderId="0" xfId="44" applyFont="1" applyFill="1" applyBorder="1" applyAlignment="1" applyProtection="1">
      <alignment horizontal="centerContinuous" vertical="top" wrapText="1"/>
    </xf>
    <xf numFmtId="49" fontId="91" fillId="2" borderId="0" xfId="43" applyFont="1" applyFill="1" applyBorder="1" applyAlignment="1">
      <alignment horizontal="center" wrapText="1"/>
    </xf>
    <xf numFmtId="0" fontId="91" fillId="2" borderId="0" xfId="44" applyFont="1" applyFill="1" applyBorder="1" applyAlignment="1" applyProtection="1">
      <alignment horizontal="center" wrapText="1"/>
    </xf>
    <xf numFmtId="49" fontId="94" fillId="7" borderId="0" xfId="12" applyNumberFormat="1" applyFont="1" applyBorder="1" applyAlignment="1" applyProtection="1">
      <alignment horizontal="left" indent="1"/>
    </xf>
    <xf numFmtId="172" fontId="5" fillId="2" borderId="0" xfId="57" applyFont="1" applyFill="1" applyBorder="1" applyAlignment="1" applyProtection="1"/>
    <xf numFmtId="0" fontId="5" fillId="7" borderId="0" xfId="12" applyFont="1" applyBorder="1" applyProtection="1"/>
    <xf numFmtId="0" fontId="5" fillId="7" borderId="0" xfId="12" applyFont="1" applyBorder="1" applyAlignment="1" applyProtection="1"/>
    <xf numFmtId="0" fontId="94" fillId="7" borderId="0" xfId="12" applyFont="1" applyBorder="1" applyAlignment="1" applyProtection="1"/>
    <xf numFmtId="0" fontId="7" fillId="7" borderId="0" xfId="12" applyFont="1" applyBorder="1" applyProtection="1"/>
    <xf numFmtId="0" fontId="5" fillId="7" borderId="0" xfId="12" applyFont="1" applyBorder="1" applyAlignment="1" applyProtection="1">
      <alignment horizontal="left" indent="2"/>
    </xf>
    <xf numFmtId="0" fontId="94" fillId="2" borderId="0" xfId="0" applyFont="1" applyFill="1" applyBorder="1" applyProtection="1"/>
    <xf numFmtId="0" fontId="94" fillId="2" borderId="0" xfId="0" applyFont="1" applyFill="1" applyBorder="1" applyAlignment="1" applyProtection="1">
      <alignment horizontal="left"/>
    </xf>
    <xf numFmtId="180" fontId="91" fillId="2" borderId="0" xfId="43" applyNumberFormat="1" applyFont="1" applyFill="1" applyBorder="1">
      <alignment horizontal="center" wrapText="1"/>
    </xf>
    <xf numFmtId="0" fontId="5" fillId="7" borderId="0" xfId="12" applyFont="1" applyBorder="1" applyAlignment="1" applyProtection="1">
      <alignment horizontal="left"/>
    </xf>
    <xf numFmtId="49" fontId="7" fillId="7" borderId="0" xfId="12" applyNumberFormat="1" applyFont="1" applyBorder="1" applyAlignment="1" applyProtection="1">
      <alignment horizontal="center" wrapText="1"/>
    </xf>
    <xf numFmtId="49" fontId="81" fillId="2" borderId="0" xfId="31" applyFont="1" applyFill="1" applyBorder="1">
      <alignment horizontal="left"/>
    </xf>
    <xf numFmtId="0" fontId="70" fillId="2" borderId="0" xfId="33" applyFont="1" applyFill="1" applyBorder="1" applyAlignment="1">
      <alignment horizontal="left" indent="1"/>
    </xf>
    <xf numFmtId="0" fontId="5" fillId="7" borderId="0" xfId="12" applyFont="1" applyBorder="1" applyAlignment="1" applyProtection="1">
      <alignment horizontal="left" indent="1"/>
    </xf>
    <xf numFmtId="49" fontId="5" fillId="2" borderId="0" xfId="45" applyFont="1" applyFill="1" applyBorder="1" applyAlignment="1" applyProtection="1"/>
    <xf numFmtId="180" fontId="5" fillId="4" borderId="0" xfId="39" applyNumberFormat="1" applyFont="1" applyBorder="1" applyAlignment="1">
      <alignment horizontal="right"/>
    </xf>
    <xf numFmtId="0" fontId="14" fillId="2" borderId="0" xfId="20" applyNumberFormat="1" applyFont="1" applyFill="1" applyBorder="1" applyAlignment="1" applyProtection="1">
      <alignment horizontal="left" wrapText="1"/>
    </xf>
    <xf numFmtId="180" fontId="94" fillId="4" borderId="0" xfId="6" applyFont="1" applyBorder="1" applyProtection="1">
      <alignment horizontal="right"/>
    </xf>
    <xf numFmtId="0" fontId="14" fillId="2" borderId="0" xfId="20" applyNumberFormat="1" applyFont="1" applyFill="1" applyBorder="1" applyAlignment="1" applyProtection="1"/>
    <xf numFmtId="0" fontId="9" fillId="4" borderId="0" xfId="13" applyFont="1" applyBorder="1" applyAlignment="1">
      <alignment horizontal="left"/>
    </xf>
    <xf numFmtId="182" fontId="5" fillId="2" borderId="0" xfId="12" applyNumberFormat="1" applyFont="1" applyFill="1" applyBorder="1" applyAlignment="1" applyProtection="1"/>
    <xf numFmtId="182" fontId="64" fillId="7" borderId="0" xfId="12" applyNumberFormat="1" applyBorder="1"/>
    <xf numFmtId="182" fontId="27" fillId="2" borderId="0" xfId="12" applyNumberFormat="1" applyFont="1" applyFill="1" applyBorder="1" applyAlignment="1" applyProtection="1">
      <alignment horizontal="left" indent="1"/>
    </xf>
    <xf numFmtId="182" fontId="27" fillId="2" borderId="0" xfId="12" applyNumberFormat="1" applyFont="1" applyFill="1" applyBorder="1" applyProtection="1"/>
    <xf numFmtId="182" fontId="27" fillId="2" borderId="0" xfId="12" applyNumberFormat="1" applyFont="1" applyFill="1" applyBorder="1" applyAlignment="1" applyProtection="1"/>
    <xf numFmtId="180" fontId="5" fillId="2" borderId="0" xfId="12" applyNumberFormat="1" applyFont="1" applyFill="1" applyBorder="1" applyAlignment="1" applyProtection="1"/>
    <xf numFmtId="180" fontId="7" fillId="2" borderId="0" xfId="12" applyNumberFormat="1" applyFont="1" applyFill="1" applyBorder="1" applyAlignment="1" applyProtection="1">
      <alignment horizontal="center"/>
    </xf>
    <xf numFmtId="180" fontId="16" fillId="2" borderId="0" xfId="12" applyNumberFormat="1" applyFont="1" applyFill="1" applyBorder="1" applyAlignment="1" applyProtection="1"/>
    <xf numFmtId="180" fontId="30" fillId="2" borderId="0" xfId="51" applyNumberFormat="1" applyFont="1" applyFill="1" applyBorder="1" applyProtection="1"/>
    <xf numFmtId="182" fontId="5" fillId="2" borderId="0" xfId="0" applyNumberFormat="1" applyFont="1" applyFill="1" applyBorder="1" applyProtection="1"/>
    <xf numFmtId="182" fontId="7" fillId="2" borderId="0" xfId="44" applyNumberFormat="1" applyFont="1" applyFill="1" applyBorder="1" applyProtection="1">
      <alignment horizontal="centerContinuous" wrapText="1"/>
    </xf>
    <xf numFmtId="182" fontId="5" fillId="2" borderId="0" xfId="12" applyNumberFormat="1" applyFont="1" applyFill="1" applyBorder="1" applyProtection="1"/>
    <xf numFmtId="182" fontId="94" fillId="7" borderId="0" xfId="12" applyNumberFormat="1" applyFont="1" applyBorder="1" applyProtection="1"/>
    <xf numFmtId="182" fontId="89" fillId="4" borderId="0" xfId="13" applyNumberFormat="1" applyFont="1" applyBorder="1">
      <alignment horizontal="right"/>
    </xf>
    <xf numFmtId="182" fontId="5" fillId="2" borderId="0" xfId="58" applyNumberFormat="1" applyFont="1" applyFill="1" applyBorder="1" applyAlignment="1" applyProtection="1"/>
    <xf numFmtId="49" fontId="78" fillId="2" borderId="0" xfId="31" applyFont="1" applyFill="1" applyBorder="1">
      <alignment horizontal="left"/>
    </xf>
    <xf numFmtId="0" fontId="10" fillId="4" borderId="0" xfId="13" applyFont="1" applyBorder="1" applyAlignment="1">
      <alignment horizontal="left"/>
    </xf>
    <xf numFmtId="166" fontId="7" fillId="2" borderId="0" xfId="16" applyNumberFormat="1" applyFont="1" applyFill="1" applyBorder="1" applyAlignment="1" applyProtection="1">
      <alignment horizontal="center"/>
    </xf>
    <xf numFmtId="0" fontId="94" fillId="7" borderId="0" xfId="12" applyFont="1" applyBorder="1"/>
    <xf numFmtId="0" fontId="0" fillId="0" borderId="0" xfId="0" applyAlignment="1">
      <alignment vertical="top" wrapText="1"/>
    </xf>
    <xf numFmtId="0" fontId="91" fillId="7" borderId="0" xfId="12" applyFont="1" applyBorder="1" applyAlignment="1">
      <alignment horizontal="center" wrapText="1"/>
    </xf>
    <xf numFmtId="0" fontId="94" fillId="7" borderId="0" xfId="12" applyFont="1" applyBorder="1"/>
    <xf numFmtId="0" fontId="64" fillId="7" borderId="6" xfId="12" applyBorder="1" applyProtection="1">
      <protection locked="0"/>
    </xf>
    <xf numFmtId="184" fontId="94" fillId="7" borderId="32" xfId="47" applyNumberFormat="1" applyFont="1" applyBorder="1" applyAlignment="1">
      <alignment horizontal="right"/>
    </xf>
    <xf numFmtId="184" fontId="94" fillId="4" borderId="32" xfId="6" applyNumberFormat="1" applyFont="1" applyBorder="1">
      <alignment horizontal="right"/>
    </xf>
    <xf numFmtId="185" fontId="89" fillId="4" borderId="1" xfId="48" applyNumberFormat="1" applyFont="1" applyBorder="1" applyAlignment="1">
      <alignment horizontal="right"/>
    </xf>
    <xf numFmtId="186" fontId="94" fillId="7" borderId="32" xfId="4" applyNumberFormat="1" applyFont="1" applyFill="1" applyBorder="1" applyAlignment="1" applyProtection="1">
      <alignment horizontal="right"/>
    </xf>
    <xf numFmtId="184" fontId="70" fillId="4" borderId="17" xfId="6" applyNumberFormat="1" applyFont="1" applyBorder="1" applyProtection="1">
      <alignment horizontal="right"/>
    </xf>
    <xf numFmtId="184" fontId="70" fillId="4" borderId="18" xfId="6" applyNumberFormat="1" applyFont="1" applyBorder="1" applyProtection="1">
      <alignment horizontal="right"/>
    </xf>
    <xf numFmtId="184" fontId="5" fillId="4" borderId="3" xfId="6" applyNumberFormat="1" applyFont="1" applyBorder="1" applyProtection="1">
      <alignment horizontal="right"/>
    </xf>
    <xf numFmtId="184" fontId="5" fillId="4" borderId="5" xfId="39" applyNumberFormat="1" applyFont="1" applyBorder="1" applyAlignment="1">
      <alignment horizontal="right"/>
    </xf>
    <xf numFmtId="184" fontId="94" fillId="4" borderId="2" xfId="6" applyNumberFormat="1" applyFont="1" applyBorder="1" applyProtection="1">
      <alignment horizontal="right"/>
    </xf>
    <xf numFmtId="184" fontId="5" fillId="4" borderId="2" xfId="6" applyNumberFormat="1" applyFont="1" applyBorder="1" applyProtection="1">
      <alignment horizontal="right"/>
    </xf>
    <xf numFmtId="185" fontId="5" fillId="2" borderId="3" xfId="51" applyNumberFormat="1" applyFont="1" applyFill="1" applyBorder="1" applyProtection="1"/>
    <xf numFmtId="184" fontId="5" fillId="4" borderId="1" xfId="6" applyNumberFormat="1" applyFont="1" applyBorder="1" applyProtection="1">
      <alignment horizontal="right"/>
    </xf>
    <xf numFmtId="184" fontId="5" fillId="4" borderId="5" xfId="6" applyNumberFormat="1" applyFont="1" applyBorder="1" applyProtection="1">
      <alignment horizontal="right"/>
    </xf>
    <xf numFmtId="184" fontId="10" fillId="4" borderId="1" xfId="6" applyNumberFormat="1" applyFont="1" applyBorder="1">
      <alignment horizontal="right"/>
    </xf>
    <xf numFmtId="184" fontId="10" fillId="4" borderId="5" xfId="39" applyNumberFormat="1" applyFont="1" applyBorder="1"/>
    <xf numFmtId="184" fontId="100" fillId="4" borderId="5" xfId="39" applyNumberFormat="1" applyFont="1" applyBorder="1" applyAlignment="1">
      <alignment horizontal="right"/>
    </xf>
    <xf numFmtId="184" fontId="27" fillId="4" borderId="1" xfId="6" applyNumberFormat="1" applyFont="1" applyBorder="1" applyProtection="1">
      <alignment horizontal="right"/>
    </xf>
    <xf numFmtId="184" fontId="15" fillId="4" borderId="5" xfId="39" applyNumberFormat="1" applyFont="1" applyBorder="1" applyAlignment="1">
      <alignment horizontal="right"/>
    </xf>
    <xf numFmtId="184" fontId="27" fillId="4" borderId="5" xfId="39" applyNumberFormat="1" applyFont="1" applyBorder="1" applyAlignment="1">
      <alignment horizontal="right"/>
    </xf>
    <xf numFmtId="184" fontId="10" fillId="4" borderId="1" xfId="40" applyNumberFormat="1" applyBorder="1" applyAlignment="1"/>
    <xf numFmtId="184" fontId="27" fillId="4" borderId="3" xfId="6" applyNumberFormat="1" applyFont="1" applyBorder="1" applyProtection="1">
      <alignment horizontal="right"/>
    </xf>
    <xf numFmtId="184" fontId="27" fillId="4" borderId="26" xfId="6" applyNumberFormat="1" applyFont="1" applyBorder="1" applyProtection="1">
      <alignment horizontal="right"/>
    </xf>
    <xf numFmtId="184" fontId="64" fillId="4" borderId="32" xfId="6" applyNumberFormat="1" applyFont="1" applyBorder="1">
      <alignment horizontal="right"/>
    </xf>
    <xf numFmtId="184" fontId="64" fillId="4" borderId="5" xfId="39" applyNumberFormat="1" applyFont="1" applyBorder="1" applyAlignment="1">
      <alignment horizontal="right"/>
    </xf>
    <xf numFmtId="184" fontId="15" fillId="4" borderId="1" xfId="6" applyNumberFormat="1" applyFont="1" applyBorder="1" applyProtection="1">
      <alignment horizontal="right"/>
    </xf>
    <xf numFmtId="184" fontId="15" fillId="4" borderId="3" xfId="6" applyNumberFormat="1" applyFont="1" applyBorder="1" applyProtection="1">
      <alignment horizontal="right"/>
    </xf>
    <xf numFmtId="184" fontId="22" fillId="4" borderId="5" xfId="39" applyNumberFormat="1" applyFont="1" applyBorder="1" applyAlignment="1">
      <alignment horizontal="right"/>
    </xf>
    <xf numFmtId="186" fontId="5" fillId="4" borderId="1" xfId="6" applyNumberFormat="1" applyFont="1" applyBorder="1" applyProtection="1">
      <alignment horizontal="right"/>
    </xf>
    <xf numFmtId="187" fontId="27" fillId="4" borderId="27" xfId="6" applyNumberFormat="1" applyFont="1" applyBorder="1" applyProtection="1">
      <alignment horizontal="right"/>
    </xf>
    <xf numFmtId="187" fontId="27" fillId="4" borderId="28" xfId="6" applyNumberFormat="1" applyFont="1" applyBorder="1" applyProtection="1">
      <alignment horizontal="right"/>
    </xf>
    <xf numFmtId="187" fontId="27" fillId="4" borderId="1" xfId="6" applyNumberFormat="1" applyFont="1" applyBorder="1" applyProtection="1">
      <alignment horizontal="right"/>
    </xf>
    <xf numFmtId="187" fontId="15" fillId="4" borderId="5" xfId="39" applyNumberFormat="1" applyFont="1" applyBorder="1" applyAlignment="1">
      <alignment horizontal="right"/>
    </xf>
    <xf numFmtId="187" fontId="27" fillId="4" borderId="5" xfId="39" applyNumberFormat="1" applyFont="1" applyBorder="1" applyAlignment="1">
      <alignment horizontal="right"/>
    </xf>
    <xf numFmtId="0" fontId="27" fillId="2" borderId="0" xfId="12" applyFont="1" applyFill="1" applyBorder="1" applyAlignment="1" applyProtection="1">
      <alignment horizontal="left" indent="2"/>
    </xf>
    <xf numFmtId="0" fontId="82" fillId="3" borderId="6" xfId="33" applyFill="1" applyBorder="1" applyAlignment="1">
      <alignment vertical="top" wrapText="1"/>
    </xf>
    <xf numFmtId="49" fontId="64" fillId="0" borderId="0" xfId="45" applyFont="1">
      <alignment horizontal="left" indent="1"/>
    </xf>
    <xf numFmtId="187" fontId="5" fillId="2" borderId="1" xfId="12" applyNumberFormat="1" applyFont="1" applyFill="1" applyBorder="1" applyAlignment="1" applyProtection="1"/>
    <xf numFmtId="184" fontId="10" fillId="4" borderId="3" xfId="6" applyNumberFormat="1" applyFont="1" applyBorder="1" applyProtection="1">
      <alignment horizontal="right"/>
      <protection locked="0"/>
    </xf>
    <xf numFmtId="189" fontId="10" fillId="4" borderId="3" xfId="6" applyNumberFormat="1" applyFont="1" applyBorder="1" applyProtection="1">
      <alignment horizontal="right"/>
      <protection locked="0"/>
    </xf>
    <xf numFmtId="188" fontId="5" fillId="4" borderId="3" xfId="6" applyNumberFormat="1" applyFont="1" applyBorder="1" applyProtection="1">
      <alignment horizontal="right"/>
    </xf>
    <xf numFmtId="0" fontId="27" fillId="0" borderId="8" xfId="58" applyFont="1" applyFill="1" applyBorder="1" applyAlignment="1" applyProtection="1">
      <alignment horizontal="left" indent="2"/>
    </xf>
    <xf numFmtId="0" fontId="27" fillId="0" borderId="0" xfId="58" applyFont="1" applyFill="1" applyBorder="1" applyAlignment="1" applyProtection="1">
      <alignment horizontal="left" indent="2"/>
    </xf>
    <xf numFmtId="0" fontId="13" fillId="0" borderId="0" xfId="0" applyFont="1" applyFill="1" applyAlignment="1">
      <alignment horizontal="left" vertical="top" wrapText="1" indent="2"/>
    </xf>
    <xf numFmtId="0" fontId="0" fillId="0" borderId="0" xfId="0" applyAlignment="1">
      <alignment horizontal="left" indent="2"/>
    </xf>
    <xf numFmtId="0" fontId="0" fillId="0" borderId="0" xfId="0" applyFill="1" applyAlignment="1">
      <alignment horizontal="left" indent="2"/>
    </xf>
    <xf numFmtId="0" fontId="0" fillId="0" borderId="0" xfId="0" quotePrefix="1" applyAlignment="1">
      <alignment horizontal="left" indent="2"/>
    </xf>
    <xf numFmtId="0" fontId="97" fillId="0" borderId="4" xfId="0" applyFont="1" applyFill="1" applyBorder="1" applyAlignment="1">
      <alignment horizontal="left" vertical="top" indent="2"/>
    </xf>
    <xf numFmtId="0" fontId="0" fillId="0" borderId="4" xfId="0" applyFill="1" applyBorder="1" applyAlignment="1">
      <alignment horizontal="left" indent="2"/>
    </xf>
    <xf numFmtId="0" fontId="0" fillId="0" borderId="0" xfId="0" applyBorder="1" applyAlignment="1">
      <alignment horizontal="left" indent="2"/>
    </xf>
    <xf numFmtId="0" fontId="0" fillId="0" borderId="0" xfId="0" applyFont="1" applyAlignment="1">
      <alignment horizontal="left" indent="2"/>
    </xf>
    <xf numFmtId="0" fontId="94" fillId="0" borderId="0" xfId="0" applyFont="1" applyAlignment="1">
      <alignment horizontal="left" vertical="top" indent="2"/>
    </xf>
    <xf numFmtId="0" fontId="27" fillId="0" borderId="4" xfId="58" applyFont="1" applyFill="1" applyBorder="1" applyAlignment="1" applyProtection="1">
      <alignment horizontal="left" indent="2"/>
    </xf>
    <xf numFmtId="0" fontId="27" fillId="0" borderId="4" xfId="0" applyFont="1" applyFill="1" applyBorder="1" applyAlignment="1">
      <alignment horizontal="left" vertical="top" wrapText="1" indent="2"/>
    </xf>
    <xf numFmtId="0" fontId="43" fillId="0" borderId="8" xfId="58" applyFont="1" applyFill="1" applyBorder="1" applyAlignment="1" applyProtection="1">
      <alignment horizontal="left" indent="2"/>
    </xf>
    <xf numFmtId="0" fontId="43" fillId="0" borderId="0" xfId="58" applyFont="1" applyFill="1" applyBorder="1" applyAlignment="1" applyProtection="1">
      <alignment horizontal="left" indent="2"/>
    </xf>
    <xf numFmtId="175" fontId="76" fillId="0" borderId="0" xfId="26" applyNumberFormat="1" applyFill="1" applyBorder="1" applyAlignment="1" applyProtection="1">
      <alignment horizontal="left" indent="2"/>
    </xf>
    <xf numFmtId="175" fontId="80" fillId="0" borderId="0" xfId="26" applyNumberFormat="1" applyFont="1" applyFill="1" applyBorder="1" applyAlignment="1" applyProtection="1">
      <alignment horizontal="left" indent="2"/>
    </xf>
    <xf numFmtId="175" fontId="17" fillId="0" borderId="0" xfId="49" applyFont="1" applyFill="1" applyBorder="1" applyAlignment="1">
      <alignment horizontal="left" indent="2"/>
    </xf>
    <xf numFmtId="175" fontId="20" fillId="0" borderId="0" xfId="14" applyFont="1" applyFill="1" applyBorder="1" applyAlignment="1">
      <alignment horizontal="left" vertical="top" wrapText="1" indent="2"/>
    </xf>
    <xf numFmtId="182" fontId="15" fillId="0" borderId="0" xfId="2" applyFont="1" applyFill="1" applyBorder="1" applyAlignment="1" applyProtection="1">
      <alignment horizontal="left" indent="2"/>
    </xf>
    <xf numFmtId="0" fontId="0" fillId="0" borderId="0" xfId="0" applyAlignment="1" applyProtection="1">
      <alignment horizontal="left" indent="2"/>
      <protection locked="0"/>
    </xf>
    <xf numFmtId="0" fontId="91" fillId="7" borderId="0" xfId="12" applyFont="1" applyBorder="1" applyAlignment="1">
      <alignment horizontal="center" wrapText="1"/>
    </xf>
    <xf numFmtId="0" fontId="13" fillId="3" borderId="13" xfId="55" applyNumberFormat="1" applyFont="1" applyFill="1" applyBorder="1" applyAlignment="1" applyProtection="1"/>
    <xf numFmtId="0" fontId="5" fillId="2" borderId="0" xfId="12" applyFont="1" applyFill="1" applyBorder="1" applyProtection="1">
      <protection locked="0"/>
    </xf>
    <xf numFmtId="49" fontId="5" fillId="2" borderId="0" xfId="45" applyFont="1" applyFill="1" applyBorder="1" applyAlignment="1" applyProtection="1">
      <alignment horizontal="left" indent="2"/>
      <protection locked="0"/>
    </xf>
    <xf numFmtId="0" fontId="7" fillId="2" borderId="0" xfId="44" applyFont="1" applyFill="1" applyBorder="1" applyAlignment="1" applyProtection="1">
      <alignment horizontal="center"/>
      <protection locked="0"/>
    </xf>
    <xf numFmtId="0" fontId="27" fillId="2" borderId="6" xfId="12" applyFont="1" applyFill="1" applyBorder="1" applyProtection="1">
      <protection locked="0"/>
    </xf>
    <xf numFmtId="0" fontId="15" fillId="3" borderId="13" xfId="55" applyNumberFormat="1" applyFont="1" applyFill="1" applyBorder="1" applyAlignment="1" applyProtection="1"/>
    <xf numFmtId="0" fontId="13" fillId="3" borderId="14" xfId="55" applyNumberFormat="1" applyFont="1" applyFill="1" applyBorder="1" applyAlignment="1" applyProtection="1"/>
    <xf numFmtId="0" fontId="101" fillId="7" borderId="0" xfId="12" applyFont="1" applyBorder="1"/>
    <xf numFmtId="0" fontId="2" fillId="0" borderId="0" xfId="0" applyFont="1" applyBorder="1"/>
    <xf numFmtId="0" fontId="0" fillId="0" borderId="0" xfId="0" applyProtection="1"/>
    <xf numFmtId="0" fontId="85" fillId="4" borderId="0" xfId="36" applyFont="1" applyBorder="1" applyProtection="1">
      <alignment horizontal="left"/>
    </xf>
    <xf numFmtId="0" fontId="89" fillId="4" borderId="0" xfId="56" applyFont="1" applyBorder="1" applyProtection="1">
      <alignment horizontal="left"/>
    </xf>
    <xf numFmtId="184" fontId="100" fillId="4" borderId="5" xfId="39" applyNumberFormat="1" applyFont="1" applyBorder="1" applyAlignment="1" applyProtection="1">
      <alignment horizontal="right"/>
    </xf>
    <xf numFmtId="0" fontId="0" fillId="0" borderId="0" xfId="0" applyAlignment="1" applyProtection="1">
      <alignment horizontal="left" indent="2"/>
    </xf>
    <xf numFmtId="184" fontId="5" fillId="4" borderId="5" xfId="39" applyNumberFormat="1" applyFont="1" applyBorder="1" applyAlignment="1" applyProtection="1">
      <alignment horizontal="right"/>
    </xf>
    <xf numFmtId="49" fontId="5" fillId="2" borderId="6" xfId="45" applyFont="1" applyFill="1" applyBorder="1" applyAlignment="1" applyProtection="1">
      <alignment horizontal="left" indent="2"/>
    </xf>
    <xf numFmtId="49" fontId="64" fillId="2" borderId="0" xfId="45" applyFont="1" applyFill="1" applyBorder="1" applyProtection="1">
      <alignment horizontal="left" indent="1"/>
    </xf>
    <xf numFmtId="185" fontId="64" fillId="7" borderId="32" xfId="51" applyNumberFormat="1" applyFont="1" applyFill="1" applyBorder="1" applyAlignment="1" applyProtection="1">
      <alignment horizontal="right"/>
    </xf>
    <xf numFmtId="185" fontId="15" fillId="4" borderId="5" xfId="39" applyNumberFormat="1" applyFont="1" applyBorder="1" applyAlignment="1">
      <alignment horizontal="right"/>
    </xf>
    <xf numFmtId="0" fontId="14" fillId="7" borderId="4" xfId="12" applyFont="1" applyBorder="1" applyAlignment="1" applyProtection="1">
      <alignment horizontal="center"/>
      <protection locked="0"/>
    </xf>
    <xf numFmtId="0" fontId="14" fillId="7" borderId="0" xfId="12" applyFont="1" applyBorder="1" applyAlignment="1" applyProtection="1">
      <alignment horizontal="center"/>
      <protection locked="0"/>
    </xf>
    <xf numFmtId="49" fontId="101" fillId="2" borderId="0" xfId="20" applyFont="1" applyFill="1" applyBorder="1" applyAlignment="1" applyProtection="1">
      <alignment horizontal="left" wrapText="1"/>
      <protection locked="0"/>
    </xf>
    <xf numFmtId="0" fontId="64" fillId="7" borderId="0" xfId="12"/>
    <xf numFmtId="181" fontId="7" fillId="2" borderId="0" xfId="44" applyNumberFormat="1" applyFont="1" applyFill="1" applyBorder="1" applyAlignment="1" applyProtection="1">
      <alignment horizontal="center" wrapText="1"/>
    </xf>
    <xf numFmtId="184" fontId="15" fillId="4" borderId="5" xfId="39" applyNumberFormat="1" applyFont="1" applyBorder="1" applyAlignment="1" applyProtection="1">
      <alignment horizontal="right"/>
    </xf>
    <xf numFmtId="184" fontId="27" fillId="4" borderId="5" xfId="39" applyNumberFormat="1" applyFont="1" applyBorder="1" applyAlignment="1" applyProtection="1">
      <alignment horizontal="right"/>
    </xf>
    <xf numFmtId="0" fontId="117" fillId="0" borderId="0" xfId="0" applyFont="1" applyAlignment="1">
      <alignment horizontal="left" indent="2"/>
    </xf>
    <xf numFmtId="0" fontId="0" fillId="0" borderId="0" xfId="0"/>
    <xf numFmtId="184" fontId="10" fillId="4" borderId="1" xfId="6" applyNumberFormat="1" applyFont="1" applyBorder="1" applyProtection="1">
      <alignment horizontal="right"/>
    </xf>
    <xf numFmtId="182" fontId="9" fillId="2" borderId="0" xfId="2" applyFont="1" applyFill="1" applyBorder="1" applyAlignment="1" applyProtection="1">
      <alignment horizontal="right" indent="1"/>
    </xf>
    <xf numFmtId="175" fontId="14" fillId="2" borderId="0" xfId="14" applyFont="1" applyFill="1" applyBorder="1" applyAlignment="1" applyProtection="1"/>
    <xf numFmtId="182" fontId="9" fillId="2" borderId="0" xfId="2" applyNumberFormat="1" applyFont="1" applyFill="1" applyBorder="1" applyAlignment="1" applyProtection="1">
      <alignment horizontal="left" vertical="top"/>
    </xf>
    <xf numFmtId="182" fontId="9" fillId="2" borderId="0" xfId="2" applyNumberFormat="1" applyFont="1" applyFill="1" applyBorder="1" applyAlignment="1" applyProtection="1"/>
    <xf numFmtId="175" fontId="24" fillId="2" borderId="0" xfId="49" applyFont="1" applyFill="1" applyBorder="1" applyAlignment="1" applyProtection="1">
      <alignment horizontal="center" wrapText="1"/>
    </xf>
    <xf numFmtId="175" fontId="17" fillId="2" borderId="0" xfId="49" applyFont="1" applyFill="1" applyBorder="1" applyProtection="1"/>
    <xf numFmtId="182" fontId="9" fillId="2" borderId="0" xfId="2" applyFont="1" applyFill="1" applyBorder="1" applyAlignment="1" applyProtection="1">
      <alignment horizontal="left" vertical="center"/>
    </xf>
    <xf numFmtId="175" fontId="5" fillId="2" borderId="0" xfId="49" applyFont="1" applyFill="1" applyBorder="1" applyProtection="1"/>
    <xf numFmtId="182" fontId="9" fillId="2" borderId="0" xfId="2" applyFont="1" applyFill="1" applyBorder="1" applyAlignment="1" applyProtection="1">
      <alignment horizontal="left" vertical="top"/>
    </xf>
    <xf numFmtId="182" fontId="9" fillId="2" borderId="0" xfId="2" applyFont="1" applyFill="1" applyBorder="1" applyAlignment="1" applyProtection="1"/>
    <xf numFmtId="175" fontId="9" fillId="2" borderId="0" xfId="49" applyFont="1" applyFill="1" applyBorder="1" applyAlignment="1" applyProtection="1">
      <alignment horizontal="center" wrapText="1"/>
    </xf>
    <xf numFmtId="175" fontId="9" fillId="2" borderId="0" xfId="49" applyFont="1" applyFill="1" applyBorder="1" applyAlignment="1" applyProtection="1">
      <alignment horizontal="right" vertical="center" wrapText="1" indent="1"/>
    </xf>
    <xf numFmtId="175" fontId="7" fillId="2" borderId="0" xfId="49" applyFont="1" applyFill="1" applyBorder="1" applyAlignment="1" applyProtection="1">
      <alignment horizontal="center" wrapText="1"/>
    </xf>
    <xf numFmtId="175" fontId="17" fillId="2" borderId="0" xfId="14" applyFont="1" applyFill="1" applyBorder="1" applyAlignment="1" applyProtection="1"/>
    <xf numFmtId="175" fontId="9" fillId="2" borderId="0" xfId="49" applyFont="1" applyFill="1" applyBorder="1" applyAlignment="1" applyProtection="1">
      <alignment vertical="center"/>
    </xf>
    <xf numFmtId="175" fontId="7" fillId="2" borderId="0" xfId="49" applyFont="1" applyFill="1" applyBorder="1" applyAlignment="1" applyProtection="1">
      <alignment horizontal="center" vertical="center" wrapText="1"/>
    </xf>
    <xf numFmtId="175" fontId="29" fillId="2" borderId="0" xfId="49" applyFont="1" applyFill="1" applyBorder="1" applyAlignment="1" applyProtection="1">
      <alignment horizontal="center" wrapText="1"/>
    </xf>
    <xf numFmtId="175" fontId="24" fillId="2" borderId="6" xfId="49" applyFont="1" applyFill="1" applyBorder="1" applyAlignment="1" applyProtection="1">
      <alignment horizontal="center" wrapText="1"/>
    </xf>
    <xf numFmtId="182" fontId="9" fillId="2" borderId="6" xfId="2" applyFont="1" applyFill="1" applyBorder="1" applyAlignment="1" applyProtection="1">
      <alignment horizontal="left" vertical="top"/>
    </xf>
    <xf numFmtId="182" fontId="9" fillId="0" borderId="0" xfId="2" applyFont="1" applyFill="1" applyBorder="1" applyAlignment="1" applyProtection="1">
      <alignment horizontal="left" vertical="top" indent="2"/>
    </xf>
    <xf numFmtId="182" fontId="7" fillId="2" borderId="0" xfId="49" applyNumberFormat="1" applyFont="1" applyFill="1" applyBorder="1" applyAlignment="1" applyProtection="1">
      <alignment horizontal="center" wrapText="1"/>
    </xf>
    <xf numFmtId="182" fontId="9" fillId="2" borderId="0" xfId="2" applyFont="1" applyFill="1" applyBorder="1" applyAlignment="1" applyProtection="1">
      <alignment horizontal="right" indent="2"/>
    </xf>
    <xf numFmtId="184" fontId="10" fillId="4" borderId="3" xfId="6" applyNumberFormat="1" applyFont="1" applyBorder="1" applyProtection="1">
      <alignment horizontal="right"/>
    </xf>
    <xf numFmtId="189" fontId="10" fillId="4" borderId="3" xfId="6" applyNumberFormat="1" applyFont="1" applyBorder="1" applyProtection="1">
      <alignment horizontal="right"/>
    </xf>
    <xf numFmtId="185" fontId="94" fillId="4" borderId="2" xfId="6" applyNumberFormat="1" applyFont="1" applyBorder="1" applyProtection="1">
      <alignment horizontal="right"/>
    </xf>
    <xf numFmtId="49" fontId="30" fillId="2" borderId="0" xfId="43" applyFont="1" applyFill="1" applyBorder="1" applyAlignment="1" applyProtection="1">
      <alignment horizontal="center" vertical="top" wrapText="1"/>
    </xf>
    <xf numFmtId="0" fontId="0" fillId="0" borderId="0" xfId="0"/>
    <xf numFmtId="0" fontId="0" fillId="0" borderId="0" xfId="0" applyFill="1"/>
    <xf numFmtId="0" fontId="0" fillId="0" borderId="0" xfId="0" applyBorder="1"/>
    <xf numFmtId="0" fontId="89" fillId="4" borderId="0" xfId="96" applyBorder="1" applyAlignment="1"/>
    <xf numFmtId="0" fontId="89" fillId="4" borderId="6" xfId="96" applyBorder="1"/>
    <xf numFmtId="0" fontId="66" fillId="4" borderId="16" xfId="53" applyBorder="1">
      <alignment horizontal="right"/>
    </xf>
    <xf numFmtId="0" fontId="0" fillId="0" borderId="0" xfId="0" applyFill="1" applyBorder="1"/>
    <xf numFmtId="0" fontId="0" fillId="0" borderId="0" xfId="0" applyAlignment="1">
      <alignment horizontal="left" indent="2"/>
    </xf>
    <xf numFmtId="0" fontId="0" fillId="0" borderId="0" xfId="0"/>
    <xf numFmtId="0" fontId="0" fillId="0" borderId="0" xfId="0" applyFill="1"/>
    <xf numFmtId="0" fontId="0" fillId="0" borderId="0" xfId="0" applyFill="1" applyAlignment="1"/>
    <xf numFmtId="0" fontId="7" fillId="7" borderId="0" xfId="12" applyFont="1" applyFill="1" applyBorder="1" applyAlignment="1" applyProtection="1"/>
    <xf numFmtId="0" fontId="5" fillId="7" borderId="0" xfId="12" applyFont="1" applyFill="1" applyBorder="1" applyAlignment="1" applyProtection="1"/>
    <xf numFmtId="0" fontId="7" fillId="7" borderId="0" xfId="12" applyFont="1" applyFill="1" applyBorder="1" applyAlignment="1" applyProtection="1">
      <alignment horizontal="left"/>
    </xf>
    <xf numFmtId="0" fontId="5" fillId="7" borderId="0" xfId="12" applyFont="1" applyFill="1" applyBorder="1" applyAlignment="1" applyProtection="1">
      <alignment horizontal="left"/>
    </xf>
    <xf numFmtId="0" fontId="89" fillId="2" borderId="0" xfId="56" applyFont="1" applyFill="1" applyBorder="1">
      <alignment horizontal="left"/>
    </xf>
    <xf numFmtId="0" fontId="83" fillId="2" borderId="0" xfId="34" applyFill="1" applyBorder="1"/>
    <xf numFmtId="0" fontId="11" fillId="2" borderId="0" xfId="35" applyFont="1" applyFill="1" applyBorder="1"/>
    <xf numFmtId="0" fontId="85" fillId="2" borderId="0" xfId="36" applyFill="1" applyBorder="1">
      <alignment horizontal="left"/>
    </xf>
    <xf numFmtId="0" fontId="89" fillId="2" borderId="0" xfId="56" applyFill="1" applyBorder="1">
      <alignment horizontal="left"/>
    </xf>
    <xf numFmtId="0" fontId="89" fillId="2" borderId="0" xfId="96" applyFill="1" applyBorder="1" applyAlignment="1"/>
    <xf numFmtId="0" fontId="89" fillId="2" borderId="0" xfId="96" applyFill="1" applyBorder="1"/>
    <xf numFmtId="180" fontId="10" fillId="2" borderId="0" xfId="97" applyNumberFormat="1" applyFill="1" applyBorder="1"/>
    <xf numFmtId="0" fontId="9" fillId="2" borderId="0" xfId="35" applyFont="1" applyFill="1" applyBorder="1"/>
    <xf numFmtId="0" fontId="85" fillId="2" borderId="0" xfId="56" applyFont="1" applyFill="1" applyBorder="1" applyAlignment="1"/>
    <xf numFmtId="49" fontId="7" fillId="2" borderId="0" xfId="12" applyNumberFormat="1" applyFont="1" applyFill="1" applyBorder="1" applyAlignment="1" applyProtection="1">
      <alignment horizontal="left"/>
    </xf>
    <xf numFmtId="165" fontId="94" fillId="2" borderId="32" xfId="47" applyNumberFormat="1" applyFont="1" applyFill="1" applyAlignment="1">
      <alignment horizontal="right"/>
    </xf>
    <xf numFmtId="0" fontId="0" fillId="0" borderId="0" xfId="0" quotePrefix="1"/>
    <xf numFmtId="0" fontId="0" fillId="0" borderId="0" xfId="0" applyAlignment="1">
      <alignment horizontal="left" indent="1"/>
    </xf>
    <xf numFmtId="0" fontId="7" fillId="2" borderId="0" xfId="44" applyFont="1" applyFill="1" applyBorder="1" applyAlignment="1" applyProtection="1">
      <alignment horizontal="center" wrapText="1"/>
    </xf>
    <xf numFmtId="172" fontId="22" fillId="0" borderId="3" xfId="57" applyFont="1" applyFill="1" applyBorder="1" applyAlignment="1">
      <alignment horizontal="left" wrapText="1"/>
      <protection locked="0"/>
    </xf>
    <xf numFmtId="165" fontId="33" fillId="0" borderId="3" xfId="15" applyFont="1" applyFill="1" applyBorder="1">
      <protection locked="0"/>
    </xf>
    <xf numFmtId="185" fontId="22" fillId="0" borderId="19" xfId="51" applyNumberFormat="1" applyFont="1" applyFill="1" applyBorder="1">
      <protection locked="0"/>
    </xf>
    <xf numFmtId="184" fontId="98" fillId="0" borderId="3" xfId="10" applyNumberFormat="1" applyFont="1" applyFill="1" applyBorder="1">
      <protection locked="0"/>
    </xf>
    <xf numFmtId="184" fontId="98" fillId="0" borderId="17" xfId="10" applyNumberFormat="1" applyFont="1" applyFill="1" applyBorder="1">
      <protection locked="0"/>
    </xf>
    <xf numFmtId="184" fontId="22" fillId="0" borderId="3" xfId="2" applyNumberFormat="1" applyFont="1" applyFill="1" applyBorder="1" applyAlignment="1">
      <protection locked="0"/>
    </xf>
    <xf numFmtId="184" fontId="99" fillId="0" borderId="3" xfId="10" applyNumberFormat="1" applyFont="1" applyFill="1" applyBorder="1" applyAlignment="1">
      <protection locked="0"/>
    </xf>
    <xf numFmtId="184" fontId="22" fillId="0" borderId="1" xfId="2" applyNumberFormat="1" applyFont="1" applyFill="1" applyBorder="1" applyAlignment="1">
      <protection locked="0"/>
    </xf>
    <xf numFmtId="184" fontId="22" fillId="0" borderId="20" xfId="2" applyNumberFormat="1" applyFont="1" applyFill="1" applyBorder="1" applyAlignment="1">
      <protection locked="0"/>
    </xf>
    <xf numFmtId="184" fontId="22" fillId="0" borderId="3" xfId="10" applyNumberFormat="1" applyFont="1" applyFill="1" applyBorder="1">
      <protection locked="0"/>
    </xf>
    <xf numFmtId="184" fontId="22" fillId="0" borderId="3" xfId="2" applyNumberFormat="1" applyFont="1" applyFill="1" applyBorder="1">
      <alignment horizontal="right"/>
      <protection locked="0"/>
    </xf>
    <xf numFmtId="184" fontId="99" fillId="0" borderId="3" xfId="10" applyNumberFormat="1" applyFont="1" applyFill="1" applyBorder="1">
      <protection locked="0"/>
    </xf>
    <xf numFmtId="184" fontId="99" fillId="0" borderId="20" xfId="10" applyNumberFormat="1" applyFont="1" applyFill="1" applyBorder="1">
      <protection locked="0"/>
    </xf>
    <xf numFmtId="10" fontId="22" fillId="0" borderId="5" xfId="51" applyNumberFormat="1" applyFont="1" applyFill="1" applyBorder="1">
      <protection locked="0"/>
    </xf>
    <xf numFmtId="184" fontId="22" fillId="0" borderId="17" xfId="10" applyNumberFormat="1" applyFont="1" applyFill="1" applyBorder="1">
      <protection locked="0"/>
    </xf>
    <xf numFmtId="184" fontId="22" fillId="0" borderId="21" xfId="10" applyNumberFormat="1" applyFont="1" applyFill="1" applyBorder="1">
      <protection locked="0"/>
    </xf>
    <xf numFmtId="184" fontId="99" fillId="0" borderId="17" xfId="10" applyNumberFormat="1" applyFont="1" applyFill="1" applyBorder="1">
      <protection locked="0"/>
    </xf>
    <xf numFmtId="191" fontId="68" fillId="0" borderId="32" xfId="10" applyNumberFormat="1" applyFill="1" applyBorder="1">
      <protection locked="0"/>
    </xf>
    <xf numFmtId="191" fontId="99" fillId="0" borderId="20" xfId="10" applyNumberFormat="1" applyFont="1" applyFill="1" applyBorder="1">
      <protection locked="0"/>
    </xf>
    <xf numFmtId="184" fontId="68" fillId="0" borderId="32" xfId="10" applyNumberFormat="1" applyFill="1">
      <protection locked="0"/>
    </xf>
    <xf numFmtId="187" fontId="68" fillId="0" borderId="32" xfId="10" applyNumberFormat="1" applyFill="1">
      <protection locked="0"/>
    </xf>
    <xf numFmtId="49" fontId="99" fillId="0" borderId="3" xfId="10" applyNumberFormat="1" applyFont="1" applyFill="1" applyBorder="1" applyAlignment="1">
      <alignment wrapText="1"/>
      <protection locked="0"/>
    </xf>
    <xf numFmtId="14" fontId="22" fillId="0" borderId="3" xfId="16" applyNumberFormat="1" applyFont="1" applyFill="1" applyBorder="1" applyAlignment="1" applyProtection="1">
      <protection locked="0"/>
    </xf>
    <xf numFmtId="191" fontId="99" fillId="0" borderId="3" xfId="10" applyNumberFormat="1" applyFont="1" applyFill="1" applyBorder="1">
      <protection locked="0"/>
    </xf>
    <xf numFmtId="185" fontId="99" fillId="0" borderId="3" xfId="10" applyNumberFormat="1" applyFont="1" applyFill="1" applyBorder="1">
      <protection locked="0"/>
    </xf>
    <xf numFmtId="184" fontId="22" fillId="0" borderId="22" xfId="2" applyNumberFormat="1" applyFont="1" applyFill="1" applyBorder="1" applyAlignment="1" applyProtection="1">
      <protection locked="0"/>
    </xf>
    <xf numFmtId="184" fontId="22" fillId="0" borderId="1" xfId="2" applyNumberFormat="1" applyFont="1" applyFill="1" applyBorder="1" applyAlignment="1">
      <alignment horizontal="right"/>
      <protection locked="0"/>
    </xf>
    <xf numFmtId="184" fontId="22" fillId="0" borderId="23" xfId="2" applyNumberFormat="1" applyFont="1" applyFill="1" applyBorder="1" applyAlignment="1">
      <protection locked="0"/>
    </xf>
    <xf numFmtId="49" fontId="68" fillId="0" borderId="32" xfId="10" applyNumberFormat="1" applyFill="1" applyAlignment="1">
      <alignment wrapText="1"/>
      <protection locked="0"/>
    </xf>
    <xf numFmtId="184" fontId="100" fillId="0" borderId="17" xfId="2" applyNumberFormat="1" applyFont="1" applyFill="1" applyBorder="1">
      <alignment horizontal="right"/>
      <protection locked="0"/>
    </xf>
    <xf numFmtId="184" fontId="100" fillId="0" borderId="3" xfId="2" applyNumberFormat="1" applyFont="1" applyFill="1" applyBorder="1">
      <alignment horizontal="right"/>
      <protection locked="0"/>
    </xf>
    <xf numFmtId="184" fontId="100" fillId="0" borderId="24" xfId="2" applyNumberFormat="1" applyFont="1" applyFill="1" applyBorder="1">
      <alignment horizontal="right"/>
      <protection locked="0"/>
    </xf>
    <xf numFmtId="184" fontId="100" fillId="0" borderId="25" xfId="2" applyNumberFormat="1" applyFont="1" applyFill="1" applyBorder="1">
      <alignment horizontal="right"/>
      <protection locked="0"/>
    </xf>
    <xf numFmtId="49" fontId="68" fillId="0" borderId="32" xfId="10" applyNumberFormat="1" applyFill="1" applyAlignment="1" applyProtection="1">
      <alignment wrapText="1"/>
      <protection locked="0"/>
    </xf>
    <xf numFmtId="184" fontId="100" fillId="0" borderId="17" xfId="2" applyNumberFormat="1" applyFont="1" applyFill="1" applyBorder="1" applyProtection="1">
      <alignment horizontal="right"/>
      <protection locked="0"/>
    </xf>
    <xf numFmtId="184" fontId="100" fillId="0" borderId="3" xfId="2" applyNumberFormat="1" applyFont="1" applyFill="1" applyBorder="1" applyProtection="1">
      <alignment horizontal="right"/>
      <protection locked="0"/>
    </xf>
    <xf numFmtId="184" fontId="100" fillId="0" borderId="24" xfId="2" applyNumberFormat="1" applyFont="1" applyFill="1" applyBorder="1" applyProtection="1">
      <alignment horizontal="right"/>
      <protection locked="0"/>
    </xf>
    <xf numFmtId="184" fontId="100" fillId="0" borderId="25" xfId="2" applyNumberFormat="1" applyFont="1" applyFill="1" applyBorder="1" applyProtection="1">
      <alignment horizontal="right"/>
      <protection locked="0"/>
    </xf>
    <xf numFmtId="184" fontId="22" fillId="0" borderId="17" xfId="2" applyNumberFormat="1" applyFont="1" applyFill="1" applyBorder="1">
      <alignment horizontal="right"/>
      <protection locked="0"/>
    </xf>
    <xf numFmtId="184" fontId="22" fillId="0" borderId="17" xfId="2" applyNumberFormat="1" applyFont="1" applyFill="1" applyBorder="1" applyProtection="1">
      <alignment horizontal="right"/>
      <protection locked="0"/>
    </xf>
    <xf numFmtId="184" fontId="22" fillId="0" borderId="3" xfId="2" applyNumberFormat="1" applyFont="1" applyFill="1" applyBorder="1" applyProtection="1">
      <alignment horizontal="right"/>
      <protection locked="0"/>
    </xf>
    <xf numFmtId="184" fontId="68" fillId="0" borderId="32" xfId="10" applyNumberFormat="1" applyFill="1" applyBorder="1">
      <protection locked="0"/>
    </xf>
    <xf numFmtId="164" fontId="23" fillId="0" borderId="3" xfId="55" applyFont="1" applyFill="1" applyBorder="1" applyAlignment="1">
      <alignment wrapText="1"/>
      <protection locked="0"/>
    </xf>
    <xf numFmtId="184" fontId="68" fillId="0" borderId="3" xfId="10" applyNumberFormat="1" applyFill="1" applyBorder="1">
      <protection locked="0"/>
    </xf>
    <xf numFmtId="0" fontId="22" fillId="0" borderId="3" xfId="4" applyNumberFormat="1" applyFont="1" applyFill="1" applyBorder="1" applyAlignment="1">
      <alignment horizontal="center" vertical="center" wrapText="1"/>
      <protection locked="0"/>
    </xf>
    <xf numFmtId="49" fontId="22" fillId="0" borderId="3" xfId="4" applyNumberFormat="1" applyFont="1" applyFill="1" applyBorder="1" applyAlignment="1">
      <alignment wrapText="1"/>
      <protection locked="0"/>
    </xf>
    <xf numFmtId="184" fontId="22" fillId="0" borderId="3" xfId="4" applyNumberFormat="1" applyFont="1" applyFill="1" applyBorder="1" applyAlignment="1">
      <protection locked="0"/>
    </xf>
    <xf numFmtId="189" fontId="22" fillId="0" borderId="3" xfId="4" applyNumberFormat="1" applyFont="1" applyFill="1" applyBorder="1" applyAlignment="1">
      <protection locked="0"/>
    </xf>
    <xf numFmtId="184" fontId="52" fillId="0" borderId="3" xfId="2" applyNumberFormat="1" applyFont="1" applyFill="1" applyBorder="1" applyAlignment="1">
      <protection locked="0"/>
    </xf>
    <xf numFmtId="184" fontId="23" fillId="0" borderId="3" xfId="2" applyNumberFormat="1" applyFont="1" applyFill="1" applyBorder="1" applyAlignment="1">
      <alignment horizontal="center" wrapText="1"/>
      <protection locked="0"/>
    </xf>
    <xf numFmtId="182" fontId="22" fillId="0" borderId="3" xfId="2" applyFont="1" applyFill="1" applyBorder="1" applyAlignment="1">
      <alignment horizontal="center"/>
      <protection locked="0"/>
    </xf>
    <xf numFmtId="0" fontId="68" fillId="0" borderId="3" xfId="10" applyFill="1" applyBorder="1" applyAlignment="1">
      <alignment wrapText="1"/>
      <protection locked="0"/>
    </xf>
    <xf numFmtId="184" fontId="23" fillId="0" borderId="3" xfId="2" applyNumberFormat="1" applyFont="1" applyFill="1" applyBorder="1" applyAlignment="1">
      <protection locked="0"/>
    </xf>
    <xf numFmtId="184" fontId="23" fillId="0" borderId="17" xfId="2" applyNumberFormat="1" applyFont="1" applyFill="1" applyBorder="1" applyAlignment="1">
      <protection locked="0"/>
    </xf>
    <xf numFmtId="184" fontId="68" fillId="0" borderId="3" xfId="2" applyNumberFormat="1" applyFont="1" applyFill="1" applyBorder="1" applyAlignment="1">
      <protection locked="0"/>
    </xf>
    <xf numFmtId="164" fontId="22" fillId="0" borderId="3" xfId="55" applyFont="1" applyFill="1" applyBorder="1" applyAlignment="1">
      <alignment wrapText="1"/>
      <protection locked="0"/>
    </xf>
    <xf numFmtId="184" fontId="22" fillId="0" borderId="3" xfId="2" applyNumberFormat="1" applyFont="1" applyFill="1" applyBorder="1" applyAlignment="1" applyProtection="1">
      <protection locked="0"/>
    </xf>
    <xf numFmtId="186" fontId="22" fillId="0" borderId="3" xfId="3" applyNumberFormat="1" applyFont="1" applyFill="1" applyBorder="1">
      <protection locked="0"/>
    </xf>
    <xf numFmtId="190" fontId="22" fillId="0" borderId="3" xfId="3" applyNumberFormat="1" applyFont="1" applyFill="1" applyBorder="1">
      <protection locked="0"/>
    </xf>
    <xf numFmtId="190" fontId="22" fillId="0" borderId="3" xfId="4" applyNumberFormat="1" applyFont="1" applyFill="1" applyBorder="1">
      <protection locked="0"/>
    </xf>
    <xf numFmtId="190" fontId="22" fillId="0" borderId="3" xfId="5" applyNumberFormat="1" applyFont="1" applyFill="1" applyBorder="1" applyProtection="1">
      <protection locked="0"/>
    </xf>
    <xf numFmtId="190" fontId="22" fillId="0" borderId="3" xfId="2" applyNumberFormat="1" applyFont="1" applyFill="1" applyBorder="1" applyAlignment="1">
      <protection locked="0"/>
    </xf>
    <xf numFmtId="185" fontId="22" fillId="0" borderId="3" xfId="51" applyNumberFormat="1" applyFont="1" applyFill="1" applyBorder="1">
      <protection locked="0"/>
    </xf>
    <xf numFmtId="184" fontId="22" fillId="0" borderId="18" xfId="2" applyNumberFormat="1" applyFont="1" applyFill="1" applyBorder="1" applyAlignment="1">
      <protection locked="0"/>
    </xf>
    <xf numFmtId="186" fontId="22" fillId="0" borderId="3" xfId="51" applyNumberFormat="1" applyFont="1" applyFill="1" applyBorder="1">
      <protection locked="0"/>
    </xf>
    <xf numFmtId="184" fontId="22" fillId="0" borderId="3" xfId="51" applyNumberFormat="1" applyFont="1" applyFill="1" applyBorder="1">
      <protection locked="0"/>
    </xf>
    <xf numFmtId="184" fontId="22" fillId="0" borderId="3" xfId="5" applyNumberFormat="1" applyFont="1" applyFill="1" applyBorder="1" applyProtection="1">
      <protection locked="0"/>
    </xf>
    <xf numFmtId="0" fontId="0" fillId="6" borderId="7" xfId="0" applyFill="1" applyBorder="1"/>
    <xf numFmtId="0" fontId="0" fillId="6" borderId="8" xfId="0" applyFill="1" applyBorder="1"/>
    <xf numFmtId="0" fontId="0" fillId="6" borderId="9" xfId="0" applyFill="1" applyBorder="1"/>
    <xf numFmtId="0" fontId="27" fillId="6" borderId="4" xfId="0" applyFont="1" applyFill="1" applyBorder="1"/>
    <xf numFmtId="0" fontId="27" fillId="6" borderId="0" xfId="0" applyFont="1" applyFill="1" applyBorder="1"/>
    <xf numFmtId="0" fontId="27" fillId="6" borderId="6" xfId="0" applyFont="1" applyFill="1" applyBorder="1"/>
    <xf numFmtId="0" fontId="34" fillId="6" borderId="4" xfId="0" applyFont="1" applyFill="1" applyBorder="1" applyAlignment="1">
      <alignment horizontal="centerContinuous"/>
    </xf>
    <xf numFmtId="0" fontId="27" fillId="6" borderId="0" xfId="0" applyFont="1" applyFill="1" applyBorder="1" applyAlignment="1">
      <alignment horizontal="centerContinuous"/>
    </xf>
    <xf numFmtId="0" fontId="27" fillId="6" borderId="6" xfId="0" applyFont="1" applyFill="1" applyBorder="1" applyAlignment="1">
      <alignment horizontal="centerContinuous"/>
    </xf>
    <xf numFmtId="0" fontId="35" fillId="6" borderId="4" xfId="0" applyFont="1" applyFill="1" applyBorder="1" applyAlignment="1">
      <alignment horizontal="centerContinuous"/>
    </xf>
    <xf numFmtId="0" fontId="28" fillId="6" borderId="4" xfId="0" applyFont="1" applyFill="1" applyBorder="1" applyAlignment="1">
      <alignment horizontal="centerContinuous" vertical="center" wrapText="1"/>
    </xf>
    <xf numFmtId="0" fontId="27" fillId="6" borderId="6" xfId="0" applyFont="1" applyFill="1" applyBorder="1" applyAlignment="1"/>
    <xf numFmtId="0" fontId="27" fillId="6" borderId="12" xfId="0" applyFont="1" applyFill="1" applyBorder="1"/>
    <xf numFmtId="49" fontId="30" fillId="6" borderId="0" xfId="45" applyFont="1" applyFill="1" applyBorder="1" applyAlignment="1">
      <alignment horizontal="left" vertical="top" indent="1"/>
    </xf>
    <xf numFmtId="0" fontId="0" fillId="6" borderId="0" xfId="0" applyFill="1" applyBorder="1"/>
    <xf numFmtId="0" fontId="30" fillId="6" borderId="4" xfId="0" applyFont="1" applyFill="1" applyBorder="1" applyAlignment="1">
      <alignment horizontal="centerContinuous"/>
    </xf>
    <xf numFmtId="49" fontId="6" fillId="6" borderId="0" xfId="20" applyFont="1" applyFill="1" applyBorder="1" applyAlignment="1">
      <alignment horizontal="centerContinuous" vertical="top"/>
    </xf>
    <xf numFmtId="0" fontId="27" fillId="6" borderId="10" xfId="0" applyFont="1" applyFill="1" applyBorder="1"/>
    <xf numFmtId="0" fontId="27" fillId="6" borderId="11" xfId="0" applyFont="1" applyFill="1" applyBorder="1"/>
    <xf numFmtId="165" fontId="33" fillId="0" borderId="20" xfId="15" applyFont="1" applyFill="1" applyBorder="1">
      <protection locked="0"/>
    </xf>
    <xf numFmtId="0" fontId="27" fillId="0" borderId="49" xfId="0" applyFont="1" applyFill="1" applyBorder="1"/>
    <xf numFmtId="0" fontId="27" fillId="6" borderId="7" xfId="0" applyFont="1" applyFill="1" applyBorder="1" applyAlignment="1"/>
    <xf numFmtId="0" fontId="27" fillId="6" borderId="8" xfId="0" applyFont="1" applyFill="1" applyBorder="1" applyAlignment="1"/>
    <xf numFmtId="0" fontId="27" fillId="6" borderId="8" xfId="0" applyFont="1" applyFill="1" applyBorder="1"/>
    <xf numFmtId="0" fontId="27" fillId="6" borderId="9" xfId="0" applyFont="1" applyFill="1" applyBorder="1"/>
    <xf numFmtId="0" fontId="27" fillId="6" borderId="4" xfId="0" applyFont="1" applyFill="1" applyBorder="1" applyAlignment="1"/>
    <xf numFmtId="0" fontId="36" fillId="6" borderId="0" xfId="26" applyFont="1" applyFill="1" applyBorder="1" applyAlignment="1"/>
    <xf numFmtId="49" fontId="7" fillId="6" borderId="0" xfId="43" applyFont="1" applyFill="1" applyBorder="1" applyAlignment="1">
      <alignment horizontal="left"/>
    </xf>
    <xf numFmtId="49" fontId="7" fillId="6" borderId="0" xfId="43" applyFont="1" applyFill="1" applyBorder="1" applyAlignment="1">
      <alignment horizontal="left" wrapText="1"/>
    </xf>
    <xf numFmtId="49" fontId="16" fillId="6" borderId="0" xfId="0" applyNumberFormat="1" applyFont="1" applyFill="1" applyBorder="1"/>
    <xf numFmtId="164" fontId="86" fillId="6" borderId="0" xfId="41" applyNumberFormat="1" applyFill="1" applyBorder="1" applyAlignment="1" applyProtection="1"/>
    <xf numFmtId="0" fontId="5" fillId="6" borderId="4" xfId="0" applyFont="1" applyFill="1" applyBorder="1"/>
    <xf numFmtId="0" fontId="0" fillId="6" borderId="4" xfId="0" applyFill="1" applyBorder="1"/>
    <xf numFmtId="49" fontId="0" fillId="6" borderId="0" xfId="0" applyNumberFormat="1" applyFill="1" applyBorder="1"/>
    <xf numFmtId="0" fontId="0" fillId="6" borderId="6" xfId="0" applyFill="1" applyBorder="1"/>
    <xf numFmtId="49" fontId="5" fillId="6" borderId="0" xfId="0" applyNumberFormat="1" applyFont="1" applyFill="1" applyBorder="1"/>
    <xf numFmtId="164" fontId="37" fillId="6" borderId="0" xfId="55" applyFont="1" applyFill="1" applyBorder="1" applyAlignment="1" applyProtection="1"/>
    <xf numFmtId="0" fontId="0" fillId="6" borderId="10" xfId="0" applyFill="1" applyBorder="1"/>
    <xf numFmtId="0" fontId="0" fillId="6" borderId="11" xfId="0" applyFill="1" applyBorder="1"/>
    <xf numFmtId="0" fontId="0" fillId="6" borderId="12" xfId="0" applyFill="1" applyBorder="1"/>
    <xf numFmtId="0" fontId="40" fillId="6" borderId="7" xfId="0" applyFont="1" applyFill="1" applyBorder="1" applyAlignment="1">
      <alignment horizontal="left"/>
    </xf>
    <xf numFmtId="0" fontId="76" fillId="6" borderId="0" xfId="26" applyFill="1" applyBorder="1" applyAlignment="1">
      <alignment horizontal="left" vertical="top"/>
    </xf>
    <xf numFmtId="0" fontId="0" fillId="6" borderId="0" xfId="47" applyNumberFormat="1" applyFont="1" applyFill="1" applyBorder="1" applyAlignment="1">
      <alignment horizontal="left" vertical="top" wrapText="1"/>
    </xf>
    <xf numFmtId="0" fontId="27" fillId="6" borderId="0" xfId="0" applyFont="1" applyFill="1" applyBorder="1" applyAlignment="1">
      <alignment horizontal="left" vertical="top"/>
    </xf>
    <xf numFmtId="0" fontId="10" fillId="6" borderId="0" xfId="0" applyFont="1" applyFill="1" applyBorder="1" applyAlignment="1">
      <alignment horizontal="left" vertical="top" wrapText="1"/>
    </xf>
    <xf numFmtId="0" fontId="103" fillId="6" borderId="0" xfId="26" applyFont="1" applyFill="1" applyBorder="1" applyAlignment="1">
      <alignment horizontal="left" vertical="top"/>
    </xf>
    <xf numFmtId="0" fontId="5" fillId="6" borderId="0" xfId="0" applyFont="1" applyFill="1" applyBorder="1" applyAlignment="1">
      <alignment horizontal="left" vertical="top" wrapText="1"/>
    </xf>
    <xf numFmtId="0" fontId="27" fillId="6" borderId="0" xfId="0" applyFont="1" applyFill="1" applyBorder="1" applyAlignment="1">
      <alignment horizontal="left" vertical="top" wrapText="1"/>
    </xf>
    <xf numFmtId="0" fontId="102" fillId="6" borderId="0" xfId="27" applyFont="1" applyFill="1" applyBorder="1" applyAlignment="1">
      <alignment horizontal="left" vertical="top"/>
    </xf>
    <xf numFmtId="0" fontId="5" fillId="4" borderId="0" xfId="12" applyFont="1" applyFill="1" applyBorder="1" applyAlignment="1" applyProtection="1"/>
    <xf numFmtId="0" fontId="7" fillId="4" borderId="0" xfId="26" applyFont="1" applyFill="1" applyBorder="1" applyAlignment="1" applyProtection="1">
      <alignment horizontal="left" indent="1"/>
    </xf>
    <xf numFmtId="49" fontId="7" fillId="4" borderId="0" xfId="43" applyFont="1" applyFill="1" applyBorder="1" applyAlignment="1" applyProtection="1">
      <alignment horizontal="center" wrapText="1"/>
    </xf>
    <xf numFmtId="184" fontId="94" fillId="4" borderId="32" xfId="47" applyNumberFormat="1" applyFont="1" applyFill="1" applyBorder="1" applyAlignment="1">
      <alignment horizontal="right"/>
    </xf>
    <xf numFmtId="0" fontId="66" fillId="4" borderId="0" xfId="7" applyFont="1" applyFill="1" applyBorder="1" applyAlignment="1">
      <alignment horizontal="left" indent="1"/>
    </xf>
    <xf numFmtId="0" fontId="14" fillId="4" borderId="0" xfId="26" applyFont="1" applyFill="1" applyBorder="1" applyAlignment="1" applyProtection="1">
      <alignment horizontal="left" indent="2"/>
    </xf>
    <xf numFmtId="0" fontId="7" fillId="4" borderId="0" xfId="12" applyFont="1" applyFill="1" applyBorder="1" applyAlignment="1" applyProtection="1">
      <alignment horizontal="left" indent="2"/>
    </xf>
    <xf numFmtId="0" fontId="7" fillId="4" borderId="0" xfId="26" applyFont="1" applyFill="1" applyBorder="1" applyAlignment="1" applyProtection="1">
      <alignment horizontal="left" indent="2"/>
    </xf>
    <xf numFmtId="0" fontId="89" fillId="4" borderId="0" xfId="56" applyFont="1" applyFill="1" applyBorder="1">
      <alignment horizontal="left"/>
    </xf>
    <xf numFmtId="0" fontId="7" fillId="4" borderId="0" xfId="12" applyFont="1" applyFill="1" applyBorder="1" applyAlignment="1" applyProtection="1">
      <alignment horizontal="left" indent="1"/>
    </xf>
    <xf numFmtId="0" fontId="7" fillId="4" borderId="0" xfId="12" applyFont="1" applyFill="1" applyBorder="1" applyAlignment="1" applyProtection="1">
      <alignment horizontal="center" wrapText="1"/>
    </xf>
    <xf numFmtId="0" fontId="14" fillId="4" borderId="0" xfId="26" applyFont="1" applyFill="1" applyBorder="1" applyAlignment="1" applyProtection="1">
      <alignment horizontal="left" indent="1"/>
    </xf>
    <xf numFmtId="0" fontId="84" fillId="4" borderId="0" xfId="35" applyFont="1" applyFill="1" applyBorder="1"/>
    <xf numFmtId="0" fontId="7" fillId="4" borderId="0" xfId="12" applyFont="1" applyFill="1" applyBorder="1" applyAlignment="1" applyProtection="1"/>
    <xf numFmtId="0" fontId="7" fillId="4" borderId="0" xfId="12" applyFont="1" applyFill="1" applyBorder="1" applyAlignment="1" applyProtection="1">
      <alignment horizontal="left"/>
    </xf>
    <xf numFmtId="0" fontId="14" fillId="4" borderId="0" xfId="12" applyFont="1" applyFill="1" applyBorder="1" applyAlignment="1" applyProtection="1">
      <alignment horizontal="right"/>
    </xf>
    <xf numFmtId="0" fontId="5" fillId="4" borderId="0" xfId="12" applyFont="1" applyFill="1" applyBorder="1" applyAlignment="1" applyProtection="1">
      <alignment horizontal="left"/>
    </xf>
    <xf numFmtId="0" fontId="80" fillId="4" borderId="0" xfId="46" applyFont="1" applyFill="1" applyBorder="1" applyAlignment="1">
      <alignment horizontal="center" vertical="top" wrapText="1"/>
    </xf>
    <xf numFmtId="49" fontId="30" fillId="4" borderId="0" xfId="43" applyFont="1" applyFill="1" applyBorder="1" applyAlignment="1" applyProtection="1">
      <alignment horizontal="center" vertical="top" wrapText="1"/>
    </xf>
    <xf numFmtId="0" fontId="30" fillId="4" borderId="0" xfId="12" applyFont="1" applyFill="1" applyBorder="1" applyAlignment="1" applyProtection="1"/>
    <xf numFmtId="0" fontId="30" fillId="4" borderId="0" xfId="12" applyFont="1" applyFill="1" applyBorder="1" applyAlignment="1" applyProtection="1">
      <alignment horizontal="left"/>
    </xf>
    <xf numFmtId="0" fontId="30" fillId="4" borderId="0" xfId="12" applyFont="1" applyFill="1" applyBorder="1" applyAlignment="1" applyProtection="1">
      <alignment horizontal="center"/>
    </xf>
    <xf numFmtId="0" fontId="16" fillId="4" borderId="0" xfId="12" applyFont="1" applyFill="1" applyBorder="1" applyProtection="1"/>
    <xf numFmtId="0" fontId="16" fillId="4" borderId="0" xfId="12" applyFont="1" applyFill="1" applyBorder="1" applyAlignment="1" applyProtection="1"/>
    <xf numFmtId="0" fontId="95" fillId="4" borderId="0" xfId="36" applyFont="1" applyFill="1" applyBorder="1">
      <alignment horizontal="left"/>
    </xf>
    <xf numFmtId="0" fontId="83" fillId="4" borderId="0" xfId="34" applyFill="1" applyBorder="1"/>
    <xf numFmtId="0" fontId="11" fillId="4" borderId="0" xfId="35" applyFont="1" applyFill="1" applyBorder="1"/>
    <xf numFmtId="0" fontId="85" fillId="4" borderId="0" xfId="36" applyFill="1" applyBorder="1">
      <alignment horizontal="left"/>
    </xf>
    <xf numFmtId="0" fontId="89" fillId="4" borderId="0" xfId="56" applyFill="1" applyBorder="1">
      <alignment horizontal="left"/>
    </xf>
    <xf numFmtId="0" fontId="89" fillId="4" borderId="0" xfId="96" applyFill="1" applyBorder="1" applyAlignment="1"/>
    <xf numFmtId="0" fontId="89" fillId="4" borderId="0" xfId="96" applyFill="1" applyBorder="1"/>
    <xf numFmtId="180" fontId="10" fillId="4" borderId="0" xfId="97" applyNumberFormat="1" applyFill="1" applyBorder="1"/>
    <xf numFmtId="0" fontId="9" fillId="4" borderId="0" xfId="35" applyFont="1" applyFill="1" applyBorder="1"/>
    <xf numFmtId="0" fontId="85" fillId="4" borderId="0" xfId="56" applyFont="1" applyFill="1" applyBorder="1">
      <alignment horizontal="left"/>
    </xf>
    <xf numFmtId="0" fontId="85" fillId="4" borderId="0" xfId="35" applyFont="1" applyFill="1" applyBorder="1"/>
    <xf numFmtId="0" fontId="96" fillId="4" borderId="0" xfId="34" applyFont="1" applyFill="1" applyBorder="1"/>
    <xf numFmtId="0" fontId="95" fillId="4" borderId="0" xfId="34" applyFont="1" applyFill="1" applyBorder="1"/>
    <xf numFmtId="184" fontId="94" fillId="4" borderId="2" xfId="6" applyNumberFormat="1" applyFont="1" applyFill="1" applyBorder="1" applyProtection="1">
      <alignment horizontal="right"/>
    </xf>
    <xf numFmtId="187" fontId="22" fillId="4" borderId="1" xfId="51" applyNumberFormat="1" applyFont="1" applyFill="1" applyBorder="1">
      <protection locked="0"/>
    </xf>
    <xf numFmtId="185" fontId="94" fillId="4" borderId="2" xfId="6" applyNumberFormat="1" applyFont="1" applyFill="1" applyBorder="1" applyProtection="1">
      <alignment horizontal="right"/>
    </xf>
    <xf numFmtId="182" fontId="5" fillId="4" borderId="5" xfId="12" applyNumberFormat="1" applyFont="1" applyFill="1" applyBorder="1" applyAlignment="1" applyProtection="1">
      <alignment horizontal="right"/>
    </xf>
    <xf numFmtId="182" fontId="5" fillId="4" borderId="5" xfId="12" applyNumberFormat="1" applyFont="1" applyFill="1" applyBorder="1" applyAlignment="1" applyProtection="1"/>
    <xf numFmtId="184" fontId="0" fillId="4" borderId="1" xfId="0" applyNumberFormat="1" applyFill="1" applyBorder="1"/>
    <xf numFmtId="185" fontId="5" fillId="4" borderId="5" xfId="6" applyNumberFormat="1" applyFont="1" applyFill="1" applyBorder="1" applyAlignment="1" applyProtection="1">
      <alignment horizontal="right"/>
    </xf>
    <xf numFmtId="184" fontId="94" fillId="4" borderId="3" xfId="6" applyNumberFormat="1" applyFont="1" applyFill="1" applyBorder="1" applyProtection="1">
      <alignment horizontal="right"/>
    </xf>
    <xf numFmtId="184" fontId="118" fillId="4" borderId="1" xfId="95" applyNumberFormat="1" applyFill="1" applyBorder="1">
      <protection locked="0"/>
    </xf>
    <xf numFmtId="0" fontId="0" fillId="0" borderId="0" xfId="0" applyFill="1" applyAlignment="1">
      <alignment vertical="top" wrapText="1"/>
    </xf>
    <xf numFmtId="0" fontId="94" fillId="0" borderId="0" xfId="0" applyFont="1" applyFill="1" applyAlignment="1"/>
    <xf numFmtId="0" fontId="93" fillId="0" borderId="0" xfId="0" applyFont="1" applyFill="1"/>
    <xf numFmtId="0" fontId="91" fillId="0" borderId="0" xfId="0" applyFont="1" applyFill="1" applyBorder="1" applyAlignment="1">
      <alignment horizontal="centerContinuous" wrapText="1"/>
    </xf>
    <xf numFmtId="0" fontId="91" fillId="0" borderId="0" xfId="0" applyFont="1" applyFill="1" applyBorder="1" applyAlignment="1">
      <alignment horizontal="center" wrapText="1"/>
    </xf>
    <xf numFmtId="0" fontId="5" fillId="4" borderId="0" xfId="12" applyFont="1" applyFill="1" applyBorder="1" applyProtection="1"/>
    <xf numFmtId="0" fontId="83" fillId="4" borderId="0" xfId="34" applyFont="1" applyFill="1" applyBorder="1"/>
    <xf numFmtId="0" fontId="85" fillId="4" borderId="0" xfId="34" applyFont="1" applyFill="1" applyBorder="1"/>
    <xf numFmtId="0" fontId="5" fillId="4" borderId="0" xfId="58" applyFont="1" applyFill="1" applyBorder="1" applyAlignment="1" applyProtection="1"/>
    <xf numFmtId="0" fontId="5" fillId="4" borderId="0" xfId="58" applyFont="1" applyFill="1" applyBorder="1" applyProtection="1"/>
    <xf numFmtId="0" fontId="14" fillId="4" borderId="0" xfId="58" applyFont="1" applyFill="1" applyBorder="1" applyAlignment="1" applyProtection="1"/>
    <xf numFmtId="0" fontId="85" fillId="4" borderId="0" xfId="56" applyFont="1" applyFill="1" applyBorder="1" applyAlignment="1"/>
    <xf numFmtId="0" fontId="5" fillId="4" borderId="0" xfId="58" applyFont="1" applyFill="1" applyBorder="1" applyAlignment="1" applyProtection="1">
      <alignment horizontal="left" indent="1"/>
    </xf>
    <xf numFmtId="0" fontId="9" fillId="4" borderId="0" xfId="58" applyFont="1" applyFill="1" applyBorder="1" applyAlignment="1" applyProtection="1">
      <alignment horizontal="left"/>
    </xf>
    <xf numFmtId="0" fontId="10" fillId="4" borderId="0" xfId="58" applyFont="1" applyFill="1" applyBorder="1" applyAlignment="1" applyProtection="1"/>
    <xf numFmtId="184" fontId="5" fillId="4" borderId="5" xfId="39" applyNumberFormat="1" applyFont="1" applyFill="1" applyBorder="1" applyAlignment="1">
      <alignment horizontal="right"/>
    </xf>
    <xf numFmtId="0" fontId="85" fillId="4" borderId="0" xfId="36" applyFont="1" applyFill="1" applyBorder="1">
      <alignment horizontal="left"/>
    </xf>
    <xf numFmtId="49" fontId="5" fillId="4" borderId="0" xfId="31" applyFont="1" applyFill="1" applyBorder="1" applyAlignment="1" applyProtection="1">
      <alignment horizontal="left"/>
    </xf>
    <xf numFmtId="49" fontId="7" fillId="4" borderId="0" xfId="31" applyFont="1" applyFill="1" applyBorder="1" applyAlignment="1" applyProtection="1">
      <alignment horizontal="left" indent="1"/>
    </xf>
    <xf numFmtId="49" fontId="7" fillId="4" borderId="0" xfId="43" quotePrefix="1" applyFont="1" applyFill="1" applyBorder="1" applyAlignment="1" applyProtection="1">
      <alignment horizontal="centerContinuous" vertical="center"/>
    </xf>
    <xf numFmtId="0" fontId="94" fillId="4" borderId="0" xfId="12" applyFont="1" applyFill="1" applyBorder="1"/>
    <xf numFmtId="0" fontId="66" fillId="4" borderId="0" xfId="13" applyFill="1" applyBorder="1" applyAlignment="1">
      <alignment horizontal="left" vertical="top" indent="1"/>
    </xf>
    <xf numFmtId="0" fontId="89" fillId="4" borderId="0" xfId="13" applyFont="1" applyFill="1" applyBorder="1" applyAlignment="1">
      <alignment horizontal="left" vertical="top" indent="1"/>
    </xf>
    <xf numFmtId="0" fontId="89" fillId="4" borderId="0" xfId="13" applyFont="1" applyFill="1" applyBorder="1" applyAlignment="1"/>
    <xf numFmtId="0" fontId="89" fillId="4" borderId="0" xfId="13" applyFont="1" applyFill="1" applyBorder="1" applyAlignment="1">
      <alignment horizontal="left"/>
    </xf>
    <xf numFmtId="184" fontId="10" fillId="4" borderId="1" xfId="6" applyNumberFormat="1" applyFont="1" applyFill="1" applyBorder="1">
      <alignment horizontal="right"/>
    </xf>
    <xf numFmtId="184" fontId="10" fillId="4" borderId="1" xfId="6" applyNumberFormat="1" applyFont="1" applyFill="1" applyBorder="1" applyProtection="1">
      <alignment horizontal="right"/>
    </xf>
    <xf numFmtId="184" fontId="10" fillId="4" borderId="5" xfId="39" applyNumberFormat="1" applyFont="1" applyFill="1" applyBorder="1"/>
    <xf numFmtId="0" fontId="14" fillId="4" borderId="0" xfId="12" applyFont="1" applyFill="1" applyBorder="1" applyAlignment="1" applyProtection="1">
      <alignment horizontal="left"/>
    </xf>
    <xf numFmtId="0" fontId="14" fillId="4" borderId="0" xfId="0" applyFont="1" applyFill="1" applyBorder="1" applyAlignment="1" applyProtection="1">
      <alignment horizontal="left"/>
    </xf>
    <xf numFmtId="0" fontId="5" fillId="4" borderId="0" xfId="12" applyFont="1" applyFill="1" applyBorder="1" applyAlignment="1" applyProtection="1">
      <alignment horizontal="left" indent="1"/>
    </xf>
    <xf numFmtId="187" fontId="94" fillId="4" borderId="17" xfId="6" applyNumberFormat="1" applyFont="1" applyFill="1" applyBorder="1" applyProtection="1">
      <alignment horizontal="right"/>
    </xf>
    <xf numFmtId="0" fontId="7" fillId="4" borderId="0" xfId="44" quotePrefix="1" applyFont="1" applyFill="1" applyBorder="1" applyAlignment="1" applyProtection="1">
      <alignment horizontal="centerContinuous" wrapText="1"/>
    </xf>
    <xf numFmtId="0" fontId="7" fillId="4" borderId="0" xfId="44" applyFont="1" applyFill="1" applyBorder="1" applyAlignment="1" applyProtection="1">
      <alignment horizontal="centerContinuous" wrapText="1"/>
    </xf>
    <xf numFmtId="164" fontId="5" fillId="4" borderId="0" xfId="55" applyFont="1" applyFill="1" applyBorder="1" applyAlignment="1" applyProtection="1">
      <alignment horizontal="left" indent="1"/>
    </xf>
    <xf numFmtId="164" fontId="7" fillId="4" borderId="0" xfId="55" applyFont="1" applyFill="1" applyBorder="1" applyProtection="1">
      <alignment horizontal="left"/>
    </xf>
    <xf numFmtId="0" fontId="84" fillId="4" borderId="0" xfId="35" applyFill="1" applyBorder="1"/>
    <xf numFmtId="49" fontId="72" fillId="4" borderId="0" xfId="20" applyFill="1" applyAlignment="1" applyProtection="1"/>
    <xf numFmtId="0" fontId="64" fillId="4" borderId="0" xfId="12" applyFill="1"/>
    <xf numFmtId="0" fontId="85" fillId="4" borderId="0" xfId="37" applyFont="1" applyFill="1" applyBorder="1" applyAlignment="1">
      <alignment horizontal="center" wrapText="1"/>
    </xf>
    <xf numFmtId="182" fontId="7" fillId="4" borderId="0" xfId="2" quotePrefix="1" applyFont="1" applyFill="1" applyBorder="1" applyAlignment="1" applyProtection="1">
      <alignment horizontal="centerContinuous"/>
    </xf>
    <xf numFmtId="0" fontId="7" fillId="4" borderId="0" xfId="28" applyFont="1" applyFill="1" applyBorder="1" applyProtection="1"/>
    <xf numFmtId="49" fontId="101" fillId="4" borderId="0" xfId="20" applyFont="1" applyFill="1" applyBorder="1" applyAlignment="1" applyProtection="1">
      <alignment horizontal="left"/>
      <protection locked="0"/>
    </xf>
    <xf numFmtId="49" fontId="101" fillId="4" borderId="0" xfId="20" applyFont="1" applyFill="1" applyBorder="1" applyAlignment="1" applyProtection="1">
      <alignment horizontal="left" wrapText="1"/>
      <protection locked="0"/>
    </xf>
    <xf numFmtId="0" fontId="7" fillId="4" borderId="0" xfId="0" applyFont="1" applyFill="1" applyBorder="1" applyAlignment="1" applyProtection="1">
      <alignment horizontal="centerContinuous" wrapText="1"/>
    </xf>
    <xf numFmtId="0" fontId="94" fillId="4" borderId="0" xfId="12" applyFont="1" applyFill="1" applyBorder="1" applyAlignment="1" applyProtection="1">
      <alignment horizontal="centerContinuous"/>
    </xf>
    <xf numFmtId="49" fontId="91" fillId="4" borderId="0" xfId="43" applyFont="1" applyFill="1" applyBorder="1">
      <alignment horizontal="center" wrapText="1"/>
    </xf>
    <xf numFmtId="49" fontId="13" fillId="4" borderId="0" xfId="45" applyFont="1" applyFill="1" applyBorder="1" applyAlignment="1" applyProtection="1"/>
    <xf numFmtId="49" fontId="43" fillId="4" borderId="0" xfId="12" applyNumberFormat="1" applyFont="1" applyFill="1" applyBorder="1" applyAlignment="1" applyProtection="1">
      <alignment horizontal="left"/>
    </xf>
    <xf numFmtId="0" fontId="14" fillId="4" borderId="0" xfId="58" applyFont="1" applyFill="1" applyBorder="1" applyAlignment="1" applyProtection="1">
      <alignment horizontal="right"/>
    </xf>
    <xf numFmtId="0" fontId="40" fillId="4" borderId="0" xfId="58" applyFont="1" applyFill="1" applyBorder="1" applyAlignment="1" applyProtection="1"/>
    <xf numFmtId="0" fontId="15" fillId="4" borderId="0" xfId="12" applyFont="1" applyFill="1" applyBorder="1" applyProtection="1"/>
    <xf numFmtId="0" fontId="82" fillId="4" borderId="0" xfId="33" applyFill="1" applyBorder="1" applyAlignment="1"/>
    <xf numFmtId="0" fontId="27" fillId="4" borderId="0" xfId="12" applyFont="1" applyFill="1" applyBorder="1" applyAlignment="1" applyProtection="1"/>
    <xf numFmtId="49" fontId="0" fillId="4" borderId="0" xfId="45" applyFont="1" applyFill="1" applyBorder="1" applyAlignment="1" applyProtection="1"/>
    <xf numFmtId="49" fontId="0" fillId="4" borderId="0" xfId="45" applyFont="1" applyFill="1" applyBorder="1" applyAlignment="1" applyProtection="1">
      <alignment horizontal="left"/>
    </xf>
    <xf numFmtId="0" fontId="36" fillId="4" borderId="0" xfId="28" applyFont="1" applyFill="1" applyBorder="1" applyProtection="1"/>
    <xf numFmtId="49" fontId="13" fillId="4" borderId="0" xfId="45" applyFont="1" applyFill="1" applyBorder="1" applyAlignment="1" applyProtection="1">
      <alignment horizontal="left"/>
    </xf>
    <xf numFmtId="184" fontId="15" fillId="4" borderId="5" xfId="39" applyNumberFormat="1" applyFont="1" applyFill="1" applyBorder="1" applyAlignment="1">
      <alignment horizontal="right"/>
    </xf>
    <xf numFmtId="0" fontId="27" fillId="4" borderId="0" xfId="12" applyFont="1" applyFill="1" applyBorder="1" applyAlignment="1" applyProtection="1">
      <alignment horizontal="left" indent="1"/>
    </xf>
    <xf numFmtId="0" fontId="14" fillId="4" borderId="0" xfId="20" applyNumberFormat="1" applyFont="1" applyFill="1" applyBorder="1" applyAlignment="1" applyProtection="1">
      <alignment horizontal="left"/>
    </xf>
    <xf numFmtId="0" fontId="36" fillId="4" borderId="0" xfId="28" applyFont="1" applyFill="1" applyBorder="1" applyAlignment="1" applyProtection="1">
      <alignment horizontal="left" indent="1"/>
    </xf>
    <xf numFmtId="0" fontId="41" fillId="4" borderId="0" xfId="20" applyNumberFormat="1" applyFont="1" applyFill="1" applyBorder="1" applyAlignment="1" applyProtection="1">
      <alignment horizontal="left"/>
    </xf>
    <xf numFmtId="175" fontId="7" fillId="4" borderId="0" xfId="49" applyFont="1" applyFill="1" applyBorder="1" applyAlignment="1">
      <alignment horizontal="center" wrapText="1"/>
    </xf>
    <xf numFmtId="192" fontId="7" fillId="4" borderId="0" xfId="49" applyNumberFormat="1" applyFont="1" applyFill="1" applyBorder="1" applyAlignment="1">
      <alignment horizontal="center" wrapText="1"/>
    </xf>
    <xf numFmtId="175" fontId="7" fillId="4" borderId="0" xfId="49" applyFont="1" applyFill="1" applyBorder="1" applyAlignment="1">
      <alignment horizontal="center" vertical="center" wrapText="1"/>
    </xf>
    <xf numFmtId="175" fontId="9" fillId="4" borderId="0" xfId="49" applyFont="1" applyFill="1" applyBorder="1" applyAlignment="1" applyProtection="1">
      <alignment horizontal="right" vertical="center" wrapText="1" indent="1"/>
    </xf>
    <xf numFmtId="49" fontId="0" fillId="4" borderId="0" xfId="45" applyFont="1" applyFill="1" applyBorder="1" applyProtection="1">
      <alignment horizontal="left" indent="1"/>
    </xf>
    <xf numFmtId="49" fontId="94" fillId="4" borderId="0" xfId="12" applyNumberFormat="1" applyFont="1" applyFill="1" applyBorder="1" applyAlignment="1" applyProtection="1">
      <alignment horizontal="left" indent="1"/>
    </xf>
    <xf numFmtId="0" fontId="91" fillId="4" borderId="0" xfId="44" applyFont="1" applyFill="1" applyBorder="1" applyAlignment="1" applyProtection="1">
      <alignment horizontal="center" wrapText="1"/>
    </xf>
    <xf numFmtId="49" fontId="80" fillId="4" borderId="0" xfId="31" applyFill="1" applyBorder="1">
      <alignment horizontal="left"/>
    </xf>
    <xf numFmtId="49" fontId="88" fillId="4" borderId="0" xfId="43" applyFill="1" applyBorder="1" applyAlignment="1">
      <alignment horizontal="center" wrapText="1"/>
    </xf>
    <xf numFmtId="0" fontId="82" fillId="4" borderId="0" xfId="33" applyFill="1" applyBorder="1">
      <alignment wrapText="1"/>
    </xf>
    <xf numFmtId="0" fontId="13" fillId="4" borderId="0" xfId="12" applyFont="1" applyFill="1" applyBorder="1" applyAlignment="1" applyProtection="1">
      <alignment horizontal="left" indent="1"/>
    </xf>
    <xf numFmtId="0" fontId="15" fillId="4" borderId="0" xfId="12" applyFont="1" applyFill="1" applyBorder="1" applyAlignment="1" applyProtection="1">
      <alignment horizontal="left" indent="1"/>
    </xf>
    <xf numFmtId="0" fontId="0" fillId="0" borderId="51" xfId="0" applyFill="1" applyBorder="1"/>
    <xf numFmtId="0" fontId="0" fillId="0" borderId="52" xfId="0" applyFill="1" applyBorder="1"/>
    <xf numFmtId="0" fontId="0" fillId="0" borderId="53" xfId="0" applyFill="1" applyBorder="1" applyAlignment="1">
      <alignment vertical="top" wrapText="1"/>
    </xf>
    <xf numFmtId="0" fontId="0" fillId="0" borderId="6" xfId="0" applyFill="1" applyBorder="1"/>
    <xf numFmtId="0" fontId="93" fillId="0" borderId="0" xfId="0" applyFont="1" applyFill="1" applyBorder="1"/>
    <xf numFmtId="0" fontId="93" fillId="0" borderId="6" xfId="0" applyFont="1" applyFill="1" applyBorder="1"/>
    <xf numFmtId="0" fontId="89" fillId="0" borderId="53" xfId="0" applyFont="1" applyFill="1" applyBorder="1" applyAlignment="1">
      <alignment vertical="top" wrapText="1"/>
    </xf>
    <xf numFmtId="0" fontId="89" fillId="0" borderId="53" xfId="0" applyFont="1" applyFill="1" applyBorder="1"/>
    <xf numFmtId="0" fontId="0" fillId="0" borderId="54" xfId="0" applyFill="1" applyBorder="1"/>
    <xf numFmtId="0" fontId="0" fillId="0" borderId="55" xfId="0" applyFill="1" applyBorder="1"/>
    <xf numFmtId="0" fontId="0" fillId="0" borderId="56" xfId="0" applyFill="1" applyBorder="1"/>
    <xf numFmtId="0" fontId="0" fillId="0" borderId="53" xfId="0" applyFill="1" applyBorder="1" applyAlignment="1">
      <alignment horizontal="left" indent="1"/>
    </xf>
    <xf numFmtId="182" fontId="0" fillId="0" borderId="0" xfId="2" applyFont="1" applyBorder="1" applyAlignment="1" applyProtection="1"/>
    <xf numFmtId="182" fontId="0" fillId="0" borderId="0" xfId="2" applyFont="1" applyFill="1" applyBorder="1" applyAlignment="1" applyProtection="1">
      <alignment horizontal="right"/>
    </xf>
    <xf numFmtId="182" fontId="0" fillId="0" borderId="0" xfId="2" applyFont="1" applyBorder="1" applyAlignment="1" applyProtection="1">
      <alignment horizontal="right"/>
    </xf>
    <xf numFmtId="0" fontId="0" fillId="0" borderId="0" xfId="0" applyBorder="1" applyAlignment="1"/>
    <xf numFmtId="49" fontId="64" fillId="0" borderId="0" xfId="45" applyFill="1" applyBorder="1">
      <alignment horizontal="left" indent="1"/>
    </xf>
    <xf numFmtId="49" fontId="64" fillId="0" borderId="0" xfId="45" applyBorder="1">
      <alignment horizontal="left" indent="1"/>
    </xf>
    <xf numFmtId="0" fontId="89" fillId="0" borderId="0" xfId="0" applyFont="1" applyAlignment="1">
      <alignment horizontal="left"/>
    </xf>
    <xf numFmtId="185" fontId="67" fillId="0" borderId="57" xfId="9" applyNumberFormat="1" applyFont="1" applyFill="1" applyBorder="1" applyProtection="1">
      <alignment horizontal="right"/>
      <protection locked="0"/>
    </xf>
    <xf numFmtId="185" fontId="67" fillId="0" borderId="57" xfId="9" applyNumberFormat="1" applyFill="1" applyBorder="1" applyProtection="1">
      <alignment horizontal="right"/>
      <protection locked="0"/>
    </xf>
    <xf numFmtId="185" fontId="5" fillId="4" borderId="57" xfId="6" applyNumberFormat="1" applyFont="1" applyFill="1" applyBorder="1" applyProtection="1">
      <alignment horizontal="right"/>
    </xf>
    <xf numFmtId="185" fontId="68" fillId="0" borderId="57" xfId="10" applyNumberFormat="1" applyFill="1" applyBorder="1">
      <protection locked="0"/>
    </xf>
    <xf numFmtId="184" fontId="94" fillId="4" borderId="57" xfId="6" applyNumberFormat="1" applyFont="1" applyFill="1" applyBorder="1" applyProtection="1">
      <alignment horizontal="right"/>
    </xf>
    <xf numFmtId="0" fontId="0" fillId="0" borderId="0" xfId="0" applyFill="1" applyBorder="1" applyAlignment="1"/>
    <xf numFmtId="185" fontId="5" fillId="4" borderId="5" xfId="6" applyNumberFormat="1" applyFont="1" applyBorder="1" applyProtection="1">
      <alignment horizontal="right"/>
    </xf>
    <xf numFmtId="0" fontId="94" fillId="7" borderId="0" xfId="12" applyFont="1" applyBorder="1"/>
    <xf numFmtId="0" fontId="7" fillId="2" borderId="0" xfId="0" applyFont="1" applyFill="1" applyBorder="1" applyAlignment="1" applyProtection="1">
      <alignment horizontal="left" vertical="center" wrapText="1"/>
    </xf>
    <xf numFmtId="0" fontId="81" fillId="6" borderId="53" xfId="102" applyFill="1" applyBorder="1" applyAlignment="1">
      <alignment horizontal="centerContinuous"/>
    </xf>
    <xf numFmtId="0" fontId="85" fillId="4" borderId="0" xfId="36" quotePrefix="1" applyBorder="1" applyAlignment="1">
      <alignment horizontal="centerContinuous"/>
    </xf>
    <xf numFmtId="0" fontId="0" fillId="0" borderId="53" xfId="0" applyFill="1" applyBorder="1"/>
    <xf numFmtId="0" fontId="91" fillId="0" borderId="0" xfId="0" applyFont="1" applyFill="1" applyBorder="1" applyAlignment="1">
      <alignment horizontal="center"/>
    </xf>
    <xf numFmtId="0" fontId="91" fillId="0" borderId="0" xfId="0" applyFont="1" applyFill="1" applyBorder="1" applyAlignment="1">
      <alignment horizontal="centerContinuous"/>
    </xf>
    <xf numFmtId="0" fontId="91" fillId="0" borderId="6" xfId="0" applyFont="1" applyFill="1" applyBorder="1" applyAlignment="1">
      <alignment horizontal="centerContinuous"/>
    </xf>
    <xf numFmtId="0" fontId="91" fillId="0" borderId="6" xfId="0" applyFont="1" applyFill="1" applyBorder="1" applyAlignment="1">
      <alignment horizontal="center"/>
    </xf>
    <xf numFmtId="0" fontId="0" fillId="0" borderId="53" xfId="0" applyFill="1" applyBorder="1" applyAlignment="1"/>
    <xf numFmtId="15" fontId="0" fillId="0" borderId="0" xfId="0" applyNumberFormat="1" applyFill="1" applyBorder="1" applyAlignment="1"/>
    <xf numFmtId="3" fontId="0" fillId="0" borderId="0" xfId="0" applyNumberFormat="1" applyFill="1" applyBorder="1" applyAlignment="1"/>
    <xf numFmtId="3" fontId="0" fillId="0" borderId="0" xfId="0" applyNumberFormat="1" applyFill="1" applyBorder="1"/>
    <xf numFmtId="3" fontId="94" fillId="0" borderId="0" xfId="0" applyNumberFormat="1" applyFont="1" applyFill="1" applyBorder="1" applyAlignment="1"/>
    <xf numFmtId="10" fontId="0" fillId="0" borderId="0" xfId="0" applyNumberFormat="1" applyFill="1" applyBorder="1"/>
    <xf numFmtId="0" fontId="0" fillId="0" borderId="55" xfId="0" applyFill="1" applyBorder="1" applyAlignment="1"/>
    <xf numFmtId="0" fontId="91" fillId="0" borderId="6" xfId="0" applyFont="1" applyFill="1" applyBorder="1" applyAlignment="1">
      <alignment horizontal="centerContinuous" wrapText="1"/>
    </xf>
    <xf numFmtId="0" fontId="91" fillId="0" borderId="6" xfId="0" applyFont="1" applyFill="1" applyBorder="1" applyAlignment="1">
      <alignment horizontal="center" wrapText="1"/>
    </xf>
    <xf numFmtId="0" fontId="0" fillId="0" borderId="6" xfId="0" applyFill="1" applyBorder="1" applyAlignment="1"/>
    <xf numFmtId="1" fontId="0" fillId="0" borderId="0" xfId="0" applyNumberFormat="1" applyFill="1" applyBorder="1" applyAlignment="1"/>
    <xf numFmtId="182" fontId="0" fillId="0" borderId="6" xfId="2" applyFont="1" applyBorder="1" applyAlignment="1" applyProtection="1"/>
    <xf numFmtId="0" fontId="0" fillId="0" borderId="6" xfId="0" applyBorder="1" applyAlignment="1"/>
    <xf numFmtId="193" fontId="0" fillId="0" borderId="6" xfId="51" applyNumberFormat="1" applyFont="1" applyFill="1" applyBorder="1" applyProtection="1"/>
    <xf numFmtId="167" fontId="0" fillId="0" borderId="6" xfId="51" applyFont="1" applyFill="1" applyBorder="1" applyProtection="1"/>
    <xf numFmtId="194" fontId="0" fillId="0" borderId="6" xfId="0" applyNumberFormat="1" applyBorder="1"/>
    <xf numFmtId="0" fontId="0" fillId="0" borderId="6" xfId="0" applyBorder="1"/>
    <xf numFmtId="0" fontId="0" fillId="0" borderId="54" xfId="0" applyBorder="1"/>
    <xf numFmtId="0" fontId="91" fillId="0" borderId="50" xfId="0" applyFont="1" applyFill="1" applyBorder="1" applyAlignment="1">
      <alignment horizontal="left" indent="1"/>
    </xf>
    <xf numFmtId="0" fontId="119" fillId="0" borderId="50" xfId="0" applyFont="1" applyFill="1" applyBorder="1" applyAlignment="1">
      <alignment horizontal="left" indent="1"/>
    </xf>
    <xf numFmtId="0" fontId="91" fillId="0" borderId="53" xfId="0" applyFont="1" applyFill="1" applyBorder="1" applyAlignment="1">
      <alignment horizontal="left" indent="1"/>
    </xf>
    <xf numFmtId="0" fontId="101" fillId="0" borderId="53" xfId="0" applyFont="1" applyFill="1" applyBorder="1" applyAlignment="1">
      <alignment horizontal="left" indent="1"/>
    </xf>
    <xf numFmtId="0" fontId="114" fillId="0" borderId="53" xfId="0" applyFont="1" applyFill="1" applyBorder="1" applyAlignment="1">
      <alignment horizontal="left" indent="1"/>
    </xf>
    <xf numFmtId="0" fontId="43" fillId="3" borderId="51" xfId="58" applyFont="1" applyFill="1" applyBorder="1" applyAlignment="1" applyProtection="1"/>
    <xf numFmtId="0" fontId="64" fillId="2" borderId="55" xfId="12" applyFill="1" applyBorder="1" applyProtection="1"/>
    <xf numFmtId="0" fontId="27" fillId="3" borderId="51" xfId="58" applyFont="1" applyFill="1" applyBorder="1" applyAlignment="1" applyProtection="1"/>
    <xf numFmtId="0" fontId="43" fillId="2" borderId="55" xfId="12" applyFont="1" applyFill="1" applyBorder="1" applyAlignment="1" applyProtection="1"/>
    <xf numFmtId="0" fontId="27" fillId="3" borderId="51" xfId="58" applyFont="1" applyFill="1" applyBorder="1" applyProtection="1"/>
    <xf numFmtId="0" fontId="43" fillId="2" borderId="55" xfId="12" applyFont="1" applyFill="1" applyBorder="1" applyProtection="1"/>
    <xf numFmtId="0" fontId="82" fillId="8" borderId="51" xfId="58" applyBorder="1" applyProtection="1"/>
    <xf numFmtId="0" fontId="64" fillId="7" borderId="55" xfId="12" applyBorder="1" applyProtection="1"/>
    <xf numFmtId="0" fontId="89" fillId="4" borderId="0" xfId="36" applyFont="1" applyBorder="1" applyAlignment="1">
      <alignment horizontal="left"/>
    </xf>
    <xf numFmtId="49" fontId="94" fillId="2" borderId="0" xfId="45" applyFont="1" applyFill="1" applyBorder="1" applyProtection="1">
      <alignment horizontal="left" indent="1"/>
    </xf>
    <xf numFmtId="0" fontId="27" fillId="3" borderId="50" xfId="58" applyFont="1" applyFill="1" applyBorder="1" applyAlignment="1" applyProtection="1"/>
    <xf numFmtId="0" fontId="27" fillId="3" borderId="53" xfId="58" applyFont="1" applyFill="1" applyBorder="1" applyAlignment="1" applyProtection="1"/>
    <xf numFmtId="0" fontId="73" fillId="5" borderId="53" xfId="21" applyBorder="1" applyAlignment="1">
      <alignment horizontal="left" indent="1"/>
    </xf>
    <xf numFmtId="0" fontId="66" fillId="5" borderId="53" xfId="25" applyBorder="1" applyAlignment="1">
      <alignment horizontal="left"/>
    </xf>
    <xf numFmtId="0" fontId="27" fillId="3" borderId="52" xfId="58" applyFont="1" applyFill="1" applyBorder="1" applyAlignment="1" applyProtection="1"/>
    <xf numFmtId="0" fontId="27" fillId="2" borderId="56" xfId="12" applyFont="1" applyFill="1" applyBorder="1" applyAlignment="1" applyProtection="1"/>
    <xf numFmtId="0" fontId="26" fillId="7" borderId="55" xfId="12" applyFont="1" applyBorder="1" applyAlignment="1" applyProtection="1"/>
    <xf numFmtId="0" fontId="27" fillId="2" borderId="55" xfId="12" applyFont="1" applyFill="1" applyBorder="1" applyAlignment="1" applyProtection="1"/>
    <xf numFmtId="0" fontId="39" fillId="2" borderId="55" xfId="12" applyFont="1" applyFill="1" applyBorder="1" applyAlignment="1" applyProtection="1">
      <alignment horizontal="left" indent="1"/>
    </xf>
    <xf numFmtId="0" fontId="89" fillId="4" borderId="56" xfId="96" applyBorder="1"/>
    <xf numFmtId="0" fontId="89" fillId="4" borderId="55" xfId="96" applyBorder="1" applyAlignment="1"/>
    <xf numFmtId="0" fontId="83" fillId="4" borderId="55" xfId="34" applyBorder="1"/>
    <xf numFmtId="0" fontId="84" fillId="4" borderId="55" xfId="35" applyBorder="1"/>
    <xf numFmtId="0" fontId="85" fillId="4" borderId="55" xfId="36" applyBorder="1">
      <alignment horizontal="left"/>
    </xf>
    <xf numFmtId="0" fontId="89" fillId="4" borderId="55" xfId="56" applyBorder="1">
      <alignment horizontal="left"/>
    </xf>
    <xf numFmtId="0" fontId="43" fillId="3" borderId="50" xfId="58" applyFont="1" applyFill="1" applyBorder="1" applyAlignment="1" applyProtection="1"/>
    <xf numFmtId="0" fontId="43" fillId="3" borderId="53" xfId="58" applyFont="1" applyFill="1" applyBorder="1" applyAlignment="1" applyProtection="1"/>
    <xf numFmtId="0" fontId="73" fillId="5" borderId="53" xfId="21" applyFont="1" applyBorder="1" applyAlignment="1">
      <alignment horizontal="left" indent="1"/>
    </xf>
    <xf numFmtId="0" fontId="82" fillId="8" borderId="52" xfId="58" applyBorder="1" applyProtection="1"/>
    <xf numFmtId="0" fontId="47" fillId="2" borderId="56" xfId="0" applyFont="1" applyFill="1" applyBorder="1" applyProtection="1"/>
    <xf numFmtId="0" fontId="49" fillId="2" borderId="55" xfId="12" applyFont="1" applyFill="1" applyBorder="1" applyAlignment="1" applyProtection="1"/>
    <xf numFmtId="0" fontId="26" fillId="2" borderId="55" xfId="12" applyFont="1" applyFill="1" applyBorder="1" applyAlignment="1" applyProtection="1"/>
    <xf numFmtId="49" fontId="72" fillId="2" borderId="55" xfId="20" applyFill="1" applyBorder="1" applyAlignment="1" applyProtection="1">
      <alignment horizontal="left" vertical="top" indent="1"/>
    </xf>
    <xf numFmtId="0" fontId="82" fillId="8" borderId="52" xfId="58" applyBorder="1"/>
    <xf numFmtId="0" fontId="82" fillId="8" borderId="51" xfId="58" applyBorder="1"/>
    <xf numFmtId="0" fontId="47" fillId="2" borderId="55" xfId="0" applyFont="1" applyFill="1" applyBorder="1" applyProtection="1"/>
    <xf numFmtId="0" fontId="27" fillId="5" borderId="50" xfId="23" applyFont="1" applyBorder="1" applyAlignment="1"/>
    <xf numFmtId="0" fontId="27" fillId="5" borderId="53" xfId="23" applyFont="1" applyBorder="1" applyAlignment="1"/>
    <xf numFmtId="0" fontId="27" fillId="5" borderId="52" xfId="23" applyFont="1" applyBorder="1" applyAlignment="1"/>
    <xf numFmtId="0" fontId="66" fillId="4" borderId="56" xfId="13" applyBorder="1">
      <alignment horizontal="right"/>
    </xf>
    <xf numFmtId="0" fontId="27" fillId="5" borderId="51" xfId="23" applyFont="1" applyBorder="1" applyAlignment="1"/>
    <xf numFmtId="0" fontId="66" fillId="4" borderId="55" xfId="13" applyBorder="1">
      <alignment horizontal="right"/>
    </xf>
    <xf numFmtId="0" fontId="82" fillId="8" borderId="50" xfId="58" applyBorder="1" applyProtection="1"/>
    <xf numFmtId="0" fontId="82" fillId="8" borderId="53" xfId="58" applyBorder="1" applyProtection="1"/>
    <xf numFmtId="49" fontId="90" fillId="2" borderId="56" xfId="50" applyFill="1" applyBorder="1" applyProtection="1">
      <alignment horizontal="right" indent="2"/>
    </xf>
    <xf numFmtId="0" fontId="41" fillId="7" borderId="55" xfId="12" applyFont="1" applyBorder="1" applyAlignment="1" applyProtection="1">
      <alignment horizontal="center"/>
    </xf>
    <xf numFmtId="0" fontId="27" fillId="2" borderId="55" xfId="0" applyFont="1" applyFill="1" applyBorder="1" applyProtection="1"/>
    <xf numFmtId="174" fontId="27" fillId="2" borderId="55" xfId="0" applyNumberFormat="1" applyFont="1" applyFill="1" applyBorder="1" applyProtection="1"/>
    <xf numFmtId="0" fontId="27" fillId="2" borderId="55" xfId="12" applyFont="1" applyFill="1" applyBorder="1" applyProtection="1"/>
    <xf numFmtId="0" fontId="15" fillId="8" borderId="52" xfId="58" applyFont="1" applyBorder="1" applyProtection="1"/>
    <xf numFmtId="49" fontId="31" fillId="3" borderId="52" xfId="42" applyFont="1" applyFill="1" applyBorder="1" applyProtection="1">
      <alignment horizontal="right" indent="1"/>
    </xf>
    <xf numFmtId="0" fontId="64" fillId="7" borderId="56" xfId="12" applyBorder="1" applyProtection="1"/>
    <xf numFmtId="0" fontId="27" fillId="3" borderId="52" xfId="58" applyFont="1" applyFill="1" applyBorder="1" applyProtection="1"/>
    <xf numFmtId="0" fontId="41" fillId="2" borderId="56" xfId="20" applyNumberFormat="1" applyFont="1" applyFill="1" applyBorder="1" applyAlignment="1" applyProtection="1">
      <alignment horizontal="left"/>
    </xf>
    <xf numFmtId="0" fontId="8" fillId="2" borderId="55" xfId="20" applyNumberFormat="1" applyFont="1" applyFill="1" applyBorder="1" applyAlignment="1" applyProtection="1">
      <alignment horizontal="left"/>
    </xf>
    <xf numFmtId="0" fontId="36" fillId="2" borderId="55" xfId="28" applyFont="1" applyFill="1" applyBorder="1" applyAlignment="1" applyProtection="1">
      <alignment horizontal="left" indent="1"/>
    </xf>
    <xf numFmtId="0" fontId="41" fillId="2" borderId="55" xfId="20" applyNumberFormat="1" applyFont="1" applyFill="1" applyBorder="1" applyAlignment="1" applyProtection="1">
      <alignment horizontal="left"/>
    </xf>
    <xf numFmtId="0" fontId="43" fillId="8" borderId="50" xfId="58" applyFont="1" applyBorder="1" applyAlignment="1" applyProtection="1"/>
    <xf numFmtId="0" fontId="43" fillId="8" borderId="53" xfId="58" applyFont="1" applyBorder="1" applyAlignment="1" applyProtection="1"/>
    <xf numFmtId="0" fontId="43" fillId="3" borderId="52" xfId="58" applyFont="1" applyFill="1" applyBorder="1" applyAlignment="1" applyProtection="1"/>
    <xf numFmtId="175" fontId="17" fillId="2" borderId="56" xfId="49" applyFont="1" applyFill="1" applyBorder="1" applyProtection="1"/>
    <xf numFmtId="0" fontId="43" fillId="8" borderId="51" xfId="58" applyFont="1" applyBorder="1" applyAlignment="1" applyProtection="1"/>
    <xf numFmtId="175" fontId="10" fillId="2" borderId="55" xfId="49" applyFont="1" applyFill="1" applyBorder="1" applyAlignment="1"/>
    <xf numFmtId="175" fontId="17" fillId="2" borderId="55" xfId="49" applyFont="1" applyFill="1" applyBorder="1" applyAlignment="1"/>
    <xf numFmtId="175" fontId="17" fillId="2" borderId="55" xfId="49" applyFont="1" applyFill="1" applyBorder="1" applyAlignment="1" applyProtection="1"/>
    <xf numFmtId="182" fontId="9" fillId="2" borderId="55" xfId="2" applyFont="1" applyFill="1" applyBorder="1" applyAlignment="1" applyProtection="1">
      <alignment horizontal="right" indent="1"/>
    </xf>
    <xf numFmtId="182" fontId="15" fillId="2" borderId="55" xfId="2" applyFont="1" applyFill="1" applyBorder="1" applyProtection="1">
      <alignment horizontal="right"/>
    </xf>
    <xf numFmtId="182" fontId="9" fillId="2" borderId="55" xfId="2" applyFont="1" applyFill="1" applyBorder="1" applyAlignment="1" applyProtection="1"/>
    <xf numFmtId="175" fontId="17" fillId="2" borderId="55" xfId="49" applyFont="1" applyFill="1" applyBorder="1" applyProtection="1"/>
    <xf numFmtId="170" fontId="15" fillId="2" borderId="55" xfId="4" applyFont="1" applyFill="1" applyBorder="1" applyAlignment="1" applyProtection="1">
      <alignment horizontal="left"/>
    </xf>
    <xf numFmtId="182" fontId="9" fillId="2" borderId="55" xfId="2" applyFont="1" applyFill="1" applyBorder="1" applyAlignment="1" applyProtection="1">
      <alignment horizontal="left" vertical="top"/>
    </xf>
    <xf numFmtId="0" fontId="73" fillId="5" borderId="53" xfId="21" applyBorder="1"/>
    <xf numFmtId="0" fontId="15" fillId="7" borderId="56" xfId="12" applyFont="1" applyBorder="1" applyProtection="1"/>
    <xf numFmtId="0" fontId="15" fillId="8" borderId="51" xfId="58" applyFont="1" applyBorder="1" applyProtection="1"/>
    <xf numFmtId="0" fontId="15" fillId="7" borderId="55" xfId="12" applyFont="1" applyBorder="1" applyProtection="1"/>
    <xf numFmtId="0" fontId="0" fillId="7" borderId="56" xfId="0" applyFill="1" applyBorder="1"/>
    <xf numFmtId="0" fontId="0" fillId="7" borderId="55" xfId="0" applyFill="1" applyBorder="1"/>
    <xf numFmtId="0" fontId="64" fillId="7" borderId="56" xfId="12" applyBorder="1"/>
    <xf numFmtId="0" fontId="26" fillId="7" borderId="54" xfId="12" applyFont="1" applyBorder="1" applyAlignment="1" applyProtection="1"/>
    <xf numFmtId="0" fontId="64" fillId="7" borderId="55" xfId="12" applyBorder="1"/>
    <xf numFmtId="0" fontId="11" fillId="7" borderId="58" xfId="12" applyFont="1" applyBorder="1" applyAlignment="1" applyProtection="1"/>
    <xf numFmtId="0" fontId="11" fillId="4" borderId="58" xfId="12" applyFont="1" applyFill="1" applyBorder="1" applyAlignment="1" applyProtection="1"/>
    <xf numFmtId="0" fontId="11" fillId="2" borderId="58" xfId="12" applyFont="1" applyFill="1" applyBorder="1" applyAlignment="1" applyProtection="1"/>
    <xf numFmtId="0" fontId="66" fillId="4" borderId="58" xfId="53" applyBorder="1">
      <alignment horizontal="right"/>
    </xf>
    <xf numFmtId="0" fontId="66" fillId="4" borderId="58" xfId="53" applyFill="1" applyBorder="1">
      <alignment horizontal="right"/>
    </xf>
    <xf numFmtId="0" fontId="14" fillId="7" borderId="58" xfId="12" applyFont="1" applyBorder="1" applyAlignment="1" applyProtection="1">
      <alignment horizontal="center"/>
    </xf>
    <xf numFmtId="0" fontId="14" fillId="7" borderId="58" xfId="12" applyFont="1" applyBorder="1" applyAlignment="1" applyProtection="1"/>
    <xf numFmtId="0" fontId="14" fillId="4" borderId="58" xfId="12" applyFont="1" applyFill="1" applyBorder="1" applyAlignment="1" applyProtection="1"/>
    <xf numFmtId="0" fontId="14" fillId="4" borderId="58" xfId="12" applyFont="1" applyFill="1" applyBorder="1" applyAlignment="1" applyProtection="1">
      <alignment horizontal="center"/>
    </xf>
    <xf numFmtId="0" fontId="82" fillId="8" borderId="58" xfId="58" applyBorder="1" applyProtection="1"/>
    <xf numFmtId="0" fontId="71" fillId="3" borderId="58" xfId="18" applyFill="1" applyBorder="1" applyAlignment="1" applyProtection="1"/>
    <xf numFmtId="0" fontId="71" fillId="3" borderId="58" xfId="19" applyFill="1" applyBorder="1" applyAlignment="1" applyProtection="1">
      <alignment vertical="center"/>
    </xf>
    <xf numFmtId="185" fontId="67" fillId="0" borderId="59" xfId="9" applyNumberFormat="1" applyFont="1" applyFill="1" applyBorder="1" applyProtection="1">
      <alignment horizontal="right"/>
      <protection locked="0"/>
    </xf>
    <xf numFmtId="185" fontId="67" fillId="0" borderId="59" xfId="9" applyNumberFormat="1" applyFill="1" applyBorder="1" applyProtection="1">
      <alignment horizontal="right"/>
      <protection locked="0"/>
    </xf>
    <xf numFmtId="185" fontId="5" fillId="4" borderId="59" xfId="6" applyNumberFormat="1" applyFont="1" applyFill="1" applyBorder="1" applyProtection="1">
      <alignment horizontal="right"/>
    </xf>
    <xf numFmtId="185" fontId="67" fillId="0" borderId="5" xfId="9" applyNumberFormat="1" applyFont="1" applyFill="1" applyBorder="1" applyProtection="1">
      <alignment horizontal="right"/>
      <protection locked="0"/>
    </xf>
    <xf numFmtId="185" fontId="67" fillId="0" borderId="5" xfId="9" applyNumberFormat="1" applyFill="1" applyBorder="1" applyProtection="1">
      <alignment horizontal="right"/>
      <protection locked="0"/>
    </xf>
    <xf numFmtId="185" fontId="68" fillId="0" borderId="59" xfId="10" applyNumberFormat="1" applyFill="1" applyBorder="1">
      <protection locked="0"/>
    </xf>
    <xf numFmtId="185" fontId="5" fillId="0" borderId="5" xfId="6" applyNumberFormat="1" applyFont="1" applyFill="1" applyBorder="1" applyProtection="1">
      <alignment horizontal="right"/>
    </xf>
    <xf numFmtId="184" fontId="98" fillId="0" borderId="26" xfId="10" applyNumberFormat="1" applyFont="1" applyFill="1" applyBorder="1">
      <protection locked="0"/>
    </xf>
    <xf numFmtId="184" fontId="98" fillId="0" borderId="60" xfId="10" applyNumberFormat="1" applyFont="1" applyFill="1" applyBorder="1">
      <protection locked="0"/>
    </xf>
    <xf numFmtId="184" fontId="67" fillId="0" borderId="32" xfId="9" applyNumberFormat="1" applyFill="1" applyBorder="1" applyAlignment="1">
      <protection locked="0"/>
    </xf>
    <xf numFmtId="184" fontId="22" fillId="0" borderId="26" xfId="10" applyNumberFormat="1" applyFont="1" applyFill="1" applyBorder="1">
      <protection locked="0"/>
    </xf>
    <xf numFmtId="184" fontId="94" fillId="4" borderId="3" xfId="6" applyNumberFormat="1" applyFont="1" applyBorder="1" applyProtection="1">
      <alignment horizontal="right"/>
    </xf>
    <xf numFmtId="184" fontId="10" fillId="4" borderId="1" xfId="39" applyNumberFormat="1" applyFont="1" applyBorder="1"/>
    <xf numFmtId="184" fontId="22" fillId="0" borderId="60" xfId="2" applyNumberFormat="1" applyFont="1" applyFill="1" applyBorder="1">
      <alignment horizontal="right"/>
      <protection locked="0"/>
    </xf>
    <xf numFmtId="184" fontId="22" fillId="0" borderId="61" xfId="2" applyNumberFormat="1" applyFont="1" applyFill="1" applyBorder="1">
      <alignment horizontal="right"/>
      <protection locked="0"/>
    </xf>
    <xf numFmtId="184" fontId="22" fillId="0" borderId="60" xfId="2" applyNumberFormat="1" applyFont="1" applyFill="1" applyBorder="1" applyProtection="1">
      <alignment horizontal="right"/>
      <protection locked="0"/>
    </xf>
    <xf numFmtId="184" fontId="22" fillId="0" borderId="61" xfId="2" applyNumberFormat="1" applyFont="1" applyFill="1" applyBorder="1" applyProtection="1">
      <alignment horizontal="right"/>
      <protection locked="0"/>
    </xf>
    <xf numFmtId="184" fontId="5" fillId="4" borderId="1" xfId="39" applyNumberFormat="1" applyFont="1" applyBorder="1" applyAlignment="1">
      <alignment horizontal="right"/>
    </xf>
    <xf numFmtId="184" fontId="5" fillId="4" borderId="1" xfId="39" applyNumberFormat="1" applyFont="1" applyBorder="1" applyAlignment="1" applyProtection="1">
      <alignment horizontal="right"/>
    </xf>
    <xf numFmtId="184" fontId="27" fillId="4" borderId="5" xfId="6" applyNumberFormat="1" applyFont="1" applyBorder="1" applyProtection="1">
      <alignment horizontal="right"/>
    </xf>
    <xf numFmtId="184" fontId="10" fillId="4" borderId="17" xfId="6" applyNumberFormat="1" applyFont="1" applyBorder="1" applyProtection="1">
      <alignment horizontal="right"/>
    </xf>
    <xf numFmtId="184" fontId="10" fillId="4" borderId="2" xfId="6" applyNumberFormat="1" applyFont="1" applyBorder="1" applyProtection="1">
      <alignment horizontal="right"/>
    </xf>
    <xf numFmtId="189" fontId="10" fillId="4" borderId="17" xfId="6" applyNumberFormat="1" applyFont="1" applyBorder="1" applyProtection="1">
      <alignment horizontal="right"/>
    </xf>
    <xf numFmtId="189" fontId="10" fillId="4" borderId="2" xfId="6" applyNumberFormat="1" applyFont="1" applyBorder="1" applyProtection="1">
      <alignment horizontal="right"/>
    </xf>
    <xf numFmtId="185" fontId="15" fillId="2" borderId="2" xfId="51" applyNumberFormat="1" applyFont="1" applyFill="1" applyBorder="1" applyAlignment="1" applyProtection="1">
      <alignment horizontal="right"/>
    </xf>
    <xf numFmtId="0" fontId="5" fillId="2" borderId="0" xfId="16" applyNumberFormat="1" applyFont="1" applyFill="1" applyBorder="1" applyAlignment="1" applyProtection="1">
      <alignment horizontal="left"/>
    </xf>
    <xf numFmtId="0" fontId="5" fillId="2" borderId="0" xfId="12" applyNumberFormat="1" applyFont="1" applyFill="1" applyBorder="1" applyProtection="1"/>
    <xf numFmtId="0" fontId="7" fillId="2" borderId="0" xfId="31" applyNumberFormat="1" applyFont="1" applyFill="1" applyBorder="1" applyAlignment="1" applyProtection="1">
      <alignment horizontal="left" indent="1"/>
    </xf>
    <xf numFmtId="0" fontId="5" fillId="2" borderId="0" xfId="12" applyNumberFormat="1" applyFont="1" applyFill="1" applyBorder="1" applyAlignment="1" applyProtection="1"/>
    <xf numFmtId="0" fontId="27" fillId="2" borderId="0" xfId="58" applyNumberFormat="1" applyFont="1" applyFill="1" applyBorder="1" applyProtection="1"/>
    <xf numFmtId="0" fontId="43" fillId="7" borderId="0" xfId="12" applyNumberFormat="1" applyFont="1" applyBorder="1" applyProtection="1"/>
    <xf numFmtId="0" fontId="27" fillId="2" borderId="0" xfId="12" applyNumberFormat="1" applyFont="1" applyFill="1" applyBorder="1" applyProtection="1"/>
    <xf numFmtId="0" fontId="80" fillId="2" borderId="0" xfId="31" applyNumberFormat="1" applyFill="1" applyBorder="1">
      <alignment horizontal="left"/>
    </xf>
    <xf numFmtId="0" fontId="27" fillId="2" borderId="0" xfId="12" applyNumberFormat="1" applyFont="1" applyFill="1" applyBorder="1" applyAlignment="1" applyProtection="1">
      <alignment horizontal="left"/>
    </xf>
    <xf numFmtId="0" fontId="27" fillId="2" borderId="0" xfId="12" applyNumberFormat="1" applyFont="1" applyFill="1" applyBorder="1" applyAlignment="1" applyProtection="1"/>
    <xf numFmtId="0" fontId="5" fillId="4" borderId="0" xfId="12" applyNumberFormat="1" applyFont="1" applyFill="1" applyBorder="1" applyAlignment="1" applyProtection="1"/>
    <xf numFmtId="0" fontId="7" fillId="2" borderId="0" xfId="12" applyNumberFormat="1" applyFont="1" applyFill="1" applyBorder="1" applyAlignment="1" applyProtection="1">
      <alignment horizontal="left"/>
    </xf>
    <xf numFmtId="0" fontId="89" fillId="4" borderId="0" xfId="56" applyNumberFormat="1" applyBorder="1">
      <alignment horizontal="left"/>
    </xf>
    <xf numFmtId="0" fontId="39" fillId="2" borderId="0" xfId="12" applyNumberFormat="1" applyFont="1" applyFill="1" applyBorder="1" applyProtection="1"/>
    <xf numFmtId="0" fontId="15" fillId="7" borderId="0" xfId="12" applyNumberFormat="1" applyFont="1" applyBorder="1" applyProtection="1"/>
    <xf numFmtId="0" fontId="14" fillId="2" borderId="0" xfId="12" applyNumberFormat="1" applyFont="1" applyFill="1" applyBorder="1" applyProtection="1"/>
    <xf numFmtId="0" fontId="72" fillId="2" borderId="0" xfId="20" applyNumberFormat="1" applyFill="1" applyBorder="1" applyAlignment="1" applyProtection="1">
      <alignment vertical="top"/>
    </xf>
    <xf numFmtId="0" fontId="13" fillId="4" borderId="0" xfId="45" applyNumberFormat="1" applyFont="1" applyFill="1" applyBorder="1" applyAlignment="1" applyProtection="1"/>
    <xf numFmtId="0" fontId="39" fillId="2" borderId="0" xfId="12" applyNumberFormat="1" applyFont="1" applyFill="1" applyBorder="1" applyAlignment="1" applyProtection="1">
      <alignment horizontal="left"/>
    </xf>
    <xf numFmtId="0" fontId="27" fillId="4" borderId="0" xfId="58" applyNumberFormat="1" applyFont="1" applyFill="1" applyBorder="1" applyProtection="1"/>
    <xf numFmtId="0" fontId="27" fillId="4" borderId="0" xfId="12" applyNumberFormat="1" applyFont="1" applyFill="1" applyBorder="1" applyProtection="1"/>
    <xf numFmtId="0" fontId="43" fillId="2" borderId="55" xfId="12" applyNumberFormat="1" applyFont="1" applyFill="1" applyBorder="1" applyProtection="1"/>
    <xf numFmtId="0" fontId="27" fillId="2" borderId="0" xfId="58" applyNumberFormat="1" applyFont="1" applyFill="1" applyBorder="1" applyAlignment="1" applyProtection="1"/>
    <xf numFmtId="0" fontId="13" fillId="2" borderId="0" xfId="45" applyNumberFormat="1" applyFont="1" applyFill="1" applyBorder="1" applyAlignment="1" applyProtection="1"/>
    <xf numFmtId="0" fontId="15" fillId="2" borderId="0" xfId="45" applyNumberFormat="1" applyFont="1" applyFill="1" applyBorder="1" applyAlignment="1" applyProtection="1"/>
    <xf numFmtId="0" fontId="7" fillId="2" borderId="0" xfId="12" applyNumberFormat="1" applyFont="1" applyFill="1" applyBorder="1" applyAlignment="1" applyProtection="1"/>
    <xf numFmtId="0" fontId="64" fillId="7" borderId="0" xfId="12" applyNumberFormat="1" applyBorder="1"/>
    <xf numFmtId="0" fontId="27" fillId="2" borderId="0" xfId="58" applyNumberFormat="1" applyFont="1" applyFill="1" applyBorder="1" applyAlignment="1" applyProtection="1">
      <alignment horizontal="left"/>
    </xf>
    <xf numFmtId="0" fontId="64" fillId="7" borderId="0" xfId="12" applyNumberFormat="1" applyFont="1" applyBorder="1"/>
    <xf numFmtId="0" fontId="13" fillId="2" borderId="0" xfId="45" applyNumberFormat="1" applyFont="1" applyFill="1" applyBorder="1" applyAlignment="1" applyProtection="1">
      <alignment horizontal="left"/>
    </xf>
    <xf numFmtId="0" fontId="39" fillId="2" borderId="0" xfId="45" applyNumberFormat="1" applyFont="1" applyFill="1" applyBorder="1" applyProtection="1">
      <alignment horizontal="left" indent="1"/>
    </xf>
    <xf numFmtId="0" fontId="48" fillId="2" borderId="0" xfId="31" applyNumberFormat="1" applyFont="1" applyFill="1" applyBorder="1" applyAlignment="1" applyProtection="1">
      <alignment horizontal="left" indent="1"/>
    </xf>
    <xf numFmtId="0" fontId="43" fillId="7" borderId="0" xfId="12" applyNumberFormat="1" applyFont="1" applyBorder="1" applyAlignment="1" applyProtection="1">
      <alignment horizontal="left" indent="1"/>
    </xf>
    <xf numFmtId="0" fontId="40" fillId="2" borderId="0" xfId="58" applyNumberFormat="1" applyFont="1" applyFill="1" applyBorder="1" applyAlignment="1" applyProtection="1"/>
    <xf numFmtId="0" fontId="39" fillId="4" borderId="0" xfId="12" applyNumberFormat="1" applyFont="1" applyFill="1" applyBorder="1" applyAlignment="1" applyProtection="1">
      <alignment horizontal="left"/>
    </xf>
    <xf numFmtId="0" fontId="46" fillId="2" borderId="0" xfId="12" applyNumberFormat="1" applyFont="1" applyFill="1" applyBorder="1" applyAlignment="1" applyProtection="1">
      <alignment horizontal="left"/>
    </xf>
    <xf numFmtId="0" fontId="85" fillId="4" borderId="0" xfId="36" applyNumberFormat="1" applyBorder="1">
      <alignment horizontal="left"/>
    </xf>
    <xf numFmtId="0" fontId="85" fillId="4" borderId="0" xfId="36" applyNumberFormat="1" applyBorder="1" applyAlignment="1"/>
    <xf numFmtId="0" fontId="85" fillId="4" borderId="0" xfId="36" applyNumberFormat="1" applyFill="1" applyBorder="1">
      <alignment horizontal="left"/>
    </xf>
    <xf numFmtId="0" fontId="43" fillId="2" borderId="55" xfId="12" applyNumberFormat="1" applyFont="1" applyFill="1" applyBorder="1" applyAlignment="1" applyProtection="1"/>
    <xf numFmtId="0" fontId="33" fillId="2" borderId="0" xfId="2" applyNumberFormat="1" applyFont="1" applyFill="1" applyBorder="1" applyProtection="1">
      <alignment horizontal="right"/>
    </xf>
    <xf numFmtId="0" fontId="38" fillId="7" borderId="0" xfId="12" applyNumberFormat="1" applyFont="1" applyBorder="1" applyAlignment="1" applyProtection="1">
      <alignment horizontal="left"/>
    </xf>
    <xf numFmtId="0" fontId="27" fillId="2" borderId="0" xfId="12" applyNumberFormat="1" applyFont="1" applyFill="1" applyBorder="1" applyAlignment="1" applyProtection="1">
      <alignment horizontal="center"/>
    </xf>
    <xf numFmtId="0" fontId="15" fillId="2" borderId="0" xfId="45" applyNumberFormat="1" applyFont="1" applyFill="1" applyBorder="1" applyProtection="1">
      <alignment horizontal="left" indent="1"/>
    </xf>
    <xf numFmtId="0" fontId="13" fillId="2" borderId="0" xfId="45" applyNumberFormat="1" applyFont="1" applyFill="1" applyBorder="1" applyProtection="1">
      <alignment horizontal="left" indent="1"/>
    </xf>
    <xf numFmtId="0" fontId="85" fillId="4" borderId="0" xfId="13" applyNumberFormat="1" applyFont="1" applyBorder="1">
      <alignment horizontal="right"/>
    </xf>
    <xf numFmtId="0" fontId="43" fillId="7" borderId="6" xfId="12" applyNumberFormat="1" applyFont="1" applyBorder="1" applyProtection="1"/>
    <xf numFmtId="0" fontId="15" fillId="7" borderId="6" xfId="12" applyNumberFormat="1" applyFont="1" applyBorder="1" applyProtection="1"/>
    <xf numFmtId="0" fontId="26" fillId="7" borderId="6" xfId="12" applyNumberFormat="1" applyFont="1" applyBorder="1" applyAlignment="1" applyProtection="1"/>
    <xf numFmtId="0" fontId="47" fillId="2" borderId="56" xfId="0" applyNumberFormat="1" applyFont="1" applyFill="1" applyBorder="1" applyProtection="1"/>
    <xf numFmtId="0" fontId="88" fillId="2" borderId="0" xfId="43" applyNumberFormat="1" applyFill="1" applyBorder="1">
      <alignment horizontal="center" wrapText="1"/>
    </xf>
    <xf numFmtId="0" fontId="15" fillId="7" borderId="55" xfId="12" applyNumberFormat="1" applyFont="1" applyBorder="1" applyProtection="1"/>
    <xf numFmtId="0" fontId="15" fillId="7" borderId="56" xfId="12" applyNumberFormat="1" applyFont="1" applyBorder="1" applyProtection="1"/>
    <xf numFmtId="0" fontId="15" fillId="4" borderId="0" xfId="12" applyNumberFormat="1" applyFont="1" applyFill="1" applyBorder="1" applyProtection="1"/>
    <xf numFmtId="0" fontId="26" fillId="2" borderId="55" xfId="12" applyNumberFormat="1" applyFont="1" applyFill="1" applyBorder="1" applyAlignment="1" applyProtection="1"/>
    <xf numFmtId="0" fontId="26" fillId="7" borderId="0" xfId="12" applyNumberFormat="1" applyFont="1" applyBorder="1" applyAlignment="1" applyProtection="1"/>
    <xf numFmtId="0" fontId="26" fillId="2" borderId="0" xfId="12" applyNumberFormat="1" applyFont="1" applyFill="1" applyBorder="1" applyAlignment="1" applyProtection="1"/>
    <xf numFmtId="0" fontId="32" fillId="7" borderId="0" xfId="12" applyNumberFormat="1" applyFont="1" applyBorder="1" applyAlignment="1" applyProtection="1">
      <alignment horizontal="center" wrapText="1"/>
    </xf>
    <xf numFmtId="0" fontId="83" fillId="4" borderId="0" xfId="34" applyNumberFormat="1" applyBorder="1"/>
    <xf numFmtId="184" fontId="98" fillId="0" borderId="1" xfId="10" applyNumberFormat="1" applyFont="1" applyFill="1" applyBorder="1">
      <protection locked="0"/>
    </xf>
    <xf numFmtId="184" fontId="98" fillId="0" borderId="62" xfId="10" applyNumberFormat="1" applyFont="1" applyFill="1" applyBorder="1">
      <protection locked="0"/>
    </xf>
    <xf numFmtId="184" fontId="16" fillId="4" borderId="5" xfId="6" applyNumberFormat="1" applyFont="1" applyBorder="1" applyProtection="1">
      <alignment horizontal="right"/>
    </xf>
    <xf numFmtId="0" fontId="7" fillId="2" borderId="35" xfId="0" applyFont="1" applyFill="1" applyBorder="1" applyAlignment="1" applyProtection="1">
      <alignment horizontal="centerContinuous" wrapText="1"/>
    </xf>
    <xf numFmtId="182" fontId="5" fillId="4" borderId="1" xfId="12" applyNumberFormat="1" applyFont="1" applyFill="1" applyBorder="1" applyAlignment="1" applyProtection="1"/>
    <xf numFmtId="182" fontId="5" fillId="4" borderId="62" xfId="12" applyNumberFormat="1" applyFont="1" applyFill="1" applyBorder="1" applyAlignment="1" applyProtection="1"/>
    <xf numFmtId="184" fontId="0" fillId="4" borderId="5" xfId="0" applyNumberFormat="1" applyFill="1" applyBorder="1"/>
    <xf numFmtId="0" fontId="81" fillId="2" borderId="0" xfId="33" applyFont="1" applyFill="1" applyBorder="1">
      <alignment wrapText="1"/>
    </xf>
    <xf numFmtId="0" fontId="0" fillId="0" borderId="23" xfId="0" applyBorder="1"/>
    <xf numFmtId="0" fontId="0" fillId="0" borderId="23" xfId="0" applyFill="1" applyBorder="1"/>
    <xf numFmtId="0" fontId="121" fillId="0" borderId="0" xfId="0" applyFont="1"/>
    <xf numFmtId="0" fontId="121" fillId="0" borderId="0" xfId="0" applyFont="1" applyFill="1"/>
    <xf numFmtId="0" fontId="0" fillId="0" borderId="23" xfId="0" applyBorder="1" applyAlignment="1">
      <alignment horizontal="centerContinuous"/>
    </xf>
    <xf numFmtId="0" fontId="0" fillId="0" borderId="23" xfId="0" applyFill="1" applyBorder="1" applyAlignment="1">
      <alignment horizontal="centerContinuous"/>
    </xf>
    <xf numFmtId="0" fontId="88" fillId="0" borderId="1" xfId="0" applyFont="1" applyBorder="1" applyAlignment="1">
      <alignment horizontal="center"/>
    </xf>
    <xf numFmtId="0" fontId="88" fillId="0" borderId="1" xfId="0" applyFont="1" applyFill="1" applyBorder="1" applyAlignment="1">
      <alignment horizontal="center"/>
    </xf>
    <xf numFmtId="0" fontId="91" fillId="0" borderId="22" xfId="0" applyFont="1" applyBorder="1" applyAlignment="1">
      <alignment horizontal="centerContinuous"/>
    </xf>
    <xf numFmtId="0" fontId="91" fillId="0" borderId="22" xfId="0" applyFont="1" applyFill="1" applyBorder="1" applyAlignment="1">
      <alignment horizontal="centerContinuous"/>
    </xf>
    <xf numFmtId="182" fontId="0" fillId="0" borderId="1" xfId="0" applyNumberFormat="1" applyBorder="1"/>
    <xf numFmtId="184" fontId="0" fillId="0" borderId="1" xfId="0" applyNumberFormat="1" applyBorder="1"/>
    <xf numFmtId="184" fontId="0" fillId="0" borderId="1" xfId="0" applyNumberFormat="1" applyFill="1" applyBorder="1"/>
    <xf numFmtId="0" fontId="0" fillId="0" borderId="22" xfId="0" applyBorder="1" applyAlignment="1">
      <alignment horizontal="center"/>
    </xf>
    <xf numFmtId="0" fontId="0" fillId="0" borderId="22" xfId="0" applyFill="1" applyBorder="1" applyAlignment="1">
      <alignment horizontal="center"/>
    </xf>
    <xf numFmtId="0" fontId="7" fillId="2" borderId="0" xfId="12" applyFont="1" applyFill="1" applyBorder="1" applyAlignment="1" applyProtection="1">
      <alignment horizontal="left" wrapText="1"/>
    </xf>
    <xf numFmtId="0" fontId="14" fillId="4" borderId="58" xfId="12" applyFont="1" applyFill="1" applyBorder="1" applyAlignment="1" applyProtection="1">
      <protection locked="0"/>
    </xf>
    <xf numFmtId="0" fontId="0" fillId="0" borderId="0" xfId="0" applyAlignment="1" applyProtection="1">
      <alignment horizontal="left" indent="1"/>
      <protection locked="0"/>
    </xf>
    <xf numFmtId="0" fontId="0" fillId="0" borderId="0" xfId="0" applyProtection="1">
      <protection locked="0"/>
    </xf>
    <xf numFmtId="0" fontId="14" fillId="7" borderId="58" xfId="12" applyFont="1" applyBorder="1" applyAlignment="1" applyProtection="1">
      <alignment horizontal="center"/>
      <protection locked="0"/>
    </xf>
    <xf numFmtId="0" fontId="94" fillId="7" borderId="0" xfId="12" applyFont="1" applyBorder="1"/>
    <xf numFmtId="0" fontId="133" fillId="40" borderId="0" xfId="12" applyFont="1" applyFill="1" applyBorder="1" applyAlignment="1" applyProtection="1">
      <alignment horizontal="left"/>
    </xf>
    <xf numFmtId="49" fontId="91" fillId="40" borderId="0" xfId="43" applyFont="1" applyFill="1" applyBorder="1" applyAlignment="1" applyProtection="1">
      <alignment horizontal="center" wrapText="1"/>
    </xf>
    <xf numFmtId="49" fontId="130" fillId="40" borderId="0" xfId="43" applyFont="1" applyFill="1" applyBorder="1" applyAlignment="1" applyProtection="1">
      <alignment horizontal="center" wrapText="1"/>
    </xf>
    <xf numFmtId="49" fontId="128" fillId="40" borderId="3" xfId="10" applyNumberFormat="1" applyFont="1" applyFill="1" applyBorder="1" applyAlignment="1">
      <alignment wrapText="1"/>
      <protection locked="0"/>
    </xf>
    <xf numFmtId="0" fontId="130" fillId="40" borderId="0" xfId="44" applyFont="1" applyFill="1" applyBorder="1" applyAlignment="1" applyProtection="1">
      <alignment horizontal="centerContinuous"/>
    </xf>
    <xf numFmtId="49" fontId="130" fillId="40" borderId="0" xfId="43" applyFont="1" applyFill="1" applyBorder="1" applyProtection="1">
      <alignment horizontal="center" wrapText="1"/>
    </xf>
    <xf numFmtId="0" fontId="128" fillId="40" borderId="6" xfId="12" applyFont="1" applyFill="1" applyBorder="1" applyProtection="1"/>
    <xf numFmtId="0" fontId="128" fillId="40" borderId="0" xfId="12" applyFont="1" applyFill="1" applyBorder="1" applyProtection="1"/>
    <xf numFmtId="0" fontId="130" fillId="40" borderId="0" xfId="34" applyFont="1" applyFill="1" applyBorder="1"/>
    <xf numFmtId="184" fontId="127" fillId="40" borderId="64" xfId="12" applyNumberFormat="1" applyFont="1" applyFill="1" applyBorder="1" applyProtection="1"/>
    <xf numFmtId="184" fontId="22" fillId="4" borderId="0" xfId="2" applyNumberFormat="1" applyFont="1" applyFill="1" applyBorder="1">
      <alignment horizontal="right"/>
      <protection locked="0"/>
    </xf>
    <xf numFmtId="0" fontId="129" fillId="40" borderId="0" xfId="34" applyFont="1" applyFill="1" applyBorder="1"/>
    <xf numFmtId="0" fontId="133" fillId="40" borderId="0" xfId="12" applyFont="1" applyFill="1" applyBorder="1" applyAlignment="1" applyProtection="1">
      <alignment horizontal="center"/>
    </xf>
    <xf numFmtId="0" fontId="133" fillId="40" borderId="58" xfId="12" applyFont="1" applyFill="1" applyBorder="1" applyAlignment="1" applyProtection="1">
      <alignment horizontal="center"/>
    </xf>
    <xf numFmtId="0" fontId="125" fillId="40" borderId="0" xfId="12" applyFont="1" applyFill="1" applyBorder="1"/>
    <xf numFmtId="0" fontId="94" fillId="40" borderId="0" xfId="12" applyFont="1" applyFill="1" applyBorder="1" applyProtection="1"/>
    <xf numFmtId="0" fontId="125" fillId="40" borderId="0" xfId="121" quotePrefix="1" applyFont="1" applyFill="1" applyBorder="1">
      <alignment horizontal="center" wrapText="1"/>
    </xf>
    <xf numFmtId="0" fontId="0" fillId="0" borderId="0" xfId="0"/>
    <xf numFmtId="195" fontId="118" fillId="40" borderId="1" xfId="103" applyFont="1" applyFill="1" applyBorder="1" applyAlignment="1">
      <protection locked="0"/>
    </xf>
    <xf numFmtId="184" fontId="127" fillId="4" borderId="0" xfId="12" applyNumberFormat="1" applyFont="1" applyFill="1" applyBorder="1" applyProtection="1"/>
    <xf numFmtId="0" fontId="0" fillId="0" borderId="0" xfId="0"/>
    <xf numFmtId="0" fontId="128" fillId="40" borderId="0" xfId="0" applyFont="1" applyFill="1"/>
    <xf numFmtId="195" fontId="118" fillId="40" borderId="1" xfId="103" applyFont="1" applyFill="1" applyBorder="1" applyAlignment="1">
      <protection locked="0"/>
    </xf>
    <xf numFmtId="195" fontId="118" fillId="40" borderId="62" xfId="103" applyFont="1" applyFill="1" applyBorder="1" applyAlignment="1">
      <protection locked="0"/>
    </xf>
    <xf numFmtId="0" fontId="130" fillId="0" borderId="0" xfId="0" applyFont="1"/>
    <xf numFmtId="0" fontId="0" fillId="4" borderId="0" xfId="0" applyFill="1" applyBorder="1" applyAlignment="1">
      <alignment wrapText="1"/>
    </xf>
    <xf numFmtId="49" fontId="99" fillId="4" borderId="0" xfId="10" applyNumberFormat="1" applyFont="1" applyFill="1" applyBorder="1" applyAlignment="1">
      <alignment wrapText="1"/>
      <protection locked="0"/>
    </xf>
    <xf numFmtId="49" fontId="128" fillId="4" borderId="0" xfId="10" applyNumberFormat="1" applyFont="1" applyFill="1" applyBorder="1" applyAlignment="1">
      <alignment wrapText="1"/>
      <protection locked="0"/>
    </xf>
    <xf numFmtId="184" fontId="127" fillId="40" borderId="64" xfId="10" applyNumberFormat="1" applyFont="1" applyFill="1" applyBorder="1">
      <protection locked="0"/>
    </xf>
    <xf numFmtId="49" fontId="99" fillId="0" borderId="3" xfId="10" applyNumberFormat="1" applyFont="1" applyFill="1" applyBorder="1" applyAlignment="1">
      <alignment horizontal="left" wrapText="1"/>
      <protection locked="0"/>
    </xf>
    <xf numFmtId="0" fontId="128" fillId="0" borderId="0" xfId="0" applyFont="1"/>
    <xf numFmtId="195" fontId="118" fillId="40" borderId="1" xfId="103" applyFont="1" applyFill="1" applyBorder="1" applyAlignment="1">
      <protection locked="0"/>
    </xf>
    <xf numFmtId="0" fontId="125" fillId="40" borderId="0" xfId="107" applyFont="1" applyFill="1" applyBorder="1" applyAlignment="1">
      <alignment horizontal="left" wrapText="1" indent="1"/>
      <protection locked="0"/>
    </xf>
    <xf numFmtId="0" fontId="127" fillId="40" borderId="0" xfId="108" applyFont="1" applyFill="1" applyBorder="1" applyAlignment="1">
      <alignment horizontal="left" indent="1"/>
    </xf>
    <xf numFmtId="0" fontId="128" fillId="40" borderId="0" xfId="12" applyFont="1" applyFill="1" applyBorder="1"/>
    <xf numFmtId="0" fontId="127" fillId="40" borderId="0" xfId="108" applyFont="1" applyFill="1" applyBorder="1" applyAlignment="1">
      <alignment horizontal="left" indent="1"/>
    </xf>
    <xf numFmtId="0" fontId="125" fillId="40" borderId="0" xfId="108" applyFont="1" applyFill="1" applyBorder="1" applyAlignment="1">
      <alignment horizontal="left" indent="1"/>
    </xf>
    <xf numFmtId="49" fontId="134" fillId="40" borderId="0" xfId="32" applyFont="1" applyFill="1" applyBorder="1" applyAlignment="1">
      <alignment horizontal="center" wrapText="1"/>
    </xf>
    <xf numFmtId="49" fontId="99" fillId="0" borderId="0" xfId="10" applyNumberFormat="1" applyFont="1" applyFill="1" applyBorder="1" applyAlignment="1">
      <alignment wrapText="1"/>
      <protection locked="0"/>
    </xf>
    <xf numFmtId="184" fontId="99" fillId="0" borderId="0" xfId="10" applyNumberFormat="1" applyFont="1" applyFill="1" applyBorder="1">
      <protection locked="0"/>
    </xf>
    <xf numFmtId="49" fontId="128" fillId="40" borderId="0" xfId="10" applyNumberFormat="1" applyFont="1" applyFill="1" applyBorder="1" applyAlignment="1">
      <alignment wrapText="1"/>
      <protection locked="0"/>
    </xf>
    <xf numFmtId="184" fontId="122" fillId="40" borderId="1" xfId="2" applyNumberFormat="1" applyFont="1" applyFill="1" applyBorder="1">
      <alignment horizontal="right"/>
      <protection locked="0"/>
    </xf>
    <xf numFmtId="184" fontId="122" fillId="40" borderId="64" xfId="2" applyNumberFormat="1" applyFont="1" applyFill="1" applyBorder="1">
      <alignment horizontal="right"/>
      <protection locked="0"/>
    </xf>
    <xf numFmtId="195" fontId="118" fillId="40" borderId="59" xfId="103" applyFont="1" applyFill="1" applyBorder="1" applyAlignment="1">
      <protection locked="0"/>
    </xf>
    <xf numFmtId="0" fontId="128" fillId="4" borderId="0" xfId="10" applyFont="1" applyFill="1" applyBorder="1" applyAlignment="1">
      <alignment wrapText="1"/>
      <protection locked="0"/>
    </xf>
    <xf numFmtId="0" fontId="85" fillId="40" borderId="0" xfId="34" applyFont="1" applyFill="1" applyBorder="1"/>
    <xf numFmtId="0" fontId="83" fillId="40" borderId="0" xfId="34" applyFont="1" applyFill="1" applyBorder="1"/>
    <xf numFmtId="0" fontId="14" fillId="40" borderId="0" xfId="12" applyFont="1" applyFill="1" applyBorder="1" applyAlignment="1" applyProtection="1">
      <alignment horizontal="center"/>
    </xf>
    <xf numFmtId="0" fontId="132" fillId="40" borderId="16" xfId="12" applyFont="1" applyFill="1" applyBorder="1" applyAlignment="1" applyProtection="1">
      <alignment horizontal="center"/>
    </xf>
    <xf numFmtId="0" fontId="132" fillId="40" borderId="58" xfId="12" applyFont="1" applyFill="1" applyBorder="1" applyAlignment="1" applyProtection="1">
      <alignment horizontal="center"/>
    </xf>
    <xf numFmtId="0" fontId="27" fillId="40" borderId="0" xfId="0" applyFont="1" applyFill="1" applyBorder="1" applyAlignment="1">
      <alignment horizontal="centerContinuous"/>
    </xf>
    <xf numFmtId="0" fontId="75" fillId="5" borderId="53" xfId="24" applyFont="1" applyBorder="1" applyAlignment="1">
      <alignment horizontal="left" vertical="top" wrapText="1" indent="1"/>
    </xf>
    <xf numFmtId="0" fontId="75" fillId="5" borderId="0" xfId="24" applyFont="1" applyBorder="1" applyAlignment="1">
      <alignment horizontal="left" vertical="top" wrapText="1" indent="1"/>
    </xf>
    <xf numFmtId="0" fontId="66" fillId="4" borderId="34" xfId="7" applyFont="1" applyFill="1" applyBorder="1" applyAlignment="1">
      <alignment horizontal="left" wrapText="1" indent="1"/>
    </xf>
    <xf numFmtId="0" fontId="94" fillId="4" borderId="0" xfId="0" applyFont="1" applyFill="1" applyBorder="1" applyAlignment="1">
      <alignment horizontal="left" indent="1"/>
    </xf>
    <xf numFmtId="0" fontId="65" fillId="5" borderId="22" xfId="8" applyBorder="1" applyAlignment="1">
      <alignment horizontal="center"/>
    </xf>
    <xf numFmtId="0" fontId="65" fillId="5" borderId="29" xfId="8" applyBorder="1" applyAlignment="1">
      <alignment horizontal="center"/>
    </xf>
    <xf numFmtId="0" fontId="65" fillId="5" borderId="23" xfId="8" applyBorder="1" applyAlignment="1">
      <alignment horizontal="center"/>
    </xf>
    <xf numFmtId="179" fontId="65" fillId="5" borderId="1" xfId="17" applyBorder="1">
      <alignment horizontal="center" vertical="center"/>
    </xf>
    <xf numFmtId="0" fontId="5" fillId="3" borderId="53" xfId="0" applyFont="1" applyFill="1" applyBorder="1" applyAlignment="1">
      <alignment horizontal="left" vertical="top" wrapText="1" indent="1"/>
    </xf>
    <xf numFmtId="0" fontId="5" fillId="3" borderId="0" xfId="0" applyFont="1" applyFill="1" applyBorder="1" applyAlignment="1">
      <alignment horizontal="left" vertical="top" wrapText="1" indent="1"/>
    </xf>
    <xf numFmtId="0" fontId="80" fillId="7" borderId="0" xfId="46" quotePrefix="1" applyFont="1" applyBorder="1" applyAlignment="1">
      <alignment horizontal="center" wrapText="1"/>
    </xf>
    <xf numFmtId="0" fontId="82" fillId="3" borderId="53" xfId="33" applyFont="1" applyFill="1" applyBorder="1" applyAlignment="1">
      <alignment horizontal="left" vertical="top" wrapText="1" indent="1"/>
    </xf>
    <xf numFmtId="0" fontId="82" fillId="3" borderId="0" xfId="33" applyFont="1" applyFill="1" applyBorder="1" applyAlignment="1">
      <alignment horizontal="left" vertical="top" wrapText="1" indent="1"/>
    </xf>
    <xf numFmtId="49" fontId="14" fillId="2" borderId="0" xfId="31" applyFont="1" applyFill="1" applyBorder="1" applyAlignment="1" applyProtection="1">
      <alignment horizontal="left" vertical="top" wrapText="1"/>
    </xf>
    <xf numFmtId="0" fontId="65" fillId="5" borderId="1" xfId="8" applyBorder="1">
      <alignment horizontal="center"/>
    </xf>
    <xf numFmtId="0" fontId="94" fillId="7" borderId="0" xfId="12" applyFont="1" applyBorder="1"/>
    <xf numFmtId="0" fontId="7" fillId="2" borderId="0" xfId="44" applyFont="1" applyFill="1" applyBorder="1" applyAlignment="1" applyProtection="1">
      <alignment horizontal="center" wrapText="1"/>
    </xf>
    <xf numFmtId="0" fontId="14" fillId="4" borderId="0" xfId="20" applyNumberFormat="1" applyFont="1" applyFill="1" applyBorder="1" applyAlignment="1" applyProtection="1">
      <alignment horizontal="left" wrapText="1"/>
    </xf>
    <xf numFmtId="0" fontId="68" fillId="0" borderId="36" xfId="10" applyFill="1" applyBorder="1" applyAlignment="1">
      <alignment wrapText="1"/>
      <protection locked="0"/>
    </xf>
    <xf numFmtId="0" fontId="0" fillId="0" borderId="37" xfId="0" applyBorder="1" applyAlignment="1">
      <alignment wrapText="1"/>
    </xf>
    <xf numFmtId="0" fontId="0" fillId="0" borderId="38" xfId="0" applyBorder="1" applyAlignment="1">
      <alignment wrapText="1"/>
    </xf>
    <xf numFmtId="184" fontId="68" fillId="0" borderId="36" xfId="10" applyNumberFormat="1" applyFill="1" applyBorder="1" applyAlignment="1">
      <alignment wrapText="1"/>
      <protection locked="0"/>
    </xf>
    <xf numFmtId="0" fontId="0" fillId="0" borderId="63" xfId="0" applyBorder="1" applyAlignment="1">
      <alignment wrapText="1"/>
    </xf>
    <xf numFmtId="0" fontId="66" fillId="4" borderId="0" xfId="56" applyFont="1" applyFill="1" applyBorder="1" applyAlignment="1">
      <alignment horizontal="left" wrapText="1"/>
    </xf>
    <xf numFmtId="0" fontId="12" fillId="5" borderId="53" xfId="24" applyFont="1" applyBorder="1" applyAlignment="1">
      <alignment horizontal="left" vertical="top" wrapText="1" indent="1"/>
    </xf>
    <xf numFmtId="0" fontId="12" fillId="0" borderId="0" xfId="0" applyFont="1" applyBorder="1" applyAlignment="1">
      <alignment horizontal="left" vertical="top" wrapText="1" indent="1"/>
    </xf>
    <xf numFmtId="0" fontId="127" fillId="40" borderId="22" xfId="107" applyFont="1" applyFill="1" applyBorder="1" applyAlignment="1">
      <alignment horizontal="left"/>
      <protection locked="0"/>
    </xf>
    <xf numFmtId="0" fontId="127" fillId="40" borderId="29" xfId="107" applyFont="1" applyFill="1" applyBorder="1" applyAlignment="1">
      <alignment horizontal="left"/>
      <protection locked="0"/>
    </xf>
    <xf numFmtId="0" fontId="127" fillId="40" borderId="23" xfId="107" applyFont="1" applyFill="1" applyBorder="1" applyAlignment="1">
      <alignment horizontal="left"/>
      <protection locked="0"/>
    </xf>
    <xf numFmtId="0" fontId="65" fillId="5" borderId="1" xfId="8">
      <alignment horizontal="center"/>
    </xf>
    <xf numFmtId="179" fontId="65" fillId="5" borderId="1" xfId="17">
      <alignment horizontal="center" vertical="center"/>
    </xf>
    <xf numFmtId="0" fontId="82" fillId="40" borderId="53" xfId="33" applyFont="1" applyFill="1" applyBorder="1" applyAlignment="1">
      <alignment horizontal="left" vertical="top" wrapText="1" indent="1"/>
    </xf>
    <xf numFmtId="0" fontId="82" fillId="40" borderId="0" xfId="33" applyFont="1" applyFill="1" applyBorder="1" applyAlignment="1">
      <alignment horizontal="left" vertical="top" wrapText="1" indent="1"/>
    </xf>
    <xf numFmtId="0" fontId="130" fillId="40" borderId="35" xfId="44" applyFont="1" applyFill="1" applyBorder="1" applyAlignment="1" applyProtection="1">
      <alignment horizontal="center" wrapText="1"/>
    </xf>
    <xf numFmtId="49" fontId="128" fillId="40" borderId="36" xfId="10" applyNumberFormat="1" applyFont="1" applyFill="1" applyBorder="1" applyAlignment="1">
      <alignment wrapText="1"/>
      <protection locked="0"/>
    </xf>
    <xf numFmtId="0" fontId="128" fillId="40" borderId="37" xfId="0" applyFont="1" applyFill="1" applyBorder="1" applyAlignment="1">
      <alignment wrapText="1"/>
    </xf>
    <xf numFmtId="0" fontId="128" fillId="40" borderId="38" xfId="0" applyFont="1" applyFill="1" applyBorder="1" applyAlignment="1">
      <alignment wrapText="1"/>
    </xf>
    <xf numFmtId="49" fontId="131" fillId="40" borderId="0" xfId="32" applyFont="1" applyFill="1" applyBorder="1" applyAlignment="1">
      <alignment horizontal="center" wrapText="1"/>
    </xf>
    <xf numFmtId="49" fontId="81" fillId="40" borderId="0" xfId="32" applyFont="1" applyFill="1" applyBorder="1" applyAlignment="1">
      <alignment horizontal="center" wrapText="1"/>
    </xf>
    <xf numFmtId="0" fontId="7" fillId="2" borderId="0" xfId="0" applyFont="1" applyFill="1" applyBorder="1" applyAlignment="1" applyProtection="1">
      <alignment horizontal="left" vertical="center" wrapText="1"/>
    </xf>
    <xf numFmtId="0" fontId="85" fillId="4" borderId="0" xfId="37" applyFont="1" applyBorder="1" applyAlignment="1">
      <alignment horizontal="center" wrapText="1"/>
    </xf>
    <xf numFmtId="49" fontId="72" fillId="2" borderId="0" xfId="20" applyFill="1" applyAlignment="1" applyProtection="1"/>
    <xf numFmtId="0" fontId="0" fillId="0" borderId="0" xfId="0" applyAlignment="1" applyProtection="1">
      <alignment horizontal="right"/>
    </xf>
    <xf numFmtId="0" fontId="85" fillId="4" borderId="0" xfId="37" applyFont="1" applyFill="1" applyBorder="1" applyAlignment="1">
      <alignment horizontal="center" wrapText="1"/>
    </xf>
    <xf numFmtId="49" fontId="68" fillId="0" borderId="39" xfId="10" applyNumberFormat="1" applyFill="1" applyBorder="1" applyAlignment="1">
      <alignment horizontal="left" vertical="top"/>
      <protection locked="0"/>
    </xf>
    <xf numFmtId="0" fontId="0" fillId="0" borderId="40"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35" xfId="0" applyBorder="1" applyAlignment="1">
      <alignment horizontal="left" vertical="top"/>
    </xf>
    <xf numFmtId="0" fontId="0" fillId="0" borderId="33" xfId="0" applyBorder="1" applyAlignment="1">
      <alignment horizontal="left" vertical="top"/>
    </xf>
    <xf numFmtId="49" fontId="101" fillId="2" borderId="0" xfId="20" applyFont="1" applyFill="1" applyBorder="1" applyAlignment="1" applyProtection="1">
      <alignment horizontal="left" wrapText="1"/>
      <protection locked="0"/>
    </xf>
    <xf numFmtId="49" fontId="68" fillId="0" borderId="40" xfId="10" applyNumberFormat="1" applyFill="1" applyBorder="1" applyAlignment="1">
      <alignment horizontal="left" vertical="top"/>
      <protection locked="0"/>
    </xf>
    <xf numFmtId="49" fontId="68" fillId="0" borderId="41" xfId="10" applyNumberFormat="1" applyFill="1" applyBorder="1" applyAlignment="1">
      <alignment horizontal="left" vertical="top"/>
      <protection locked="0"/>
    </xf>
    <xf numFmtId="49" fontId="68" fillId="0" borderId="42" xfId="10" applyNumberFormat="1" applyFill="1" applyBorder="1" applyAlignment="1">
      <alignment horizontal="left" vertical="top"/>
      <protection locked="0"/>
    </xf>
    <xf numFmtId="49" fontId="68" fillId="0" borderId="35" xfId="10" applyNumberFormat="1" applyFill="1" applyBorder="1" applyAlignment="1">
      <alignment horizontal="left" vertical="top"/>
      <protection locked="0"/>
    </xf>
    <xf numFmtId="49" fontId="68" fillId="0" borderId="33" xfId="10" applyNumberFormat="1" applyFill="1" applyBorder="1" applyAlignment="1">
      <alignment horizontal="left" vertical="top"/>
      <protection locked="0"/>
    </xf>
    <xf numFmtId="49" fontId="68" fillId="0" borderId="39" xfId="10" applyNumberFormat="1" applyFill="1" applyBorder="1" applyAlignment="1" applyProtection="1">
      <alignment horizontal="left" vertical="top"/>
      <protection locked="0"/>
    </xf>
    <xf numFmtId="49" fontId="68" fillId="0" borderId="40" xfId="10" applyNumberFormat="1" applyFill="1" applyBorder="1" applyAlignment="1" applyProtection="1">
      <alignment horizontal="left" vertical="top"/>
      <protection locked="0"/>
    </xf>
    <xf numFmtId="49" fontId="68" fillId="0" borderId="41" xfId="10" applyNumberFormat="1" applyFill="1" applyBorder="1" applyAlignment="1" applyProtection="1">
      <alignment horizontal="left" vertical="top"/>
      <protection locked="0"/>
    </xf>
    <xf numFmtId="49" fontId="68" fillId="0" borderId="42" xfId="10" applyNumberFormat="1" applyFill="1" applyBorder="1" applyAlignment="1" applyProtection="1">
      <alignment horizontal="left" vertical="top"/>
      <protection locked="0"/>
    </xf>
    <xf numFmtId="49" fontId="68" fillId="0" borderId="35" xfId="10" applyNumberFormat="1" applyFill="1" applyBorder="1" applyAlignment="1" applyProtection="1">
      <alignment horizontal="left" vertical="top"/>
      <protection locked="0"/>
    </xf>
    <xf numFmtId="49" fontId="68" fillId="0" borderId="33" xfId="10" applyNumberFormat="1" applyFill="1" applyBorder="1" applyAlignment="1" applyProtection="1">
      <alignment horizontal="left" vertical="top"/>
      <protection locked="0"/>
    </xf>
    <xf numFmtId="0" fontId="82" fillId="3" borderId="53" xfId="33" applyFill="1" applyBorder="1" applyAlignment="1">
      <alignment horizontal="left" vertical="top" wrapText="1" indent="1"/>
    </xf>
    <xf numFmtId="0" fontId="82" fillId="3" borderId="0" xfId="33" applyFill="1" applyBorder="1" applyAlignment="1">
      <alignment horizontal="left" vertical="top" wrapText="1" indent="1"/>
    </xf>
    <xf numFmtId="0" fontId="39" fillId="2" borderId="0" xfId="12" applyFont="1" applyFill="1" applyBorder="1" applyAlignment="1" applyProtection="1">
      <alignment horizontal="center" wrapText="1"/>
    </xf>
    <xf numFmtId="0" fontId="65" fillId="5" borderId="22" xfId="8" applyBorder="1" applyAlignment="1">
      <alignment horizontal="center" wrapText="1"/>
    </xf>
    <xf numFmtId="0" fontId="65" fillId="5" borderId="29" xfId="8" applyBorder="1" applyAlignment="1">
      <alignment horizontal="center" wrapText="1"/>
    </xf>
    <xf numFmtId="0" fontId="65" fillId="5" borderId="23" xfId="8" applyBorder="1" applyAlignment="1">
      <alignment horizontal="center" wrapText="1"/>
    </xf>
    <xf numFmtId="179" fontId="65" fillId="5" borderId="22" xfId="17" applyBorder="1" applyAlignment="1">
      <alignment horizontal="center" vertical="center" wrapText="1"/>
    </xf>
    <xf numFmtId="179" fontId="65" fillId="5" borderId="29" xfId="17" applyBorder="1" applyAlignment="1">
      <alignment horizontal="center" vertical="center" wrapText="1"/>
    </xf>
    <xf numFmtId="179" fontId="65" fillId="5" borderId="23" xfId="17" applyBorder="1" applyAlignment="1">
      <alignment horizontal="center" vertical="center" wrapText="1"/>
    </xf>
    <xf numFmtId="0" fontId="120" fillId="3" borderId="53" xfId="33" applyFont="1" applyFill="1" applyBorder="1" applyAlignment="1">
      <alignment horizontal="left" vertical="top" wrapText="1" indent="1"/>
    </xf>
    <xf numFmtId="0" fontId="120" fillId="3" borderId="0" xfId="33" applyFont="1" applyFill="1" applyBorder="1" applyAlignment="1">
      <alignment horizontal="left" vertical="top" wrapText="1" indent="1"/>
    </xf>
    <xf numFmtId="0" fontId="0" fillId="0" borderId="0" xfId="0" applyBorder="1" applyAlignment="1">
      <alignment horizontal="left" indent="1"/>
    </xf>
    <xf numFmtId="179" fontId="65" fillId="5" borderId="22" xfId="17" applyBorder="1" applyAlignment="1">
      <alignment horizontal="center" vertical="center"/>
    </xf>
    <xf numFmtId="179" fontId="65" fillId="5" borderId="29" xfId="17" applyBorder="1" applyAlignment="1">
      <alignment horizontal="center" vertical="center"/>
    </xf>
    <xf numFmtId="179" fontId="65" fillId="5" borderId="23" xfId="17" applyBorder="1" applyAlignment="1">
      <alignment horizontal="center" vertical="center"/>
    </xf>
    <xf numFmtId="175" fontId="14" fillId="2" borderId="0" xfId="14" applyFont="1" applyFill="1" applyBorder="1" applyAlignment="1">
      <alignment horizontal="center" vertical="top" wrapText="1"/>
    </xf>
    <xf numFmtId="175" fontId="14" fillId="2" borderId="0" xfId="14" applyFont="1" applyFill="1" applyBorder="1" applyAlignment="1" applyProtection="1">
      <alignment horizontal="center" vertical="top" wrapText="1"/>
    </xf>
    <xf numFmtId="0" fontId="65" fillId="0" borderId="1" xfId="1" applyBorder="1">
      <alignment horizontal="center" vertical="center"/>
      <protection locked="0"/>
    </xf>
    <xf numFmtId="0" fontId="71" fillId="3" borderId="3" xfId="18" applyFill="1" applyBorder="1" applyProtection="1">
      <alignment horizontal="center"/>
    </xf>
    <xf numFmtId="0" fontId="75" fillId="5" borderId="53" xfId="24" applyBorder="1" applyAlignment="1">
      <alignment horizontal="left" vertical="top" wrapText="1" indent="1"/>
    </xf>
    <xf numFmtId="0" fontId="75" fillId="5" borderId="0" xfId="24" applyBorder="1" applyAlignment="1">
      <alignment horizontal="left" vertical="top" wrapText="1" indent="1"/>
    </xf>
    <xf numFmtId="0" fontId="71" fillId="0" borderId="32" xfId="19" applyBorder="1">
      <alignment horizontal="center" vertical="center"/>
      <protection locked="0"/>
    </xf>
    <xf numFmtId="0" fontId="25" fillId="8" borderId="3" xfId="58" applyFont="1" applyBorder="1" applyAlignment="1" applyProtection="1">
      <alignment horizontal="center"/>
    </xf>
    <xf numFmtId="165" fontId="25" fillId="8" borderId="3" xfId="58" applyNumberFormat="1" applyFont="1" applyBorder="1" applyAlignment="1" applyProtection="1">
      <alignment horizontal="center" vertical="center"/>
    </xf>
    <xf numFmtId="0" fontId="91" fillId="2" borderId="0" xfId="44" applyFont="1" applyFill="1" applyBorder="1" applyAlignment="1" applyProtection="1">
      <alignment horizontal="center" wrapText="1"/>
    </xf>
    <xf numFmtId="0" fontId="71" fillId="3" borderId="1" xfId="18" applyFill="1" applyBorder="1" applyAlignment="1" applyProtection="1">
      <alignment horizontal="center"/>
    </xf>
    <xf numFmtId="0" fontId="71" fillId="3" borderId="22" xfId="18" applyFill="1" applyBorder="1" applyAlignment="1" applyProtection="1">
      <alignment horizontal="center"/>
    </xf>
    <xf numFmtId="0" fontId="71" fillId="0" borderId="1" xfId="19" applyFill="1" applyBorder="1" applyAlignment="1">
      <alignment horizontal="center" vertical="center"/>
      <protection locked="0"/>
    </xf>
    <xf numFmtId="0" fontId="71" fillId="0" borderId="22" xfId="19" applyFill="1" applyBorder="1" applyAlignment="1">
      <alignment horizontal="center" vertical="center"/>
      <protection locked="0"/>
    </xf>
    <xf numFmtId="164" fontId="23" fillId="0" borderId="26" xfId="55" applyFont="1" applyFill="1" applyBorder="1" applyAlignment="1">
      <alignment wrapText="1"/>
      <protection locked="0"/>
    </xf>
    <xf numFmtId="0" fontId="0" fillId="0" borderId="30" xfId="0" applyBorder="1" applyAlignment="1">
      <alignment wrapText="1"/>
    </xf>
    <xf numFmtId="0" fontId="5" fillId="3" borderId="53" xfId="28" applyFont="1" applyFill="1" applyBorder="1" applyAlignment="1" applyProtection="1">
      <alignment horizontal="left" vertical="top" wrapText="1" indent="1"/>
    </xf>
    <xf numFmtId="0" fontId="48" fillId="3" borderId="0" xfId="28" applyFont="1" applyFill="1" applyBorder="1" applyAlignment="1" applyProtection="1">
      <alignment horizontal="left" vertical="top" wrapText="1" indent="1"/>
    </xf>
    <xf numFmtId="0" fontId="27" fillId="0" borderId="0" xfId="0" applyFont="1" applyBorder="1" applyAlignment="1">
      <alignment horizontal="left" vertical="top" indent="1"/>
    </xf>
    <xf numFmtId="0" fontId="94" fillId="2" borderId="0" xfId="0" applyFont="1" applyFill="1" applyBorder="1" applyAlignment="1" applyProtection="1">
      <alignment horizontal="left" wrapText="1"/>
    </xf>
    <xf numFmtId="0" fontId="75" fillId="5" borderId="53" xfId="24" applyFont="1" applyBorder="1" applyAlignment="1">
      <alignment horizontal="left" vertical="top" indent="1"/>
    </xf>
    <xf numFmtId="0" fontId="75" fillId="5" borderId="0" xfId="24" applyFont="1" applyBorder="1" applyAlignment="1">
      <alignment horizontal="left" vertical="top" indent="1"/>
    </xf>
    <xf numFmtId="49" fontId="78" fillId="4" borderId="0" xfId="31" applyFont="1" applyFill="1" applyBorder="1" applyAlignment="1">
      <alignment horizontal="left" wrapText="1"/>
    </xf>
    <xf numFmtId="0" fontId="0" fillId="0" borderId="0" xfId="0" applyAlignment="1">
      <alignment wrapText="1"/>
    </xf>
    <xf numFmtId="0" fontId="127" fillId="40" borderId="0" xfId="108" applyFont="1" applyFill="1" applyBorder="1" applyAlignment="1">
      <alignment horizontal="left" indent="1"/>
    </xf>
    <xf numFmtId="0" fontId="0" fillId="0" borderId="0" xfId="0"/>
    <xf numFmtId="0" fontId="127" fillId="40" borderId="0" xfId="108" applyFont="1" applyFill="1" applyBorder="1" applyAlignment="1">
      <alignment horizontal="left" indent="1"/>
    </xf>
    <xf numFmtId="0" fontId="127" fillId="40" borderId="0" xfId="108" applyFont="1" applyFill="1" applyBorder="1" applyAlignment="1">
      <alignment horizontal="left" indent="1"/>
    </xf>
  </cellXfs>
  <cellStyles count="150">
    <cellStyle name="20% - Accent1" xfId="72" builtinId="30" hidden="1"/>
    <cellStyle name="20% - Accent2" xfId="76" builtinId="34" hidden="1"/>
    <cellStyle name="20% - Accent3" xfId="80" builtinId="38" hidden="1"/>
    <cellStyle name="20% - Accent4" xfId="84" builtinId="42" hidden="1"/>
    <cellStyle name="20% - Accent5" xfId="88" builtinId="46" hidden="1"/>
    <cellStyle name="20% - Accent6" xfId="92" builtinId="50" hidden="1"/>
    <cellStyle name="40% - Accent1" xfId="73" builtinId="31" hidden="1"/>
    <cellStyle name="40% - Accent2" xfId="77" builtinId="35" hidden="1"/>
    <cellStyle name="40% - Accent3" xfId="81" builtinId="39" hidden="1"/>
    <cellStyle name="40% - Accent4" xfId="85" builtinId="43" hidden="1"/>
    <cellStyle name="40% - Accent5" xfId="89" builtinId="47" hidden="1"/>
    <cellStyle name="40% - Accent6" xfId="93" builtinId="51" hidden="1"/>
    <cellStyle name="60% - Accent1" xfId="74" builtinId="32" hidden="1"/>
    <cellStyle name="60% - Accent2" xfId="78" builtinId="36" hidden="1"/>
    <cellStyle name="60% - Accent3" xfId="82" builtinId="40" hidden="1"/>
    <cellStyle name="60% - Accent4" xfId="86" builtinId="44" hidden="1"/>
    <cellStyle name="60% - Accent5" xfId="90" builtinId="48" hidden="1"/>
    <cellStyle name="60% - Accent6" xfId="94" builtinId="52" hidden="1"/>
    <cellStyle name="Accent1" xfId="71" builtinId="29" hidden="1"/>
    <cellStyle name="Accent2" xfId="75" builtinId="33" hidden="1"/>
    <cellStyle name="Accent3" xfId="79" builtinId="37" hidden="1"/>
    <cellStyle name="Accent4" xfId="83" builtinId="41" hidden="1"/>
    <cellStyle name="Accent5" xfId="87" builtinId="45" hidden="1"/>
    <cellStyle name="Accent6" xfId="91" builtinId="49" hidden="1"/>
    <cellStyle name="AM Standard" xfId="1"/>
    <cellStyle name="Bad" xfId="61" builtinId="27" hidden="1"/>
    <cellStyle name="Calculation" xfId="65" builtinId="22" hidden="1"/>
    <cellStyle name="Check Cell" xfId="67" builtinId="23" hidden="1"/>
    <cellStyle name="Comma" xfId="99" builtinId="3" hidden="1"/>
    <cellStyle name="Comma [0]" xfId="2" builtinId="6" customBuiltin="1"/>
    <cellStyle name="Comma [0] 2" xfId="103"/>
    <cellStyle name="Comma [1]" xfId="3"/>
    <cellStyle name="Comma [1] 2" xfId="129"/>
    <cellStyle name="Comma [2]" xfId="4"/>
    <cellStyle name="Comma [2] 2" xfId="128"/>
    <cellStyle name="Comma [4]" xfId="5"/>
    <cellStyle name="Comma(2)" xfId="6"/>
    <cellStyle name="Comment" xfId="7"/>
    <cellStyle name="Comment 2" xfId="104"/>
    <cellStyle name="CommentWrap" xfId="105"/>
    <cellStyle name="Company Name" xfId="8"/>
    <cellStyle name="Company Name 2" xfId="106"/>
    <cellStyle name="Company Name 3" xfId="144"/>
    <cellStyle name="Currency" xfId="100" builtinId="4" hidden="1"/>
    <cellStyle name="Currency [0]" xfId="101" builtinId="7" hidden="1"/>
    <cellStyle name="Currency [0]" xfId="130"/>
    <cellStyle name="Data Entry Heavy Box" xfId="9"/>
    <cellStyle name="Data Input" xfId="10"/>
    <cellStyle name="Data Input 2" xfId="11"/>
    <cellStyle name="Data Input 3" xfId="95"/>
    <cellStyle name="Data Input 4" xfId="107"/>
    <cellStyle name="Data Input 5" xfId="143"/>
    <cellStyle name="Data Rows" xfId="12"/>
    <cellStyle name="Data Rows 2" xfId="13"/>
    <cellStyle name="Data Rows 3" xfId="14"/>
    <cellStyle name="Data Rows 4" xfId="108"/>
    <cellStyle name="Data Rows 6" xfId="96"/>
    <cellStyle name="Date" xfId="15"/>
    <cellStyle name="Date (short)" xfId="16"/>
    <cellStyle name="Date 10" xfId="142"/>
    <cellStyle name="Date 11" xfId="148"/>
    <cellStyle name="Date 2" xfId="131"/>
    <cellStyle name="Date 3" xfId="136"/>
    <cellStyle name="Date 4" xfId="135"/>
    <cellStyle name="Date 5" xfId="138"/>
    <cellStyle name="Date 6" xfId="139"/>
    <cellStyle name="Date 7" xfId="140"/>
    <cellStyle name="Date 8" xfId="141"/>
    <cellStyle name="Date 9" xfId="147"/>
    <cellStyle name="Disclosure Date" xfId="17"/>
    <cellStyle name="Entry 1A" xfId="18"/>
    <cellStyle name="Entry 1B" xfId="19"/>
    <cellStyle name="Explanatory text" xfId="20"/>
    <cellStyle name="Footnote" xfId="110"/>
    <cellStyle name="Good" xfId="60" builtinId="26" hidden="1"/>
    <cellStyle name="Header 1" xfId="21"/>
    <cellStyle name="Header 1 2" xfId="111"/>
    <cellStyle name="Header Company" xfId="22"/>
    <cellStyle name="Header Company 2" xfId="112"/>
    <cellStyle name="Header Rows" xfId="23"/>
    <cellStyle name="Header Rows 2" xfId="113"/>
    <cellStyle name="Header Text" xfId="24"/>
    <cellStyle name="Header Text 2" xfId="114"/>
    <cellStyle name="Header Version" xfId="25"/>
    <cellStyle name="Header Version 2" xfId="115"/>
    <cellStyle name="Heading (guidelines)" xfId="116"/>
    <cellStyle name="Heading 1" xfId="26" builtinId="16" customBuiltin="1"/>
    <cellStyle name="Heading 1 2" xfId="27"/>
    <cellStyle name="Heading 1-noindex" xfId="28"/>
    <cellStyle name="Heading 1-noindex 3" xfId="29"/>
    <cellStyle name="Heading 2" xfId="30" builtinId="17" customBuiltin="1"/>
    <cellStyle name="Heading 3" xfId="31" builtinId="18" customBuiltin="1"/>
    <cellStyle name="Heading 3 3" xfId="32"/>
    <cellStyle name="Heading 3 Centre" xfId="102"/>
    <cellStyle name="Heading 4" xfId="33" builtinId="19" customBuiltin="1"/>
    <cellStyle name="Heading1" xfId="34"/>
    <cellStyle name="Heading1 2" xfId="117"/>
    <cellStyle name="Heading2" xfId="35"/>
    <cellStyle name="Heading2 2" xfId="118"/>
    <cellStyle name="Heading3" xfId="36"/>
    <cellStyle name="Heading3 2" xfId="119"/>
    <cellStyle name="Heading3 wrap" xfId="120"/>
    <cellStyle name="Heading3 wrap low" xfId="121"/>
    <cellStyle name="Heading3Wraped" xfId="37"/>
    <cellStyle name="Heading3WrapLow" xfId="38"/>
    <cellStyle name="Heavy Box" xfId="97"/>
    <cellStyle name="Heavy Box 2" xfId="39"/>
    <cellStyle name="Heavy Box 2 3" xfId="40"/>
    <cellStyle name="Hyperlink" xfId="41" builtinId="8" customBuiltin="1"/>
    <cellStyle name="Hyperlink 2" xfId="134"/>
    <cellStyle name="Input" xfId="63" builtinId="20" hidden="1"/>
    <cellStyle name="Label 1" xfId="42"/>
    <cellStyle name="Label 2a" xfId="43"/>
    <cellStyle name="Label 2a centre" xfId="44"/>
    <cellStyle name="Label 2b" xfId="45"/>
    <cellStyle name="Label2a Merge Centred" xfId="46"/>
    <cellStyle name="Link" xfId="47"/>
    <cellStyle name="Link 2" xfId="48"/>
    <cellStyle name="Link 3" xfId="149"/>
    <cellStyle name="Linked Cell" xfId="66" builtinId="24" hidden="1"/>
    <cellStyle name="Long Date" xfId="109"/>
    <cellStyle name="Neutral" xfId="62" builtinId="28" hidden="1"/>
    <cellStyle name="Normal" xfId="0" builtinId="0" customBuiltin="1"/>
    <cellStyle name="Normal 4" xfId="98"/>
    <cellStyle name="Normal 9" xfId="49"/>
    <cellStyle name="Note" xfId="69" builtinId="10" hidden="1"/>
    <cellStyle name="Output" xfId="64" builtinId="21" hidden="1"/>
    <cellStyle name="Output heavy" xfId="133"/>
    <cellStyle name="Output heavy 2" xfId="137"/>
    <cellStyle name="Output heavy 3" xfId="146"/>
    <cellStyle name="Output light" xfId="132"/>
    <cellStyle name="Output light 2" xfId="145"/>
    <cellStyle name="Page Number" xfId="50"/>
    <cellStyle name="Percent [0]" xfId="122"/>
    <cellStyle name="Percent [2]" xfId="51"/>
    <cellStyle name="Percent [2] 2" xfId="123"/>
    <cellStyle name="plus/less" xfId="52"/>
    <cellStyle name="plus/less 2" xfId="124"/>
    <cellStyle name="RowRef" xfId="53"/>
    <cellStyle name="RowRef 2" xfId="125"/>
    <cellStyle name="Short Date" xfId="54"/>
    <cellStyle name="Short Date 2" xfId="126"/>
    <cellStyle name="Text" xfId="55"/>
    <cellStyle name="Text 2" xfId="56"/>
    <cellStyle name="Text 3" xfId="127"/>
    <cellStyle name="Text rjustify" xfId="57"/>
    <cellStyle name="Title" xfId="59" builtinId="15" hidden="1"/>
    <cellStyle name="Top rows" xfId="58"/>
    <cellStyle name="Total" xfId="70" builtinId="25" hidden="1"/>
    <cellStyle name="Warning Text" xfId="68" builtinId="11" hidden="1"/>
  </cellStyles>
  <dxfs count="19">
    <dxf>
      <fill>
        <patternFill>
          <bgColor theme="9"/>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79646"/>
        </patternFill>
      </fill>
    </dxf>
    <dxf>
      <fill>
        <patternFill>
          <bgColor rgb="FFF79646"/>
        </patternFill>
      </fill>
    </dxf>
    <dxf>
      <fill>
        <patternFill>
          <bgColor rgb="FFF79646"/>
        </patternFill>
      </fill>
    </dxf>
    <dxf>
      <fill>
        <patternFill>
          <bgColor rgb="FFF79646"/>
        </patternFill>
      </fill>
    </dxf>
    <dxf>
      <fill>
        <patternFill>
          <bgColor rgb="FFF79646"/>
        </patternFill>
      </fill>
    </dxf>
  </dxfs>
  <tableStyles count="0" defaultTableStyle="TableStyleMedium9" defaultPivotStyle="PivotStyleLight16"/>
  <colors>
    <mruColors>
      <color rgb="FFFFFF99"/>
      <color rgb="FFF7964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2036"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view="pageBreakPreview" zoomScaleNormal="100" zoomScaleSheetLayoutView="100" workbookViewId="0">
      <selection activeCell="C2" sqref="C2"/>
    </sheetView>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655"/>
      <c r="B1" s="656"/>
      <c r="C1" s="656"/>
      <c r="D1" s="657"/>
    </row>
    <row r="2" spans="1:4" ht="236.25" customHeight="1" x14ac:dyDescent="0.2">
      <c r="A2" s="658"/>
      <c r="B2" s="659"/>
      <c r="C2" s="659"/>
      <c r="D2" s="660"/>
    </row>
    <row r="3" spans="1:4" ht="23.25" x14ac:dyDescent="0.35">
      <c r="A3" s="661" t="s">
        <v>39</v>
      </c>
      <c r="B3" s="662"/>
      <c r="C3" s="662"/>
      <c r="D3" s="663"/>
    </row>
    <row r="4" spans="1:4" ht="27.75" customHeight="1" x14ac:dyDescent="0.35">
      <c r="A4" s="661" t="s">
        <v>577</v>
      </c>
      <c r="B4" s="662"/>
      <c r="C4" s="662"/>
      <c r="D4" s="663"/>
    </row>
    <row r="5" spans="1:4" ht="27.75" customHeight="1" x14ac:dyDescent="0.35">
      <c r="A5" s="661" t="s">
        <v>0</v>
      </c>
      <c r="B5" s="662"/>
      <c r="C5" s="662"/>
      <c r="D5" s="663"/>
    </row>
    <row r="6" spans="1:4" ht="21" x14ac:dyDescent="0.35">
      <c r="A6" s="664" t="s">
        <v>604</v>
      </c>
      <c r="B6" s="662"/>
      <c r="C6" s="662"/>
      <c r="D6" s="663"/>
    </row>
    <row r="7" spans="1:4" ht="60" customHeight="1" x14ac:dyDescent="0.2">
      <c r="A7" s="665"/>
      <c r="B7" s="662"/>
      <c r="C7" s="662"/>
      <c r="D7" s="663"/>
    </row>
    <row r="8" spans="1:4" ht="15" customHeight="1" x14ac:dyDescent="0.2">
      <c r="A8" s="658"/>
      <c r="B8" s="668" t="s">
        <v>5</v>
      </c>
      <c r="C8" s="588"/>
      <c r="D8" s="666"/>
    </row>
    <row r="9" spans="1:4" ht="3" customHeight="1" x14ac:dyDescent="0.2">
      <c r="A9" s="658"/>
      <c r="B9" s="659"/>
      <c r="C9" s="659"/>
      <c r="D9" s="660"/>
    </row>
    <row r="10" spans="1:4" ht="15" customHeight="1" x14ac:dyDescent="0.2">
      <c r="A10" s="658"/>
      <c r="B10" s="668" t="s">
        <v>6</v>
      </c>
      <c r="C10" s="589"/>
      <c r="D10" s="660"/>
    </row>
    <row r="11" spans="1:4" ht="3" customHeight="1" x14ac:dyDescent="0.2">
      <c r="A11" s="658"/>
      <c r="B11" s="659"/>
      <c r="C11" s="675"/>
      <c r="D11" s="660"/>
    </row>
    <row r="12" spans="1:4" ht="15" customHeight="1" x14ac:dyDescent="0.2">
      <c r="A12" s="658"/>
      <c r="B12" s="668" t="s">
        <v>7</v>
      </c>
      <c r="C12" s="674"/>
      <c r="D12" s="666"/>
    </row>
    <row r="13" spans="1:4" ht="15" customHeight="1" x14ac:dyDescent="0.2">
      <c r="A13" s="658"/>
      <c r="B13" s="669"/>
      <c r="C13" s="669"/>
      <c r="D13" s="660"/>
    </row>
    <row r="14" spans="1:4" ht="15" customHeight="1" x14ac:dyDescent="0.2">
      <c r="A14" s="658"/>
      <c r="B14" s="669"/>
      <c r="C14" s="669"/>
      <c r="D14" s="663"/>
    </row>
    <row r="15" spans="1:4" ht="15" customHeight="1" x14ac:dyDescent="0.2">
      <c r="A15" s="670" t="s">
        <v>818</v>
      </c>
      <c r="B15" s="671"/>
      <c r="C15" s="662"/>
      <c r="D15" s="663"/>
    </row>
    <row r="16" spans="1:4" ht="15" customHeight="1" x14ac:dyDescent="0.2">
      <c r="A16" s="853" t="s">
        <v>863</v>
      </c>
      <c r="B16" s="1138"/>
      <c r="C16" s="1138"/>
      <c r="D16" s="663"/>
    </row>
    <row r="17" spans="1:4" ht="39.950000000000003" customHeight="1" x14ac:dyDescent="0.2">
      <c r="A17" s="672"/>
      <c r="B17" s="673"/>
      <c r="C17" s="673"/>
      <c r="D17" s="667"/>
    </row>
  </sheetData>
  <sheetProtection formatRows="0" insertRows="0"/>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oddHeader>&amp;CCommerce Commission Information Disclosure Template</oddHeader>
    <oddFooter>&amp;L&amp;F&amp;C&amp;P&amp;R&amp;A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Q28"/>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5" width="16.140625" customWidth="1"/>
    <col min="16" max="16" width="2.7109375" customWidth="1"/>
    <col min="17" max="17" width="13.28515625" bestFit="1" customWidth="1"/>
  </cols>
  <sheetData>
    <row r="1" spans="1:17" ht="12.75" customHeight="1" x14ac:dyDescent="0.2">
      <c r="A1" s="893"/>
      <c r="B1" s="885"/>
      <c r="C1" s="885"/>
      <c r="D1" s="885"/>
      <c r="E1" s="885"/>
      <c r="F1" s="885"/>
      <c r="G1" s="885"/>
      <c r="H1" s="885"/>
      <c r="I1" s="885"/>
      <c r="J1" s="885"/>
      <c r="K1" s="885"/>
      <c r="L1" s="885"/>
      <c r="M1" s="885"/>
      <c r="N1" s="885"/>
      <c r="O1" s="885"/>
      <c r="P1" s="897"/>
      <c r="Q1" s="484"/>
    </row>
    <row r="2" spans="1:17" ht="18" customHeight="1" x14ac:dyDescent="0.3">
      <c r="A2" s="894"/>
      <c r="B2" s="17"/>
      <c r="C2" s="17"/>
      <c r="D2" s="17"/>
      <c r="E2" s="17"/>
      <c r="F2" s="17"/>
      <c r="G2" s="17"/>
      <c r="H2" s="17"/>
      <c r="I2" s="17"/>
      <c r="J2" s="17"/>
      <c r="K2" s="154"/>
      <c r="L2" s="154" t="s">
        <v>5</v>
      </c>
      <c r="M2" s="1153" t="str">
        <f>IF(NOT(ISBLANK(CoverSheet!$C$8)),CoverSheet!$C$8,"")</f>
        <v/>
      </c>
      <c r="N2" s="1153"/>
      <c r="O2" s="1153"/>
      <c r="P2" s="18"/>
      <c r="Q2" s="484"/>
    </row>
    <row r="3" spans="1:17" ht="18" customHeight="1" x14ac:dyDescent="0.25">
      <c r="A3" s="894"/>
      <c r="B3" s="17"/>
      <c r="C3" s="17"/>
      <c r="D3" s="17"/>
      <c r="E3" s="17"/>
      <c r="F3" s="17"/>
      <c r="G3" s="17"/>
      <c r="H3" s="17"/>
      <c r="I3" s="17"/>
      <c r="J3" s="17"/>
      <c r="K3" s="154"/>
      <c r="L3" s="154" t="s">
        <v>3</v>
      </c>
      <c r="M3" s="1146" t="str">
        <f>IF(ISNUMBER(CoverSheet!$C$12),CoverSheet!$C$12,"")</f>
        <v/>
      </c>
      <c r="N3" s="1146"/>
      <c r="O3" s="1146"/>
      <c r="P3" s="18"/>
      <c r="Q3" s="484"/>
    </row>
    <row r="4" spans="1:17" ht="20.25" customHeight="1" x14ac:dyDescent="0.35">
      <c r="A4" s="895" t="s">
        <v>457</v>
      </c>
      <c r="B4" s="155"/>
      <c r="C4" s="155"/>
      <c r="D4" s="53"/>
      <c r="E4" s="53"/>
      <c r="F4" s="17"/>
      <c r="G4" s="17"/>
      <c r="H4" s="17"/>
      <c r="I4" s="17"/>
      <c r="J4" s="17"/>
      <c r="K4" s="17"/>
      <c r="L4" s="17"/>
      <c r="M4" s="17"/>
      <c r="N4" s="17"/>
      <c r="O4" s="57"/>
      <c r="P4" s="18"/>
      <c r="Q4" s="484"/>
    </row>
    <row r="5" spans="1:17" ht="47.25" customHeight="1" x14ac:dyDescent="0.2">
      <c r="A5" s="1147" t="s">
        <v>417</v>
      </c>
      <c r="B5" s="1148"/>
      <c r="C5" s="1148"/>
      <c r="D5" s="1148"/>
      <c r="E5" s="1148"/>
      <c r="F5" s="1148"/>
      <c r="G5" s="1148"/>
      <c r="H5" s="1148"/>
      <c r="I5" s="1148"/>
      <c r="J5" s="1148"/>
      <c r="K5" s="1148"/>
      <c r="L5" s="1148"/>
      <c r="M5" s="1148"/>
      <c r="N5" s="1148"/>
      <c r="O5" s="1148"/>
      <c r="P5" s="18"/>
      <c r="Q5" s="484"/>
    </row>
    <row r="6" spans="1:17" x14ac:dyDescent="0.2">
      <c r="A6" s="896" t="s">
        <v>562</v>
      </c>
      <c r="B6" s="19"/>
      <c r="C6" s="179"/>
      <c r="D6" s="19"/>
      <c r="E6" s="19"/>
      <c r="F6" s="19"/>
      <c r="G6" s="17"/>
      <c r="H6" s="17"/>
      <c r="I6" s="17"/>
      <c r="J6" s="17"/>
      <c r="K6" s="17"/>
      <c r="L6" s="17"/>
      <c r="M6" s="17"/>
      <c r="N6" s="17"/>
      <c r="O6" s="17"/>
      <c r="P6" s="18"/>
      <c r="Q6" s="484"/>
    </row>
    <row r="7" spans="1:17" ht="15" customHeight="1" x14ac:dyDescent="0.2">
      <c r="A7" s="963">
        <v>7</v>
      </c>
      <c r="B7" s="250"/>
      <c r="C7" s="250"/>
      <c r="D7" s="250"/>
      <c r="E7" s="250"/>
      <c r="F7" s="351"/>
      <c r="G7" s="351"/>
      <c r="H7" s="351"/>
      <c r="I7" s="351"/>
      <c r="J7" s="351"/>
      <c r="K7" s="351"/>
      <c r="L7" s="351"/>
      <c r="M7" s="351"/>
      <c r="N7" s="351"/>
      <c r="O7" s="351"/>
      <c r="P7" s="59"/>
      <c r="Q7" s="484"/>
    </row>
    <row r="8" spans="1:17" ht="18.75" customHeight="1" x14ac:dyDescent="0.3">
      <c r="A8" s="963">
        <v>8</v>
      </c>
      <c r="B8" s="250"/>
      <c r="C8" s="247" t="s">
        <v>458</v>
      </c>
      <c r="D8" s="250"/>
      <c r="E8" s="250"/>
      <c r="F8" s="234"/>
      <c r="G8" s="351"/>
      <c r="H8" s="351"/>
      <c r="I8" s="351"/>
      <c r="J8" s="351"/>
      <c r="K8" s="351"/>
      <c r="L8" s="351"/>
      <c r="M8" s="351"/>
      <c r="N8" s="351"/>
      <c r="O8" s="351"/>
      <c r="P8" s="228"/>
      <c r="Q8" s="484"/>
    </row>
    <row r="9" spans="1:17" ht="15" customHeight="1" x14ac:dyDescent="0.25">
      <c r="A9" s="963">
        <v>9</v>
      </c>
      <c r="B9" s="250"/>
      <c r="C9" s="250"/>
      <c r="D9" s="250"/>
      <c r="E9" s="250"/>
      <c r="F9" s="351"/>
      <c r="G9" s="351"/>
      <c r="H9" s="351"/>
      <c r="I9" s="351"/>
      <c r="J9" s="351"/>
      <c r="K9" s="351"/>
      <c r="L9" s="351"/>
      <c r="M9" s="351"/>
      <c r="N9" s="351"/>
      <c r="O9" s="351"/>
      <c r="P9" s="228"/>
      <c r="Q9" s="484"/>
    </row>
    <row r="10" spans="1:17" ht="45" customHeight="1" x14ac:dyDescent="0.25">
      <c r="A10" s="963">
        <v>10</v>
      </c>
      <c r="B10" s="250"/>
      <c r="C10" s="250"/>
      <c r="D10" s="250"/>
      <c r="E10" s="250"/>
      <c r="F10" s="502" t="s">
        <v>390</v>
      </c>
      <c r="G10" s="438" t="s">
        <v>146</v>
      </c>
      <c r="H10" s="438" t="s">
        <v>147</v>
      </c>
      <c r="I10" s="438" t="s">
        <v>148</v>
      </c>
      <c r="J10" s="438" t="s">
        <v>391</v>
      </c>
      <c r="K10" s="438" t="s">
        <v>149</v>
      </c>
      <c r="L10" s="438" t="s">
        <v>150</v>
      </c>
      <c r="M10" s="438" t="s">
        <v>151</v>
      </c>
      <c r="N10" s="438" t="s">
        <v>152</v>
      </c>
      <c r="O10" s="438" t="s">
        <v>153</v>
      </c>
      <c r="P10" s="229"/>
      <c r="Q10" s="484"/>
    </row>
    <row r="11" spans="1:17" ht="15" customHeight="1" x14ac:dyDescent="0.25">
      <c r="A11" s="963">
        <v>11</v>
      </c>
      <c r="B11" s="250"/>
      <c r="C11" s="250"/>
      <c r="D11" s="250"/>
      <c r="E11" s="250"/>
      <c r="F11" s="609"/>
      <c r="G11" s="610"/>
      <c r="H11" s="610"/>
      <c r="I11" s="611"/>
      <c r="J11" s="612"/>
      <c r="K11" s="599"/>
      <c r="L11" s="599"/>
      <c r="M11" s="599"/>
      <c r="N11" s="599"/>
      <c r="O11" s="599"/>
      <c r="P11" s="230"/>
      <c r="Q11" s="484"/>
    </row>
    <row r="12" spans="1:17" ht="15" customHeight="1" x14ac:dyDescent="0.25">
      <c r="A12" s="963">
        <v>12</v>
      </c>
      <c r="B12" s="250"/>
      <c r="C12" s="250"/>
      <c r="D12" s="250"/>
      <c r="E12" s="250"/>
      <c r="F12" s="609"/>
      <c r="G12" s="610"/>
      <c r="H12" s="610"/>
      <c r="I12" s="611"/>
      <c r="J12" s="612"/>
      <c r="K12" s="599"/>
      <c r="L12" s="599"/>
      <c r="M12" s="599"/>
      <c r="N12" s="599"/>
      <c r="O12" s="599"/>
      <c r="P12" s="230"/>
      <c r="Q12" s="484"/>
    </row>
    <row r="13" spans="1:17" ht="15" customHeight="1" x14ac:dyDescent="0.25">
      <c r="A13" s="963">
        <v>13</v>
      </c>
      <c r="B13" s="250"/>
      <c r="C13" s="250"/>
      <c r="D13" s="250"/>
      <c r="E13" s="250"/>
      <c r="F13" s="609"/>
      <c r="G13" s="610"/>
      <c r="H13" s="610"/>
      <c r="I13" s="611"/>
      <c r="J13" s="612"/>
      <c r="K13" s="599"/>
      <c r="L13" s="599"/>
      <c r="M13" s="599"/>
      <c r="N13" s="599"/>
      <c r="O13" s="599"/>
      <c r="P13" s="230"/>
      <c r="Q13" s="484"/>
    </row>
    <row r="14" spans="1:17" ht="15" customHeight="1" x14ac:dyDescent="0.25">
      <c r="A14" s="963">
        <v>14</v>
      </c>
      <c r="B14" s="250"/>
      <c r="C14" s="250"/>
      <c r="D14" s="250"/>
      <c r="E14" s="250"/>
      <c r="F14" s="609"/>
      <c r="G14" s="610"/>
      <c r="H14" s="610"/>
      <c r="I14" s="611"/>
      <c r="J14" s="612"/>
      <c r="K14" s="599"/>
      <c r="L14" s="599"/>
      <c r="M14" s="599"/>
      <c r="N14" s="599"/>
      <c r="O14" s="599"/>
      <c r="P14" s="230"/>
      <c r="Q14" s="484"/>
    </row>
    <row r="15" spans="1:17" ht="15" customHeight="1" x14ac:dyDescent="0.25">
      <c r="A15" s="963">
        <v>15</v>
      </c>
      <c r="B15" s="250"/>
      <c r="C15" s="250"/>
      <c r="D15" s="250"/>
      <c r="E15" s="250"/>
      <c r="F15" s="609"/>
      <c r="G15" s="610"/>
      <c r="H15" s="610"/>
      <c r="I15" s="611"/>
      <c r="J15" s="612"/>
      <c r="K15" s="599"/>
      <c r="L15" s="604"/>
      <c r="M15" s="604"/>
      <c r="N15" s="604"/>
      <c r="O15" s="604"/>
      <c r="P15" s="230"/>
      <c r="Q15" s="484"/>
    </row>
    <row r="16" spans="1:17" ht="15" customHeight="1" x14ac:dyDescent="0.25">
      <c r="A16" s="963">
        <v>16</v>
      </c>
      <c r="B16" s="250"/>
      <c r="C16" s="250"/>
      <c r="D16" s="250"/>
      <c r="E16" s="250"/>
      <c r="F16" s="779" t="s">
        <v>597</v>
      </c>
      <c r="G16" s="352"/>
      <c r="H16" s="353"/>
      <c r="I16" s="354"/>
      <c r="J16" s="355"/>
      <c r="K16" s="427"/>
      <c r="L16" s="447">
        <f>SUM(L11:L15)</f>
        <v>0</v>
      </c>
      <c r="M16" s="447">
        <f>SUM(M11:M15)</f>
        <v>0</v>
      </c>
      <c r="N16" s="447">
        <f>SUM(N11:N15)</f>
        <v>0</v>
      </c>
      <c r="O16" s="447">
        <f>SUM(O11:O15)</f>
        <v>0</v>
      </c>
      <c r="P16" s="230"/>
      <c r="Q16" s="484" t="s">
        <v>538</v>
      </c>
    </row>
    <row r="17" spans="1:17" ht="12.75" customHeight="1" x14ac:dyDescent="0.2">
      <c r="A17" s="963">
        <v>17</v>
      </c>
      <c r="B17" s="250"/>
      <c r="C17" s="250"/>
      <c r="D17" s="250"/>
      <c r="E17" s="250"/>
      <c r="F17" s="263"/>
      <c r="G17" s="352"/>
      <c r="H17" s="353"/>
      <c r="I17" s="354"/>
      <c r="J17" s="355"/>
      <c r="K17" s="354"/>
      <c r="L17" s="355"/>
      <c r="M17" s="355"/>
      <c r="N17" s="354"/>
      <c r="O17" s="356"/>
      <c r="P17" s="63"/>
      <c r="Q17" s="484"/>
    </row>
    <row r="18" spans="1:17" ht="21" customHeight="1" x14ac:dyDescent="0.3">
      <c r="A18" s="963">
        <v>18</v>
      </c>
      <c r="B18" s="250"/>
      <c r="C18" s="247" t="s">
        <v>459</v>
      </c>
      <c r="D18" s="234"/>
      <c r="E18" s="234"/>
      <c r="F18" s="234"/>
      <c r="G18" s="352"/>
      <c r="H18" s="353"/>
      <c r="I18" s="354"/>
      <c r="J18" s="355"/>
      <c r="K18" s="354"/>
      <c r="L18" s="355"/>
      <c r="M18" s="355"/>
      <c r="N18" s="354"/>
      <c r="O18" s="356"/>
      <c r="P18" s="63"/>
      <c r="Q18" s="484"/>
    </row>
    <row r="19" spans="1:17" ht="15" customHeight="1" thickBot="1" x14ac:dyDescent="0.25">
      <c r="A19" s="963">
        <v>19</v>
      </c>
      <c r="B19" s="250"/>
      <c r="C19" s="250"/>
      <c r="D19" s="250"/>
      <c r="E19" s="250"/>
      <c r="F19" s="263"/>
      <c r="G19" s="352"/>
      <c r="H19" s="353"/>
      <c r="I19" s="354"/>
      <c r="J19" s="355"/>
      <c r="K19" s="354"/>
      <c r="L19" s="354"/>
      <c r="M19" s="354"/>
      <c r="N19" s="354"/>
      <c r="O19" s="354"/>
      <c r="P19" s="60"/>
      <c r="Q19" s="484"/>
    </row>
    <row r="20" spans="1:17" ht="15" customHeight="1" thickBot="1" x14ac:dyDescent="0.25">
      <c r="A20" s="963">
        <v>20</v>
      </c>
      <c r="B20" s="250"/>
      <c r="C20" s="250"/>
      <c r="D20" s="250"/>
      <c r="E20" s="236" t="s">
        <v>154</v>
      </c>
      <c r="F20" s="352"/>
      <c r="G20" s="355"/>
      <c r="H20" s="353"/>
      <c r="I20" s="450">
        <f>M16+N16+O16</f>
        <v>0</v>
      </c>
      <c r="J20" s="355"/>
      <c r="K20" s="354"/>
      <c r="L20" s="354"/>
      <c r="M20" s="354"/>
      <c r="N20" s="354"/>
      <c r="O20" s="354"/>
      <c r="P20" s="60"/>
      <c r="Q20" s="484" t="s">
        <v>568</v>
      </c>
    </row>
    <row r="21" spans="1:17" ht="15" customHeight="1" x14ac:dyDescent="0.2">
      <c r="A21" s="963">
        <v>21</v>
      </c>
      <c r="B21" s="250"/>
      <c r="C21" s="250"/>
      <c r="D21" s="250"/>
      <c r="E21" s="250"/>
      <c r="F21" s="263"/>
      <c r="G21" s="355"/>
      <c r="H21" s="353"/>
      <c r="I21" s="356"/>
      <c r="J21" s="355"/>
      <c r="K21" s="357"/>
      <c r="L21" s="354"/>
      <c r="M21" s="354"/>
      <c r="N21" s="354"/>
      <c r="O21" s="354"/>
      <c r="P21" s="60"/>
      <c r="Q21" s="484"/>
    </row>
    <row r="22" spans="1:17" ht="15" customHeight="1" x14ac:dyDescent="0.2">
      <c r="A22" s="963">
        <v>22</v>
      </c>
      <c r="B22" s="250"/>
      <c r="C22" s="250"/>
      <c r="D22" s="250"/>
      <c r="E22" s="250"/>
      <c r="F22" s="780" t="s">
        <v>570</v>
      </c>
      <c r="G22" s="355"/>
      <c r="H22" s="607"/>
      <c r="I22" s="356"/>
      <c r="J22" s="355"/>
      <c r="K22" s="357"/>
      <c r="L22" s="354"/>
      <c r="M22" s="354"/>
      <c r="N22" s="354"/>
      <c r="O22" s="354"/>
      <c r="P22" s="60"/>
      <c r="Q22" s="484"/>
    </row>
    <row r="23" spans="1:17" ht="15" customHeight="1" x14ac:dyDescent="0.2">
      <c r="A23" s="963">
        <v>23</v>
      </c>
      <c r="B23" s="250"/>
      <c r="C23" s="250"/>
      <c r="D23" s="250"/>
      <c r="E23" s="250"/>
      <c r="F23" s="257" t="s">
        <v>155</v>
      </c>
      <c r="G23" s="355"/>
      <c r="H23" s="781">
        <v>0.44</v>
      </c>
      <c r="I23" s="356"/>
      <c r="J23" s="355"/>
      <c r="K23" s="357"/>
      <c r="L23" s="354"/>
      <c r="M23" s="354"/>
      <c r="N23" s="354"/>
      <c r="O23" s="354"/>
      <c r="P23" s="60"/>
      <c r="Q23" s="484"/>
    </row>
    <row r="24" spans="1:17" ht="15" customHeight="1" x14ac:dyDescent="0.2">
      <c r="A24" s="963">
        <v>24</v>
      </c>
      <c r="B24" s="250"/>
      <c r="C24" s="250"/>
      <c r="D24" s="250"/>
      <c r="E24" s="250"/>
      <c r="F24" s="257" t="s">
        <v>156</v>
      </c>
      <c r="G24" s="355"/>
      <c r="H24" s="607"/>
      <c r="I24" s="356"/>
      <c r="J24" s="355"/>
      <c r="K24" s="357"/>
      <c r="L24" s="354"/>
      <c r="M24" s="354"/>
      <c r="N24" s="354"/>
      <c r="O24" s="354"/>
      <c r="P24" s="60"/>
      <c r="Q24" s="484"/>
    </row>
    <row r="25" spans="1:17" ht="15" customHeight="1" x14ac:dyDescent="0.2">
      <c r="A25" s="963">
        <v>25</v>
      </c>
      <c r="B25" s="250"/>
      <c r="C25" s="250"/>
      <c r="D25" s="250"/>
      <c r="E25" s="236" t="s">
        <v>157</v>
      </c>
      <c r="F25" s="263"/>
      <c r="G25" s="357"/>
      <c r="H25" s="353"/>
      <c r="I25" s="480">
        <f>IF(H22&lt;&gt;0,H24*H23/H22,0)</f>
        <v>0</v>
      </c>
      <c r="J25" s="355"/>
      <c r="K25" s="358"/>
      <c r="L25" s="354"/>
      <c r="M25" s="354"/>
      <c r="N25" s="354"/>
      <c r="O25" s="354"/>
      <c r="P25" s="60"/>
      <c r="Q25" s="484"/>
    </row>
    <row r="26" spans="1:17" ht="15" customHeight="1" thickBot="1" x14ac:dyDescent="0.25">
      <c r="A26" s="963">
        <v>26</v>
      </c>
      <c r="B26" s="250"/>
      <c r="C26" s="250"/>
      <c r="D26" s="250"/>
      <c r="E26" s="250"/>
      <c r="F26" s="263"/>
      <c r="G26" s="355"/>
      <c r="H26" s="353"/>
      <c r="I26" s="356"/>
      <c r="J26" s="355"/>
      <c r="K26" s="354"/>
      <c r="L26" s="354"/>
      <c r="M26" s="354"/>
      <c r="N26" s="354"/>
      <c r="O26" s="354"/>
      <c r="P26" s="60"/>
      <c r="Q26" s="484"/>
    </row>
    <row r="27" spans="1:17" ht="15" customHeight="1" thickBot="1" x14ac:dyDescent="0.3">
      <c r="A27" s="963">
        <v>27</v>
      </c>
      <c r="B27" s="116"/>
      <c r="C27" s="222"/>
      <c r="D27" s="222"/>
      <c r="E27" s="223" t="s">
        <v>103</v>
      </c>
      <c r="F27" s="226"/>
      <c r="G27" s="232"/>
      <c r="H27" s="231"/>
      <c r="I27" s="450">
        <f>IF(I25="not defined",0,MAX(I20*I25,0))</f>
        <v>0</v>
      </c>
      <c r="J27" s="62"/>
      <c r="K27" s="61"/>
      <c r="L27" s="61"/>
      <c r="M27" s="61"/>
      <c r="N27" s="61"/>
      <c r="O27" s="61"/>
      <c r="P27" s="60"/>
      <c r="Q27" s="484" t="s">
        <v>550</v>
      </c>
    </row>
    <row r="28" spans="1:17" x14ac:dyDescent="0.2">
      <c r="A28" s="187"/>
      <c r="B28" s="899"/>
      <c r="C28" s="899"/>
      <c r="D28" s="899"/>
      <c r="E28" s="899"/>
      <c r="F28" s="929"/>
      <c r="G28" s="930"/>
      <c r="H28" s="930"/>
      <c r="I28" s="930"/>
      <c r="J28" s="930"/>
      <c r="K28" s="929"/>
      <c r="L28" s="929"/>
      <c r="M28" s="931"/>
      <c r="N28" s="931"/>
      <c r="O28" s="931"/>
      <c r="P28" s="927"/>
      <c r="Q28" s="484"/>
    </row>
  </sheetData>
  <sheetProtection sheet="1" objects="1" formatRows="0" insertRows="0"/>
  <mergeCells count="3">
    <mergeCell ref="M2:O2"/>
    <mergeCell ref="M3:O3"/>
    <mergeCell ref="A5:O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4" footer="0.31496062992125984"/>
  <pageSetup paperSize="9" scale="64" orientation="landscape" r:id="rId1"/>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75"/>
  <sheetViews>
    <sheetView showGridLines="0" view="pageBreakPreview" zoomScaleNormal="100" zoomScaleSheetLayoutView="100" workbookViewId="0"/>
  </sheetViews>
  <sheetFormatPr defaultRowHeight="12.75" x14ac:dyDescent="0.2"/>
  <cols>
    <col min="1" max="1" width="4.7109375" style="6" customWidth="1"/>
    <col min="2" max="2" width="3.140625" style="6" customWidth="1"/>
    <col min="3" max="3" width="6.140625" style="6" customWidth="1"/>
    <col min="4" max="5" width="2.28515625" style="156" customWidth="1"/>
    <col min="6" max="6" width="27.85546875" style="156" customWidth="1"/>
    <col min="7" max="7" width="10.5703125" style="6" customWidth="1"/>
    <col min="8" max="8" width="40.7109375" style="156" customWidth="1"/>
    <col min="9" max="9" width="18.5703125" style="566" customWidth="1"/>
    <col min="10" max="14" width="16.7109375" style="6" customWidth="1"/>
    <col min="15" max="15" width="2.7109375" style="6" customWidth="1"/>
    <col min="16" max="16" width="14.28515625" customWidth="1"/>
  </cols>
  <sheetData>
    <row r="1" spans="1:15" x14ac:dyDescent="0.2">
      <c r="A1" s="893"/>
      <c r="B1" s="885"/>
      <c r="C1" s="885"/>
      <c r="D1" s="885"/>
      <c r="E1" s="885"/>
      <c r="F1" s="885"/>
      <c r="G1" s="885"/>
      <c r="H1" s="885"/>
      <c r="I1" s="885"/>
      <c r="J1" s="885"/>
      <c r="K1" s="885"/>
      <c r="L1" s="885"/>
      <c r="M1" s="885"/>
      <c r="N1" s="885"/>
      <c r="O1" s="932"/>
    </row>
    <row r="2" spans="1:15" ht="18" customHeight="1" x14ac:dyDescent="0.3">
      <c r="A2" s="894"/>
      <c r="B2" s="83"/>
      <c r="C2" s="17"/>
      <c r="D2" s="17"/>
      <c r="E2" s="17"/>
      <c r="F2" s="17"/>
      <c r="G2" s="17"/>
      <c r="H2" s="17"/>
      <c r="I2" s="17"/>
      <c r="J2" s="17"/>
      <c r="K2" s="154" t="s">
        <v>5</v>
      </c>
      <c r="L2" s="1168" t="str">
        <f>IF(NOT(ISBLANK(CoverSheet!$C$8)),CoverSheet!$C$8,"")</f>
        <v/>
      </c>
      <c r="M2" s="1168"/>
      <c r="N2" s="1168"/>
      <c r="O2" s="85"/>
    </row>
    <row r="3" spans="1:15" ht="18" customHeight="1" x14ac:dyDescent="0.3">
      <c r="A3" s="894"/>
      <c r="B3" s="83"/>
      <c r="C3" s="17"/>
      <c r="D3" s="17"/>
      <c r="E3" s="17"/>
      <c r="F3" s="17"/>
      <c r="G3" s="17"/>
      <c r="H3" s="17"/>
      <c r="I3" s="17"/>
      <c r="J3" s="17"/>
      <c r="K3" s="154" t="s">
        <v>3</v>
      </c>
      <c r="L3" s="1169" t="str">
        <f>IF(ISNUMBER(CoverSheet!$C$12),CoverSheet!$C$12,"")</f>
        <v/>
      </c>
      <c r="M3" s="1169"/>
      <c r="N3" s="1169"/>
      <c r="O3" s="85"/>
    </row>
    <row r="4" spans="1:15" ht="21" x14ac:dyDescent="0.35">
      <c r="A4" s="895" t="s">
        <v>463</v>
      </c>
      <c r="B4" s="17"/>
      <c r="C4" s="17"/>
      <c r="D4" s="17"/>
      <c r="E4" s="17"/>
      <c r="F4" s="17"/>
      <c r="G4" s="17"/>
      <c r="H4" s="17"/>
      <c r="I4" s="17"/>
      <c r="J4" s="17"/>
      <c r="K4" s="17"/>
      <c r="L4" s="17"/>
      <c r="M4" s="17"/>
      <c r="N4" s="17"/>
      <c r="O4" s="56"/>
    </row>
    <row r="5" spans="1:15" ht="48" customHeight="1" x14ac:dyDescent="0.2">
      <c r="A5" s="1139" t="s">
        <v>471</v>
      </c>
      <c r="B5" s="1140"/>
      <c r="C5" s="1140"/>
      <c r="D5" s="1140"/>
      <c r="E5" s="1140"/>
      <c r="F5" s="1140"/>
      <c r="G5" s="1140"/>
      <c r="H5" s="1140"/>
      <c r="I5" s="1140"/>
      <c r="J5" s="1140"/>
      <c r="K5" s="1140"/>
      <c r="L5" s="1140"/>
      <c r="M5" s="1140"/>
      <c r="N5" s="1140"/>
      <c r="O5" s="359"/>
    </row>
    <row r="6" spans="1:15" x14ac:dyDescent="0.2">
      <c r="A6" s="896" t="s">
        <v>562</v>
      </c>
      <c r="B6" s="19"/>
      <c r="C6" s="19"/>
      <c r="D6" s="19"/>
      <c r="E6" s="19"/>
      <c r="F6" s="19"/>
      <c r="G6" s="19"/>
      <c r="H6" s="19"/>
      <c r="I6" s="19"/>
      <c r="J6" s="17"/>
      <c r="K6" s="17"/>
      <c r="L6" s="17"/>
      <c r="M6" s="17"/>
      <c r="N6" s="17"/>
      <c r="O6" s="56"/>
    </row>
    <row r="7" spans="1:15" ht="24.75" customHeight="1" x14ac:dyDescent="0.3">
      <c r="A7" s="969">
        <v>7</v>
      </c>
      <c r="B7" s="234"/>
      <c r="C7" s="247" t="s">
        <v>464</v>
      </c>
      <c r="D7" s="234"/>
      <c r="E7" s="234"/>
      <c r="F7" s="234"/>
      <c r="G7" s="314"/>
      <c r="H7" s="314"/>
      <c r="I7" s="314"/>
      <c r="J7" s="315"/>
      <c r="K7" s="315"/>
      <c r="L7" s="315"/>
      <c r="M7" s="315"/>
      <c r="N7" s="315"/>
      <c r="O7" s="111"/>
    </row>
    <row r="8" spans="1:15" ht="12.75" customHeight="1" x14ac:dyDescent="0.2">
      <c r="A8" s="969">
        <v>8</v>
      </c>
      <c r="B8" s="315"/>
      <c r="C8" s="1178"/>
      <c r="D8" s="1178"/>
      <c r="E8" s="1178"/>
      <c r="F8" s="1178"/>
      <c r="G8" s="1178"/>
      <c r="H8" s="360"/>
      <c r="I8" s="852"/>
      <c r="J8" s="1179" t="s">
        <v>195</v>
      </c>
      <c r="K8" s="1179"/>
      <c r="L8" s="1179"/>
      <c r="M8" s="1179"/>
      <c r="N8" s="1179" t="s">
        <v>196</v>
      </c>
      <c r="O8" s="111"/>
    </row>
    <row r="9" spans="1:15" ht="41.25" customHeight="1" x14ac:dyDescent="0.2">
      <c r="A9" s="969">
        <v>9</v>
      </c>
      <c r="B9" s="315"/>
      <c r="C9" s="1178"/>
      <c r="D9" s="1178"/>
      <c r="E9" s="1178"/>
      <c r="F9" s="1178"/>
      <c r="G9" s="1178"/>
      <c r="H9" s="360"/>
      <c r="I9" s="852"/>
      <c r="J9" s="361" t="s">
        <v>197</v>
      </c>
      <c r="K9" s="361" t="s">
        <v>198</v>
      </c>
      <c r="L9" s="361" t="s">
        <v>199</v>
      </c>
      <c r="M9" s="361" t="s">
        <v>15</v>
      </c>
      <c r="N9" s="1179"/>
      <c r="O9" s="111"/>
    </row>
    <row r="10" spans="1:15" ht="18" customHeight="1" x14ac:dyDescent="0.25">
      <c r="A10" s="969">
        <v>10</v>
      </c>
      <c r="B10" s="315"/>
      <c r="C10" s="362"/>
      <c r="D10" s="175" t="s">
        <v>44</v>
      </c>
      <c r="E10" s="255"/>
      <c r="F10" s="362"/>
      <c r="G10" s="362"/>
      <c r="H10" s="362"/>
      <c r="I10" s="362"/>
      <c r="J10" s="315"/>
      <c r="K10" s="315"/>
      <c r="L10" s="315"/>
      <c r="M10" s="315"/>
      <c r="N10" s="315"/>
      <c r="O10" s="111"/>
    </row>
    <row r="11" spans="1:15" ht="15" customHeight="1" x14ac:dyDescent="0.2">
      <c r="A11" s="969">
        <v>11</v>
      </c>
      <c r="B11" s="315"/>
      <c r="C11" s="363"/>
      <c r="D11" s="363"/>
      <c r="E11" s="363"/>
      <c r="F11" s="238" t="s">
        <v>200</v>
      </c>
      <c r="G11" s="238"/>
      <c r="H11" s="363"/>
      <c r="I11" s="363"/>
      <c r="J11" s="315"/>
      <c r="K11" s="595"/>
      <c r="L11" s="315"/>
      <c r="M11" s="292"/>
      <c r="N11" s="292"/>
      <c r="O11" s="111"/>
    </row>
    <row r="12" spans="1:15" ht="15" customHeight="1" x14ac:dyDescent="0.2">
      <c r="A12" s="969">
        <v>12</v>
      </c>
      <c r="B12" s="315"/>
      <c r="C12" s="363"/>
      <c r="D12" s="363"/>
      <c r="E12" s="363"/>
      <c r="F12" s="238" t="s">
        <v>201</v>
      </c>
      <c r="G12" s="238"/>
      <c r="H12" s="363"/>
      <c r="I12" s="363"/>
      <c r="J12" s="613"/>
      <c r="K12" s="614"/>
      <c r="L12" s="615"/>
      <c r="M12" s="452">
        <f>J12+K12+L12</f>
        <v>0</v>
      </c>
      <c r="N12" s="595"/>
      <c r="O12" s="111"/>
    </row>
    <row r="13" spans="1:15" ht="15" customHeight="1" x14ac:dyDescent="0.2">
      <c r="A13" s="969">
        <v>13</v>
      </c>
      <c r="B13" s="315"/>
      <c r="C13" s="363"/>
      <c r="D13" s="363"/>
      <c r="E13" s="236" t="s">
        <v>202</v>
      </c>
      <c r="F13" s="236"/>
      <c r="G13" s="363"/>
      <c r="H13" s="363"/>
      <c r="I13" s="363"/>
      <c r="J13" s="292"/>
      <c r="K13" s="452">
        <f>SUM(K11:K12)</f>
        <v>0</v>
      </c>
      <c r="L13" s="292"/>
      <c r="M13" s="315"/>
      <c r="N13" s="292"/>
      <c r="O13" s="111"/>
    </row>
    <row r="14" spans="1:15" ht="18" customHeight="1" x14ac:dyDescent="0.25">
      <c r="A14" s="969">
        <v>14</v>
      </c>
      <c r="B14" s="315"/>
      <c r="C14" s="362"/>
      <c r="D14" s="175" t="s">
        <v>45</v>
      </c>
      <c r="E14" s="255"/>
      <c r="F14" s="362"/>
      <c r="G14" s="362"/>
      <c r="H14" s="362"/>
      <c r="I14" s="362"/>
      <c r="J14" s="315"/>
      <c r="K14" s="315"/>
      <c r="L14" s="315"/>
      <c r="M14" s="315"/>
      <c r="N14" s="315"/>
      <c r="O14" s="111"/>
    </row>
    <row r="15" spans="1:15" ht="15" customHeight="1" x14ac:dyDescent="0.2">
      <c r="A15" s="969">
        <v>15</v>
      </c>
      <c r="B15" s="315"/>
      <c r="C15" s="363"/>
      <c r="D15" s="363"/>
      <c r="E15" s="363"/>
      <c r="F15" s="238" t="s">
        <v>200</v>
      </c>
      <c r="G15" s="238"/>
      <c r="H15" s="363"/>
      <c r="I15" s="363"/>
      <c r="J15" s="315"/>
      <c r="K15" s="595"/>
      <c r="L15" s="315"/>
      <c r="M15" s="292"/>
      <c r="N15" s="292"/>
      <c r="O15" s="111"/>
    </row>
    <row r="16" spans="1:15" ht="15" customHeight="1" x14ac:dyDescent="0.2">
      <c r="A16" s="969">
        <v>16</v>
      </c>
      <c r="B16" s="315"/>
      <c r="C16" s="363"/>
      <c r="D16" s="363"/>
      <c r="E16" s="363"/>
      <c r="F16" s="238" t="s">
        <v>201</v>
      </c>
      <c r="G16" s="238"/>
      <c r="H16" s="363"/>
      <c r="I16" s="363"/>
      <c r="J16" s="613"/>
      <c r="K16" s="595"/>
      <c r="L16" s="615"/>
      <c r="M16" s="452">
        <f>J16+K16+L16</f>
        <v>0</v>
      </c>
      <c r="N16" s="595"/>
      <c r="O16" s="111"/>
    </row>
    <row r="17" spans="1:15" ht="15" customHeight="1" x14ac:dyDescent="0.2">
      <c r="A17" s="969">
        <v>17</v>
      </c>
      <c r="B17" s="315"/>
      <c r="C17" s="363"/>
      <c r="D17" s="363"/>
      <c r="E17" s="236" t="s">
        <v>202</v>
      </c>
      <c r="F17" s="236"/>
      <c r="G17" s="363"/>
      <c r="H17" s="363"/>
      <c r="I17" s="363"/>
      <c r="J17" s="292"/>
      <c r="K17" s="452">
        <f>SUM(K15:K16)</f>
        <v>0</v>
      </c>
      <c r="L17" s="292"/>
      <c r="M17" s="315"/>
      <c r="N17" s="292"/>
      <c r="O17" s="111"/>
    </row>
    <row r="18" spans="1:15" ht="18" customHeight="1" x14ac:dyDescent="0.25">
      <c r="A18" s="969">
        <v>18</v>
      </c>
      <c r="B18" s="315"/>
      <c r="C18" s="362"/>
      <c r="D18" s="175" t="s">
        <v>69</v>
      </c>
      <c r="E18" s="255"/>
      <c r="F18" s="362"/>
      <c r="G18" s="362"/>
      <c r="H18" s="362"/>
      <c r="I18" s="362"/>
      <c r="J18" s="315"/>
      <c r="K18" s="315"/>
      <c r="L18" s="315"/>
      <c r="M18" s="315"/>
      <c r="N18" s="315"/>
      <c r="O18" s="111"/>
    </row>
    <row r="19" spans="1:15" ht="15" customHeight="1" x14ac:dyDescent="0.2">
      <c r="A19" s="969">
        <v>19</v>
      </c>
      <c r="B19" s="315"/>
      <c r="C19" s="363"/>
      <c r="D19" s="363"/>
      <c r="E19" s="363"/>
      <c r="F19" s="238" t="s">
        <v>200</v>
      </c>
      <c r="G19" s="238"/>
      <c r="H19" s="363"/>
      <c r="I19" s="363"/>
      <c r="J19" s="315"/>
      <c r="K19" s="595"/>
      <c r="L19" s="315"/>
      <c r="M19" s="292"/>
      <c r="N19" s="292"/>
      <c r="O19" s="111"/>
    </row>
    <row r="20" spans="1:15" ht="15" customHeight="1" x14ac:dyDescent="0.2">
      <c r="A20" s="969">
        <v>20</v>
      </c>
      <c r="B20" s="315"/>
      <c r="C20" s="363"/>
      <c r="D20" s="363"/>
      <c r="E20" s="363"/>
      <c r="F20" s="238" t="s">
        <v>201</v>
      </c>
      <c r="G20" s="238"/>
      <c r="H20" s="363"/>
      <c r="I20" s="363"/>
      <c r="J20" s="613"/>
      <c r="K20" s="595"/>
      <c r="L20" s="615"/>
      <c r="M20" s="452">
        <f>J20+K20+L20</f>
        <v>0</v>
      </c>
      <c r="N20" s="595"/>
      <c r="O20" s="111"/>
    </row>
    <row r="21" spans="1:15" ht="15" customHeight="1" x14ac:dyDescent="0.2">
      <c r="A21" s="969">
        <v>21</v>
      </c>
      <c r="B21" s="315"/>
      <c r="C21" s="363"/>
      <c r="D21" s="363"/>
      <c r="E21" s="236" t="s">
        <v>202</v>
      </c>
      <c r="F21" s="236"/>
      <c r="G21" s="236"/>
      <c r="H21" s="363"/>
      <c r="I21" s="363"/>
      <c r="J21" s="292"/>
      <c r="K21" s="452">
        <f>SUM(K19:K20)</f>
        <v>0</v>
      </c>
      <c r="L21" s="292"/>
      <c r="M21" s="315"/>
      <c r="N21" s="292"/>
      <c r="O21" s="111"/>
    </row>
    <row r="22" spans="1:15" ht="18" customHeight="1" x14ac:dyDescent="0.25">
      <c r="A22" s="969">
        <v>22</v>
      </c>
      <c r="B22" s="315"/>
      <c r="C22" s="362"/>
      <c r="D22" s="175" t="s">
        <v>235</v>
      </c>
      <c r="E22" s="255"/>
      <c r="F22" s="362"/>
      <c r="G22" s="362"/>
      <c r="H22" s="362"/>
      <c r="I22" s="362"/>
      <c r="J22" s="315"/>
      <c r="K22" s="315"/>
      <c r="L22" s="315"/>
      <c r="M22" s="315"/>
      <c r="N22" s="315"/>
      <c r="O22" s="111"/>
    </row>
    <row r="23" spans="1:15" ht="15" customHeight="1" x14ac:dyDescent="0.2">
      <c r="A23" s="969">
        <v>23</v>
      </c>
      <c r="B23" s="315"/>
      <c r="C23" s="363"/>
      <c r="D23" s="363"/>
      <c r="E23" s="363"/>
      <c r="F23" s="238" t="s">
        <v>200</v>
      </c>
      <c r="G23" s="238"/>
      <c r="H23" s="363"/>
      <c r="I23" s="363"/>
      <c r="J23" s="315"/>
      <c r="K23" s="595"/>
      <c r="L23" s="315"/>
      <c r="M23" s="292"/>
      <c r="N23" s="292"/>
      <c r="O23" s="111"/>
    </row>
    <row r="24" spans="1:15" ht="15" customHeight="1" x14ac:dyDescent="0.2">
      <c r="A24" s="969">
        <v>24</v>
      </c>
      <c r="B24" s="315"/>
      <c r="C24" s="363"/>
      <c r="D24" s="363"/>
      <c r="E24" s="363"/>
      <c r="F24" s="238" t="s">
        <v>201</v>
      </c>
      <c r="G24" s="238"/>
      <c r="H24" s="363"/>
      <c r="I24" s="363"/>
      <c r="J24" s="613"/>
      <c r="K24" s="595"/>
      <c r="L24" s="615"/>
      <c r="M24" s="452">
        <f>J24+K24+L24</f>
        <v>0</v>
      </c>
      <c r="N24" s="595"/>
      <c r="O24" s="111"/>
    </row>
    <row r="25" spans="1:15" ht="15" customHeight="1" x14ac:dyDescent="0.2">
      <c r="A25" s="969">
        <v>25</v>
      </c>
      <c r="B25" s="315"/>
      <c r="C25" s="363"/>
      <c r="D25" s="363"/>
      <c r="E25" s="236" t="s">
        <v>202</v>
      </c>
      <c r="F25" s="236"/>
      <c r="G25" s="363"/>
      <c r="H25" s="363"/>
      <c r="I25" s="363"/>
      <c r="J25" s="292"/>
      <c r="K25" s="452">
        <f>SUM(K23:K24)</f>
        <v>0</v>
      </c>
      <c r="L25" s="292"/>
      <c r="M25" s="315"/>
      <c r="N25" s="292"/>
      <c r="O25" s="111"/>
    </row>
    <row r="26" spans="1:15" ht="18" customHeight="1" x14ac:dyDescent="0.25">
      <c r="A26" s="969">
        <v>26</v>
      </c>
      <c r="B26" s="315"/>
      <c r="C26" s="362"/>
      <c r="D26" s="175" t="s">
        <v>21</v>
      </c>
      <c r="E26" s="255"/>
      <c r="F26" s="362"/>
      <c r="G26" s="362"/>
      <c r="H26" s="362"/>
      <c r="I26" s="362"/>
      <c r="J26" s="315"/>
      <c r="K26" s="315"/>
      <c r="L26" s="315"/>
      <c r="M26" s="315"/>
      <c r="N26" s="315"/>
      <c r="O26" s="111"/>
    </row>
    <row r="27" spans="1:15" ht="15" customHeight="1" x14ac:dyDescent="0.2">
      <c r="A27" s="969">
        <v>27</v>
      </c>
      <c r="B27" s="315"/>
      <c r="C27" s="363"/>
      <c r="D27" s="363"/>
      <c r="E27" s="363"/>
      <c r="F27" s="238" t="s">
        <v>200</v>
      </c>
      <c r="G27" s="238"/>
      <c r="H27" s="363"/>
      <c r="I27" s="363"/>
      <c r="J27" s="315"/>
      <c r="K27" s="595"/>
      <c r="L27" s="315"/>
      <c r="M27" s="292"/>
      <c r="N27" s="292"/>
      <c r="O27" s="111"/>
    </row>
    <row r="28" spans="1:15" ht="15" customHeight="1" x14ac:dyDescent="0.2">
      <c r="A28" s="969">
        <v>28</v>
      </c>
      <c r="B28" s="315"/>
      <c r="C28" s="363"/>
      <c r="D28" s="363"/>
      <c r="E28" s="363"/>
      <c r="F28" s="238" t="s">
        <v>201</v>
      </c>
      <c r="G28" s="238"/>
      <c r="H28" s="363"/>
      <c r="I28" s="363"/>
      <c r="J28" s="613"/>
      <c r="K28" s="595"/>
      <c r="L28" s="615"/>
      <c r="M28" s="452">
        <f>J28+K28+L28</f>
        <v>0</v>
      </c>
      <c r="N28" s="595"/>
      <c r="O28" s="111"/>
    </row>
    <row r="29" spans="1:15" ht="15" customHeight="1" x14ac:dyDescent="0.2">
      <c r="A29" s="969">
        <v>29</v>
      </c>
      <c r="B29" s="315"/>
      <c r="C29" s="363"/>
      <c r="D29" s="363"/>
      <c r="E29" s="236" t="s">
        <v>202</v>
      </c>
      <c r="F29" s="236"/>
      <c r="G29" s="363"/>
      <c r="H29" s="363"/>
      <c r="I29" s="363"/>
      <c r="J29" s="292"/>
      <c r="K29" s="452">
        <f>SUM(K27:K28)</f>
        <v>0</v>
      </c>
      <c r="L29" s="292"/>
      <c r="M29" s="315"/>
      <c r="N29" s="292"/>
      <c r="O29" s="111"/>
    </row>
    <row r="30" spans="1:15" ht="15" customHeight="1" thickBot="1" x14ac:dyDescent="0.25">
      <c r="A30" s="969">
        <v>30</v>
      </c>
      <c r="B30" s="315"/>
      <c r="C30" s="364"/>
      <c r="D30" s="364"/>
      <c r="E30" s="364"/>
      <c r="F30" s="364"/>
      <c r="G30" s="364"/>
      <c r="H30" s="364"/>
      <c r="I30" s="364"/>
      <c r="J30" s="315"/>
      <c r="K30" s="315"/>
      <c r="L30" s="315"/>
      <c r="M30" s="315"/>
      <c r="N30" s="315"/>
      <c r="O30" s="111"/>
    </row>
    <row r="31" spans="1:15" ht="15" customHeight="1" thickBot="1" x14ac:dyDescent="0.3">
      <c r="A31" s="969">
        <v>31</v>
      </c>
      <c r="B31" s="315"/>
      <c r="C31" s="364"/>
      <c r="D31" s="175" t="s">
        <v>217</v>
      </c>
      <c r="E31" s="255"/>
      <c r="F31" s="364"/>
      <c r="G31" s="364"/>
      <c r="H31" s="364"/>
      <c r="I31" s="364"/>
      <c r="J31" s="292"/>
      <c r="K31" s="448">
        <f>SUM(K11,K15,K19,K23,K27)</f>
        <v>0</v>
      </c>
      <c r="L31" s="365"/>
      <c r="M31" s="292"/>
      <c r="N31" s="292"/>
      <c r="O31" s="111"/>
    </row>
    <row r="32" spans="1:15" ht="15" customHeight="1" thickBot="1" x14ac:dyDescent="0.3">
      <c r="A32" s="969">
        <v>32</v>
      </c>
      <c r="B32" s="315"/>
      <c r="C32" s="364"/>
      <c r="D32" s="175" t="s">
        <v>218</v>
      </c>
      <c r="E32" s="255"/>
      <c r="F32" s="364"/>
      <c r="G32" s="364"/>
      <c r="H32" s="364"/>
      <c r="I32" s="364"/>
      <c r="J32" s="448">
        <f>SUM(J12,J16,J20,J24,J28)</f>
        <v>0</v>
      </c>
      <c r="K32" s="448">
        <f>SUM(K12,K16,K20,K24,K28)</f>
        <v>0</v>
      </c>
      <c r="L32" s="448">
        <f>SUM(L12,L16,L20,L24,L28)</f>
        <v>0</v>
      </c>
      <c r="M32" s="448">
        <f>SUM(M12,M16,M20,M24,M28)</f>
        <v>0</v>
      </c>
      <c r="N32" s="448">
        <f>SUM(N12,N16,N20,N24,N28)</f>
        <v>0</v>
      </c>
      <c r="O32" s="111"/>
    </row>
    <row r="33" spans="1:15" ht="15" customHeight="1" thickBot="1" x14ac:dyDescent="0.3">
      <c r="A33" s="969">
        <v>33</v>
      </c>
      <c r="B33" s="315"/>
      <c r="C33" s="785"/>
      <c r="D33" s="786" t="s">
        <v>106</v>
      </c>
      <c r="E33" s="738"/>
      <c r="F33" s="785"/>
      <c r="G33" s="364"/>
      <c r="H33" s="364"/>
      <c r="I33" s="364"/>
      <c r="J33" s="292"/>
      <c r="K33" s="448">
        <f>K31+K32</f>
        <v>0</v>
      </c>
      <c r="L33" s="292"/>
      <c r="M33" s="315"/>
      <c r="N33" s="292"/>
      <c r="O33" s="111"/>
    </row>
    <row r="34" spans="1:15" x14ac:dyDescent="0.2">
      <c r="A34" s="970">
        <v>34</v>
      </c>
      <c r="B34" s="315"/>
      <c r="C34" s="364"/>
      <c r="D34" s="255"/>
      <c r="E34" s="255"/>
      <c r="F34" s="364"/>
      <c r="G34" s="364"/>
      <c r="H34" s="364"/>
      <c r="I34" s="364"/>
      <c r="J34" s="292"/>
      <c r="K34" s="413"/>
      <c r="L34" s="292"/>
      <c r="M34" s="315"/>
      <c r="N34" s="292"/>
      <c r="O34" s="111"/>
    </row>
    <row r="35" spans="1:15" s="566" customFormat="1" ht="29.25" customHeight="1" x14ac:dyDescent="0.3">
      <c r="A35" s="970">
        <v>35</v>
      </c>
      <c r="B35" s="234"/>
      <c r="C35" s="247" t="s">
        <v>465</v>
      </c>
      <c r="D35" s="234"/>
      <c r="E35" s="234"/>
      <c r="F35" s="234"/>
      <c r="G35" s="314"/>
      <c r="H35" s="314"/>
      <c r="I35" s="314"/>
      <c r="J35" s="1182" t="s">
        <v>195</v>
      </c>
      <c r="K35" s="1182"/>
      <c r="L35" s="1182"/>
      <c r="M35" s="1182"/>
      <c r="N35" s="1182" t="s">
        <v>196</v>
      </c>
      <c r="O35" s="111"/>
    </row>
    <row r="36" spans="1:15" s="566" customFormat="1" ht="41.25" customHeight="1" x14ac:dyDescent="0.3">
      <c r="A36" s="970">
        <v>36</v>
      </c>
      <c r="B36" s="234"/>
      <c r="C36" s="247"/>
      <c r="D36" s="175" t="s">
        <v>311</v>
      </c>
      <c r="E36" s="234"/>
      <c r="F36" s="234"/>
      <c r="G36" s="314"/>
      <c r="H36" s="314"/>
      <c r="I36" s="314"/>
      <c r="J36" s="789" t="s">
        <v>197</v>
      </c>
      <c r="K36" s="789" t="s">
        <v>198</v>
      </c>
      <c r="L36" s="789" t="s">
        <v>199</v>
      </c>
      <c r="M36" s="789" t="s">
        <v>15</v>
      </c>
      <c r="N36" s="1182"/>
      <c r="O36" s="111"/>
    </row>
    <row r="37" spans="1:15" ht="18" customHeight="1" x14ac:dyDescent="0.25">
      <c r="A37" s="970">
        <v>37</v>
      </c>
      <c r="B37" s="315"/>
      <c r="C37" s="362"/>
      <c r="D37" s="175" t="s">
        <v>219</v>
      </c>
      <c r="E37" s="255"/>
      <c r="F37" s="362"/>
      <c r="G37" s="362"/>
      <c r="H37" s="362"/>
      <c r="I37" s="362"/>
      <c r="J37" s="315"/>
      <c r="K37" s="315"/>
      <c r="L37" s="315"/>
      <c r="M37" s="315"/>
      <c r="N37" s="315"/>
      <c r="O37" s="111"/>
    </row>
    <row r="38" spans="1:15" ht="15" customHeight="1" x14ac:dyDescent="0.2">
      <c r="A38" s="970">
        <v>38</v>
      </c>
      <c r="B38" s="315"/>
      <c r="C38" s="363"/>
      <c r="D38" s="363"/>
      <c r="E38" s="363"/>
      <c r="F38" s="238" t="s">
        <v>200</v>
      </c>
      <c r="G38" s="238"/>
      <c r="H38" s="363"/>
      <c r="I38" s="363"/>
      <c r="J38" s="315"/>
      <c r="K38" s="595"/>
      <c r="L38" s="315"/>
      <c r="M38" s="292"/>
      <c r="N38" s="292"/>
      <c r="O38" s="111"/>
    </row>
    <row r="39" spans="1:15" ht="15" customHeight="1" x14ac:dyDescent="0.2">
      <c r="A39" s="970">
        <v>39</v>
      </c>
      <c r="B39" s="315"/>
      <c r="C39" s="363"/>
      <c r="D39" s="363"/>
      <c r="E39" s="363"/>
      <c r="F39" s="238" t="s">
        <v>201</v>
      </c>
      <c r="G39" s="238"/>
      <c r="H39" s="363"/>
      <c r="I39" s="363"/>
      <c r="J39" s="613"/>
      <c r="K39" s="595"/>
      <c r="L39" s="615"/>
      <c r="M39" s="452">
        <f>J39+K39+L39</f>
        <v>0</v>
      </c>
      <c r="N39" s="595"/>
      <c r="O39" s="111"/>
    </row>
    <row r="40" spans="1:15" ht="15" customHeight="1" x14ac:dyDescent="0.2">
      <c r="A40" s="970">
        <v>40</v>
      </c>
      <c r="B40" s="315"/>
      <c r="C40" s="363"/>
      <c r="D40" s="363"/>
      <c r="E40" s="236" t="s">
        <v>202</v>
      </c>
      <c r="F40" s="236"/>
      <c r="G40" s="363"/>
      <c r="H40" s="363"/>
      <c r="I40" s="363"/>
      <c r="J40" s="292"/>
      <c r="K40" s="452">
        <f>SUM(K38:K39)</f>
        <v>0</v>
      </c>
      <c r="L40" s="292"/>
      <c r="M40" s="315"/>
      <c r="N40" s="292"/>
      <c r="O40" s="111"/>
    </row>
    <row r="41" spans="1:15" ht="18" customHeight="1" x14ac:dyDescent="0.25">
      <c r="A41" s="970">
        <v>41</v>
      </c>
      <c r="B41" s="315"/>
      <c r="C41" s="362"/>
      <c r="D41" s="175" t="s">
        <v>110</v>
      </c>
      <c r="E41" s="362"/>
      <c r="F41" s="362"/>
      <c r="G41" s="362"/>
      <c r="H41" s="362"/>
      <c r="I41" s="362"/>
      <c r="J41" s="315"/>
      <c r="K41" s="315"/>
      <c r="L41" s="315"/>
      <c r="M41" s="315"/>
      <c r="N41" s="315"/>
      <c r="O41" s="111"/>
    </row>
    <row r="42" spans="1:15" ht="15" customHeight="1" x14ac:dyDescent="0.2">
      <c r="A42" s="970">
        <v>42</v>
      </c>
      <c r="B42" s="315"/>
      <c r="C42" s="363"/>
      <c r="D42" s="363"/>
      <c r="E42" s="363"/>
      <c r="F42" s="238" t="s">
        <v>200</v>
      </c>
      <c r="G42" s="363"/>
      <c r="H42" s="363"/>
      <c r="I42" s="363"/>
      <c r="J42" s="315"/>
      <c r="K42" s="595"/>
      <c r="L42" s="315"/>
      <c r="M42" s="292"/>
      <c r="N42" s="292"/>
      <c r="O42" s="111"/>
    </row>
    <row r="43" spans="1:15" ht="15" customHeight="1" x14ac:dyDescent="0.2">
      <c r="A43" s="970">
        <v>43</v>
      </c>
      <c r="B43" s="315"/>
      <c r="C43" s="363"/>
      <c r="D43" s="363"/>
      <c r="E43" s="363"/>
      <c r="F43" s="238" t="s">
        <v>201</v>
      </c>
      <c r="G43" s="363"/>
      <c r="H43" s="363"/>
      <c r="I43" s="363"/>
      <c r="J43" s="613"/>
      <c r="K43" s="595"/>
      <c r="L43" s="615"/>
      <c r="M43" s="452">
        <f>J43+K43+L43</f>
        <v>0</v>
      </c>
      <c r="N43" s="595"/>
      <c r="O43" s="111"/>
    </row>
    <row r="44" spans="1:15" ht="15" customHeight="1" x14ac:dyDescent="0.2">
      <c r="A44" s="970">
        <v>44</v>
      </c>
      <c r="B44" s="315"/>
      <c r="C44" s="363"/>
      <c r="D44" s="766"/>
      <c r="E44" s="766" t="s">
        <v>202</v>
      </c>
      <c r="F44" s="784"/>
      <c r="G44" s="784"/>
      <c r="H44" s="363"/>
      <c r="I44" s="363"/>
      <c r="J44" s="292"/>
      <c r="K44" s="452">
        <f>SUM(K42:K43)</f>
        <v>0</v>
      </c>
      <c r="L44" s="292"/>
      <c r="M44" s="315"/>
      <c r="N44" s="292"/>
      <c r="O44" s="111"/>
    </row>
    <row r="45" spans="1:15" ht="29.25" customHeight="1" x14ac:dyDescent="0.3">
      <c r="A45" s="970">
        <v>45</v>
      </c>
      <c r="B45" s="314"/>
      <c r="C45" s="247" t="s">
        <v>609</v>
      </c>
      <c r="D45" s="234"/>
      <c r="E45" s="234"/>
      <c r="F45" s="234"/>
      <c r="G45" s="314"/>
      <c r="H45" s="314"/>
      <c r="I45" s="314"/>
      <c r="J45" s="251"/>
      <c r="K45" s="167"/>
      <c r="L45" s="292"/>
      <c r="M45" s="315"/>
      <c r="N45" s="366"/>
      <c r="O45" s="30"/>
    </row>
    <row r="46" spans="1:15" s="566" customFormat="1" ht="15" customHeight="1" x14ac:dyDescent="0.2">
      <c r="A46" s="970">
        <v>46</v>
      </c>
      <c r="B46" s="251"/>
      <c r="C46" s="368"/>
      <c r="D46" s="368"/>
      <c r="E46" s="368"/>
      <c r="F46" s="368"/>
      <c r="G46" s="368"/>
      <c r="H46" s="368"/>
      <c r="I46" s="368"/>
      <c r="J46" s="368"/>
      <c r="K46" s="368"/>
      <c r="L46" s="790" t="s">
        <v>46</v>
      </c>
      <c r="M46" s="790"/>
      <c r="N46" s="366"/>
      <c r="O46" s="30"/>
    </row>
    <row r="47" spans="1:15" ht="15" customHeight="1" x14ac:dyDescent="0.2">
      <c r="A47" s="970">
        <v>47</v>
      </c>
      <c r="B47" s="251"/>
      <c r="C47" s="367"/>
      <c r="D47" s="367"/>
      <c r="E47" s="236" t="s">
        <v>220</v>
      </c>
      <c r="F47" s="367"/>
      <c r="G47" s="167"/>
      <c r="H47" s="167"/>
      <c r="I47" s="167"/>
      <c r="J47" s="167"/>
      <c r="K47" s="251"/>
      <c r="L47" s="311" t="s">
        <v>77</v>
      </c>
      <c r="M47" s="311" t="s">
        <v>205</v>
      </c>
      <c r="N47" s="366"/>
      <c r="O47" s="30"/>
    </row>
    <row r="48" spans="1:15" ht="15" customHeight="1" x14ac:dyDescent="0.2">
      <c r="A48" s="970">
        <v>48</v>
      </c>
      <c r="B48" s="251"/>
      <c r="C48" s="368"/>
      <c r="D48" s="368"/>
      <c r="E48" s="368"/>
      <c r="F48" s="238" t="s">
        <v>221</v>
      </c>
      <c r="G48" s="167"/>
      <c r="H48" s="616"/>
      <c r="I48" s="363"/>
      <c r="J48" s="251"/>
      <c r="K48" s="167" t="s">
        <v>208</v>
      </c>
      <c r="L48" s="617"/>
      <c r="M48" s="618"/>
      <c r="N48" s="366"/>
      <c r="O48" s="30"/>
    </row>
    <row r="49" spans="1:15" ht="15" customHeight="1" thickBot="1" x14ac:dyDescent="0.25">
      <c r="A49" s="970">
        <v>49</v>
      </c>
      <c r="B49" s="251"/>
      <c r="C49" s="368"/>
      <c r="D49" s="368"/>
      <c r="E49" s="368"/>
      <c r="F49" s="238" t="s">
        <v>209</v>
      </c>
      <c r="G49" s="167"/>
      <c r="H49" s="616"/>
      <c r="I49" s="363"/>
      <c r="J49" s="167"/>
      <c r="K49" s="167" t="s">
        <v>210</v>
      </c>
      <c r="L49" s="619"/>
      <c r="M49" s="620"/>
      <c r="N49" s="366"/>
      <c r="O49" s="30"/>
    </row>
    <row r="50" spans="1:15" ht="15" customHeight="1" thickBot="1" x14ac:dyDescent="0.25">
      <c r="A50" s="970">
        <v>50</v>
      </c>
      <c r="B50" s="251"/>
      <c r="C50" s="368"/>
      <c r="D50" s="368"/>
      <c r="E50" s="368"/>
      <c r="F50" s="238" t="s">
        <v>211</v>
      </c>
      <c r="G50" s="167"/>
      <c r="H50" s="616"/>
      <c r="I50" s="363"/>
      <c r="J50" s="251"/>
      <c r="K50" s="167" t="s">
        <v>212</v>
      </c>
      <c r="L50" s="456">
        <f>L48-L49</f>
        <v>0</v>
      </c>
      <c r="M50" s="456">
        <f>M48-M49</f>
        <v>0</v>
      </c>
      <c r="N50" s="366"/>
      <c r="O50" s="30"/>
    </row>
    <row r="51" spans="1:15" ht="15" customHeight="1" x14ac:dyDescent="0.2">
      <c r="A51" s="970">
        <v>51</v>
      </c>
      <c r="B51" s="251"/>
      <c r="C51" s="368"/>
      <c r="D51" s="368"/>
      <c r="E51" s="368"/>
      <c r="F51" s="368"/>
      <c r="G51" s="167"/>
      <c r="H51" s="368"/>
      <c r="I51" s="368"/>
      <c r="J51" s="368"/>
      <c r="K51" s="257"/>
      <c r="L51" s="292"/>
      <c r="M51" s="292"/>
      <c r="N51" s="366"/>
      <c r="O51" s="30"/>
    </row>
    <row r="52" spans="1:15" ht="15" customHeight="1" x14ac:dyDescent="0.2">
      <c r="A52" s="970">
        <v>52</v>
      </c>
      <c r="B52" s="251"/>
      <c r="C52" s="368"/>
      <c r="D52" s="368"/>
      <c r="E52" s="368"/>
      <c r="F52" s="238" t="s">
        <v>213</v>
      </c>
      <c r="G52" s="167"/>
      <c r="H52" s="1183"/>
      <c r="I52" s="1184"/>
      <c r="J52" s="1184"/>
      <c r="K52" s="1184"/>
      <c r="L52" s="1184"/>
      <c r="M52" s="1185"/>
      <c r="N52" s="366"/>
      <c r="O52" s="30"/>
    </row>
    <row r="53" spans="1:15" ht="15" customHeight="1" x14ac:dyDescent="0.2">
      <c r="A53" s="970">
        <v>53</v>
      </c>
      <c r="B53" s="251"/>
      <c r="C53" s="368"/>
      <c r="D53" s="368"/>
      <c r="E53" s="368"/>
      <c r="F53" s="368"/>
      <c r="G53" s="167"/>
      <c r="H53" s="1186"/>
      <c r="I53" s="1187"/>
      <c r="J53" s="1187"/>
      <c r="K53" s="1187"/>
      <c r="L53" s="1187"/>
      <c r="M53" s="1188"/>
      <c r="N53" s="366"/>
      <c r="O53" s="30"/>
    </row>
    <row r="54" spans="1:15" s="566" customFormat="1" ht="15" customHeight="1" x14ac:dyDescent="0.2">
      <c r="A54" s="970">
        <v>54</v>
      </c>
      <c r="B54" s="251"/>
      <c r="C54" s="368"/>
      <c r="D54" s="368"/>
      <c r="E54" s="368"/>
      <c r="F54" s="368"/>
      <c r="G54" s="368"/>
      <c r="H54" s="368"/>
      <c r="I54" s="368"/>
      <c r="J54" s="368"/>
      <c r="K54" s="368"/>
      <c r="L54" s="366"/>
      <c r="M54" s="366"/>
      <c r="N54" s="366"/>
      <c r="O54" s="30"/>
    </row>
    <row r="55" spans="1:15" ht="15" customHeight="1" x14ac:dyDescent="0.2">
      <c r="A55" s="970">
        <v>55</v>
      </c>
      <c r="B55" s="251"/>
      <c r="C55" s="368"/>
      <c r="D55" s="368"/>
      <c r="E55" s="368"/>
      <c r="F55" s="368"/>
      <c r="G55" s="368"/>
      <c r="H55" s="368"/>
      <c r="I55" s="368"/>
      <c r="J55" s="368"/>
      <c r="K55" s="368"/>
      <c r="L55" s="782" t="s">
        <v>46</v>
      </c>
      <c r="M55" s="783"/>
      <c r="N55" s="366"/>
      <c r="O55" s="30"/>
    </row>
    <row r="56" spans="1:15" ht="15" customHeight="1" x14ac:dyDescent="0.2">
      <c r="A56" s="970">
        <v>56</v>
      </c>
      <c r="B56" s="251"/>
      <c r="C56" s="367"/>
      <c r="D56" s="367"/>
      <c r="E56" s="236" t="s">
        <v>222</v>
      </c>
      <c r="F56" s="367"/>
      <c r="G56" s="167"/>
      <c r="H56" s="167"/>
      <c r="I56" s="167"/>
      <c r="J56" s="167"/>
      <c r="K56" s="251"/>
      <c r="L56" s="311" t="s">
        <v>77</v>
      </c>
      <c r="M56" s="311" t="s">
        <v>205</v>
      </c>
      <c r="N56" s="366"/>
      <c r="O56" s="30"/>
    </row>
    <row r="57" spans="1:15" ht="15" customHeight="1" x14ac:dyDescent="0.2">
      <c r="A57" s="970">
        <v>57</v>
      </c>
      <c r="B57" s="251"/>
      <c r="C57" s="368"/>
      <c r="D57" s="368"/>
      <c r="E57" s="368"/>
      <c r="F57" s="238" t="s">
        <v>221</v>
      </c>
      <c r="G57" s="167"/>
      <c r="H57" s="616"/>
      <c r="I57" s="363"/>
      <c r="J57" s="251"/>
      <c r="K57" s="167" t="s">
        <v>208</v>
      </c>
      <c r="L57" s="617"/>
      <c r="M57" s="618"/>
      <c r="N57" s="366"/>
      <c r="O57" s="30"/>
    </row>
    <row r="58" spans="1:15" ht="15" customHeight="1" thickBot="1" x14ac:dyDescent="0.25">
      <c r="A58" s="970">
        <v>58</v>
      </c>
      <c r="B58" s="251"/>
      <c r="C58" s="368"/>
      <c r="D58" s="368"/>
      <c r="E58" s="368"/>
      <c r="F58" s="238" t="s">
        <v>209</v>
      </c>
      <c r="G58" s="167"/>
      <c r="H58" s="616"/>
      <c r="I58" s="363"/>
      <c r="J58" s="167"/>
      <c r="K58" s="167" t="s">
        <v>210</v>
      </c>
      <c r="L58" s="619"/>
      <c r="M58" s="620"/>
      <c r="N58" s="366"/>
      <c r="O58" s="30"/>
    </row>
    <row r="59" spans="1:15" ht="15" customHeight="1" thickBot="1" x14ac:dyDescent="0.25">
      <c r="A59" s="970">
        <v>59</v>
      </c>
      <c r="B59" s="251"/>
      <c r="C59" s="368"/>
      <c r="D59" s="368"/>
      <c r="E59" s="368"/>
      <c r="F59" s="238" t="s">
        <v>211</v>
      </c>
      <c r="G59" s="167"/>
      <c r="H59" s="616"/>
      <c r="I59" s="363"/>
      <c r="J59" s="251"/>
      <c r="K59" s="167" t="s">
        <v>212</v>
      </c>
      <c r="L59" s="456">
        <f>L57-L58</f>
        <v>0</v>
      </c>
      <c r="M59" s="456">
        <f>M57-M58</f>
        <v>0</v>
      </c>
      <c r="N59" s="366"/>
      <c r="O59" s="30"/>
    </row>
    <row r="60" spans="1:15" ht="15" customHeight="1" x14ac:dyDescent="0.2">
      <c r="A60" s="970">
        <v>60</v>
      </c>
      <c r="B60" s="251"/>
      <c r="C60" s="368"/>
      <c r="D60" s="368"/>
      <c r="E60" s="368"/>
      <c r="F60" s="368"/>
      <c r="G60" s="368"/>
      <c r="H60" s="368"/>
      <c r="I60" s="368"/>
      <c r="J60" s="368"/>
      <c r="K60" s="257"/>
      <c r="L60" s="292"/>
      <c r="M60" s="292"/>
      <c r="N60" s="366"/>
      <c r="O60" s="30"/>
    </row>
    <row r="61" spans="1:15" x14ac:dyDescent="0.2">
      <c r="A61" s="970">
        <v>61</v>
      </c>
      <c r="B61" s="251"/>
      <c r="C61" s="368"/>
      <c r="D61" s="368"/>
      <c r="E61" s="368"/>
      <c r="F61" s="238" t="s">
        <v>213</v>
      </c>
      <c r="G61" s="167"/>
      <c r="H61" s="1183"/>
      <c r="I61" s="1184"/>
      <c r="J61" s="1184"/>
      <c r="K61" s="1184"/>
      <c r="L61" s="1184"/>
      <c r="M61" s="1185"/>
      <c r="N61" s="366"/>
      <c r="O61" s="30"/>
    </row>
    <row r="62" spans="1:15" x14ac:dyDescent="0.2">
      <c r="A62" s="970">
        <v>62</v>
      </c>
      <c r="B62" s="251"/>
      <c r="C62" s="368"/>
      <c r="D62" s="368"/>
      <c r="E62" s="368"/>
      <c r="F62" s="368"/>
      <c r="G62" s="167"/>
      <c r="H62" s="1186"/>
      <c r="I62" s="1187"/>
      <c r="J62" s="1187"/>
      <c r="K62" s="1187"/>
      <c r="L62" s="1187"/>
      <c r="M62" s="1188"/>
      <c r="N62" s="366"/>
      <c r="O62" s="30"/>
    </row>
    <row r="63" spans="1:15" s="566" customFormat="1" ht="15" customHeight="1" x14ac:dyDescent="0.2">
      <c r="A63" s="970">
        <v>63</v>
      </c>
      <c r="B63" s="251"/>
      <c r="C63" s="368"/>
      <c r="D63" s="368"/>
      <c r="E63" s="368"/>
      <c r="F63" s="368"/>
      <c r="G63" s="368"/>
      <c r="H63" s="368"/>
      <c r="I63" s="368"/>
      <c r="J63" s="368"/>
      <c r="K63" s="368"/>
      <c r="L63" s="366"/>
      <c r="M63" s="366"/>
      <c r="N63" s="366"/>
      <c r="O63" s="30"/>
    </row>
    <row r="64" spans="1:15" s="566" customFormat="1" ht="15" customHeight="1" x14ac:dyDescent="0.2">
      <c r="A64" s="970">
        <v>64</v>
      </c>
      <c r="B64" s="251"/>
      <c r="C64" s="368"/>
      <c r="D64" s="368"/>
      <c r="E64" s="368"/>
      <c r="F64" s="368"/>
      <c r="G64" s="368"/>
      <c r="H64" s="368"/>
      <c r="I64" s="368"/>
      <c r="J64" s="368"/>
      <c r="K64" s="368"/>
      <c r="L64" s="783" t="s">
        <v>46</v>
      </c>
      <c r="M64" s="783"/>
      <c r="N64" s="366"/>
      <c r="O64" s="30"/>
    </row>
    <row r="65" spans="1:16" ht="15" customHeight="1" x14ac:dyDescent="0.2">
      <c r="A65" s="970">
        <v>65</v>
      </c>
      <c r="B65" s="251"/>
      <c r="C65" s="367"/>
      <c r="D65" s="367"/>
      <c r="E65" s="513" t="s">
        <v>223</v>
      </c>
      <c r="F65" s="367"/>
      <c r="G65" s="167"/>
      <c r="H65" s="167"/>
      <c r="I65" s="167"/>
      <c r="J65" s="167"/>
      <c r="K65" s="251"/>
      <c r="L65" s="587" t="s">
        <v>77</v>
      </c>
      <c r="M65" s="587" t="s">
        <v>205</v>
      </c>
      <c r="N65" s="366"/>
      <c r="O65" s="30"/>
    </row>
    <row r="66" spans="1:16" ht="15" customHeight="1" x14ac:dyDescent="0.2">
      <c r="A66" s="970">
        <v>66</v>
      </c>
      <c r="B66" s="251"/>
      <c r="C66" s="368"/>
      <c r="D66" s="368"/>
      <c r="E66" s="368"/>
      <c r="F66" s="514" t="s">
        <v>221</v>
      </c>
      <c r="G66" s="167"/>
      <c r="H66" s="621"/>
      <c r="I66" s="363"/>
      <c r="J66" s="251"/>
      <c r="K66" s="167" t="s">
        <v>208</v>
      </c>
      <c r="L66" s="622"/>
      <c r="M66" s="623"/>
      <c r="N66" s="366"/>
      <c r="O66" s="30"/>
    </row>
    <row r="67" spans="1:16" ht="15" customHeight="1" thickBot="1" x14ac:dyDescent="0.25">
      <c r="A67" s="970">
        <v>67</v>
      </c>
      <c r="B67" s="251"/>
      <c r="C67" s="368"/>
      <c r="D67" s="368"/>
      <c r="E67" s="368"/>
      <c r="F67" s="514" t="s">
        <v>209</v>
      </c>
      <c r="G67" s="167"/>
      <c r="H67" s="621"/>
      <c r="I67" s="363"/>
      <c r="J67" s="167"/>
      <c r="K67" s="167" t="s">
        <v>210</v>
      </c>
      <c r="L67" s="624"/>
      <c r="M67" s="625"/>
      <c r="N67" s="366"/>
      <c r="O67" s="30"/>
    </row>
    <row r="68" spans="1:16" ht="15" customHeight="1" thickBot="1" x14ac:dyDescent="0.25">
      <c r="A68" s="970">
        <v>68</v>
      </c>
      <c r="B68" s="251"/>
      <c r="C68" s="368"/>
      <c r="D68" s="368"/>
      <c r="E68" s="368"/>
      <c r="F68" s="514" t="s">
        <v>211</v>
      </c>
      <c r="G68" s="167"/>
      <c r="H68" s="621"/>
      <c r="I68" s="314"/>
      <c r="J68" s="251"/>
      <c r="K68" s="167" t="s">
        <v>212</v>
      </c>
      <c r="L68" s="515">
        <f>L66-L67</f>
        <v>0</v>
      </c>
      <c r="M68" s="515">
        <f>M66-M67</f>
        <v>0</v>
      </c>
      <c r="N68" s="366"/>
      <c r="O68" s="30"/>
    </row>
    <row r="69" spans="1:16" ht="15" customHeight="1" x14ac:dyDescent="0.2">
      <c r="A69" s="970">
        <v>69</v>
      </c>
      <c r="B69" s="251"/>
      <c r="C69" s="368"/>
      <c r="D69" s="368"/>
      <c r="E69" s="368"/>
      <c r="F69" s="368"/>
      <c r="G69" s="368"/>
      <c r="H69" s="368"/>
      <c r="I69" s="368"/>
      <c r="J69" s="368"/>
      <c r="K69" s="257"/>
      <c r="L69" s="292"/>
      <c r="M69" s="292"/>
      <c r="N69" s="366"/>
      <c r="O69" s="30"/>
    </row>
    <row r="70" spans="1:16" x14ac:dyDescent="0.2">
      <c r="A70" s="970">
        <v>70</v>
      </c>
      <c r="B70" s="251"/>
      <c r="C70" s="368"/>
      <c r="D70" s="368"/>
      <c r="E70" s="368"/>
      <c r="F70" s="514" t="s">
        <v>213</v>
      </c>
      <c r="G70" s="167"/>
      <c r="H70" s="1183"/>
      <c r="I70" s="1184"/>
      <c r="J70" s="1184"/>
      <c r="K70" s="1184"/>
      <c r="L70" s="1184"/>
      <c r="M70" s="1185"/>
      <c r="N70" s="366"/>
      <c r="O70" s="30"/>
    </row>
    <row r="71" spans="1:16" x14ac:dyDescent="0.2">
      <c r="A71" s="970">
        <v>71</v>
      </c>
      <c r="B71" s="251"/>
      <c r="C71" s="368"/>
      <c r="D71" s="368"/>
      <c r="E71" s="368"/>
      <c r="F71" s="368"/>
      <c r="G71" s="167"/>
      <c r="H71" s="1186"/>
      <c r="I71" s="1187"/>
      <c r="J71" s="1187"/>
      <c r="K71" s="1187"/>
      <c r="L71" s="1187"/>
      <c r="M71" s="1188"/>
      <c r="N71" s="366"/>
      <c r="O71" s="30"/>
    </row>
    <row r="72" spans="1:16" s="1085" customFormat="1" ht="15" customHeight="1" x14ac:dyDescent="0.2">
      <c r="A72" s="1083">
        <v>72</v>
      </c>
      <c r="B72" s="504"/>
      <c r="C72" s="505"/>
      <c r="D72" s="505"/>
      <c r="E72" s="505"/>
      <c r="F72" s="505"/>
      <c r="G72" s="505"/>
      <c r="H72" s="505"/>
      <c r="I72" s="505"/>
      <c r="J72" s="505"/>
      <c r="K72" s="505"/>
      <c r="L72" s="505"/>
      <c r="M72" s="505"/>
      <c r="N72" s="506"/>
      <c r="O72" s="507"/>
      <c r="P72" s="1084" t="s">
        <v>777</v>
      </c>
    </row>
    <row r="73" spans="1:16" ht="15" customHeight="1" x14ac:dyDescent="0.2">
      <c r="A73" s="970">
        <v>73</v>
      </c>
      <c r="B73" s="251"/>
      <c r="C73" s="1180" t="s">
        <v>322</v>
      </c>
      <c r="D73" s="1181"/>
      <c r="E73" s="1181"/>
      <c r="F73" s="1181"/>
      <c r="G73" s="1181"/>
      <c r="H73" s="1181"/>
      <c r="I73" s="1181"/>
      <c r="J73" s="1181"/>
      <c r="K73" s="1181"/>
      <c r="L73" s="1181"/>
      <c r="M73" s="1181"/>
      <c r="N73" s="1181"/>
      <c r="O73" s="30"/>
    </row>
    <row r="74" spans="1:16" ht="15" customHeight="1" x14ac:dyDescent="0.2">
      <c r="A74" s="970">
        <v>74</v>
      </c>
      <c r="B74" s="251"/>
      <c r="C74" s="787" t="s">
        <v>608</v>
      </c>
      <c r="D74" s="788"/>
      <c r="E74" s="788"/>
      <c r="F74" s="788"/>
      <c r="G74" s="525"/>
      <c r="H74" s="525"/>
      <c r="I74" s="525"/>
      <c r="J74" s="525"/>
      <c r="K74" s="525"/>
      <c r="L74" s="525"/>
      <c r="M74" s="525"/>
      <c r="N74" s="525"/>
      <c r="O74" s="30"/>
    </row>
    <row r="75" spans="1:16" ht="12.75" customHeight="1" x14ac:dyDescent="0.2">
      <c r="A75" s="187"/>
      <c r="B75" s="888"/>
      <c r="C75" s="886"/>
      <c r="D75" s="886"/>
      <c r="E75" s="886"/>
      <c r="F75" s="886"/>
      <c r="G75" s="886"/>
      <c r="H75" s="886"/>
      <c r="I75" s="886"/>
      <c r="J75" s="886"/>
      <c r="K75" s="886"/>
      <c r="L75" s="888"/>
      <c r="M75" s="886"/>
      <c r="N75" s="888"/>
      <c r="O75" s="912"/>
    </row>
  </sheetData>
  <sheetProtection sheet="1" objects="1" formatRows="0" insertRows="0"/>
  <mergeCells count="12">
    <mergeCell ref="C73:N73"/>
    <mergeCell ref="J35:M35"/>
    <mergeCell ref="N35:N36"/>
    <mergeCell ref="H52:M53"/>
    <mergeCell ref="H61:M62"/>
    <mergeCell ref="H70:M71"/>
    <mergeCell ref="L2:N2"/>
    <mergeCell ref="L3:N3"/>
    <mergeCell ref="C8:G9"/>
    <mergeCell ref="J8:M8"/>
    <mergeCell ref="N8:N9"/>
    <mergeCell ref="A5:N5"/>
  </mergeCells>
  <dataValidations count="3">
    <dataValidation allowBlank="1" showInputMessage="1" showErrorMessage="1" prompt="Please enter text" sqref="J57:J59 J66:J68 J48:J50 H61 H52 H48:H50 H57:H59 H66:H68 H70"/>
    <dataValidation allowBlank="1" prompt="Please enter text" sqref="I57:I59 I48:I50 I66:I68"/>
    <dataValidation allowBlank="1" showErrorMessage="1" sqref="G72:M72"/>
  </dataValidations>
  <pageMargins left="0.70866141732283472" right="0.70866141732283472" top="0.74803149606299213" bottom="0.74803149606299213" header="0.31496062992125984" footer="0.31496062992125984"/>
  <pageSetup paperSize="9" scale="58" fitToHeight="2" orientation="landscape" r:id="rId1"/>
  <headerFooter>
    <oddHeader>&amp;CCommerce Commission Information Disclosure Template</oddHeader>
    <oddFooter>&amp;L&amp;F&amp;C&amp;P&amp;R&amp;A</oddFooter>
  </headerFooter>
  <rowBreaks count="1" manualBreakCount="1">
    <brk id="34"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pageSetUpPr fitToPage="1"/>
  </sheetPr>
  <dimension ref="A1:O74"/>
  <sheetViews>
    <sheetView showGridLines="0" view="pageBreakPreview" zoomScaleNormal="100" zoomScaleSheetLayoutView="100" workbookViewId="0"/>
  </sheetViews>
  <sheetFormatPr defaultRowHeight="12.75" x14ac:dyDescent="0.2"/>
  <cols>
    <col min="1" max="1" width="4.7109375" style="6" customWidth="1"/>
    <col min="2" max="2" width="3.140625" style="156" customWidth="1"/>
    <col min="3" max="3" width="6.140625" style="156" customWidth="1"/>
    <col min="4" max="5" width="2.28515625" style="6" customWidth="1"/>
    <col min="6" max="6" width="27.85546875" style="156" customWidth="1"/>
    <col min="7" max="7" width="10.5703125" style="156" customWidth="1"/>
    <col min="8" max="8" width="40.7109375" style="6" customWidth="1"/>
    <col min="9" max="9" width="9" style="6" customWidth="1"/>
    <col min="10" max="10" width="12" style="156" customWidth="1"/>
    <col min="11" max="11" width="19.28515625" style="6" customWidth="1"/>
    <col min="12" max="12" width="16.140625" style="6" customWidth="1"/>
    <col min="13" max="13" width="21" style="6" customWidth="1"/>
    <col min="14" max="14" width="2.7109375" style="6" customWidth="1"/>
    <col min="15" max="15" width="15.140625" style="484" customWidth="1"/>
  </cols>
  <sheetData>
    <row r="1" spans="1:15" ht="18.75" x14ac:dyDescent="0.3">
      <c r="A1" s="893"/>
      <c r="B1" s="885"/>
      <c r="C1" s="885"/>
      <c r="D1" s="885"/>
      <c r="E1" s="885"/>
      <c r="F1" s="885"/>
      <c r="G1" s="885"/>
      <c r="H1" s="885"/>
      <c r="I1" s="885"/>
      <c r="J1" s="885"/>
      <c r="K1" s="885"/>
      <c r="L1" s="885"/>
      <c r="M1" s="885"/>
      <c r="N1" s="933"/>
    </row>
    <row r="2" spans="1:15" ht="18" customHeight="1" x14ac:dyDescent="0.3">
      <c r="A2" s="894"/>
      <c r="B2" s="17"/>
      <c r="C2" s="17"/>
      <c r="D2" s="83"/>
      <c r="E2" s="17"/>
      <c r="F2" s="17"/>
      <c r="G2" s="17"/>
      <c r="H2" s="17"/>
      <c r="I2" s="17"/>
      <c r="J2" s="154" t="s">
        <v>5</v>
      </c>
      <c r="K2" s="1153" t="str">
        <f>IF(NOT(ISBLANK(CoverSheet!$C$8)),CoverSheet!$C$8,"")</f>
        <v/>
      </c>
      <c r="L2" s="1153"/>
      <c r="M2" s="1153"/>
      <c r="N2" s="84"/>
    </row>
    <row r="3" spans="1:15" ht="18" customHeight="1" x14ac:dyDescent="0.3">
      <c r="A3" s="894"/>
      <c r="B3" s="17"/>
      <c r="C3" s="17"/>
      <c r="D3" s="83"/>
      <c r="E3" s="17"/>
      <c r="F3" s="17"/>
      <c r="G3" s="17"/>
      <c r="H3" s="17"/>
      <c r="I3" s="17"/>
      <c r="J3" s="154" t="s">
        <v>3</v>
      </c>
      <c r="K3" s="1146" t="str">
        <f>IF(ISNUMBER(CoverSheet!$C$12),CoverSheet!$C$12,"")</f>
        <v/>
      </c>
      <c r="L3" s="1146"/>
      <c r="M3" s="1146"/>
      <c r="N3" s="84"/>
    </row>
    <row r="4" spans="1:15" ht="21" x14ac:dyDescent="0.35">
      <c r="A4" s="895" t="s">
        <v>461</v>
      </c>
      <c r="B4" s="155"/>
      <c r="C4" s="155"/>
      <c r="D4" s="17"/>
      <c r="E4" s="17"/>
      <c r="F4" s="17"/>
      <c r="G4" s="17"/>
      <c r="H4" s="17"/>
      <c r="I4" s="17"/>
      <c r="J4" s="17"/>
      <c r="K4" s="17"/>
      <c r="L4" s="17"/>
      <c r="M4" s="17"/>
      <c r="N4" s="18"/>
    </row>
    <row r="5" spans="1:15" ht="52.5" customHeight="1" x14ac:dyDescent="0.2">
      <c r="A5" s="1147" t="s">
        <v>462</v>
      </c>
      <c r="B5" s="1148"/>
      <c r="C5" s="1148"/>
      <c r="D5" s="1148"/>
      <c r="E5" s="1148"/>
      <c r="F5" s="1148"/>
      <c r="G5" s="1148"/>
      <c r="H5" s="1148"/>
      <c r="I5" s="1148"/>
      <c r="J5" s="1148"/>
      <c r="K5" s="1148"/>
      <c r="L5" s="1148"/>
      <c r="M5" s="1148"/>
      <c r="N5" s="248"/>
      <c r="O5" s="491"/>
    </row>
    <row r="6" spans="1:15" x14ac:dyDescent="0.2">
      <c r="A6" s="896" t="s">
        <v>562</v>
      </c>
      <c r="B6" s="19"/>
      <c r="C6" s="179"/>
      <c r="D6" s="19"/>
      <c r="E6" s="19"/>
      <c r="F6" s="19"/>
      <c r="G6" s="19"/>
      <c r="H6" s="19"/>
      <c r="I6" s="17"/>
      <c r="J6" s="17"/>
      <c r="K6" s="17"/>
      <c r="L6" s="17"/>
      <c r="M6" s="17"/>
      <c r="N6" s="18"/>
    </row>
    <row r="7" spans="1:15" ht="30" customHeight="1" x14ac:dyDescent="0.3">
      <c r="A7" s="968">
        <v>7</v>
      </c>
      <c r="B7" s="346"/>
      <c r="C7" s="247" t="s">
        <v>778</v>
      </c>
      <c r="D7" s="260"/>
      <c r="E7" s="234"/>
      <c r="F7" s="234"/>
      <c r="G7" s="234"/>
      <c r="H7" s="314"/>
      <c r="I7" s="315"/>
      <c r="J7" s="315"/>
      <c r="K7" s="315"/>
      <c r="L7" s="315"/>
      <c r="M7" s="110"/>
      <c r="N7" s="111"/>
    </row>
    <row r="8" spans="1:15" ht="36" customHeight="1" x14ac:dyDescent="0.2">
      <c r="A8" s="968">
        <v>8</v>
      </c>
      <c r="B8" s="346"/>
      <c r="C8" s="346"/>
      <c r="D8" s="315"/>
      <c r="E8" s="1178"/>
      <c r="F8" s="1178"/>
      <c r="G8" s="1178"/>
      <c r="H8" s="1178"/>
      <c r="I8" s="369"/>
      <c r="J8" s="369"/>
      <c r="K8" s="370" t="s">
        <v>195</v>
      </c>
      <c r="L8" s="369"/>
      <c r="M8" s="86"/>
      <c r="N8" s="111"/>
    </row>
    <row r="9" spans="1:15" ht="25.5" customHeight="1" x14ac:dyDescent="0.2">
      <c r="A9" s="968">
        <v>9</v>
      </c>
      <c r="B9" s="346"/>
      <c r="C9" s="346"/>
      <c r="D9" s="315"/>
      <c r="E9" s="1178"/>
      <c r="F9" s="1178"/>
      <c r="G9" s="1178"/>
      <c r="H9" s="1178"/>
      <c r="I9" s="315"/>
      <c r="J9" s="315"/>
      <c r="K9" s="370" t="s">
        <v>198</v>
      </c>
      <c r="L9" s="369"/>
      <c r="M9" s="86"/>
      <c r="N9" s="111"/>
    </row>
    <row r="10" spans="1:15" ht="18" customHeight="1" x14ac:dyDescent="0.25">
      <c r="A10" s="968">
        <v>10</v>
      </c>
      <c r="B10" s="346"/>
      <c r="C10" s="346"/>
      <c r="D10" s="221" t="s">
        <v>24</v>
      </c>
      <c r="E10" s="362"/>
      <c r="F10" s="362"/>
      <c r="G10" s="362"/>
      <c r="H10" s="362"/>
      <c r="I10" s="315"/>
      <c r="J10" s="315"/>
      <c r="K10" s="315"/>
      <c r="L10" s="315"/>
      <c r="M10" s="110"/>
      <c r="N10" s="111"/>
    </row>
    <row r="11" spans="1:15" ht="15" customHeight="1" x14ac:dyDescent="0.2">
      <c r="A11" s="968">
        <v>11</v>
      </c>
      <c r="B11" s="346"/>
      <c r="C11" s="346"/>
      <c r="D11" s="315"/>
      <c r="E11" s="363"/>
      <c r="F11" s="238" t="s">
        <v>200</v>
      </c>
      <c r="G11" s="238"/>
      <c r="H11" s="238"/>
      <c r="I11" s="238"/>
      <c r="J11" s="315"/>
      <c r="K11" s="595"/>
      <c r="L11" s="315"/>
      <c r="M11" s="16"/>
      <c r="N11" s="111"/>
    </row>
    <row r="12" spans="1:15" ht="15" customHeight="1" x14ac:dyDescent="0.2">
      <c r="A12" s="968">
        <v>12</v>
      </c>
      <c r="B12" s="346"/>
      <c r="C12" s="346"/>
      <c r="D12" s="315"/>
      <c r="E12" s="363"/>
      <c r="F12" s="238" t="s">
        <v>201</v>
      </c>
      <c r="G12" s="238"/>
      <c r="H12" s="238"/>
      <c r="I12" s="238"/>
      <c r="J12" s="315"/>
      <c r="K12" s="595"/>
      <c r="L12" s="315"/>
      <c r="M12" s="16"/>
      <c r="N12" s="111"/>
    </row>
    <row r="13" spans="1:15" ht="15" customHeight="1" x14ac:dyDescent="0.2">
      <c r="A13" s="968">
        <v>13</v>
      </c>
      <c r="B13" s="346"/>
      <c r="C13" s="346"/>
      <c r="D13" s="315"/>
      <c r="E13" s="236" t="s">
        <v>202</v>
      </c>
      <c r="F13" s="363"/>
      <c r="G13" s="363"/>
      <c r="H13" s="363"/>
      <c r="I13" s="363"/>
      <c r="J13" s="315"/>
      <c r="K13" s="452">
        <f>SUM(K11:K12)</f>
        <v>0</v>
      </c>
      <c r="L13" s="315"/>
      <c r="M13" s="16"/>
      <c r="N13" s="111"/>
    </row>
    <row r="14" spans="1:15" ht="18" customHeight="1" x14ac:dyDescent="0.25">
      <c r="A14" s="968">
        <v>14</v>
      </c>
      <c r="B14" s="346"/>
      <c r="C14" s="346"/>
      <c r="D14" s="221" t="s">
        <v>22</v>
      </c>
      <c r="E14" s="362"/>
      <c r="F14" s="362"/>
      <c r="G14" s="362"/>
      <c r="H14" s="362"/>
      <c r="I14" s="362"/>
      <c r="J14" s="315"/>
      <c r="K14" s="430"/>
      <c r="L14" s="315"/>
      <c r="M14" s="16"/>
      <c r="N14" s="111"/>
    </row>
    <row r="15" spans="1:15" ht="15" customHeight="1" x14ac:dyDescent="0.2">
      <c r="A15" s="968">
        <v>15</v>
      </c>
      <c r="B15" s="346"/>
      <c r="C15" s="346"/>
      <c r="D15" s="315"/>
      <c r="E15" s="363"/>
      <c r="F15" s="238" t="s">
        <v>200</v>
      </c>
      <c r="G15" s="238"/>
      <c r="H15" s="238"/>
      <c r="I15" s="238"/>
      <c r="J15" s="315"/>
      <c r="K15" s="595"/>
      <c r="L15" s="315"/>
      <c r="M15" s="16"/>
      <c r="N15" s="111"/>
    </row>
    <row r="16" spans="1:15" ht="15" customHeight="1" x14ac:dyDescent="0.2">
      <c r="A16" s="968">
        <v>16</v>
      </c>
      <c r="B16" s="346"/>
      <c r="C16" s="346"/>
      <c r="D16" s="315"/>
      <c r="E16" s="363"/>
      <c r="F16" s="238" t="s">
        <v>201</v>
      </c>
      <c r="G16" s="238"/>
      <c r="H16" s="238"/>
      <c r="I16" s="238"/>
      <c r="J16" s="315"/>
      <c r="K16" s="595"/>
      <c r="L16" s="315"/>
      <c r="M16" s="16"/>
      <c r="N16" s="111"/>
    </row>
    <row r="17" spans="1:14" ht="15" customHeight="1" x14ac:dyDescent="0.2">
      <c r="A17" s="968">
        <v>17</v>
      </c>
      <c r="B17" s="346"/>
      <c r="C17" s="346"/>
      <c r="D17" s="315"/>
      <c r="E17" s="236" t="s">
        <v>202</v>
      </c>
      <c r="F17" s="363"/>
      <c r="G17" s="363"/>
      <c r="H17" s="363"/>
      <c r="I17" s="363"/>
      <c r="J17" s="315"/>
      <c r="K17" s="452">
        <f>SUM(K15:K16)</f>
        <v>0</v>
      </c>
      <c r="L17" s="315"/>
      <c r="M17" s="16"/>
      <c r="N17" s="111"/>
    </row>
    <row r="18" spans="1:14" ht="18" customHeight="1" x14ac:dyDescent="0.25">
      <c r="A18" s="968">
        <v>18</v>
      </c>
      <c r="B18" s="346"/>
      <c r="C18" s="346"/>
      <c r="D18" s="221" t="s">
        <v>36</v>
      </c>
      <c r="E18" s="362"/>
      <c r="F18" s="362"/>
      <c r="G18" s="362"/>
      <c r="H18" s="362"/>
      <c r="I18" s="362"/>
      <c r="J18" s="315"/>
      <c r="K18" s="430"/>
      <c r="L18" s="315"/>
      <c r="M18" s="16"/>
      <c r="N18" s="111"/>
    </row>
    <row r="19" spans="1:14" ht="15" customHeight="1" x14ac:dyDescent="0.2">
      <c r="A19" s="968">
        <v>19</v>
      </c>
      <c r="B19" s="346"/>
      <c r="C19" s="346"/>
      <c r="D19" s="315"/>
      <c r="E19" s="363"/>
      <c r="F19" s="238" t="s">
        <v>200</v>
      </c>
      <c r="G19" s="238"/>
      <c r="H19" s="238"/>
      <c r="I19" s="238"/>
      <c r="J19" s="315"/>
      <c r="K19" s="595"/>
      <c r="L19" s="315"/>
      <c r="M19" s="16"/>
      <c r="N19" s="111"/>
    </row>
    <row r="20" spans="1:14" ht="15" customHeight="1" x14ac:dyDescent="0.2">
      <c r="A20" s="968">
        <v>20</v>
      </c>
      <c r="B20" s="346"/>
      <c r="C20" s="346"/>
      <c r="D20" s="315"/>
      <c r="E20" s="363"/>
      <c r="F20" s="238" t="s">
        <v>201</v>
      </c>
      <c r="G20" s="238"/>
      <c r="H20" s="238"/>
      <c r="I20" s="238"/>
      <c r="J20" s="315"/>
      <c r="K20" s="595"/>
      <c r="L20" s="315"/>
      <c r="M20" s="16"/>
      <c r="N20" s="111"/>
    </row>
    <row r="21" spans="1:14" ht="15" customHeight="1" x14ac:dyDescent="0.2">
      <c r="A21" s="968">
        <v>21</v>
      </c>
      <c r="B21" s="346"/>
      <c r="C21" s="346"/>
      <c r="D21" s="315"/>
      <c r="E21" s="236" t="s">
        <v>202</v>
      </c>
      <c r="F21" s="363"/>
      <c r="G21" s="363"/>
      <c r="H21" s="363"/>
      <c r="I21" s="363"/>
      <c r="J21" s="315"/>
      <c r="K21" s="452">
        <f>SUM(K19:K20)</f>
        <v>0</v>
      </c>
      <c r="L21" s="315"/>
      <c r="M21" s="16"/>
      <c r="N21" s="111"/>
    </row>
    <row r="22" spans="1:14" ht="18" customHeight="1" x14ac:dyDescent="0.25">
      <c r="A22" s="968">
        <v>22</v>
      </c>
      <c r="B22" s="346"/>
      <c r="C22" s="346"/>
      <c r="D22" s="221" t="s">
        <v>233</v>
      </c>
      <c r="E22" s="362"/>
      <c r="F22" s="362"/>
      <c r="G22" s="362"/>
      <c r="H22" s="362"/>
      <c r="I22" s="362"/>
      <c r="J22" s="315"/>
      <c r="K22" s="430"/>
      <c r="L22" s="315"/>
      <c r="M22" s="16"/>
      <c r="N22" s="111"/>
    </row>
    <row r="23" spans="1:14" ht="15" customHeight="1" x14ac:dyDescent="0.2">
      <c r="A23" s="968">
        <v>23</v>
      </c>
      <c r="B23" s="346"/>
      <c r="C23" s="346"/>
      <c r="D23" s="315"/>
      <c r="E23" s="363"/>
      <c r="F23" s="238" t="s">
        <v>200</v>
      </c>
      <c r="G23" s="238"/>
      <c r="H23" s="238"/>
      <c r="I23" s="238"/>
      <c r="J23" s="315"/>
      <c r="K23" s="595"/>
      <c r="L23" s="315"/>
      <c r="M23" s="16"/>
      <c r="N23" s="111"/>
    </row>
    <row r="24" spans="1:14" ht="15" customHeight="1" x14ac:dyDescent="0.2">
      <c r="A24" s="968">
        <v>24</v>
      </c>
      <c r="B24" s="346"/>
      <c r="C24" s="346"/>
      <c r="D24" s="315"/>
      <c r="E24" s="363"/>
      <c r="F24" s="238" t="s">
        <v>201</v>
      </c>
      <c r="G24" s="238"/>
      <c r="H24" s="238"/>
      <c r="I24" s="238"/>
      <c r="J24" s="315"/>
      <c r="K24" s="595"/>
      <c r="L24" s="315"/>
      <c r="M24" s="16"/>
      <c r="N24" s="111"/>
    </row>
    <row r="25" spans="1:14" ht="15" customHeight="1" x14ac:dyDescent="0.2">
      <c r="A25" s="968">
        <v>25</v>
      </c>
      <c r="B25" s="346"/>
      <c r="C25" s="346"/>
      <c r="D25" s="315"/>
      <c r="E25" s="236" t="s">
        <v>202</v>
      </c>
      <c r="F25" s="363"/>
      <c r="G25" s="363"/>
      <c r="H25" s="363"/>
      <c r="I25" s="363"/>
      <c r="J25" s="315"/>
      <c r="K25" s="452">
        <f>SUM(K23:K24)</f>
        <v>0</v>
      </c>
      <c r="L25" s="315"/>
      <c r="M25" s="16"/>
      <c r="N25" s="111"/>
    </row>
    <row r="26" spans="1:14" ht="18" customHeight="1" x14ac:dyDescent="0.25">
      <c r="A26" s="968">
        <v>26</v>
      </c>
      <c r="B26" s="346"/>
      <c r="C26" s="346"/>
      <c r="D26" s="221" t="s">
        <v>23</v>
      </c>
      <c r="E26" s="362"/>
      <c r="F26" s="362"/>
      <c r="G26" s="362"/>
      <c r="H26" s="362"/>
      <c r="I26" s="362"/>
      <c r="J26" s="315"/>
      <c r="K26" s="430"/>
      <c r="L26" s="315"/>
      <c r="M26" s="16"/>
      <c r="N26" s="111"/>
    </row>
    <row r="27" spans="1:14" ht="15" customHeight="1" x14ac:dyDescent="0.2">
      <c r="A27" s="968">
        <v>27</v>
      </c>
      <c r="B27" s="346"/>
      <c r="C27" s="346"/>
      <c r="D27" s="315"/>
      <c r="E27" s="363"/>
      <c r="F27" s="238" t="s">
        <v>200</v>
      </c>
      <c r="G27" s="238"/>
      <c r="H27" s="238"/>
      <c r="I27" s="238"/>
      <c r="J27" s="315"/>
      <c r="K27" s="595"/>
      <c r="L27" s="315"/>
      <c r="M27" s="16"/>
      <c r="N27" s="111"/>
    </row>
    <row r="28" spans="1:14" ht="15" customHeight="1" x14ac:dyDescent="0.2">
      <c r="A28" s="968">
        <v>28</v>
      </c>
      <c r="B28" s="346"/>
      <c r="C28" s="346"/>
      <c r="D28" s="315"/>
      <c r="E28" s="363"/>
      <c r="F28" s="238" t="s">
        <v>201</v>
      </c>
      <c r="G28" s="238"/>
      <c r="H28" s="238"/>
      <c r="I28" s="238"/>
      <c r="J28" s="315"/>
      <c r="K28" s="595"/>
      <c r="L28" s="315"/>
      <c r="M28" s="16"/>
      <c r="N28" s="111"/>
    </row>
    <row r="29" spans="1:14" ht="15" customHeight="1" x14ac:dyDescent="0.2">
      <c r="A29" s="968">
        <v>29</v>
      </c>
      <c r="B29" s="346"/>
      <c r="C29" s="346"/>
      <c r="D29" s="315"/>
      <c r="E29" s="236" t="s">
        <v>202</v>
      </c>
      <c r="F29" s="363"/>
      <c r="G29" s="363"/>
      <c r="H29" s="363"/>
      <c r="I29" s="363"/>
      <c r="J29" s="315"/>
      <c r="K29" s="452">
        <f>SUM(K27:K28)</f>
        <v>0</v>
      </c>
      <c r="L29" s="315"/>
      <c r="M29" s="16"/>
      <c r="N29" s="111"/>
    </row>
    <row r="30" spans="1:14" ht="18" customHeight="1" x14ac:dyDescent="0.25">
      <c r="A30" s="968">
        <v>30</v>
      </c>
      <c r="B30" s="346"/>
      <c r="C30" s="346"/>
      <c r="D30" s="221" t="s">
        <v>351</v>
      </c>
      <c r="E30" s="362"/>
      <c r="F30" s="362"/>
      <c r="G30" s="362"/>
      <c r="H30" s="362"/>
      <c r="I30" s="362"/>
      <c r="J30" s="315"/>
      <c r="K30" s="430"/>
      <c r="L30" s="315"/>
      <c r="M30" s="16"/>
      <c r="N30" s="111"/>
    </row>
    <row r="31" spans="1:14" ht="15" customHeight="1" x14ac:dyDescent="0.2">
      <c r="A31" s="968">
        <v>31</v>
      </c>
      <c r="B31" s="346"/>
      <c r="C31" s="346"/>
      <c r="D31" s="315"/>
      <c r="E31" s="363"/>
      <c r="F31" s="238" t="s">
        <v>200</v>
      </c>
      <c r="G31" s="238"/>
      <c r="H31" s="238"/>
      <c r="I31" s="238"/>
      <c r="J31" s="315"/>
      <c r="K31" s="595"/>
      <c r="L31" s="315"/>
      <c r="M31" s="16"/>
      <c r="N31" s="111"/>
    </row>
    <row r="32" spans="1:14" ht="15" customHeight="1" x14ac:dyDescent="0.2">
      <c r="A32" s="968">
        <v>32</v>
      </c>
      <c r="B32" s="346"/>
      <c r="C32" s="346"/>
      <c r="D32" s="315"/>
      <c r="E32" s="363"/>
      <c r="F32" s="238" t="s">
        <v>201</v>
      </c>
      <c r="G32" s="238"/>
      <c r="H32" s="238"/>
      <c r="I32" s="238"/>
      <c r="J32" s="315"/>
      <c r="K32" s="595"/>
      <c r="L32" s="315"/>
      <c r="M32" s="16"/>
      <c r="N32" s="111"/>
    </row>
    <row r="33" spans="1:15" ht="15" customHeight="1" x14ac:dyDescent="0.2">
      <c r="A33" s="968">
        <v>33</v>
      </c>
      <c r="B33" s="346"/>
      <c r="C33" s="346"/>
      <c r="D33" s="315"/>
      <c r="E33" s="236" t="s">
        <v>202</v>
      </c>
      <c r="F33" s="363"/>
      <c r="G33" s="363"/>
      <c r="H33" s="363"/>
      <c r="I33" s="363"/>
      <c r="J33" s="315"/>
      <c r="K33" s="452">
        <f>SUM(K31:K32)</f>
        <v>0</v>
      </c>
      <c r="L33" s="315"/>
      <c r="M33" s="16"/>
      <c r="N33" s="111"/>
    </row>
    <row r="34" spans="1:15" ht="18" customHeight="1" x14ac:dyDescent="0.25">
      <c r="A34" s="968">
        <v>34</v>
      </c>
      <c r="B34" s="346"/>
      <c r="C34" s="346"/>
      <c r="D34" s="221" t="s">
        <v>370</v>
      </c>
      <c r="E34" s="362"/>
      <c r="F34" s="362"/>
      <c r="G34" s="362"/>
      <c r="H34" s="362"/>
      <c r="I34" s="362"/>
      <c r="J34" s="315"/>
      <c r="K34" s="430"/>
      <c r="L34" s="315"/>
      <c r="M34" s="16"/>
      <c r="N34" s="111"/>
    </row>
    <row r="35" spans="1:15" ht="15" customHeight="1" x14ac:dyDescent="0.2">
      <c r="A35" s="968">
        <v>35</v>
      </c>
      <c r="B35" s="346"/>
      <c r="C35" s="346"/>
      <c r="D35" s="315"/>
      <c r="E35" s="363"/>
      <c r="F35" s="238" t="s">
        <v>200</v>
      </c>
      <c r="G35" s="238"/>
      <c r="H35" s="238"/>
      <c r="I35" s="238"/>
      <c r="J35" s="315"/>
      <c r="K35" s="595"/>
      <c r="L35" s="315"/>
      <c r="M35" s="16"/>
      <c r="N35" s="111"/>
    </row>
    <row r="36" spans="1:15" ht="15" customHeight="1" x14ac:dyDescent="0.2">
      <c r="A36" s="968">
        <v>36</v>
      </c>
      <c r="B36" s="346"/>
      <c r="C36" s="346"/>
      <c r="D36" s="315"/>
      <c r="E36" s="363"/>
      <c r="F36" s="238" t="s">
        <v>201</v>
      </c>
      <c r="G36" s="238"/>
      <c r="H36" s="238"/>
      <c r="I36" s="238"/>
      <c r="J36" s="315"/>
      <c r="K36" s="595"/>
      <c r="L36" s="315"/>
      <c r="M36" s="16"/>
      <c r="N36" s="111"/>
    </row>
    <row r="37" spans="1:15" ht="15" customHeight="1" x14ac:dyDescent="0.2">
      <c r="A37" s="968">
        <v>37</v>
      </c>
      <c r="B37" s="346"/>
      <c r="C37" s="346"/>
      <c r="D37" s="315"/>
      <c r="E37" s="236" t="s">
        <v>202</v>
      </c>
      <c r="F37" s="236"/>
      <c r="G37" s="236"/>
      <c r="H37" s="363"/>
      <c r="I37" s="363"/>
      <c r="J37" s="315"/>
      <c r="K37" s="452">
        <f>SUM(K35:K36)</f>
        <v>0</v>
      </c>
      <c r="L37" s="315"/>
      <c r="M37" s="16"/>
      <c r="N37" s="111"/>
    </row>
    <row r="38" spans="1:15" ht="13.5" thickBot="1" x14ac:dyDescent="0.25">
      <c r="A38" s="968">
        <v>38</v>
      </c>
      <c r="B38" s="346"/>
      <c r="C38" s="346"/>
      <c r="D38" s="315"/>
      <c r="E38" s="364"/>
      <c r="F38" s="364"/>
      <c r="G38" s="364"/>
      <c r="H38" s="364"/>
      <c r="I38" s="315"/>
      <c r="J38" s="315"/>
      <c r="K38" s="430"/>
      <c r="L38" s="315"/>
      <c r="M38" s="110"/>
      <c r="N38" s="111"/>
    </row>
    <row r="39" spans="1:15" ht="15" customHeight="1" thickBot="1" x14ac:dyDescent="0.25">
      <c r="A39" s="968">
        <v>39</v>
      </c>
      <c r="B39" s="346"/>
      <c r="C39" s="346"/>
      <c r="D39" s="255" t="s">
        <v>203</v>
      </c>
      <c r="E39" s="364"/>
      <c r="F39" s="364"/>
      <c r="G39" s="364"/>
      <c r="H39" s="364"/>
      <c r="I39" s="315"/>
      <c r="J39" s="315"/>
      <c r="K39" s="448">
        <f>SUM(K11,K15,K19,K23,K27,K31,K35)</f>
        <v>0</v>
      </c>
      <c r="L39" s="315"/>
      <c r="M39" s="110"/>
      <c r="N39" s="111"/>
    </row>
    <row r="40" spans="1:15" ht="15" customHeight="1" thickBot="1" x14ac:dyDescent="0.25">
      <c r="A40" s="968">
        <v>40</v>
      </c>
      <c r="B40" s="346"/>
      <c r="C40" s="346"/>
      <c r="D40" s="255" t="s">
        <v>204</v>
      </c>
      <c r="E40" s="364"/>
      <c r="F40" s="364"/>
      <c r="G40" s="364"/>
      <c r="H40" s="364"/>
      <c r="I40" s="315"/>
      <c r="J40" s="315"/>
      <c r="K40" s="448">
        <f>SUM(K12,K16,K20,K24,K28,K32,K36)</f>
        <v>0</v>
      </c>
      <c r="L40" s="315"/>
      <c r="M40" s="110"/>
      <c r="N40" s="111"/>
    </row>
    <row r="41" spans="1:15" ht="15" customHeight="1" thickBot="1" x14ac:dyDescent="0.25">
      <c r="A41" s="968">
        <v>41</v>
      </c>
      <c r="B41" s="346"/>
      <c r="C41" s="346"/>
      <c r="D41" s="255" t="s">
        <v>93</v>
      </c>
      <c r="E41" s="364"/>
      <c r="F41" s="364"/>
      <c r="G41" s="364"/>
      <c r="H41" s="364"/>
      <c r="I41" s="315"/>
      <c r="J41" s="315"/>
      <c r="K41" s="448">
        <f>K39+K40</f>
        <v>0</v>
      </c>
      <c r="L41" s="292"/>
      <c r="M41" s="110"/>
      <c r="N41" s="111"/>
      <c r="O41" s="586" t="s">
        <v>551</v>
      </c>
    </row>
    <row r="42" spans="1:15" x14ac:dyDescent="0.2">
      <c r="A42" s="971">
        <v>42</v>
      </c>
      <c r="B42" s="346"/>
      <c r="C42" s="346"/>
      <c r="D42" s="255"/>
      <c r="E42" s="364"/>
      <c r="F42" s="364"/>
      <c r="G42" s="364"/>
      <c r="H42" s="364"/>
      <c r="I42" s="315"/>
      <c r="J42" s="315"/>
      <c r="K42" s="315"/>
      <c r="L42" s="292"/>
      <c r="M42" s="110"/>
      <c r="N42" s="111"/>
    </row>
    <row r="43" spans="1:15" ht="30" customHeight="1" x14ac:dyDescent="0.3">
      <c r="A43" s="968">
        <v>43</v>
      </c>
      <c r="B43" s="346"/>
      <c r="C43" s="756" t="s">
        <v>610</v>
      </c>
      <c r="D43" s="791"/>
      <c r="E43" s="757"/>
      <c r="F43" s="757"/>
      <c r="G43" s="757"/>
      <c r="H43" s="314"/>
      <c r="I43" s="315"/>
      <c r="J43" s="315"/>
      <c r="K43" s="167"/>
      <c r="L43" s="167"/>
      <c r="M43" s="167"/>
      <c r="N43" s="111"/>
    </row>
    <row r="44" spans="1:15" s="566" customFormat="1" ht="15" customHeight="1" x14ac:dyDescent="0.2">
      <c r="A44" s="968">
        <v>44</v>
      </c>
      <c r="B44" s="346"/>
      <c r="C44" s="346"/>
      <c r="D44" s="251"/>
      <c r="E44" s="368"/>
      <c r="F44" s="368"/>
      <c r="G44" s="368"/>
      <c r="H44" s="373"/>
      <c r="I44" s="373"/>
      <c r="J44" s="373"/>
      <c r="K44" s="372"/>
      <c r="L44" s="292"/>
      <c r="M44" s="292"/>
      <c r="N44" s="111"/>
      <c r="O44" s="565"/>
    </row>
    <row r="45" spans="1:15" x14ac:dyDescent="0.2">
      <c r="A45" s="971">
        <v>45</v>
      </c>
      <c r="B45" s="346"/>
      <c r="C45" s="346"/>
      <c r="D45" s="251"/>
      <c r="E45" s="236" t="s">
        <v>206</v>
      </c>
      <c r="F45" s="367"/>
      <c r="G45" s="367"/>
      <c r="H45" s="167"/>
      <c r="I45" s="167"/>
      <c r="J45" s="167"/>
      <c r="K45" s="251"/>
      <c r="L45" s="794" t="s">
        <v>46</v>
      </c>
      <c r="M45" s="795"/>
      <c r="N45" s="111"/>
    </row>
    <row r="46" spans="1:15" ht="18.75" customHeight="1" x14ac:dyDescent="0.2">
      <c r="A46" s="968">
        <v>46</v>
      </c>
      <c r="B46" s="346"/>
      <c r="C46" s="346"/>
      <c r="D46" s="251"/>
      <c r="E46" s="367"/>
      <c r="F46" s="367"/>
      <c r="G46" s="367"/>
      <c r="H46" s="167"/>
      <c r="I46" s="167"/>
      <c r="J46" s="167"/>
      <c r="K46" s="251"/>
      <c r="L46" s="371" t="s">
        <v>77</v>
      </c>
      <c r="M46" s="371" t="s">
        <v>205</v>
      </c>
      <c r="N46" s="111"/>
    </row>
    <row r="47" spans="1:15" ht="15" customHeight="1" x14ac:dyDescent="0.2">
      <c r="A47" s="968">
        <v>47</v>
      </c>
      <c r="B47" s="346"/>
      <c r="C47" s="346"/>
      <c r="D47" s="251"/>
      <c r="E47" s="412"/>
      <c r="F47" s="412" t="s">
        <v>207</v>
      </c>
      <c r="G47" s="368"/>
      <c r="H47" s="616"/>
      <c r="I47" s="167"/>
      <c r="J47" s="315"/>
      <c r="K47" s="372" t="s">
        <v>208</v>
      </c>
      <c r="L47" s="626"/>
      <c r="M47" s="598"/>
      <c r="N47" s="111"/>
    </row>
    <row r="48" spans="1:15" ht="15" customHeight="1" x14ac:dyDescent="0.2">
      <c r="A48" s="971">
        <v>48</v>
      </c>
      <c r="B48" s="346"/>
      <c r="C48" s="346"/>
      <c r="D48" s="251"/>
      <c r="E48" s="412"/>
      <c r="F48" s="412" t="s">
        <v>209</v>
      </c>
      <c r="G48" s="368"/>
      <c r="H48" s="616"/>
      <c r="I48" s="167"/>
      <c r="J48" s="167"/>
      <c r="K48" s="372" t="s">
        <v>210</v>
      </c>
      <c r="L48" s="988"/>
      <c r="M48" s="989"/>
      <c r="N48" s="111"/>
    </row>
    <row r="49" spans="1:15" ht="15" customHeight="1" x14ac:dyDescent="0.2">
      <c r="A49" s="968">
        <v>49</v>
      </c>
      <c r="B49" s="346"/>
      <c r="C49" s="346"/>
      <c r="D49" s="251"/>
      <c r="E49" s="412"/>
      <c r="F49" s="412" t="s">
        <v>211</v>
      </c>
      <c r="G49" s="368"/>
      <c r="H49" s="616"/>
      <c r="I49" s="167"/>
      <c r="J49" s="167"/>
      <c r="K49" s="372" t="s">
        <v>212</v>
      </c>
      <c r="L49" s="992">
        <f>L47-L48</f>
        <v>0</v>
      </c>
      <c r="M49" s="992">
        <f>M47-M48</f>
        <v>0</v>
      </c>
      <c r="N49" s="111"/>
    </row>
    <row r="50" spans="1:15" x14ac:dyDescent="0.2">
      <c r="A50" s="968">
        <v>50</v>
      </c>
      <c r="B50" s="346"/>
      <c r="C50" s="346"/>
      <c r="D50" s="251"/>
      <c r="E50" s="368"/>
      <c r="F50" s="368"/>
      <c r="G50" s="368"/>
      <c r="H50" s="373"/>
      <c r="I50" s="373"/>
      <c r="J50" s="167"/>
      <c r="K50" s="372"/>
      <c r="L50" s="292"/>
      <c r="M50" s="292"/>
      <c r="N50" s="111"/>
    </row>
    <row r="51" spans="1:15" ht="15" customHeight="1" x14ac:dyDescent="0.2">
      <c r="A51" s="971">
        <v>51</v>
      </c>
      <c r="B51" s="346"/>
      <c r="C51" s="346"/>
      <c r="D51" s="251"/>
      <c r="E51" s="412"/>
      <c r="F51" s="412" t="s">
        <v>213</v>
      </c>
      <c r="G51" s="368"/>
      <c r="H51" s="1183"/>
      <c r="I51" s="1190"/>
      <c r="J51" s="1190"/>
      <c r="K51" s="1190"/>
      <c r="L51" s="1190"/>
      <c r="M51" s="1191"/>
      <c r="N51" s="111"/>
    </row>
    <row r="52" spans="1:15" ht="15" customHeight="1" x14ac:dyDescent="0.2">
      <c r="A52" s="968">
        <v>52</v>
      </c>
      <c r="B52" s="346"/>
      <c r="C52" s="346"/>
      <c r="D52" s="251"/>
      <c r="E52" s="368"/>
      <c r="F52" s="368"/>
      <c r="G52" s="368"/>
      <c r="H52" s="1192"/>
      <c r="I52" s="1193"/>
      <c r="J52" s="1193"/>
      <c r="K52" s="1193"/>
      <c r="L52" s="1193"/>
      <c r="M52" s="1194"/>
      <c r="N52" s="111"/>
    </row>
    <row r="53" spans="1:15" s="566" customFormat="1" x14ac:dyDescent="0.2">
      <c r="A53" s="968">
        <v>53</v>
      </c>
      <c r="B53" s="346"/>
      <c r="C53" s="346"/>
      <c r="D53" s="251"/>
      <c r="E53" s="368"/>
      <c r="F53" s="368"/>
      <c r="G53" s="368"/>
      <c r="H53" s="373"/>
      <c r="I53" s="373"/>
      <c r="J53" s="167"/>
      <c r="K53" s="372"/>
      <c r="L53" s="292"/>
      <c r="M53" s="292"/>
      <c r="N53" s="111"/>
      <c r="O53" s="565"/>
    </row>
    <row r="54" spans="1:15" ht="15" customHeight="1" x14ac:dyDescent="0.2">
      <c r="A54" s="971">
        <v>54</v>
      </c>
      <c r="B54" s="346"/>
      <c r="C54" s="346"/>
      <c r="D54" s="251"/>
      <c r="E54" s="368"/>
      <c r="F54" s="368"/>
      <c r="G54" s="368"/>
      <c r="H54" s="368"/>
      <c r="I54" s="368"/>
      <c r="J54" s="368"/>
      <c r="K54" s="368"/>
      <c r="L54" s="794" t="s">
        <v>46</v>
      </c>
      <c r="M54" s="795"/>
      <c r="N54" s="111"/>
    </row>
    <row r="55" spans="1:15" ht="15" customHeight="1" x14ac:dyDescent="0.2">
      <c r="A55" s="968">
        <v>55</v>
      </c>
      <c r="B55" s="346"/>
      <c r="C55" s="346"/>
      <c r="D55" s="251"/>
      <c r="E55" s="236" t="s">
        <v>214</v>
      </c>
      <c r="F55" s="367"/>
      <c r="G55" s="367"/>
      <c r="H55" s="374"/>
      <c r="I55" s="374"/>
      <c r="J55" s="315"/>
      <c r="K55" s="374"/>
      <c r="L55" s="796" t="s">
        <v>77</v>
      </c>
      <c r="M55" s="796" t="s">
        <v>205</v>
      </c>
      <c r="N55" s="111"/>
    </row>
    <row r="56" spans="1:15" ht="15" customHeight="1" x14ac:dyDescent="0.2">
      <c r="A56" s="968">
        <v>56</v>
      </c>
      <c r="B56" s="346"/>
      <c r="C56" s="346"/>
      <c r="D56" s="251"/>
      <c r="E56" s="412"/>
      <c r="F56" s="412" t="s">
        <v>207</v>
      </c>
      <c r="G56" s="368"/>
      <c r="H56" s="616"/>
      <c r="I56" s="167"/>
      <c r="J56" s="167"/>
      <c r="K56" s="372" t="s">
        <v>208</v>
      </c>
      <c r="L56" s="626"/>
      <c r="M56" s="598"/>
      <c r="N56" s="111"/>
    </row>
    <row r="57" spans="1:15" ht="15" customHeight="1" x14ac:dyDescent="0.2">
      <c r="A57" s="971">
        <v>57</v>
      </c>
      <c r="B57" s="346"/>
      <c r="C57" s="346"/>
      <c r="D57" s="251"/>
      <c r="E57" s="412"/>
      <c r="F57" s="412" t="s">
        <v>209</v>
      </c>
      <c r="G57" s="368"/>
      <c r="H57" s="616"/>
      <c r="I57" s="167"/>
      <c r="J57" s="167"/>
      <c r="K57" s="372" t="s">
        <v>210</v>
      </c>
      <c r="L57" s="988"/>
      <c r="M57" s="989"/>
      <c r="N57" s="111"/>
    </row>
    <row r="58" spans="1:15" ht="15" customHeight="1" x14ac:dyDescent="0.2">
      <c r="A58" s="968">
        <v>58</v>
      </c>
      <c r="B58" s="346"/>
      <c r="C58" s="346"/>
      <c r="D58" s="251"/>
      <c r="E58" s="412"/>
      <c r="F58" s="412" t="s">
        <v>211</v>
      </c>
      <c r="G58" s="368"/>
      <c r="H58" s="616"/>
      <c r="I58" s="167"/>
      <c r="J58" s="167"/>
      <c r="K58" s="372" t="s">
        <v>212</v>
      </c>
      <c r="L58" s="992">
        <f>L56-L57</f>
        <v>0</v>
      </c>
      <c r="M58" s="992">
        <f>M56-M57</f>
        <v>0</v>
      </c>
      <c r="N58" s="111"/>
    </row>
    <row r="59" spans="1:15" ht="15" customHeight="1" x14ac:dyDescent="0.2">
      <c r="A59" s="968">
        <v>59</v>
      </c>
      <c r="B59" s="346"/>
      <c r="C59" s="346"/>
      <c r="D59" s="251"/>
      <c r="E59" s="368"/>
      <c r="F59" s="368"/>
      <c r="G59" s="368"/>
      <c r="H59" s="373"/>
      <c r="I59" s="373"/>
      <c r="J59" s="373"/>
      <c r="K59" s="372"/>
      <c r="L59" s="292"/>
      <c r="M59" s="292"/>
      <c r="N59" s="111"/>
    </row>
    <row r="60" spans="1:15" ht="15" customHeight="1" x14ac:dyDescent="0.2">
      <c r="A60" s="971">
        <v>60</v>
      </c>
      <c r="B60" s="346"/>
      <c r="C60" s="346"/>
      <c r="D60" s="251"/>
      <c r="E60" s="412"/>
      <c r="F60" s="412" t="s">
        <v>213</v>
      </c>
      <c r="G60" s="368"/>
      <c r="H60" s="1183"/>
      <c r="I60" s="1190"/>
      <c r="J60" s="1190"/>
      <c r="K60" s="1190"/>
      <c r="L60" s="1190"/>
      <c r="M60" s="1191"/>
      <c r="N60" s="111"/>
    </row>
    <row r="61" spans="1:15" ht="15" customHeight="1" x14ac:dyDescent="0.2">
      <c r="A61" s="968">
        <v>61</v>
      </c>
      <c r="B61" s="346"/>
      <c r="C61" s="346"/>
      <c r="D61" s="251"/>
      <c r="E61" s="368"/>
      <c r="F61" s="368"/>
      <c r="G61" s="368"/>
      <c r="H61" s="1192"/>
      <c r="I61" s="1193"/>
      <c r="J61" s="1193"/>
      <c r="K61" s="1193"/>
      <c r="L61" s="1193"/>
      <c r="M61" s="1194"/>
      <c r="N61" s="111"/>
    </row>
    <row r="62" spans="1:15" s="566" customFormat="1" x14ac:dyDescent="0.2">
      <c r="A62" s="968">
        <v>62</v>
      </c>
      <c r="B62" s="346"/>
      <c r="C62" s="346"/>
      <c r="D62" s="251"/>
      <c r="E62" s="368"/>
      <c r="F62" s="368"/>
      <c r="G62" s="368"/>
      <c r="H62" s="373"/>
      <c r="I62" s="373"/>
      <c r="J62" s="167"/>
      <c r="K62" s="372"/>
      <c r="L62" s="292"/>
      <c r="M62" s="292"/>
      <c r="N62" s="111"/>
      <c r="O62" s="565"/>
    </row>
    <row r="63" spans="1:15" ht="15" customHeight="1" x14ac:dyDescent="0.2">
      <c r="A63" s="971">
        <v>63</v>
      </c>
      <c r="B63" s="346"/>
      <c r="C63" s="346"/>
      <c r="D63" s="251"/>
      <c r="E63" s="368"/>
      <c r="F63" s="368"/>
      <c r="G63" s="368"/>
      <c r="H63" s="251"/>
      <c r="I63" s="368"/>
      <c r="J63" s="368"/>
      <c r="K63" s="368"/>
      <c r="L63" s="794" t="s">
        <v>46</v>
      </c>
      <c r="M63" s="795"/>
      <c r="N63" s="111"/>
      <c r="O63" s="516"/>
    </row>
    <row r="64" spans="1:15" ht="15" customHeight="1" x14ac:dyDescent="0.2">
      <c r="A64" s="968">
        <v>64</v>
      </c>
      <c r="B64" s="346"/>
      <c r="C64" s="346"/>
      <c r="D64" s="251"/>
      <c r="E64" s="513" t="s">
        <v>215</v>
      </c>
      <c r="F64" s="367"/>
      <c r="G64" s="367"/>
      <c r="H64" s="374"/>
      <c r="I64" s="374"/>
      <c r="J64" s="315"/>
      <c r="K64" s="374"/>
      <c r="L64" s="796" t="s">
        <v>77</v>
      </c>
      <c r="M64" s="796" t="s">
        <v>205</v>
      </c>
      <c r="N64" s="111"/>
      <c r="O64" s="516"/>
    </row>
    <row r="65" spans="1:15" ht="15" customHeight="1" x14ac:dyDescent="0.2">
      <c r="A65" s="968">
        <v>65</v>
      </c>
      <c r="B65" s="346"/>
      <c r="C65" s="346"/>
      <c r="D65" s="251"/>
      <c r="E65" s="412"/>
      <c r="F65" s="412" t="s">
        <v>207</v>
      </c>
      <c r="G65" s="368"/>
      <c r="H65" s="621"/>
      <c r="I65" s="167"/>
      <c r="J65" s="167"/>
      <c r="K65" s="372" t="s">
        <v>208</v>
      </c>
      <c r="L65" s="627"/>
      <c r="M65" s="628"/>
      <c r="N65" s="111"/>
      <c r="O65" s="516"/>
    </row>
    <row r="66" spans="1:15" ht="15" customHeight="1" x14ac:dyDescent="0.2">
      <c r="A66" s="971">
        <v>66</v>
      </c>
      <c r="B66" s="346"/>
      <c r="C66" s="346"/>
      <c r="D66" s="251"/>
      <c r="E66" s="412"/>
      <c r="F66" s="412" t="s">
        <v>209</v>
      </c>
      <c r="G66" s="368"/>
      <c r="H66" s="621"/>
      <c r="I66" s="167"/>
      <c r="J66" s="167"/>
      <c r="K66" s="372" t="s">
        <v>210</v>
      </c>
      <c r="L66" s="990"/>
      <c r="M66" s="991"/>
      <c r="N66" s="111"/>
      <c r="O66" s="516"/>
    </row>
    <row r="67" spans="1:15" ht="15" customHeight="1" x14ac:dyDescent="0.2">
      <c r="A67" s="968">
        <v>67</v>
      </c>
      <c r="B67" s="346"/>
      <c r="C67" s="346"/>
      <c r="D67" s="251"/>
      <c r="E67" s="412"/>
      <c r="F67" s="412" t="s">
        <v>211</v>
      </c>
      <c r="G67" s="368"/>
      <c r="H67" s="621"/>
      <c r="I67" s="167"/>
      <c r="J67" s="167"/>
      <c r="K67" s="372" t="s">
        <v>212</v>
      </c>
      <c r="L67" s="993">
        <f>L65-L66</f>
        <v>0</v>
      </c>
      <c r="M67" s="993">
        <f>M65-M66</f>
        <v>0</v>
      </c>
      <c r="N67" s="111"/>
      <c r="O67" s="516"/>
    </row>
    <row r="68" spans="1:15" ht="15" customHeight="1" x14ac:dyDescent="0.2">
      <c r="A68" s="968">
        <v>68</v>
      </c>
      <c r="B68" s="346"/>
      <c r="C68" s="346"/>
      <c r="D68" s="251"/>
      <c r="E68" s="368"/>
      <c r="F68" s="368"/>
      <c r="G68" s="368"/>
      <c r="H68" s="373"/>
      <c r="I68" s="373"/>
      <c r="J68" s="373"/>
      <c r="K68" s="372"/>
      <c r="L68" s="292"/>
      <c r="M68" s="292"/>
      <c r="N68" s="111"/>
      <c r="O68" s="516"/>
    </row>
    <row r="69" spans="1:15" ht="15" customHeight="1" x14ac:dyDescent="0.2">
      <c r="A69" s="971">
        <v>69</v>
      </c>
      <c r="B69" s="346"/>
      <c r="C69" s="346"/>
      <c r="D69" s="346"/>
      <c r="E69" s="346"/>
      <c r="F69" s="412" t="s">
        <v>213</v>
      </c>
      <c r="G69" s="368"/>
      <c r="H69" s="1195"/>
      <c r="I69" s="1196"/>
      <c r="J69" s="1196"/>
      <c r="K69" s="1196"/>
      <c r="L69" s="1196"/>
      <c r="M69" s="1197"/>
      <c r="N69" s="111"/>
      <c r="O69" s="516"/>
    </row>
    <row r="70" spans="1:15" ht="15" customHeight="1" x14ac:dyDescent="0.2">
      <c r="A70" s="968">
        <v>70</v>
      </c>
      <c r="B70" s="346"/>
      <c r="C70" s="251"/>
      <c r="D70" s="251"/>
      <c r="E70" s="346"/>
      <c r="F70" s="251"/>
      <c r="G70" s="518"/>
      <c r="H70" s="1198"/>
      <c r="I70" s="1199"/>
      <c r="J70" s="1199"/>
      <c r="K70" s="1199"/>
      <c r="L70" s="1199"/>
      <c r="M70" s="1200"/>
      <c r="N70" s="111"/>
      <c r="O70" s="516"/>
    </row>
    <row r="71" spans="1:15" s="1085" customFormat="1" ht="15" customHeight="1" x14ac:dyDescent="0.2">
      <c r="A71" s="1086">
        <v>71</v>
      </c>
      <c r="B71" s="523"/>
      <c r="C71" s="504"/>
      <c r="D71" s="504"/>
      <c r="E71" s="523"/>
      <c r="F71" s="504"/>
      <c r="G71" s="505"/>
      <c r="H71" s="504"/>
      <c r="I71" s="504"/>
      <c r="J71" s="523"/>
      <c r="K71" s="504"/>
      <c r="L71" s="505"/>
      <c r="M71" s="505"/>
      <c r="N71" s="440"/>
      <c r="O71" s="1084" t="s">
        <v>777</v>
      </c>
    </row>
    <row r="72" spans="1:15" ht="15" customHeight="1" x14ac:dyDescent="0.2">
      <c r="A72" s="971">
        <v>72</v>
      </c>
      <c r="B72" s="522"/>
      <c r="C72" s="1189" t="s">
        <v>216</v>
      </c>
      <c r="D72" s="1189"/>
      <c r="E72" s="1189"/>
      <c r="F72" s="1189"/>
      <c r="G72" s="1189"/>
      <c r="H72" s="1189"/>
      <c r="I72" s="1189"/>
      <c r="J72" s="1189"/>
      <c r="K72" s="1189"/>
      <c r="L72" s="1189"/>
      <c r="M72" s="1189"/>
      <c r="N72" s="440"/>
      <c r="O72" s="501"/>
    </row>
    <row r="73" spans="1:15" ht="15" customHeight="1" x14ac:dyDescent="0.2">
      <c r="A73" s="968">
        <v>73</v>
      </c>
      <c r="B73" s="523"/>
      <c r="C73" s="792" t="s">
        <v>608</v>
      </c>
      <c r="D73" s="793"/>
      <c r="E73" s="793"/>
      <c r="F73" s="793"/>
      <c r="G73" s="524"/>
      <c r="H73" s="524"/>
      <c r="I73" s="524"/>
      <c r="J73" s="524"/>
      <c r="K73" s="524"/>
      <c r="L73" s="524"/>
      <c r="M73" s="524"/>
      <c r="N73" s="440"/>
      <c r="O73" s="501"/>
    </row>
    <row r="74" spans="1:15" x14ac:dyDescent="0.2">
      <c r="A74" s="189"/>
      <c r="B74" s="928"/>
      <c r="C74" s="928"/>
      <c r="D74" s="888"/>
      <c r="E74" s="886"/>
      <c r="F74" s="886"/>
      <c r="G74" s="886"/>
      <c r="H74" s="886"/>
      <c r="I74" s="886"/>
      <c r="J74" s="886"/>
      <c r="K74" s="886"/>
      <c r="L74" s="888"/>
      <c r="M74" s="886"/>
      <c r="N74" s="934"/>
    </row>
  </sheetData>
  <sheetProtection sheet="1" objects="1" formatRows="0" insertRows="0"/>
  <mergeCells count="8">
    <mergeCell ref="C72:M72"/>
    <mergeCell ref="H51:M52"/>
    <mergeCell ref="H60:M61"/>
    <mergeCell ref="K2:M2"/>
    <mergeCell ref="K3:M3"/>
    <mergeCell ref="A5:M5"/>
    <mergeCell ref="H69:M70"/>
    <mergeCell ref="E8:H9"/>
  </mergeCells>
  <dataValidations xWindow="480" yWindow="615" count="4">
    <dataValidation allowBlank="1" showInputMessage="1" showErrorMessage="1" prompt="Please enter text" sqref="H65:H67 H63 H47:H49 H56:H58 H54 J54:K54 H69:M70 J63:K63 H51:M52 H60:M61"/>
    <dataValidation allowBlank="1" prompt="Please enter text" sqref="I47:I49 H71:M71"/>
    <dataValidation allowBlank="1" showErrorMessage="1" sqref="I56:I58"/>
    <dataValidation allowBlank="1" sqref="I54 I63:I68"/>
  </dataValidations>
  <pageMargins left="0.70866141732283472" right="0.70866141732283472" top="0.74803149606299213" bottom="0.74803149606299213" header="0.31496062992125984" footer="0.31496062992125984"/>
  <pageSetup paperSize="9" scale="51" orientation="portrait" r:id="rId1"/>
  <headerFooter>
    <oddHeader>&amp;CCommerce Commission Information Disclosure Template</oddHeader>
    <oddFooter>&amp;L&amp;F&amp;C&amp;P&amp;R&amp;A</oddFooter>
  </headerFooter>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sheetPr>
  <dimension ref="A1:M146"/>
  <sheetViews>
    <sheetView showGridLines="0" view="pageBreakPreview" zoomScaleNormal="100" zoomScaleSheetLayoutView="100" workbookViewId="0"/>
  </sheetViews>
  <sheetFormatPr defaultRowHeight="12.75" x14ac:dyDescent="0.2"/>
  <cols>
    <col min="1" max="1" width="4.5703125" customWidth="1"/>
    <col min="2" max="2" width="3.140625" customWidth="1"/>
    <col min="3" max="3" width="5.5703125" customWidth="1"/>
    <col min="4" max="4" width="0.85546875" customWidth="1"/>
    <col min="5" max="5" width="1.5703125" customWidth="1"/>
    <col min="6" max="6" width="2.7109375" customWidth="1"/>
    <col min="7" max="7" width="62.42578125" style="566" customWidth="1"/>
    <col min="8" max="8" width="24.7109375" customWidth="1"/>
    <col min="9" max="9" width="9.7109375" customWidth="1"/>
    <col min="10" max="11" width="16.140625" customWidth="1"/>
    <col min="12" max="12" width="2.7109375" customWidth="1"/>
    <col min="13" max="13" width="27.42578125" customWidth="1"/>
  </cols>
  <sheetData>
    <row r="1" spans="1:13" s="8" customFormat="1" ht="12.75" customHeight="1" x14ac:dyDescent="0.2">
      <c r="A1" s="893"/>
      <c r="B1" s="885"/>
      <c r="C1" s="885"/>
      <c r="D1" s="885"/>
      <c r="E1" s="885"/>
      <c r="F1" s="885"/>
      <c r="G1" s="885"/>
      <c r="H1" s="887"/>
      <c r="I1" s="887"/>
      <c r="J1" s="885"/>
      <c r="K1" s="885"/>
      <c r="L1" s="935"/>
      <c r="M1" s="484"/>
    </row>
    <row r="2" spans="1:13" s="8" customFormat="1" ht="18" customHeight="1" x14ac:dyDescent="0.3">
      <c r="A2" s="894"/>
      <c r="B2" s="17"/>
      <c r="C2" s="17"/>
      <c r="D2" s="17"/>
      <c r="E2" s="17"/>
      <c r="F2" s="131"/>
      <c r="G2" s="131"/>
      <c r="H2" s="131" t="s">
        <v>5</v>
      </c>
      <c r="I2" s="1204" t="str">
        <f>IF(NOT(ISBLANK(CoverSheet!$C$8)),CoverSheet!$C$8,"")</f>
        <v/>
      </c>
      <c r="J2" s="1205"/>
      <c r="K2" s="1206"/>
      <c r="L2" s="68"/>
      <c r="M2" s="484"/>
    </row>
    <row r="3" spans="1:13" s="8" customFormat="1" ht="18" customHeight="1" x14ac:dyDescent="0.25">
      <c r="A3" s="894"/>
      <c r="B3" s="17"/>
      <c r="C3" s="17"/>
      <c r="D3" s="17"/>
      <c r="E3" s="17"/>
      <c r="F3" s="131"/>
      <c r="G3" s="131"/>
      <c r="H3" s="131" t="s">
        <v>3</v>
      </c>
      <c r="I3" s="1207" t="str">
        <f>IF(ISNUMBER(CoverSheet!$C$12),CoverSheet!$C$12,"")</f>
        <v/>
      </c>
      <c r="J3" s="1208"/>
      <c r="K3" s="1209"/>
      <c r="L3" s="68"/>
      <c r="M3" s="484"/>
    </row>
    <row r="4" spans="1:13" s="8" customFormat="1" ht="20.25" customHeight="1" x14ac:dyDescent="0.35">
      <c r="A4" s="895" t="s">
        <v>445</v>
      </c>
      <c r="B4" s="53"/>
      <c r="C4" s="17"/>
      <c r="D4" s="17"/>
      <c r="E4" s="17"/>
      <c r="F4" s="17"/>
      <c r="G4" s="17"/>
      <c r="H4" s="67"/>
      <c r="I4" s="67"/>
      <c r="J4" s="17"/>
      <c r="K4" s="17"/>
      <c r="L4" s="68"/>
      <c r="M4" s="484"/>
    </row>
    <row r="5" spans="1:13" s="118" customFormat="1" ht="66" customHeight="1" x14ac:dyDescent="0.2">
      <c r="A5" s="1201" t="s">
        <v>472</v>
      </c>
      <c r="B5" s="1202"/>
      <c r="C5" s="1202"/>
      <c r="D5" s="1202"/>
      <c r="E5" s="1202"/>
      <c r="F5" s="1202"/>
      <c r="G5" s="1202"/>
      <c r="H5" s="1202"/>
      <c r="I5" s="1202"/>
      <c r="J5" s="1202"/>
      <c r="K5" s="1202"/>
      <c r="L5" s="68"/>
      <c r="M5" s="484"/>
    </row>
    <row r="6" spans="1:13" s="8" customFormat="1" ht="15.75" customHeight="1" x14ac:dyDescent="0.2">
      <c r="A6" s="896" t="s">
        <v>562</v>
      </c>
      <c r="B6" s="26"/>
      <c r="C6" s="19"/>
      <c r="D6" s="19"/>
      <c r="E6" s="19"/>
      <c r="F6" s="17"/>
      <c r="G6" s="17"/>
      <c r="H6" s="67"/>
      <c r="I6" s="67"/>
      <c r="J6" s="17"/>
      <c r="K6" s="17"/>
      <c r="L6" s="68"/>
      <c r="M6" s="484"/>
    </row>
    <row r="7" spans="1:13" s="8" customFormat="1" ht="30" customHeight="1" x14ac:dyDescent="0.3">
      <c r="A7" s="965">
        <v>7</v>
      </c>
      <c r="B7" s="43"/>
      <c r="C7" s="173" t="s">
        <v>479</v>
      </c>
      <c r="D7" s="173"/>
      <c r="E7" s="173"/>
      <c r="F7" s="47"/>
      <c r="G7" s="1022"/>
      <c r="H7" s="1004"/>
      <c r="I7" s="1004"/>
      <c r="J7" s="141" t="s">
        <v>46</v>
      </c>
      <c r="K7" s="31" t="s">
        <v>46</v>
      </c>
      <c r="L7" s="69"/>
      <c r="M7" s="486"/>
    </row>
    <row r="8" spans="1:13" s="8" customFormat="1" ht="15" customHeight="1" x14ac:dyDescent="0.2">
      <c r="A8" s="965">
        <v>8</v>
      </c>
      <c r="B8" s="43"/>
      <c r="C8" s="49"/>
      <c r="D8" s="49"/>
      <c r="E8" s="191"/>
      <c r="F8" s="191" t="s">
        <v>345</v>
      </c>
      <c r="G8" s="1023"/>
      <c r="H8" s="1004"/>
      <c r="I8" s="1004"/>
      <c r="J8" s="1004"/>
      <c r="K8" s="457">
        <f>K36</f>
        <v>0</v>
      </c>
      <c r="L8" s="69"/>
      <c r="M8" s="484" t="s">
        <v>552</v>
      </c>
    </row>
    <row r="9" spans="1:13" s="8" customFormat="1" ht="15" customHeight="1" x14ac:dyDescent="0.2">
      <c r="A9" s="965">
        <v>9</v>
      </c>
      <c r="B9" s="43"/>
      <c r="C9" s="49"/>
      <c r="D9" s="49"/>
      <c r="E9" s="192"/>
      <c r="F9" s="192" t="s">
        <v>68</v>
      </c>
      <c r="G9" s="1024"/>
      <c r="H9" s="1004"/>
      <c r="I9" s="1004"/>
      <c r="J9" s="1004"/>
      <c r="K9" s="457">
        <f>J70</f>
        <v>0</v>
      </c>
      <c r="L9" s="69"/>
      <c r="M9" s="484" t="s">
        <v>553</v>
      </c>
    </row>
    <row r="10" spans="1:13" s="8" customFormat="1" ht="15" customHeight="1" x14ac:dyDescent="0.2">
      <c r="A10" s="965">
        <v>10</v>
      </c>
      <c r="B10" s="43"/>
      <c r="C10" s="49"/>
      <c r="D10" s="49"/>
      <c r="E10" s="192"/>
      <c r="F10" s="192" t="s">
        <v>69</v>
      </c>
      <c r="G10" s="1024"/>
      <c r="H10" s="1004"/>
      <c r="I10" s="1004"/>
      <c r="J10" s="1004"/>
      <c r="K10" s="457">
        <f>K70</f>
        <v>0</v>
      </c>
      <c r="L10" s="69"/>
      <c r="M10" s="484" t="s">
        <v>553</v>
      </c>
    </row>
    <row r="11" spans="1:13" s="8" customFormat="1" ht="15" customHeight="1" x14ac:dyDescent="0.2">
      <c r="A11" s="965">
        <v>11</v>
      </c>
      <c r="B11" s="43"/>
      <c r="C11" s="49"/>
      <c r="D11" s="49"/>
      <c r="E11" s="192"/>
      <c r="F11" s="192" t="s">
        <v>70</v>
      </c>
      <c r="G11" s="1024"/>
      <c r="H11" s="1004"/>
      <c r="I11" s="1004"/>
      <c r="J11" s="1004"/>
      <c r="K11" s="457">
        <f>K82</f>
        <v>0</v>
      </c>
      <c r="L11" s="69"/>
      <c r="M11" s="484" t="s">
        <v>554</v>
      </c>
    </row>
    <row r="12" spans="1:13" s="8" customFormat="1" ht="15" customHeight="1" x14ac:dyDescent="0.2">
      <c r="A12" s="965">
        <v>12</v>
      </c>
      <c r="B12" s="43"/>
      <c r="C12" s="49"/>
      <c r="D12" s="49"/>
      <c r="E12" s="192"/>
      <c r="F12" s="192" t="s">
        <v>245</v>
      </c>
      <c r="G12" s="1024"/>
      <c r="H12" s="1004"/>
      <c r="I12" s="1004"/>
      <c r="J12" s="1004"/>
      <c r="K12" s="48"/>
      <c r="L12" s="69"/>
      <c r="M12" s="484"/>
    </row>
    <row r="13" spans="1:13" s="8" customFormat="1" ht="15" customHeight="1" x14ac:dyDescent="0.2">
      <c r="A13" s="965">
        <v>13</v>
      </c>
      <c r="B13" s="43"/>
      <c r="C13" s="49"/>
      <c r="D13" s="49"/>
      <c r="E13" s="93"/>
      <c r="F13" s="474" t="s">
        <v>16</v>
      </c>
      <c r="G13" s="474"/>
      <c r="H13" s="1004"/>
      <c r="I13" s="1004"/>
      <c r="J13" s="457">
        <f>K94</f>
        <v>0</v>
      </c>
      <c r="K13" s="218"/>
      <c r="L13" s="69"/>
      <c r="M13" s="484" t="s">
        <v>555</v>
      </c>
    </row>
    <row r="14" spans="1:13" s="8" customFormat="1" ht="15" customHeight="1" x14ac:dyDescent="0.2">
      <c r="A14" s="965">
        <v>14</v>
      </c>
      <c r="B14" s="43"/>
      <c r="C14" s="49"/>
      <c r="D14" s="49"/>
      <c r="E14" s="25"/>
      <c r="F14" s="474" t="s">
        <v>71</v>
      </c>
      <c r="G14" s="474"/>
      <c r="H14" s="1004"/>
      <c r="I14" s="1004"/>
      <c r="J14" s="457">
        <f>K107</f>
        <v>0</v>
      </c>
      <c r="K14" s="218"/>
      <c r="L14" s="69"/>
      <c r="M14" s="484" t="s">
        <v>556</v>
      </c>
    </row>
    <row r="15" spans="1:13" s="8" customFormat="1" ht="15" customHeight="1" thickBot="1" x14ac:dyDescent="0.25">
      <c r="A15" s="965">
        <v>15</v>
      </c>
      <c r="B15" s="43"/>
      <c r="C15" s="49"/>
      <c r="D15" s="49"/>
      <c r="E15" s="25"/>
      <c r="F15" s="287" t="s">
        <v>249</v>
      </c>
      <c r="G15" s="287"/>
      <c r="H15" s="1004"/>
      <c r="I15" s="1004"/>
      <c r="J15" s="457">
        <f>K120</f>
        <v>0</v>
      </c>
      <c r="K15" s="218"/>
      <c r="L15" s="69"/>
      <c r="M15" s="484" t="s">
        <v>557</v>
      </c>
    </row>
    <row r="16" spans="1:13" s="8" customFormat="1" ht="15" customHeight="1" thickBot="1" x14ac:dyDescent="0.25">
      <c r="A16" s="965">
        <v>16</v>
      </c>
      <c r="B16" s="43"/>
      <c r="C16" s="49"/>
      <c r="D16" s="49"/>
      <c r="E16" s="158"/>
      <c r="F16" s="158" t="s">
        <v>244</v>
      </c>
      <c r="G16" s="1025"/>
      <c r="H16" s="1004"/>
      <c r="I16" s="1004"/>
      <c r="J16" s="1009"/>
      <c r="K16" s="458">
        <f>SUM(J13:J15)</f>
        <v>0</v>
      </c>
      <c r="L16" s="69"/>
      <c r="M16" s="484"/>
    </row>
    <row r="17" spans="1:13" s="8" customFormat="1" ht="15" customHeight="1" thickBot="1" x14ac:dyDescent="0.25">
      <c r="A17" s="965">
        <v>17</v>
      </c>
      <c r="B17" s="43"/>
      <c r="C17" s="49"/>
      <c r="D17" s="49"/>
      <c r="E17" s="217" t="s">
        <v>490</v>
      </c>
      <c r="F17" s="48"/>
      <c r="G17" s="1004"/>
      <c r="H17" s="1004"/>
      <c r="I17" s="1004"/>
      <c r="J17" s="1004"/>
      <c r="K17" s="458">
        <f>K8+K9+K10+K11+K16</f>
        <v>0</v>
      </c>
      <c r="L17" s="69"/>
      <c r="M17" s="484"/>
    </row>
    <row r="18" spans="1:13" s="8" customFormat="1" ht="15" customHeight="1" x14ac:dyDescent="0.2">
      <c r="A18" s="965">
        <v>18</v>
      </c>
      <c r="B18" s="43"/>
      <c r="C18" s="49"/>
      <c r="D18" s="49"/>
      <c r="E18" s="192"/>
      <c r="F18" s="797" t="s">
        <v>661</v>
      </c>
      <c r="G18" s="1017"/>
      <c r="H18" s="1004"/>
      <c r="I18" s="1004"/>
      <c r="J18" s="1004"/>
      <c r="K18" s="457">
        <f>K145</f>
        <v>0</v>
      </c>
      <c r="L18" s="69"/>
      <c r="M18" s="484" t="s">
        <v>558</v>
      </c>
    </row>
    <row r="19" spans="1:13" s="172" customFormat="1" ht="12.75" customHeight="1" thickBot="1" x14ac:dyDescent="0.25">
      <c r="A19" s="965">
        <v>19</v>
      </c>
      <c r="B19" s="43"/>
      <c r="C19" s="49"/>
      <c r="D19" s="49"/>
      <c r="E19" s="49"/>
      <c r="F19" s="218"/>
      <c r="G19" s="1026"/>
      <c r="H19" s="1004"/>
      <c r="I19" s="1004"/>
      <c r="J19" s="1004"/>
      <c r="K19" s="48"/>
      <c r="L19" s="69"/>
      <c r="M19" s="484"/>
    </row>
    <row r="20" spans="1:13" s="8" customFormat="1" ht="15" customHeight="1" thickBot="1" x14ac:dyDescent="0.25">
      <c r="A20" s="965">
        <v>20</v>
      </c>
      <c r="B20" s="43"/>
      <c r="C20" s="49"/>
      <c r="D20" s="160"/>
      <c r="E20" s="199" t="s">
        <v>473</v>
      </c>
      <c r="F20" s="198"/>
      <c r="G20" s="1027"/>
      <c r="H20" s="1004"/>
      <c r="I20" s="1004"/>
      <c r="J20" s="1004"/>
      <c r="K20" s="458">
        <f>K17+K18</f>
        <v>0</v>
      </c>
      <c r="L20" s="69"/>
      <c r="M20" s="484"/>
    </row>
    <row r="21" spans="1:13" s="8" customFormat="1" ht="15" customHeight="1" x14ac:dyDescent="0.2">
      <c r="A21" s="965">
        <v>21</v>
      </c>
      <c r="B21" s="43"/>
      <c r="C21" s="49"/>
      <c r="D21" s="209" t="s">
        <v>85</v>
      </c>
      <c r="E21" s="49"/>
      <c r="F21" s="216" t="s">
        <v>474</v>
      </c>
      <c r="G21" s="1028"/>
      <c r="H21" s="1004"/>
      <c r="I21" s="1004"/>
      <c r="J21" s="1004"/>
      <c r="K21" s="629"/>
      <c r="L21" s="69"/>
      <c r="M21" s="484"/>
    </row>
    <row r="22" spans="1:13" s="8" customFormat="1" ht="15" customHeight="1" x14ac:dyDescent="0.2">
      <c r="A22" s="965">
        <v>22</v>
      </c>
      <c r="B22" s="43"/>
      <c r="C22" s="49"/>
      <c r="D22" s="210" t="s">
        <v>89</v>
      </c>
      <c r="E22" s="49"/>
      <c r="F22" s="191" t="s">
        <v>501</v>
      </c>
      <c r="G22" s="1023"/>
      <c r="H22" s="1004"/>
      <c r="I22" s="1004"/>
      <c r="J22" s="1004"/>
      <c r="K22" s="457">
        <f>J38+J83+J71+K71+J95+J108+J121</f>
        <v>0</v>
      </c>
      <c r="L22" s="69"/>
      <c r="M22" s="484"/>
    </row>
    <row r="23" spans="1:13" s="8" customFormat="1" ht="15" customHeight="1" x14ac:dyDescent="0.2">
      <c r="A23" s="965">
        <v>23</v>
      </c>
      <c r="B23" s="43"/>
      <c r="C23" s="49"/>
      <c r="D23" s="209" t="s">
        <v>85</v>
      </c>
      <c r="E23" s="49"/>
      <c r="F23" s="196" t="s">
        <v>475</v>
      </c>
      <c r="G23" s="1029"/>
      <c r="H23" s="1004"/>
      <c r="I23" s="1004"/>
      <c r="J23" s="1004"/>
      <c r="K23" s="629"/>
      <c r="L23" s="69"/>
      <c r="M23" s="484"/>
    </row>
    <row r="24" spans="1:13" s="172" customFormat="1" ht="12.75" customHeight="1" thickBot="1" x14ac:dyDescent="0.25">
      <c r="A24" s="965">
        <v>24</v>
      </c>
      <c r="B24" s="43"/>
      <c r="C24" s="49"/>
      <c r="D24" s="49"/>
      <c r="E24" s="218"/>
      <c r="F24" s="48"/>
      <c r="G24" s="1004"/>
      <c r="H24" s="1004"/>
      <c r="I24" s="1004"/>
      <c r="J24" s="1004"/>
      <c r="K24" s="48"/>
      <c r="L24" s="69"/>
      <c r="M24" s="484"/>
    </row>
    <row r="25" spans="1:13" s="8" customFormat="1" ht="15" customHeight="1" thickBot="1" x14ac:dyDescent="0.25">
      <c r="A25" s="965">
        <v>25</v>
      </c>
      <c r="B25" s="43"/>
      <c r="C25" s="49"/>
      <c r="D25" s="160"/>
      <c r="E25" s="208" t="s">
        <v>180</v>
      </c>
      <c r="F25" s="71"/>
      <c r="G25" s="1030"/>
      <c r="H25" s="1004"/>
      <c r="I25" s="1004"/>
      <c r="J25" s="1004"/>
      <c r="K25" s="458">
        <f>K20+K21-K22+K23</f>
        <v>0</v>
      </c>
      <c r="L25" s="69"/>
      <c r="M25" s="484" t="s">
        <v>551</v>
      </c>
    </row>
    <row r="26" spans="1:13" s="8" customFormat="1" ht="30" customHeight="1" x14ac:dyDescent="0.3">
      <c r="A26" s="965">
        <v>26</v>
      </c>
      <c r="B26" s="43"/>
      <c r="C26" s="173" t="s">
        <v>476</v>
      </c>
      <c r="D26" s="173"/>
      <c r="E26" s="194"/>
      <c r="F26" s="50"/>
      <c r="G26" s="1031"/>
      <c r="H26" s="1004"/>
      <c r="I26" s="1004"/>
      <c r="J26" s="1040"/>
      <c r="K26" s="140" t="s">
        <v>46</v>
      </c>
      <c r="L26" s="69"/>
      <c r="M26" s="486"/>
    </row>
    <row r="27" spans="1:13" s="8" customFormat="1" ht="15" customHeight="1" x14ac:dyDescent="0.2">
      <c r="A27" s="965">
        <v>27</v>
      </c>
      <c r="B27" s="43"/>
      <c r="C27" s="49"/>
      <c r="D27" s="49"/>
      <c r="E27" s="49"/>
      <c r="F27" s="49"/>
      <c r="G27" s="93" t="s">
        <v>232</v>
      </c>
      <c r="H27" s="1004"/>
      <c r="I27" s="1004"/>
      <c r="J27" s="1040"/>
      <c r="K27" s="629"/>
      <c r="L27" s="69"/>
      <c r="M27" s="484" t="s">
        <v>559</v>
      </c>
    </row>
    <row r="28" spans="1:13" s="8" customFormat="1" ht="30" customHeight="1" x14ac:dyDescent="0.3">
      <c r="A28" s="965">
        <v>28</v>
      </c>
      <c r="B28" s="72"/>
      <c r="C28" s="173" t="s">
        <v>446</v>
      </c>
      <c r="D28" s="173"/>
      <c r="E28" s="173"/>
      <c r="F28" s="73"/>
      <c r="G28" s="1032"/>
      <c r="H28" s="1005"/>
      <c r="I28" s="1005"/>
      <c r="J28" s="1041"/>
      <c r="K28" s="103"/>
      <c r="L28" s="104"/>
      <c r="M28" s="484"/>
    </row>
    <row r="29" spans="1:13" s="8" customFormat="1" ht="15" customHeight="1" x14ac:dyDescent="0.2">
      <c r="A29" s="965">
        <v>29</v>
      </c>
      <c r="B29" s="72"/>
      <c r="C29" s="75"/>
      <c r="D29" s="75"/>
      <c r="E29" s="75"/>
      <c r="F29" s="75"/>
      <c r="G29" s="206" t="s">
        <v>426</v>
      </c>
      <c r="H29" s="1004"/>
      <c r="I29" s="1004"/>
      <c r="J29" s="27" t="s">
        <v>46</v>
      </c>
      <c r="K29" s="27" t="s">
        <v>46</v>
      </c>
      <c r="L29" s="104"/>
      <c r="M29" s="486"/>
    </row>
    <row r="30" spans="1:13" s="8" customFormat="1" ht="15" customHeight="1" x14ac:dyDescent="0.25">
      <c r="A30" s="965">
        <v>30</v>
      </c>
      <c r="B30" s="72"/>
      <c r="C30" s="76"/>
      <c r="D30" s="76"/>
      <c r="E30" s="76"/>
      <c r="F30" s="76"/>
      <c r="G30" s="630" t="s">
        <v>347</v>
      </c>
      <c r="H30" s="1004"/>
      <c r="I30" s="1004"/>
      <c r="J30" s="629"/>
      <c r="K30" s="218"/>
      <c r="L30" s="104"/>
      <c r="M30" s="484"/>
    </row>
    <row r="31" spans="1:13" s="8" customFormat="1" ht="15" customHeight="1" x14ac:dyDescent="0.25">
      <c r="A31" s="965">
        <v>31</v>
      </c>
      <c r="B31" s="72"/>
      <c r="C31" s="76"/>
      <c r="D31" s="76"/>
      <c r="E31" s="76"/>
      <c r="F31" s="76"/>
      <c r="G31" s="630" t="s">
        <v>347</v>
      </c>
      <c r="H31" s="1004"/>
      <c r="I31" s="1004"/>
      <c r="J31" s="629"/>
      <c r="K31" s="218"/>
      <c r="L31" s="104"/>
      <c r="M31" s="484"/>
    </row>
    <row r="32" spans="1:13" s="8" customFormat="1" ht="15" customHeight="1" x14ac:dyDescent="0.25">
      <c r="A32" s="965">
        <v>32</v>
      </c>
      <c r="B32" s="72"/>
      <c r="C32" s="76"/>
      <c r="D32" s="76"/>
      <c r="E32" s="76"/>
      <c r="F32" s="76"/>
      <c r="G32" s="630" t="s">
        <v>347</v>
      </c>
      <c r="H32" s="1004"/>
      <c r="I32" s="1004"/>
      <c r="J32" s="629"/>
      <c r="K32" s="218"/>
      <c r="L32" s="104"/>
      <c r="M32" s="484"/>
    </row>
    <row r="33" spans="1:13" s="8" customFormat="1" ht="15" customHeight="1" x14ac:dyDescent="0.25">
      <c r="A33" s="965">
        <v>33</v>
      </c>
      <c r="B33" s="72"/>
      <c r="C33" s="76"/>
      <c r="D33" s="76"/>
      <c r="E33" s="76"/>
      <c r="F33" s="76"/>
      <c r="G33" s="630" t="s">
        <v>347</v>
      </c>
      <c r="H33" s="1004"/>
      <c r="I33" s="1004"/>
      <c r="J33" s="629"/>
      <c r="K33" s="218"/>
      <c r="L33" s="104"/>
      <c r="M33" s="484"/>
    </row>
    <row r="34" spans="1:13" s="8" customFormat="1" ht="15" customHeight="1" x14ac:dyDescent="0.25">
      <c r="A34" s="965">
        <v>34</v>
      </c>
      <c r="B34" s="72"/>
      <c r="C34" s="76"/>
      <c r="D34" s="76"/>
      <c r="E34" s="76"/>
      <c r="F34" s="76"/>
      <c r="G34" s="630" t="s">
        <v>347</v>
      </c>
      <c r="H34" s="1004"/>
      <c r="I34" s="1004"/>
      <c r="J34" s="629"/>
      <c r="K34" s="218"/>
      <c r="L34" s="104"/>
      <c r="M34" s="484"/>
    </row>
    <row r="35" spans="1:13" s="8" customFormat="1" ht="15" customHeight="1" thickBot="1" x14ac:dyDescent="0.25">
      <c r="A35" s="965">
        <v>35</v>
      </c>
      <c r="B35" s="43"/>
      <c r="C35" s="49"/>
      <c r="D35" s="49"/>
      <c r="E35" s="49"/>
      <c r="F35" s="49"/>
      <c r="G35" s="207" t="s">
        <v>597</v>
      </c>
      <c r="H35" s="1004"/>
      <c r="I35" s="1004"/>
      <c r="J35" s="1004"/>
      <c r="K35" s="48"/>
      <c r="L35" s="66"/>
      <c r="M35" s="484"/>
    </row>
    <row r="36" spans="1:13" s="8" customFormat="1" ht="15" customHeight="1" thickBot="1" x14ac:dyDescent="0.25">
      <c r="A36" s="965">
        <v>36</v>
      </c>
      <c r="B36" s="43"/>
      <c r="C36" s="49"/>
      <c r="D36" s="49"/>
      <c r="E36" s="49"/>
      <c r="F36" s="169" t="s">
        <v>477</v>
      </c>
      <c r="G36" s="1033"/>
      <c r="H36" s="1004"/>
      <c r="I36" s="1004"/>
      <c r="J36" s="1040"/>
      <c r="K36" s="994">
        <f>SUM(J30:J34)</f>
        <v>0</v>
      </c>
      <c r="L36" s="66"/>
      <c r="M36" s="484" t="s">
        <v>542</v>
      </c>
    </row>
    <row r="37" spans="1:13" s="8" customFormat="1" ht="9.9499999999999993" customHeight="1" x14ac:dyDescent="0.2">
      <c r="A37" s="965">
        <v>37</v>
      </c>
      <c r="B37" s="116"/>
      <c r="C37" s="78"/>
      <c r="D37" s="211"/>
      <c r="E37" s="78"/>
      <c r="F37" s="74"/>
      <c r="G37" s="1005"/>
      <c r="H37" s="1005"/>
      <c r="I37" s="1005"/>
      <c r="J37" s="1005"/>
      <c r="K37" s="74"/>
      <c r="L37" s="37"/>
      <c r="M37" s="484"/>
    </row>
    <row r="38" spans="1:13" s="8" customFormat="1" ht="15" customHeight="1" thickBot="1" x14ac:dyDescent="0.25">
      <c r="A38" s="965">
        <v>38</v>
      </c>
      <c r="B38" s="43"/>
      <c r="C38" s="49"/>
      <c r="D38" s="210" t="s">
        <v>89</v>
      </c>
      <c r="E38" s="49"/>
      <c r="F38" s="49"/>
      <c r="G38" s="797" t="s">
        <v>728</v>
      </c>
      <c r="H38" s="1006"/>
      <c r="I38" s="1006"/>
      <c r="J38" s="629"/>
      <c r="K38" s="218"/>
      <c r="L38" s="66"/>
      <c r="M38" s="484"/>
    </row>
    <row r="39" spans="1:13" s="8" customFormat="1" ht="15" customHeight="1" thickBot="1" x14ac:dyDescent="0.25">
      <c r="A39" s="965">
        <v>39</v>
      </c>
      <c r="B39" s="43"/>
      <c r="C39" s="49"/>
      <c r="D39" s="49"/>
      <c r="E39" s="49"/>
      <c r="F39" s="195" t="s">
        <v>348</v>
      </c>
      <c r="G39" s="1013"/>
      <c r="H39" s="1006"/>
      <c r="I39" s="1006"/>
      <c r="J39" s="1040"/>
      <c r="K39" s="458">
        <f>K36-J38</f>
        <v>0</v>
      </c>
      <c r="L39" s="66"/>
      <c r="M39" s="484"/>
    </row>
    <row r="40" spans="1:13" s="172" customFormat="1" ht="15" customHeight="1" x14ac:dyDescent="0.2">
      <c r="A40" s="965">
        <v>40</v>
      </c>
      <c r="B40" s="43"/>
      <c r="C40" s="49"/>
      <c r="D40" s="49"/>
      <c r="E40" s="195"/>
      <c r="F40" s="24"/>
      <c r="G40" s="1013"/>
      <c r="H40" s="1006"/>
      <c r="I40" s="1006"/>
      <c r="J40" s="1040"/>
      <c r="K40" s="200"/>
      <c r="L40" s="66"/>
      <c r="M40" s="484"/>
    </row>
    <row r="41" spans="1:13" s="8" customFormat="1" ht="30" customHeight="1" x14ac:dyDescent="0.3">
      <c r="A41" s="964">
        <v>41</v>
      </c>
      <c r="B41" s="72"/>
      <c r="C41" s="173" t="s">
        <v>447</v>
      </c>
      <c r="D41" s="173"/>
      <c r="E41" s="173"/>
      <c r="F41" s="21"/>
      <c r="G41" s="1006"/>
      <c r="H41" s="1006"/>
      <c r="I41" s="1006"/>
      <c r="J41" s="1042"/>
      <c r="K41" s="1203" t="s">
        <v>187</v>
      </c>
      <c r="L41" s="104"/>
      <c r="M41" s="484"/>
    </row>
    <row r="42" spans="1:13" s="8" customFormat="1" ht="24.75" customHeight="1" x14ac:dyDescent="0.2">
      <c r="A42" s="964">
        <v>42</v>
      </c>
      <c r="B42" s="72"/>
      <c r="C42" s="49"/>
      <c r="D42" s="49"/>
      <c r="E42" s="49"/>
      <c r="F42" s="24"/>
      <c r="G42" s="1013"/>
      <c r="H42" s="1006"/>
      <c r="I42" s="1006"/>
      <c r="J42" s="94" t="s">
        <v>188</v>
      </c>
      <c r="K42" s="1203"/>
      <c r="L42" s="104"/>
      <c r="M42" s="484"/>
    </row>
    <row r="43" spans="1:13" s="8" customFormat="1" ht="12.75" customHeight="1" x14ac:dyDescent="0.2">
      <c r="A43" s="964">
        <v>43</v>
      </c>
      <c r="B43" s="72"/>
      <c r="C43" s="49"/>
      <c r="D43" s="49"/>
      <c r="E43" s="49"/>
      <c r="F43" s="24"/>
      <c r="G43" s="1013"/>
      <c r="H43" s="1006"/>
      <c r="I43" s="1006"/>
      <c r="J43" s="31" t="s">
        <v>46</v>
      </c>
      <c r="K43" s="31" t="s">
        <v>46</v>
      </c>
      <c r="L43" s="104"/>
      <c r="M43" s="486"/>
    </row>
    <row r="44" spans="1:13" s="8" customFormat="1" ht="12.75" customHeight="1" x14ac:dyDescent="0.2">
      <c r="A44" s="964">
        <v>44</v>
      </c>
      <c r="B44" s="72"/>
      <c r="C44" s="75"/>
      <c r="D44" s="75"/>
      <c r="E44" s="75"/>
      <c r="F44" s="122" t="s">
        <v>11</v>
      </c>
      <c r="G44" s="1007"/>
      <c r="H44" s="1007"/>
      <c r="I44" s="1005"/>
      <c r="J44" s="74"/>
      <c r="K44" s="74"/>
      <c r="L44" s="104"/>
      <c r="M44" s="484"/>
    </row>
    <row r="45" spans="1:13" s="8" customFormat="1" ht="15" customHeight="1" x14ac:dyDescent="0.2">
      <c r="A45" s="964">
        <v>45</v>
      </c>
      <c r="B45" s="72"/>
      <c r="C45" s="75"/>
      <c r="D45" s="75"/>
      <c r="E45" s="75"/>
      <c r="F45" s="75"/>
      <c r="G45" s="28" t="s">
        <v>24</v>
      </c>
      <c r="H45" s="1008"/>
      <c r="I45" s="1006"/>
      <c r="J45" s="629"/>
      <c r="K45" s="629"/>
      <c r="L45" s="104"/>
      <c r="M45" s="484"/>
    </row>
    <row r="46" spans="1:13" s="8" customFormat="1" ht="15" customHeight="1" x14ac:dyDescent="0.2">
      <c r="A46" s="964">
        <v>46</v>
      </c>
      <c r="B46" s="72"/>
      <c r="C46" s="75"/>
      <c r="D46" s="75"/>
      <c r="E46" s="75"/>
      <c r="F46" s="75"/>
      <c r="G46" s="23" t="s">
        <v>22</v>
      </c>
      <c r="H46" s="1009"/>
      <c r="I46" s="1006"/>
      <c r="J46" s="629"/>
      <c r="K46" s="629"/>
      <c r="L46" s="104"/>
      <c r="M46" s="484"/>
    </row>
    <row r="47" spans="1:13" s="8" customFormat="1" ht="15" customHeight="1" x14ac:dyDescent="0.2">
      <c r="A47" s="964">
        <v>47</v>
      </c>
      <c r="B47" s="72"/>
      <c r="C47" s="75"/>
      <c r="D47" s="75"/>
      <c r="E47" s="75"/>
      <c r="F47" s="75"/>
      <c r="G47" s="23" t="s">
        <v>36</v>
      </c>
      <c r="H47" s="1009"/>
      <c r="I47" s="1006"/>
      <c r="J47" s="629"/>
      <c r="K47" s="629"/>
      <c r="L47" s="104"/>
      <c r="M47" s="484"/>
    </row>
    <row r="48" spans="1:13" s="8" customFormat="1" ht="15" customHeight="1" x14ac:dyDescent="0.2">
      <c r="A48" s="964">
        <v>48</v>
      </c>
      <c r="B48" s="72"/>
      <c r="C48" s="75"/>
      <c r="D48" s="75"/>
      <c r="E48" s="75"/>
      <c r="F48" s="75"/>
      <c r="G48" s="23" t="s">
        <v>233</v>
      </c>
      <c r="H48" s="1009"/>
      <c r="I48" s="1006"/>
      <c r="J48" s="629"/>
      <c r="K48" s="629"/>
      <c r="L48" s="104"/>
      <c r="M48" s="484"/>
    </row>
    <row r="49" spans="1:13" s="8" customFormat="1" ht="15" customHeight="1" x14ac:dyDescent="0.2">
      <c r="A49" s="964">
        <v>49</v>
      </c>
      <c r="B49" s="72"/>
      <c r="C49" s="75"/>
      <c r="D49" s="75"/>
      <c r="E49" s="75"/>
      <c r="F49" s="75"/>
      <c r="G49" s="23" t="s">
        <v>23</v>
      </c>
      <c r="H49" s="1009"/>
      <c r="I49" s="1006"/>
      <c r="J49" s="629"/>
      <c r="K49" s="629"/>
      <c r="L49" s="104"/>
      <c r="M49" s="484"/>
    </row>
    <row r="50" spans="1:13" s="8" customFormat="1" ht="15" customHeight="1" x14ac:dyDescent="0.2">
      <c r="A50" s="964">
        <v>50</v>
      </c>
      <c r="B50" s="72"/>
      <c r="C50" s="75"/>
      <c r="D50" s="75"/>
      <c r="E50" s="75"/>
      <c r="F50" s="193" t="s">
        <v>189</v>
      </c>
      <c r="G50" s="1007"/>
      <c r="H50" s="1007"/>
      <c r="I50" s="1006"/>
      <c r="J50" s="457">
        <f>SUM(J45:J49)</f>
        <v>0</v>
      </c>
      <c r="K50" s="457">
        <f>SUM(K45:K49)</f>
        <v>0</v>
      </c>
      <c r="L50" s="104"/>
      <c r="M50" s="484"/>
    </row>
    <row r="51" spans="1:13" s="8" customFormat="1" ht="20.100000000000001" customHeight="1" x14ac:dyDescent="0.2">
      <c r="A51" s="964">
        <v>51</v>
      </c>
      <c r="B51" s="72"/>
      <c r="C51" s="75"/>
      <c r="D51" s="75"/>
      <c r="E51" s="75"/>
      <c r="F51" s="193" t="s">
        <v>20</v>
      </c>
      <c r="G51" s="1007"/>
      <c r="H51" s="1007"/>
      <c r="I51" s="1006"/>
      <c r="J51" s="1006"/>
      <c r="K51" s="21"/>
      <c r="L51" s="104"/>
      <c r="M51" s="484"/>
    </row>
    <row r="52" spans="1:13" s="8" customFormat="1" ht="15" customHeight="1" x14ac:dyDescent="0.2">
      <c r="A52" s="964">
        <v>52</v>
      </c>
      <c r="B52" s="72"/>
      <c r="C52" s="75"/>
      <c r="D52" s="75"/>
      <c r="E52" s="75"/>
      <c r="F52" s="75"/>
      <c r="G52" s="23" t="s">
        <v>24</v>
      </c>
      <c r="H52" s="1009"/>
      <c r="I52" s="1006"/>
      <c r="J52" s="629"/>
      <c r="K52" s="629"/>
      <c r="L52" s="104"/>
      <c r="M52" s="484"/>
    </row>
    <row r="53" spans="1:13" s="8" customFormat="1" ht="15" customHeight="1" x14ac:dyDescent="0.2">
      <c r="A53" s="964">
        <v>53</v>
      </c>
      <c r="B53" s="72"/>
      <c r="C53" s="75"/>
      <c r="D53" s="75"/>
      <c r="E53" s="75"/>
      <c r="F53" s="75"/>
      <c r="G53" s="23" t="s">
        <v>22</v>
      </c>
      <c r="H53" s="1009"/>
      <c r="I53" s="1006"/>
      <c r="J53" s="629"/>
      <c r="K53" s="629"/>
      <c r="L53" s="104"/>
      <c r="M53" s="484"/>
    </row>
    <row r="54" spans="1:13" s="8" customFormat="1" ht="15" customHeight="1" x14ac:dyDescent="0.2">
      <c r="A54" s="964">
        <v>54</v>
      </c>
      <c r="B54" s="72"/>
      <c r="C54" s="75"/>
      <c r="D54" s="75"/>
      <c r="E54" s="75"/>
      <c r="F54" s="75"/>
      <c r="G54" s="23" t="s">
        <v>36</v>
      </c>
      <c r="H54" s="1009"/>
      <c r="I54" s="1006"/>
      <c r="J54" s="629"/>
      <c r="K54" s="629"/>
      <c r="L54" s="104"/>
      <c r="M54" s="484"/>
    </row>
    <row r="55" spans="1:13" s="8" customFormat="1" ht="15" customHeight="1" x14ac:dyDescent="0.25">
      <c r="A55" s="964">
        <v>55</v>
      </c>
      <c r="B55" s="72"/>
      <c r="C55" s="76"/>
      <c r="D55" s="76"/>
      <c r="E55" s="76"/>
      <c r="F55" s="76"/>
      <c r="G55" s="23" t="s">
        <v>233</v>
      </c>
      <c r="H55" s="1009"/>
      <c r="I55" s="1006"/>
      <c r="J55" s="629"/>
      <c r="K55" s="629"/>
      <c r="L55" s="104"/>
      <c r="M55" s="484"/>
    </row>
    <row r="56" spans="1:13" s="8" customFormat="1" ht="15" customHeight="1" x14ac:dyDescent="0.2">
      <c r="A56" s="964">
        <v>56</v>
      </c>
      <c r="B56" s="72"/>
      <c r="C56" s="75"/>
      <c r="D56" s="75"/>
      <c r="E56" s="75"/>
      <c r="F56" s="75"/>
      <c r="G56" s="23" t="s">
        <v>23</v>
      </c>
      <c r="H56" s="1009"/>
      <c r="I56" s="1006"/>
      <c r="J56" s="629"/>
      <c r="K56" s="629"/>
      <c r="L56" s="104"/>
      <c r="M56" s="484"/>
    </row>
    <row r="57" spans="1:13" s="8" customFormat="1" ht="15" customHeight="1" x14ac:dyDescent="0.2">
      <c r="A57" s="964">
        <v>57</v>
      </c>
      <c r="B57" s="116"/>
      <c r="C57" s="78"/>
      <c r="D57" s="78"/>
      <c r="E57" s="78"/>
      <c r="F57" s="193" t="s">
        <v>190</v>
      </c>
      <c r="G57" s="1007"/>
      <c r="H57" s="1007"/>
      <c r="I57" s="1006"/>
      <c r="J57" s="457">
        <f>SUM(J52:J56)</f>
        <v>0</v>
      </c>
      <c r="K57" s="457">
        <f>SUM(K52:K56)</f>
        <v>0</v>
      </c>
      <c r="L57" s="104"/>
      <c r="M57" s="484"/>
    </row>
    <row r="58" spans="1:13" s="8" customFormat="1" ht="20.25" customHeight="1" x14ac:dyDescent="0.2">
      <c r="A58" s="964">
        <v>58</v>
      </c>
      <c r="B58" s="116"/>
      <c r="C58" s="78"/>
      <c r="D58" s="78"/>
      <c r="E58" s="78"/>
      <c r="F58" s="193" t="s">
        <v>34</v>
      </c>
      <c r="G58" s="1007"/>
      <c r="H58" s="1007"/>
      <c r="I58" s="1006"/>
      <c r="J58" s="1006"/>
      <c r="K58" s="21"/>
      <c r="L58" s="104"/>
      <c r="M58" s="484"/>
    </row>
    <row r="59" spans="1:13" s="8" customFormat="1" ht="15" customHeight="1" x14ac:dyDescent="0.2">
      <c r="A59" s="964">
        <v>59</v>
      </c>
      <c r="B59" s="116"/>
      <c r="C59" s="78"/>
      <c r="D59" s="78"/>
      <c r="E59" s="78"/>
      <c r="F59" s="78"/>
      <c r="G59" s="28" t="s">
        <v>24</v>
      </c>
      <c r="H59" s="1008"/>
      <c r="I59" s="1006"/>
      <c r="J59" s="629"/>
      <c r="K59" s="629"/>
      <c r="L59" s="104"/>
      <c r="M59" s="484"/>
    </row>
    <row r="60" spans="1:13" s="8" customFormat="1" ht="15" customHeight="1" x14ac:dyDescent="0.2">
      <c r="A60" s="964">
        <v>60</v>
      </c>
      <c r="B60" s="72"/>
      <c r="C60" s="75"/>
      <c r="D60" s="75"/>
      <c r="E60" s="75"/>
      <c r="F60" s="75"/>
      <c r="G60" s="23" t="s">
        <v>22</v>
      </c>
      <c r="H60" s="1009"/>
      <c r="I60" s="1006"/>
      <c r="J60" s="629"/>
      <c r="K60" s="629"/>
      <c r="L60" s="104"/>
      <c r="M60" s="484"/>
    </row>
    <row r="61" spans="1:13" s="8" customFormat="1" ht="15" customHeight="1" x14ac:dyDescent="0.2">
      <c r="A61" s="964">
        <v>61</v>
      </c>
      <c r="B61" s="72"/>
      <c r="C61" s="75"/>
      <c r="D61" s="75"/>
      <c r="E61" s="75"/>
      <c r="F61" s="75"/>
      <c r="G61" s="23" t="s">
        <v>233</v>
      </c>
      <c r="H61" s="1009"/>
      <c r="I61" s="1006"/>
      <c r="J61" s="629"/>
      <c r="K61" s="629"/>
      <c r="L61" s="104"/>
      <c r="M61" s="484"/>
    </row>
    <row r="62" spans="1:13" s="8" customFormat="1" ht="15" customHeight="1" x14ac:dyDescent="0.2">
      <c r="A62" s="964">
        <v>62</v>
      </c>
      <c r="B62" s="72"/>
      <c r="C62" s="75"/>
      <c r="D62" s="75"/>
      <c r="E62" s="75"/>
      <c r="F62" s="75"/>
      <c r="G62" s="23" t="s">
        <v>23</v>
      </c>
      <c r="H62" s="1009"/>
      <c r="I62" s="1006"/>
      <c r="J62" s="629"/>
      <c r="K62" s="629"/>
      <c r="L62" s="104"/>
      <c r="M62" s="484"/>
    </row>
    <row r="63" spans="1:13" s="8" customFormat="1" ht="15" customHeight="1" x14ac:dyDescent="0.25">
      <c r="A63" s="964">
        <v>63</v>
      </c>
      <c r="B63" s="116"/>
      <c r="C63" s="76"/>
      <c r="D63" s="76"/>
      <c r="E63" s="76"/>
      <c r="F63" s="193" t="s">
        <v>191</v>
      </c>
      <c r="G63" s="1007"/>
      <c r="H63" s="1007"/>
      <c r="I63" s="1006"/>
      <c r="J63" s="457">
        <f>SUM(J59:J62)</f>
        <v>0</v>
      </c>
      <c r="K63" s="457">
        <f>SUM(K59:K62)</f>
        <v>0</v>
      </c>
      <c r="L63" s="104"/>
      <c r="M63" s="484"/>
    </row>
    <row r="64" spans="1:13" s="8" customFormat="1" ht="20.100000000000001" customHeight="1" x14ac:dyDescent="0.2">
      <c r="A64" s="964">
        <v>64</v>
      </c>
      <c r="B64" s="116"/>
      <c r="C64" s="79"/>
      <c r="D64" s="79"/>
      <c r="E64" s="79"/>
      <c r="F64" s="193" t="s">
        <v>351</v>
      </c>
      <c r="G64" s="1007"/>
      <c r="H64" s="1007"/>
      <c r="I64" s="1005"/>
      <c r="J64" s="1014"/>
      <c r="K64" s="115"/>
      <c r="L64" s="104"/>
      <c r="M64" s="484"/>
    </row>
    <row r="65" spans="1:13" s="8" customFormat="1" ht="15" customHeight="1" x14ac:dyDescent="0.2">
      <c r="A65" s="964">
        <v>65</v>
      </c>
      <c r="B65" s="116"/>
      <c r="C65" s="78"/>
      <c r="D65" s="78"/>
      <c r="E65" s="78"/>
      <c r="F65" s="78"/>
      <c r="G65" s="23" t="s">
        <v>25</v>
      </c>
      <c r="H65" s="1009"/>
      <c r="I65" s="1006"/>
      <c r="J65" s="629"/>
      <c r="K65" s="629"/>
      <c r="L65" s="104"/>
      <c r="M65" s="484"/>
    </row>
    <row r="66" spans="1:13" s="8" customFormat="1" ht="15" customHeight="1" x14ac:dyDescent="0.2">
      <c r="A66" s="964">
        <v>66</v>
      </c>
      <c r="B66" s="116"/>
      <c r="C66" s="78"/>
      <c r="D66" s="78"/>
      <c r="E66" s="78"/>
      <c r="F66" s="78"/>
      <c r="G66" s="23" t="s">
        <v>26</v>
      </c>
      <c r="H66" s="1009"/>
      <c r="I66" s="1006"/>
      <c r="J66" s="629"/>
      <c r="K66" s="629"/>
      <c r="L66" s="104"/>
      <c r="M66" s="484"/>
    </row>
    <row r="67" spans="1:13" s="172" customFormat="1" ht="15" customHeight="1" x14ac:dyDescent="0.2">
      <c r="A67" s="964">
        <v>67</v>
      </c>
      <c r="B67" s="116"/>
      <c r="C67" s="78"/>
      <c r="D67" s="78"/>
      <c r="E67" s="78"/>
      <c r="F67" s="798"/>
      <c r="G67" s="704" t="s">
        <v>618</v>
      </c>
      <c r="H67" s="1010"/>
      <c r="I67" s="1006"/>
      <c r="J67" s="629"/>
      <c r="K67" s="629"/>
      <c r="L67" s="104"/>
      <c r="M67" s="484"/>
    </row>
    <row r="68" spans="1:13" s="8" customFormat="1" ht="15" customHeight="1" x14ac:dyDescent="0.2">
      <c r="A68" s="964">
        <v>68</v>
      </c>
      <c r="B68" s="116"/>
      <c r="C68" s="78"/>
      <c r="D68" s="78"/>
      <c r="E68" s="78"/>
      <c r="F68" s="193" t="s">
        <v>352</v>
      </c>
      <c r="G68" s="1007"/>
      <c r="H68" s="1007"/>
      <c r="I68" s="1006"/>
      <c r="J68" s="457">
        <f>SUM(J65:J67)</f>
        <v>0</v>
      </c>
      <c r="K68" s="457">
        <f>SUM(K65:K67)</f>
        <v>0</v>
      </c>
      <c r="L68" s="104"/>
      <c r="M68" s="484"/>
    </row>
    <row r="69" spans="1:13" s="8" customFormat="1" ht="15" customHeight="1" thickBot="1" x14ac:dyDescent="0.25">
      <c r="A69" s="964">
        <v>69</v>
      </c>
      <c r="B69" s="116"/>
      <c r="C69" s="78"/>
      <c r="D69" s="78"/>
      <c r="E69" s="78"/>
      <c r="F69" s="78"/>
      <c r="G69" s="1005"/>
      <c r="H69" s="1005"/>
      <c r="I69" s="1005"/>
      <c r="J69" s="1005"/>
      <c r="K69" s="74"/>
      <c r="L69" s="37"/>
      <c r="M69" s="484"/>
    </row>
    <row r="70" spans="1:13" s="8" customFormat="1" ht="15" customHeight="1" thickBot="1" x14ac:dyDescent="0.25">
      <c r="A70" s="964">
        <v>70</v>
      </c>
      <c r="B70" s="116"/>
      <c r="C70" s="78"/>
      <c r="D70" s="78"/>
      <c r="E70" s="78"/>
      <c r="F70" s="158" t="s">
        <v>478</v>
      </c>
      <c r="G70" s="1011"/>
      <c r="H70" s="1011"/>
      <c r="I70" s="1006"/>
      <c r="J70" s="459">
        <f>J50+J57+J63+J68</f>
        <v>0</v>
      </c>
      <c r="K70" s="459">
        <f>K50+K57+K63+K68</f>
        <v>0</v>
      </c>
      <c r="L70" s="37"/>
      <c r="M70" s="484" t="s">
        <v>543</v>
      </c>
    </row>
    <row r="71" spans="1:13" s="172" customFormat="1" ht="15" customHeight="1" thickBot="1" x14ac:dyDescent="0.25">
      <c r="A71" s="964">
        <v>71</v>
      </c>
      <c r="B71" s="43"/>
      <c r="C71" s="49"/>
      <c r="D71" s="135" t="s">
        <v>89</v>
      </c>
      <c r="E71" s="135"/>
      <c r="F71" s="174"/>
      <c r="G71" s="174" t="s">
        <v>392</v>
      </c>
      <c r="H71" s="1012"/>
      <c r="I71" s="1006"/>
      <c r="J71" s="629"/>
      <c r="K71" s="629"/>
      <c r="L71" s="66"/>
      <c r="M71" s="484"/>
    </row>
    <row r="72" spans="1:13" s="172" customFormat="1" ht="15" customHeight="1" thickBot="1" x14ac:dyDescent="0.25">
      <c r="A72" s="964">
        <v>72</v>
      </c>
      <c r="B72" s="43"/>
      <c r="C72" s="49"/>
      <c r="D72" s="49"/>
      <c r="E72" s="49"/>
      <c r="F72" s="195" t="s">
        <v>365</v>
      </c>
      <c r="G72" s="1013"/>
      <c r="H72" s="1013"/>
      <c r="I72" s="1006"/>
      <c r="J72" s="808">
        <f>J70-J71</f>
        <v>0</v>
      </c>
      <c r="K72" s="458">
        <f>K70-K71</f>
        <v>0</v>
      </c>
      <c r="L72" s="66"/>
      <c r="M72" s="484"/>
    </row>
    <row r="73" spans="1:13" s="6" customFormat="1" ht="30" customHeight="1" x14ac:dyDescent="0.3">
      <c r="A73" s="964">
        <v>73</v>
      </c>
      <c r="B73" s="41"/>
      <c r="C73" s="173" t="s">
        <v>448</v>
      </c>
      <c r="D73" s="173"/>
      <c r="E73" s="173"/>
      <c r="F73" s="115"/>
      <c r="G73" s="1014"/>
      <c r="H73" s="1014"/>
      <c r="I73" s="1014"/>
      <c r="J73" s="1014"/>
      <c r="K73" s="115"/>
      <c r="L73" s="104"/>
      <c r="M73" s="484"/>
    </row>
    <row r="74" spans="1:13" s="6" customFormat="1" ht="15" customHeight="1" x14ac:dyDescent="0.2">
      <c r="A74" s="964">
        <v>74</v>
      </c>
      <c r="B74" s="41"/>
      <c r="C74" s="115"/>
      <c r="D74" s="115"/>
      <c r="E74" s="115"/>
      <c r="F74" s="115"/>
      <c r="G74" s="214" t="s">
        <v>427</v>
      </c>
      <c r="H74" s="1015"/>
      <c r="I74" s="1006"/>
      <c r="J74" s="31" t="s">
        <v>46</v>
      </c>
      <c r="K74" s="31" t="s">
        <v>46</v>
      </c>
      <c r="L74" s="104"/>
      <c r="M74" s="486"/>
    </row>
    <row r="75" spans="1:13" s="6" customFormat="1" ht="15" customHeight="1" x14ac:dyDescent="0.2">
      <c r="A75" s="964">
        <v>75</v>
      </c>
      <c r="B75" s="41"/>
      <c r="C75" s="115"/>
      <c r="D75" s="115"/>
      <c r="E75" s="115"/>
      <c r="F75" s="115"/>
      <c r="G75" s="630" t="s">
        <v>224</v>
      </c>
      <c r="H75" s="1015"/>
      <c r="I75" s="1006"/>
      <c r="J75" s="629"/>
      <c r="K75" s="23"/>
      <c r="L75" s="104"/>
      <c r="M75" s="484"/>
    </row>
    <row r="76" spans="1:13" s="6" customFormat="1" ht="15" customHeight="1" x14ac:dyDescent="0.2">
      <c r="A76" s="964">
        <v>76</v>
      </c>
      <c r="B76" s="41"/>
      <c r="C76" s="115"/>
      <c r="D76" s="115"/>
      <c r="E76" s="115"/>
      <c r="F76" s="115"/>
      <c r="G76" s="630" t="s">
        <v>224</v>
      </c>
      <c r="H76" s="1015"/>
      <c r="I76" s="1005"/>
      <c r="J76" s="629"/>
      <c r="K76" s="23"/>
      <c r="L76" s="104"/>
      <c r="M76" s="484"/>
    </row>
    <row r="77" spans="1:13" s="6" customFormat="1" ht="15" customHeight="1" x14ac:dyDescent="0.2">
      <c r="A77" s="964">
        <v>77</v>
      </c>
      <c r="B77" s="41"/>
      <c r="C77" s="115"/>
      <c r="D77" s="115"/>
      <c r="E77" s="115"/>
      <c r="F77" s="115"/>
      <c r="G77" s="630" t="s">
        <v>224</v>
      </c>
      <c r="H77" s="1015"/>
      <c r="I77" s="1006"/>
      <c r="J77" s="629"/>
      <c r="K77" s="218"/>
      <c r="L77" s="104"/>
      <c r="M77" s="484"/>
    </row>
    <row r="78" spans="1:13" s="6" customFormat="1" ht="15" customHeight="1" x14ac:dyDescent="0.2">
      <c r="A78" s="964">
        <v>78</v>
      </c>
      <c r="B78" s="41"/>
      <c r="C78" s="115"/>
      <c r="D78" s="115"/>
      <c r="E78" s="115"/>
      <c r="F78" s="115"/>
      <c r="G78" s="630" t="s">
        <v>224</v>
      </c>
      <c r="H78" s="1015"/>
      <c r="I78" s="1014"/>
      <c r="J78" s="629"/>
      <c r="K78" s="54"/>
      <c r="L78" s="104"/>
      <c r="M78" s="486"/>
    </row>
    <row r="79" spans="1:13" s="6" customFormat="1" ht="15" customHeight="1" x14ac:dyDescent="0.2">
      <c r="A79" s="964">
        <v>79</v>
      </c>
      <c r="B79" s="41"/>
      <c r="C79" s="115"/>
      <c r="D79" s="115"/>
      <c r="E79" s="115"/>
      <c r="F79" s="115"/>
      <c r="G79" s="630" t="s">
        <v>224</v>
      </c>
      <c r="H79" s="1015"/>
      <c r="I79" s="1006"/>
      <c r="J79" s="629"/>
      <c r="K79" s="23"/>
      <c r="L79" s="104"/>
      <c r="M79" s="484"/>
    </row>
    <row r="80" spans="1:13" s="6" customFormat="1" ht="15" customHeight="1" x14ac:dyDescent="0.2">
      <c r="A80" s="964">
        <v>80</v>
      </c>
      <c r="B80" s="41"/>
      <c r="C80" s="115"/>
      <c r="D80" s="115"/>
      <c r="E80" s="115"/>
      <c r="F80" s="115"/>
      <c r="G80" s="207" t="s">
        <v>597</v>
      </c>
      <c r="H80" s="1016"/>
      <c r="I80" s="1004"/>
      <c r="J80" s="1004"/>
      <c r="K80" s="48"/>
      <c r="L80" s="104"/>
      <c r="M80" s="484"/>
    </row>
    <row r="81" spans="1:13" s="6" customFormat="1" ht="15" customHeight="1" thickBot="1" x14ac:dyDescent="0.25">
      <c r="A81" s="964">
        <v>81</v>
      </c>
      <c r="B81" s="41"/>
      <c r="C81" s="115"/>
      <c r="D81" s="115"/>
      <c r="E81" s="115"/>
      <c r="F81" s="115"/>
      <c r="G81" s="797" t="s">
        <v>639</v>
      </c>
      <c r="H81" s="1017"/>
      <c r="I81" s="1006"/>
      <c r="J81" s="629"/>
      <c r="K81" s="23"/>
      <c r="L81" s="104"/>
      <c r="M81" s="484"/>
    </row>
    <row r="82" spans="1:13" s="6" customFormat="1" ht="15" customHeight="1" thickBot="1" x14ac:dyDescent="0.25">
      <c r="A82" s="964">
        <v>82</v>
      </c>
      <c r="B82" s="41"/>
      <c r="C82" s="115"/>
      <c r="D82" s="115"/>
      <c r="E82" s="115"/>
      <c r="F82" s="158" t="s">
        <v>480</v>
      </c>
      <c r="G82" s="1018"/>
      <c r="H82" s="1018"/>
      <c r="I82" s="1006"/>
      <c r="J82" s="1006"/>
      <c r="K82" s="459">
        <f>SUM(J75:J79)+J81</f>
        <v>0</v>
      </c>
      <c r="L82" s="104"/>
      <c r="M82" s="484" t="s">
        <v>544</v>
      </c>
    </row>
    <row r="83" spans="1:13" s="6" customFormat="1" ht="15" customHeight="1" thickBot="1" x14ac:dyDescent="0.25">
      <c r="A83" s="964">
        <v>83</v>
      </c>
      <c r="B83" s="41"/>
      <c r="C83" s="49"/>
      <c r="D83" s="799" t="s">
        <v>89</v>
      </c>
      <c r="E83" s="800"/>
      <c r="F83" s="797" t="s">
        <v>578</v>
      </c>
      <c r="G83" s="1017"/>
      <c r="H83" s="1006"/>
      <c r="I83" s="1006"/>
      <c r="J83" s="629"/>
      <c r="K83" s="23"/>
      <c r="L83" s="104"/>
      <c r="M83" s="484"/>
    </row>
    <row r="84" spans="1:13" s="6" customFormat="1" ht="15" customHeight="1" thickBot="1" x14ac:dyDescent="0.25">
      <c r="A84" s="964">
        <v>84</v>
      </c>
      <c r="B84" s="41"/>
      <c r="C84" s="115"/>
      <c r="D84" s="115"/>
      <c r="E84" s="29" t="s">
        <v>234</v>
      </c>
      <c r="F84" s="29"/>
      <c r="G84" s="1018"/>
      <c r="H84" s="1006"/>
      <c r="I84" s="1006"/>
      <c r="J84" s="1040"/>
      <c r="K84" s="459">
        <f>K82-J83</f>
        <v>0</v>
      </c>
      <c r="L84" s="104"/>
      <c r="M84" s="484"/>
    </row>
    <row r="85" spans="1:13" s="6" customFormat="1" ht="30" customHeight="1" x14ac:dyDescent="0.3">
      <c r="A85" s="964">
        <v>85</v>
      </c>
      <c r="B85" s="116"/>
      <c r="C85" s="173" t="s">
        <v>449</v>
      </c>
      <c r="D85" s="173"/>
      <c r="E85" s="173"/>
      <c r="F85" s="115"/>
      <c r="G85" s="1014"/>
      <c r="H85" s="1014"/>
      <c r="I85" s="1014"/>
      <c r="J85" s="1014"/>
      <c r="K85" s="115"/>
      <c r="L85" s="104"/>
      <c r="M85" s="484"/>
    </row>
    <row r="86" spans="1:13" s="6" customFormat="1" ht="12.75" customHeight="1" x14ac:dyDescent="0.2">
      <c r="A86" s="964">
        <v>86</v>
      </c>
      <c r="B86" s="41"/>
      <c r="C86" s="115"/>
      <c r="D86" s="115"/>
      <c r="E86" s="115"/>
      <c r="F86" s="115"/>
      <c r="G86" s="214" t="s">
        <v>427</v>
      </c>
      <c r="H86" s="1006"/>
      <c r="I86" s="1006"/>
      <c r="J86" s="31" t="s">
        <v>46</v>
      </c>
      <c r="K86" s="31" t="s">
        <v>46</v>
      </c>
      <c r="L86" s="104"/>
      <c r="M86" s="486"/>
    </row>
    <row r="87" spans="1:13" s="6" customFormat="1" ht="15" customHeight="1" x14ac:dyDescent="0.2">
      <c r="A87" s="964">
        <v>87</v>
      </c>
      <c r="B87" s="41"/>
      <c r="C87" s="115"/>
      <c r="D87" s="115"/>
      <c r="E87" s="115"/>
      <c r="F87" s="115"/>
      <c r="G87" s="630" t="s">
        <v>224</v>
      </c>
      <c r="H87" s="1006"/>
      <c r="I87" s="1006"/>
      <c r="J87" s="629"/>
      <c r="K87" s="23"/>
      <c r="L87" s="104"/>
      <c r="M87" s="484"/>
    </row>
    <row r="88" spans="1:13" s="6" customFormat="1" ht="15" customHeight="1" x14ac:dyDescent="0.2">
      <c r="A88" s="964">
        <v>88</v>
      </c>
      <c r="B88" s="41"/>
      <c r="C88" s="115"/>
      <c r="D88" s="115"/>
      <c r="E88" s="115"/>
      <c r="F88" s="115"/>
      <c r="G88" s="630" t="s">
        <v>224</v>
      </c>
      <c r="H88" s="1005"/>
      <c r="I88" s="1005"/>
      <c r="J88" s="629"/>
      <c r="K88" s="23"/>
      <c r="L88" s="104"/>
      <c r="M88" s="484"/>
    </row>
    <row r="89" spans="1:13" s="6" customFormat="1" ht="15" customHeight="1" x14ac:dyDescent="0.2">
      <c r="A89" s="964">
        <v>89</v>
      </c>
      <c r="B89" s="41"/>
      <c r="C89" s="115"/>
      <c r="D89" s="115"/>
      <c r="E89" s="115"/>
      <c r="F89" s="115"/>
      <c r="G89" s="630" t="s">
        <v>224</v>
      </c>
      <c r="H89" s="1006"/>
      <c r="I89" s="1006"/>
      <c r="J89" s="629"/>
      <c r="K89" s="218"/>
      <c r="L89" s="104"/>
      <c r="M89" s="484"/>
    </row>
    <row r="90" spans="1:13" s="6" customFormat="1" ht="15" customHeight="1" x14ac:dyDescent="0.2">
      <c r="A90" s="964">
        <v>90</v>
      </c>
      <c r="B90" s="41"/>
      <c r="C90" s="115"/>
      <c r="D90" s="115"/>
      <c r="E90" s="115"/>
      <c r="F90" s="115"/>
      <c r="G90" s="630" t="s">
        <v>224</v>
      </c>
      <c r="H90" s="1014"/>
      <c r="I90" s="1014"/>
      <c r="J90" s="629"/>
      <c r="K90" s="54"/>
      <c r="L90" s="104"/>
      <c r="M90" s="486"/>
    </row>
    <row r="91" spans="1:13" s="6" customFormat="1" ht="15" customHeight="1" x14ac:dyDescent="0.2">
      <c r="A91" s="964">
        <v>91</v>
      </c>
      <c r="B91" s="41"/>
      <c r="C91" s="115"/>
      <c r="D91" s="115"/>
      <c r="E91" s="115"/>
      <c r="F91" s="115"/>
      <c r="G91" s="630" t="s">
        <v>224</v>
      </c>
      <c r="H91" s="1006"/>
      <c r="I91" s="1006"/>
      <c r="J91" s="629"/>
      <c r="K91" s="23"/>
      <c r="L91" s="104"/>
      <c r="M91" s="484"/>
    </row>
    <row r="92" spans="1:13" s="9" customFormat="1" ht="15" customHeight="1" x14ac:dyDescent="0.2">
      <c r="A92" s="964">
        <v>92</v>
      </c>
      <c r="B92" s="41"/>
      <c r="C92" s="115"/>
      <c r="D92" s="115"/>
      <c r="E92" s="115"/>
      <c r="F92" s="115"/>
      <c r="G92" s="207" t="s">
        <v>597</v>
      </c>
      <c r="H92" s="1004"/>
      <c r="I92" s="1004"/>
      <c r="J92" s="1004"/>
      <c r="K92" s="48"/>
      <c r="L92" s="104"/>
      <c r="M92" s="484"/>
    </row>
    <row r="93" spans="1:13" s="9" customFormat="1" ht="15" customHeight="1" thickBot="1" x14ac:dyDescent="0.25">
      <c r="A93" s="964">
        <v>93</v>
      </c>
      <c r="B93" s="41"/>
      <c r="C93" s="115"/>
      <c r="D93" s="801"/>
      <c r="E93" s="801"/>
      <c r="F93" s="801"/>
      <c r="G93" s="802" t="s">
        <v>638</v>
      </c>
      <c r="H93" s="1006"/>
      <c r="I93" s="1006"/>
      <c r="J93" s="629"/>
      <c r="K93" s="23"/>
      <c r="L93" s="104"/>
      <c r="M93" s="484"/>
    </row>
    <row r="94" spans="1:13" s="6" customFormat="1" ht="15" customHeight="1" thickBot="1" x14ac:dyDescent="0.25">
      <c r="A94" s="964">
        <v>94</v>
      </c>
      <c r="B94" s="41"/>
      <c r="C94" s="115"/>
      <c r="D94" s="801"/>
      <c r="E94" s="801"/>
      <c r="F94" s="718" t="s">
        <v>481</v>
      </c>
      <c r="G94" s="1034"/>
      <c r="H94" s="1006"/>
      <c r="I94" s="1006"/>
      <c r="J94" s="1006"/>
      <c r="K94" s="459">
        <f>SUM(J87:J91)+J93</f>
        <v>0</v>
      </c>
      <c r="L94" s="104"/>
      <c r="M94" s="484" t="s">
        <v>541</v>
      </c>
    </row>
    <row r="95" spans="1:13" s="172" customFormat="1" ht="15" customHeight="1" thickBot="1" x14ac:dyDescent="0.25">
      <c r="A95" s="964">
        <v>95</v>
      </c>
      <c r="B95" s="43"/>
      <c r="C95" s="49"/>
      <c r="D95" s="209" t="s">
        <v>89</v>
      </c>
      <c r="E95" s="49"/>
      <c r="F95" s="49"/>
      <c r="G95" s="191" t="s">
        <v>363</v>
      </c>
      <c r="H95" s="1006"/>
      <c r="I95" s="1006"/>
      <c r="J95" s="629"/>
      <c r="K95" s="218"/>
      <c r="L95" s="66"/>
      <c r="M95" s="484"/>
    </row>
    <row r="96" spans="1:13" s="172" customFormat="1" ht="15" customHeight="1" thickBot="1" x14ac:dyDescent="0.25">
      <c r="A96" s="964">
        <v>96</v>
      </c>
      <c r="B96" s="43"/>
      <c r="C96" s="49"/>
      <c r="D96" s="49"/>
      <c r="E96" s="49"/>
      <c r="F96" s="169" t="s">
        <v>364</v>
      </c>
      <c r="G96" s="1013"/>
      <c r="H96" s="1006"/>
      <c r="I96" s="1006"/>
      <c r="J96" s="1040"/>
      <c r="K96" s="458">
        <f>K94-J95</f>
        <v>0</v>
      </c>
      <c r="L96" s="66"/>
      <c r="M96" s="484"/>
    </row>
    <row r="97" spans="1:13" s="172" customFormat="1" ht="15" customHeight="1" x14ac:dyDescent="0.2">
      <c r="A97" s="964">
        <v>97</v>
      </c>
      <c r="B97" s="43"/>
      <c r="C97" s="49"/>
      <c r="D97" s="49"/>
      <c r="E97" s="169"/>
      <c r="F97" s="24"/>
      <c r="G97" s="1013"/>
      <c r="H97" s="1006"/>
      <c r="I97" s="1006"/>
      <c r="J97" s="1040"/>
      <c r="K97" s="200"/>
      <c r="L97" s="66"/>
      <c r="M97" s="484"/>
    </row>
    <row r="98" spans="1:13" s="6" customFormat="1" ht="30" customHeight="1" x14ac:dyDescent="0.3">
      <c r="A98" s="964">
        <v>98</v>
      </c>
      <c r="B98" s="41"/>
      <c r="C98" s="173" t="s">
        <v>450</v>
      </c>
      <c r="D98" s="173"/>
      <c r="E98" s="173"/>
      <c r="F98" s="21"/>
      <c r="G98" s="1006"/>
      <c r="H98" s="1006"/>
      <c r="I98" s="1006"/>
      <c r="J98" s="1009"/>
      <c r="K98" s="23"/>
      <c r="L98" s="104"/>
      <c r="M98" s="484"/>
    </row>
    <row r="99" spans="1:13" s="9" customFormat="1" ht="15" customHeight="1" x14ac:dyDescent="0.2">
      <c r="A99" s="964">
        <v>99</v>
      </c>
      <c r="B99" s="41"/>
      <c r="C99" s="38"/>
      <c r="D99" s="38"/>
      <c r="E99" s="38"/>
      <c r="F99" s="38"/>
      <c r="G99" s="214" t="s">
        <v>427</v>
      </c>
      <c r="H99" s="1006"/>
      <c r="I99" s="1006"/>
      <c r="J99" s="31" t="s">
        <v>46</v>
      </c>
      <c r="K99" s="31" t="s">
        <v>46</v>
      </c>
      <c r="L99" s="104"/>
      <c r="M99" s="486"/>
    </row>
    <row r="100" spans="1:13" s="9" customFormat="1" ht="15" customHeight="1" x14ac:dyDescent="0.2">
      <c r="A100" s="964">
        <v>100</v>
      </c>
      <c r="B100" s="41"/>
      <c r="C100" s="42"/>
      <c r="D100" s="42"/>
      <c r="E100" s="42"/>
      <c r="F100" s="42"/>
      <c r="G100" s="630" t="s">
        <v>224</v>
      </c>
      <c r="H100" s="1006"/>
      <c r="I100" s="1006"/>
      <c r="J100" s="629"/>
      <c r="K100" s="23"/>
      <c r="L100" s="104"/>
      <c r="M100" s="484"/>
    </row>
    <row r="101" spans="1:13" s="6" customFormat="1" ht="15" customHeight="1" x14ac:dyDescent="0.2">
      <c r="A101" s="964">
        <v>101</v>
      </c>
      <c r="B101" s="41"/>
      <c r="C101" s="42"/>
      <c r="D101" s="42"/>
      <c r="E101" s="42"/>
      <c r="F101" s="42"/>
      <c r="G101" s="630" t="s">
        <v>224</v>
      </c>
      <c r="H101" s="1005"/>
      <c r="I101" s="1005"/>
      <c r="J101" s="629"/>
      <c r="K101" s="23"/>
      <c r="L101" s="104"/>
      <c r="M101" s="484"/>
    </row>
    <row r="102" spans="1:13" s="6" customFormat="1" ht="15" customHeight="1" x14ac:dyDescent="0.2">
      <c r="A102" s="964">
        <v>102</v>
      </c>
      <c r="B102" s="41"/>
      <c r="C102" s="42"/>
      <c r="D102" s="42"/>
      <c r="E102" s="42"/>
      <c r="F102" s="42"/>
      <c r="G102" s="630" t="s">
        <v>224</v>
      </c>
      <c r="H102" s="1006"/>
      <c r="I102" s="1006"/>
      <c r="J102" s="629"/>
      <c r="K102" s="23"/>
      <c r="L102" s="104"/>
      <c r="M102" s="484"/>
    </row>
    <row r="103" spans="1:13" s="6" customFormat="1" ht="15" customHeight="1" x14ac:dyDescent="0.2">
      <c r="A103" s="964">
        <v>103</v>
      </c>
      <c r="B103" s="41"/>
      <c r="C103" s="42"/>
      <c r="D103" s="42"/>
      <c r="E103" s="42"/>
      <c r="F103" s="42"/>
      <c r="G103" s="630" t="s">
        <v>224</v>
      </c>
      <c r="H103" s="1014"/>
      <c r="I103" s="1014"/>
      <c r="J103" s="629"/>
      <c r="K103" s="54"/>
      <c r="L103" s="104"/>
      <c r="M103" s="486"/>
    </row>
    <row r="104" spans="1:13" s="6" customFormat="1" ht="15" customHeight="1" x14ac:dyDescent="0.2">
      <c r="A104" s="964">
        <v>104</v>
      </c>
      <c r="B104" s="41"/>
      <c r="C104" s="23"/>
      <c r="D104" s="23"/>
      <c r="E104" s="23"/>
      <c r="F104" s="23"/>
      <c r="G104" s="630" t="s">
        <v>224</v>
      </c>
      <c r="H104" s="1006"/>
      <c r="I104" s="1006"/>
      <c r="J104" s="629"/>
      <c r="K104" s="23"/>
      <c r="L104" s="104"/>
      <c r="M104" s="484"/>
    </row>
    <row r="105" spans="1:13" s="6" customFormat="1" ht="15" customHeight="1" x14ac:dyDescent="0.2">
      <c r="A105" s="964">
        <v>105</v>
      </c>
      <c r="B105" s="41"/>
      <c r="C105" s="49"/>
      <c r="D105" s="49"/>
      <c r="E105" s="49"/>
      <c r="F105" s="49"/>
      <c r="G105" s="207" t="s">
        <v>597</v>
      </c>
      <c r="H105" s="1004"/>
      <c r="I105" s="1004"/>
      <c r="J105" s="1004"/>
      <c r="K105" s="48"/>
      <c r="L105" s="104"/>
      <c r="M105" s="484"/>
    </row>
    <row r="106" spans="1:13" s="6" customFormat="1" ht="15" customHeight="1" thickBot="1" x14ac:dyDescent="0.25">
      <c r="A106" s="964">
        <v>106</v>
      </c>
      <c r="B106" s="41"/>
      <c r="C106" s="803"/>
      <c r="D106" s="803"/>
      <c r="E106" s="803"/>
      <c r="F106" s="803"/>
      <c r="G106" s="804" t="s">
        <v>640</v>
      </c>
      <c r="H106" s="1006"/>
      <c r="I106" s="1006"/>
      <c r="J106" s="629"/>
      <c r="K106" s="23"/>
      <c r="L106" s="104"/>
      <c r="M106" s="484"/>
    </row>
    <row r="107" spans="1:13" s="6" customFormat="1" ht="15" customHeight="1" thickBot="1" x14ac:dyDescent="0.25">
      <c r="A107" s="964">
        <v>107</v>
      </c>
      <c r="B107" s="41"/>
      <c r="C107" s="23"/>
      <c r="D107" s="23"/>
      <c r="E107" s="23"/>
      <c r="F107" s="195" t="s">
        <v>482</v>
      </c>
      <c r="G107" s="1035"/>
      <c r="H107" s="1006"/>
      <c r="I107" s="1006"/>
      <c r="J107" s="1006"/>
      <c r="K107" s="459">
        <f>SUM(J100:J104)+J106</f>
        <v>0</v>
      </c>
      <c r="L107" s="104"/>
      <c r="M107" s="484" t="s">
        <v>545</v>
      </c>
    </row>
    <row r="108" spans="1:13" s="172" customFormat="1" ht="15" customHeight="1" thickBot="1" x14ac:dyDescent="0.25">
      <c r="A108" s="964">
        <v>108</v>
      </c>
      <c r="B108" s="43"/>
      <c r="C108" s="49"/>
      <c r="D108" s="209" t="s">
        <v>89</v>
      </c>
      <c r="E108" s="209"/>
      <c r="F108" s="49"/>
      <c r="G108" s="196" t="s">
        <v>361</v>
      </c>
      <c r="H108" s="1006"/>
      <c r="I108" s="1006"/>
      <c r="J108" s="629"/>
      <c r="K108" s="218"/>
      <c r="L108" s="66"/>
      <c r="M108" s="484"/>
    </row>
    <row r="109" spans="1:13" s="172" customFormat="1" ht="15" customHeight="1" thickBot="1" x14ac:dyDescent="0.25">
      <c r="A109" s="964">
        <v>109</v>
      </c>
      <c r="B109" s="43"/>
      <c r="C109" s="49"/>
      <c r="D109" s="49"/>
      <c r="E109" s="49"/>
      <c r="F109" s="169" t="s">
        <v>362</v>
      </c>
      <c r="G109" s="1013"/>
      <c r="H109" s="1006"/>
      <c r="I109" s="1006"/>
      <c r="J109" s="1040"/>
      <c r="K109" s="458">
        <f>K107-J108</f>
        <v>0</v>
      </c>
      <c r="L109" s="66"/>
      <c r="M109" s="484"/>
    </row>
    <row r="110" spans="1:13" s="157" customFormat="1" ht="15" customHeight="1" x14ac:dyDescent="0.2">
      <c r="A110" s="964">
        <v>110</v>
      </c>
      <c r="B110" s="41"/>
      <c r="C110" s="23"/>
      <c r="D110" s="23"/>
      <c r="E110" s="80"/>
      <c r="F110" s="80"/>
      <c r="G110" s="1035"/>
      <c r="H110" s="1006"/>
      <c r="I110" s="1006"/>
      <c r="J110" s="1006"/>
      <c r="K110" s="21"/>
      <c r="L110" s="104"/>
      <c r="M110" s="484"/>
    </row>
    <row r="111" spans="1:13" s="92" customFormat="1" ht="30" customHeight="1" x14ac:dyDescent="0.3">
      <c r="A111" s="964">
        <v>111</v>
      </c>
      <c r="B111" s="41"/>
      <c r="C111" s="173" t="s">
        <v>451</v>
      </c>
      <c r="D111" s="173"/>
      <c r="E111" s="173"/>
      <c r="F111" s="21"/>
      <c r="G111" s="1006"/>
      <c r="H111" s="1006"/>
      <c r="I111" s="1006"/>
      <c r="J111" s="1009"/>
      <c r="K111" s="23"/>
      <c r="L111" s="104"/>
      <c r="M111" s="484"/>
    </row>
    <row r="112" spans="1:13" s="9" customFormat="1" ht="15" customHeight="1" x14ac:dyDescent="0.2">
      <c r="A112" s="964">
        <v>112</v>
      </c>
      <c r="B112" s="41"/>
      <c r="C112" s="38"/>
      <c r="D112" s="38"/>
      <c r="E112" s="38"/>
      <c r="F112" s="38"/>
      <c r="G112" s="214" t="s">
        <v>427</v>
      </c>
      <c r="H112" s="1006"/>
      <c r="I112" s="1006"/>
      <c r="J112" s="31" t="s">
        <v>46</v>
      </c>
      <c r="K112" s="31" t="s">
        <v>46</v>
      </c>
      <c r="L112" s="104"/>
      <c r="M112" s="486"/>
    </row>
    <row r="113" spans="1:13" s="9" customFormat="1" ht="15" customHeight="1" x14ac:dyDescent="0.2">
      <c r="A113" s="964">
        <v>113</v>
      </c>
      <c r="B113" s="41"/>
      <c r="C113" s="42"/>
      <c r="D113" s="42"/>
      <c r="E113" s="42"/>
      <c r="F113" s="42"/>
      <c r="G113" s="630" t="s">
        <v>224</v>
      </c>
      <c r="H113" s="1004"/>
      <c r="I113" s="1004"/>
      <c r="J113" s="629"/>
      <c r="K113" s="23"/>
      <c r="L113" s="104"/>
      <c r="M113" s="484"/>
    </row>
    <row r="114" spans="1:13" s="92" customFormat="1" ht="15" customHeight="1" x14ac:dyDescent="0.2">
      <c r="A114" s="964">
        <v>114</v>
      </c>
      <c r="B114" s="41"/>
      <c r="C114" s="42"/>
      <c r="D114" s="42"/>
      <c r="E114" s="42"/>
      <c r="F114" s="42"/>
      <c r="G114" s="630" t="s">
        <v>224</v>
      </c>
      <c r="H114" s="1006"/>
      <c r="I114" s="1006"/>
      <c r="J114" s="629"/>
      <c r="K114" s="23"/>
      <c r="L114" s="104"/>
      <c r="M114" s="484"/>
    </row>
    <row r="115" spans="1:13" s="92" customFormat="1" ht="15" customHeight="1" x14ac:dyDescent="0.2">
      <c r="A115" s="964">
        <v>115</v>
      </c>
      <c r="B115" s="41"/>
      <c r="C115" s="42"/>
      <c r="D115" s="42"/>
      <c r="E115" s="42"/>
      <c r="F115" s="42"/>
      <c r="G115" s="630" t="s">
        <v>224</v>
      </c>
      <c r="H115" s="1006"/>
      <c r="I115" s="1006"/>
      <c r="J115" s="629"/>
      <c r="K115" s="23"/>
      <c r="L115" s="104"/>
      <c r="M115" s="484"/>
    </row>
    <row r="116" spans="1:13" s="92" customFormat="1" ht="15" customHeight="1" x14ac:dyDescent="0.2">
      <c r="A116" s="964">
        <v>116</v>
      </c>
      <c r="B116" s="41"/>
      <c r="C116" s="42"/>
      <c r="D116" s="42"/>
      <c r="E116" s="42"/>
      <c r="F116" s="42"/>
      <c r="G116" s="630" t="s">
        <v>224</v>
      </c>
      <c r="H116" s="1006"/>
      <c r="I116" s="1006"/>
      <c r="J116" s="629"/>
      <c r="K116" s="54"/>
      <c r="L116" s="104"/>
      <c r="M116" s="486"/>
    </row>
    <row r="117" spans="1:13" s="92" customFormat="1" ht="15" customHeight="1" x14ac:dyDescent="0.2">
      <c r="A117" s="964">
        <v>117</v>
      </c>
      <c r="B117" s="41"/>
      <c r="C117" s="23"/>
      <c r="D117" s="23"/>
      <c r="E117" s="23"/>
      <c r="F117" s="23"/>
      <c r="G117" s="630" t="s">
        <v>224</v>
      </c>
      <c r="H117" s="1006"/>
      <c r="I117" s="1006"/>
      <c r="J117" s="629"/>
      <c r="K117" s="23"/>
      <c r="L117" s="104"/>
      <c r="M117" s="484"/>
    </row>
    <row r="118" spans="1:13" s="92" customFormat="1" ht="15" customHeight="1" x14ac:dyDescent="0.2">
      <c r="A118" s="964">
        <v>118</v>
      </c>
      <c r="B118" s="41"/>
      <c r="C118" s="49"/>
      <c r="D118" s="49"/>
      <c r="E118" s="49"/>
      <c r="F118" s="49"/>
      <c r="G118" s="207" t="s">
        <v>597</v>
      </c>
      <c r="H118" s="1006"/>
      <c r="I118" s="1006"/>
      <c r="J118" s="1004"/>
      <c r="K118" s="48"/>
      <c r="L118" s="104"/>
      <c r="M118" s="484"/>
    </row>
    <row r="119" spans="1:13" s="92" customFormat="1" ht="15" customHeight="1" thickBot="1" x14ac:dyDescent="0.25">
      <c r="A119" s="964">
        <v>119</v>
      </c>
      <c r="B119" s="41"/>
      <c r="C119" s="23"/>
      <c r="D119" s="803"/>
      <c r="E119" s="803"/>
      <c r="F119" s="803"/>
      <c r="G119" s="805" t="s">
        <v>641</v>
      </c>
      <c r="H119" s="1019"/>
      <c r="I119" s="1004"/>
      <c r="J119" s="629"/>
      <c r="K119" s="23"/>
      <c r="L119" s="104"/>
      <c r="M119" s="484"/>
    </row>
    <row r="120" spans="1:13" s="92" customFormat="1" ht="15" customHeight="1" thickBot="1" x14ac:dyDescent="0.25">
      <c r="A120" s="964">
        <v>120</v>
      </c>
      <c r="B120" s="41"/>
      <c r="C120" s="23"/>
      <c r="D120" s="23"/>
      <c r="E120" s="23"/>
      <c r="F120" s="153" t="s">
        <v>483</v>
      </c>
      <c r="G120" s="1036"/>
      <c r="H120" s="1006"/>
      <c r="I120" s="1006"/>
      <c r="J120" s="1006"/>
      <c r="K120" s="994">
        <f>SUM(J113:J117)+J119</f>
        <v>0</v>
      </c>
      <c r="L120" s="104"/>
      <c r="M120" s="484" t="s">
        <v>546</v>
      </c>
    </row>
    <row r="121" spans="1:13" s="172" customFormat="1" ht="15" customHeight="1" thickBot="1" x14ac:dyDescent="0.25">
      <c r="A121" s="964">
        <v>121</v>
      </c>
      <c r="B121" s="43"/>
      <c r="C121" s="49"/>
      <c r="D121" s="209" t="s">
        <v>89</v>
      </c>
      <c r="E121" s="49"/>
      <c r="F121" s="49"/>
      <c r="G121" s="196" t="s">
        <v>384</v>
      </c>
      <c r="H121" s="1006"/>
      <c r="I121" s="1006"/>
      <c r="J121" s="629"/>
      <c r="K121" s="218"/>
      <c r="L121" s="66"/>
      <c r="M121" s="484"/>
    </row>
    <row r="122" spans="1:13" s="172" customFormat="1" ht="15" customHeight="1" thickBot="1" x14ac:dyDescent="0.25">
      <c r="A122" s="964">
        <v>122</v>
      </c>
      <c r="B122" s="43"/>
      <c r="C122" s="49"/>
      <c r="D122" s="49"/>
      <c r="E122" s="49"/>
      <c r="F122" s="158" t="s">
        <v>366</v>
      </c>
      <c r="G122" s="1013"/>
      <c r="H122" s="1006"/>
      <c r="I122" s="1006"/>
      <c r="J122" s="1040"/>
      <c r="K122" s="458">
        <f>K120-J121</f>
        <v>0</v>
      </c>
      <c r="L122" s="66"/>
      <c r="M122" s="484"/>
    </row>
    <row r="123" spans="1:13" ht="30" customHeight="1" x14ac:dyDescent="0.3">
      <c r="A123" s="964">
        <v>123</v>
      </c>
      <c r="B123" s="41"/>
      <c r="C123" s="173" t="s">
        <v>484</v>
      </c>
      <c r="D123" s="173"/>
      <c r="E123" s="173"/>
      <c r="F123" s="71"/>
      <c r="G123" s="1030"/>
      <c r="H123" s="1006"/>
      <c r="I123" s="1006"/>
      <c r="J123" s="1006"/>
      <c r="K123" s="77"/>
      <c r="L123" s="104"/>
      <c r="M123" s="484"/>
    </row>
    <row r="124" spans="1:13" ht="15" customHeight="1" x14ac:dyDescent="0.25">
      <c r="A124" s="964">
        <v>124</v>
      </c>
      <c r="B124" s="41"/>
      <c r="C124" s="20"/>
      <c r="D124" s="20"/>
      <c r="E124" s="175" t="s">
        <v>17</v>
      </c>
      <c r="F124" s="161"/>
      <c r="G124" s="1037"/>
      <c r="H124" s="1006"/>
      <c r="I124" s="1006"/>
      <c r="J124" s="77"/>
      <c r="K124" s="77"/>
      <c r="L124" s="104"/>
      <c r="M124" s="484"/>
    </row>
    <row r="125" spans="1:13" ht="15" customHeight="1" x14ac:dyDescent="0.25">
      <c r="A125" s="964">
        <v>125</v>
      </c>
      <c r="B125" s="41"/>
      <c r="C125" s="20"/>
      <c r="D125" s="20"/>
      <c r="E125" s="20"/>
      <c r="F125" s="20"/>
      <c r="G125" s="214" t="s">
        <v>427</v>
      </c>
      <c r="H125" s="1006"/>
      <c r="I125" s="1006"/>
      <c r="J125" s="31" t="s">
        <v>46</v>
      </c>
      <c r="K125" s="31" t="s">
        <v>46</v>
      </c>
      <c r="L125" s="104"/>
      <c r="M125" s="486"/>
    </row>
    <row r="126" spans="1:13" ht="15" customHeight="1" x14ac:dyDescent="0.25">
      <c r="A126" s="964">
        <v>126</v>
      </c>
      <c r="B126" s="41"/>
      <c r="C126" s="20"/>
      <c r="D126" s="20"/>
      <c r="E126" s="20"/>
      <c r="F126" s="20"/>
      <c r="G126" s="630" t="s">
        <v>224</v>
      </c>
      <c r="H126" s="1006"/>
      <c r="I126" s="1006"/>
      <c r="J126" s="629"/>
      <c r="K126" s="77"/>
      <c r="L126" s="104"/>
      <c r="M126" s="484"/>
    </row>
    <row r="127" spans="1:13" s="92" customFormat="1" ht="15" customHeight="1" x14ac:dyDescent="0.25">
      <c r="A127" s="964">
        <v>127</v>
      </c>
      <c r="B127" s="41"/>
      <c r="C127" s="20"/>
      <c r="D127" s="20"/>
      <c r="E127" s="20"/>
      <c r="F127" s="20"/>
      <c r="G127" s="630" t="s">
        <v>224</v>
      </c>
      <c r="H127" s="1006"/>
      <c r="I127" s="1006"/>
      <c r="J127" s="629"/>
      <c r="K127" s="77"/>
      <c r="L127" s="104"/>
      <c r="M127" s="484"/>
    </row>
    <row r="128" spans="1:13" s="92" customFormat="1" ht="15" customHeight="1" x14ac:dyDescent="0.25">
      <c r="A128" s="964">
        <v>128</v>
      </c>
      <c r="B128" s="41"/>
      <c r="C128" s="20"/>
      <c r="D128" s="20"/>
      <c r="E128" s="20"/>
      <c r="F128" s="20"/>
      <c r="G128" s="630" t="s">
        <v>224</v>
      </c>
      <c r="H128" s="1004"/>
      <c r="I128" s="1004"/>
      <c r="J128" s="629"/>
      <c r="K128" s="77"/>
      <c r="L128" s="104"/>
      <c r="M128" s="484"/>
    </row>
    <row r="129" spans="1:13" s="92" customFormat="1" ht="15" customHeight="1" x14ac:dyDescent="0.25">
      <c r="A129" s="964">
        <v>129</v>
      </c>
      <c r="B129" s="41"/>
      <c r="C129" s="20"/>
      <c r="D129" s="20"/>
      <c r="E129" s="20"/>
      <c r="F129" s="20"/>
      <c r="G129" s="630" t="s">
        <v>224</v>
      </c>
      <c r="H129" s="1006"/>
      <c r="I129" s="1006"/>
      <c r="J129" s="629"/>
      <c r="K129" s="77"/>
      <c r="L129" s="104"/>
      <c r="M129" s="484"/>
    </row>
    <row r="130" spans="1:13" ht="15" customHeight="1" x14ac:dyDescent="0.25">
      <c r="A130" s="964">
        <v>130</v>
      </c>
      <c r="B130" s="41"/>
      <c r="C130" s="20"/>
      <c r="D130" s="20"/>
      <c r="E130" s="20"/>
      <c r="F130" s="20"/>
      <c r="G130" s="630" t="s">
        <v>224</v>
      </c>
      <c r="H130" s="1006"/>
      <c r="I130" s="1006"/>
      <c r="J130" s="629"/>
      <c r="K130" s="77"/>
      <c r="L130" s="104"/>
      <c r="M130" s="484"/>
    </row>
    <row r="131" spans="1:13" ht="15" customHeight="1" x14ac:dyDescent="0.2">
      <c r="A131" s="964">
        <v>131</v>
      </c>
      <c r="B131" s="41"/>
      <c r="C131" s="49"/>
      <c r="D131" s="49"/>
      <c r="E131" s="49"/>
      <c r="F131" s="49"/>
      <c r="G131" s="207" t="s">
        <v>597</v>
      </c>
      <c r="H131" s="1004"/>
      <c r="I131" s="1004"/>
      <c r="J131" s="1004"/>
      <c r="K131" s="48"/>
      <c r="L131" s="104"/>
      <c r="M131" s="484"/>
    </row>
    <row r="132" spans="1:13" ht="15" customHeight="1" thickBot="1" x14ac:dyDescent="0.25">
      <c r="A132" s="964">
        <v>132</v>
      </c>
      <c r="B132" s="41"/>
      <c r="C132" s="23"/>
      <c r="D132" s="803"/>
      <c r="E132" s="803"/>
      <c r="F132" s="803"/>
      <c r="G132" s="797" t="s">
        <v>643</v>
      </c>
      <c r="H132" s="1020"/>
      <c r="I132" s="1006"/>
      <c r="J132" s="629"/>
      <c r="K132" s="23"/>
      <c r="L132" s="104"/>
      <c r="M132" s="484"/>
    </row>
    <row r="133" spans="1:13" ht="15" customHeight="1" thickBot="1" x14ac:dyDescent="0.25">
      <c r="A133" s="964">
        <v>133</v>
      </c>
      <c r="B133" s="41"/>
      <c r="C133" s="23"/>
      <c r="D133" s="23"/>
      <c r="E133" s="23"/>
      <c r="F133" s="153" t="s">
        <v>17</v>
      </c>
      <c r="G133" s="1036"/>
      <c r="H133" s="1006"/>
      <c r="I133" s="1006"/>
      <c r="J133" s="1004"/>
      <c r="K133" s="994">
        <f>SUM(J126:J130)+J132</f>
        <v>0</v>
      </c>
      <c r="L133" s="104"/>
      <c r="M133" s="484"/>
    </row>
    <row r="134" spans="1:13" ht="22.5" customHeight="1" x14ac:dyDescent="0.25">
      <c r="A134" s="964">
        <v>134</v>
      </c>
      <c r="B134" s="41"/>
      <c r="C134" s="20"/>
      <c r="D134" s="20"/>
      <c r="E134" s="175" t="s">
        <v>18</v>
      </c>
      <c r="F134" s="161"/>
      <c r="G134" s="1037"/>
      <c r="H134" s="1006"/>
      <c r="I134" s="1006"/>
      <c r="J134" s="1006"/>
      <c r="K134" s="77"/>
      <c r="L134" s="104"/>
      <c r="M134" s="484"/>
    </row>
    <row r="135" spans="1:13" ht="15" customHeight="1" x14ac:dyDescent="0.25">
      <c r="A135" s="964">
        <v>135</v>
      </c>
      <c r="B135" s="41"/>
      <c r="C135" s="20"/>
      <c r="D135" s="20"/>
      <c r="E135" s="20"/>
      <c r="F135" s="20"/>
      <c r="G135" s="214" t="s">
        <v>427</v>
      </c>
      <c r="H135" s="1006"/>
      <c r="I135" s="1006"/>
      <c r="J135" s="31" t="s">
        <v>46</v>
      </c>
      <c r="K135" s="31" t="s">
        <v>46</v>
      </c>
      <c r="L135" s="104"/>
      <c r="M135" s="486"/>
    </row>
    <row r="136" spans="1:13" ht="15" customHeight="1" x14ac:dyDescent="0.25">
      <c r="A136" s="964">
        <v>136</v>
      </c>
      <c r="B136" s="41"/>
      <c r="C136" s="20"/>
      <c r="D136" s="20"/>
      <c r="E136" s="20"/>
      <c r="F136" s="20"/>
      <c r="G136" s="630" t="s">
        <v>224</v>
      </c>
      <c r="H136" s="1006"/>
      <c r="I136" s="1006"/>
      <c r="J136" s="629"/>
      <c r="K136" s="77"/>
      <c r="L136" s="104"/>
      <c r="M136" s="484"/>
    </row>
    <row r="137" spans="1:13" s="92" customFormat="1" ht="15" customHeight="1" x14ac:dyDescent="0.25">
      <c r="A137" s="964">
        <v>137</v>
      </c>
      <c r="B137" s="41"/>
      <c r="C137" s="20"/>
      <c r="D137" s="20"/>
      <c r="E137" s="20"/>
      <c r="F137" s="20"/>
      <c r="G137" s="630" t="s">
        <v>224</v>
      </c>
      <c r="H137" s="1006"/>
      <c r="I137" s="1006"/>
      <c r="J137" s="629"/>
      <c r="K137" s="77"/>
      <c r="L137" s="104"/>
      <c r="M137" s="484"/>
    </row>
    <row r="138" spans="1:13" s="92" customFormat="1" ht="15" customHeight="1" x14ac:dyDescent="0.25">
      <c r="A138" s="964">
        <v>138</v>
      </c>
      <c r="B138" s="41"/>
      <c r="C138" s="20"/>
      <c r="D138" s="20"/>
      <c r="E138" s="20"/>
      <c r="F138" s="20"/>
      <c r="G138" s="630" t="s">
        <v>224</v>
      </c>
      <c r="H138" s="1004"/>
      <c r="I138" s="1004"/>
      <c r="J138" s="629"/>
      <c r="K138" s="77"/>
      <c r="L138" s="104"/>
      <c r="M138" s="484"/>
    </row>
    <row r="139" spans="1:13" s="92" customFormat="1" ht="15" customHeight="1" x14ac:dyDescent="0.25">
      <c r="A139" s="964">
        <v>139</v>
      </c>
      <c r="B139" s="41"/>
      <c r="C139" s="20"/>
      <c r="D139" s="20"/>
      <c r="E139" s="20"/>
      <c r="F139" s="20"/>
      <c r="G139" s="630" t="s">
        <v>224</v>
      </c>
      <c r="H139" s="1006"/>
      <c r="I139" s="1006"/>
      <c r="J139" s="629"/>
      <c r="K139" s="77"/>
      <c r="L139" s="104"/>
      <c r="M139" s="484"/>
    </row>
    <row r="140" spans="1:13" ht="15" customHeight="1" x14ac:dyDescent="0.25">
      <c r="A140" s="964">
        <v>140</v>
      </c>
      <c r="B140" s="41"/>
      <c r="C140" s="20"/>
      <c r="D140" s="20"/>
      <c r="E140" s="20"/>
      <c r="F140" s="20"/>
      <c r="G140" s="630" t="s">
        <v>224</v>
      </c>
      <c r="H140" s="1006"/>
      <c r="I140" s="1006"/>
      <c r="J140" s="629"/>
      <c r="K140" s="77"/>
      <c r="L140" s="104"/>
      <c r="M140" s="484"/>
    </row>
    <row r="141" spans="1:13" ht="15" customHeight="1" x14ac:dyDescent="0.2">
      <c r="A141" s="964">
        <v>141</v>
      </c>
      <c r="B141" s="41"/>
      <c r="C141" s="49"/>
      <c r="D141" s="49"/>
      <c r="E141" s="49"/>
      <c r="F141" s="49"/>
      <c r="G141" s="207" t="s">
        <v>597</v>
      </c>
      <c r="H141" s="1006"/>
      <c r="I141" s="1006"/>
      <c r="J141" s="1004"/>
      <c r="K141" s="48"/>
      <c r="L141" s="104"/>
      <c r="M141" s="484"/>
    </row>
    <row r="142" spans="1:13" ht="15" customHeight="1" thickBot="1" x14ac:dyDescent="0.3">
      <c r="A142" s="964">
        <v>142</v>
      </c>
      <c r="B142" s="41"/>
      <c r="C142" s="20"/>
      <c r="D142" s="20"/>
      <c r="E142" s="806"/>
      <c r="F142" s="806"/>
      <c r="G142" s="807" t="s">
        <v>644</v>
      </c>
      <c r="H142" s="1006"/>
      <c r="I142" s="1006"/>
      <c r="J142" s="629"/>
      <c r="K142" s="77"/>
      <c r="L142" s="104"/>
      <c r="M142" s="484"/>
    </row>
    <row r="143" spans="1:13" ht="15" customHeight="1" thickBot="1" x14ac:dyDescent="0.3">
      <c r="A143" s="964">
        <v>143</v>
      </c>
      <c r="B143" s="41"/>
      <c r="C143" s="20"/>
      <c r="D143" s="20"/>
      <c r="E143" s="20"/>
      <c r="F143" s="153" t="s">
        <v>18</v>
      </c>
      <c r="G143" s="1036"/>
      <c r="H143" s="1006"/>
      <c r="I143" s="1006"/>
      <c r="J143" s="1006"/>
      <c r="K143" s="994">
        <f>SUM(J136:J140)+J142</f>
        <v>0</v>
      </c>
      <c r="L143" s="104"/>
      <c r="M143" s="484"/>
    </row>
    <row r="144" spans="1:13" s="156" customFormat="1" ht="15" customHeight="1" thickBot="1" x14ac:dyDescent="0.3">
      <c r="A144" s="964">
        <v>144</v>
      </c>
      <c r="B144" s="41"/>
      <c r="C144" s="20"/>
      <c r="D144" s="20"/>
      <c r="E144" s="153"/>
      <c r="F144" s="153"/>
      <c r="G144" s="1036"/>
      <c r="H144" s="1006"/>
      <c r="I144" s="1006"/>
      <c r="J144" s="1006"/>
      <c r="K144" s="162"/>
      <c r="L144" s="104"/>
      <c r="M144" s="484"/>
    </row>
    <row r="145" spans="1:13" s="6" customFormat="1" ht="15" customHeight="1" thickBot="1" x14ac:dyDescent="0.3">
      <c r="A145" s="964">
        <v>145</v>
      </c>
      <c r="B145" s="41"/>
      <c r="C145" s="20"/>
      <c r="D145" s="20"/>
      <c r="E145" s="731"/>
      <c r="F145" s="731" t="s">
        <v>661</v>
      </c>
      <c r="G145" s="1038"/>
      <c r="H145" s="1006"/>
      <c r="I145" s="1006"/>
      <c r="J145" s="1006"/>
      <c r="K145" s="459">
        <f>K133+K143</f>
        <v>0</v>
      </c>
      <c r="L145" s="104"/>
      <c r="M145" s="484" t="s">
        <v>535</v>
      </c>
    </row>
    <row r="146" spans="1:13" s="6" customFormat="1" x14ac:dyDescent="0.2">
      <c r="A146" s="188"/>
      <c r="B146" s="899"/>
      <c r="C146" s="886"/>
      <c r="D146" s="886"/>
      <c r="E146" s="886"/>
      <c r="F146" s="886"/>
      <c r="G146" s="1039"/>
      <c r="H146" s="1021"/>
      <c r="I146" s="1021"/>
      <c r="J146" s="1021"/>
      <c r="K146" s="888"/>
      <c r="L146" s="912"/>
      <c r="M146" s="484"/>
    </row>
  </sheetData>
  <sheetProtection sheet="1" objects="1" formatRows="0" insertRows="0"/>
  <mergeCells count="4">
    <mergeCell ref="A5:K5"/>
    <mergeCell ref="K41:K42"/>
    <mergeCell ref="I2:K2"/>
    <mergeCell ref="I3:K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
      <formula1>OR(AND(ISNUMBER(K27),K27&gt;=0),AND(ISTEXT(K27),K27="N/A"))</formula1>
    </dataValidation>
    <dataValidation allowBlank="1" showInputMessage="1" showErrorMessage="1" prompt="Please enter text" sqref="G30:G34 G126:G130 G113:G117 G100:G104 G87:G91 G75:G79 G136:G140"/>
  </dataValidations>
  <pageMargins left="0.70866141732283472" right="0.70866141732283472" top="0.74803149606299213" bottom="0.74803149606299213" header="0.31496062992125984" footer="0.31496062992125984"/>
  <pageSetup paperSize="9" scale="62" fitToHeight="3" orientation="portrait" r:id="rId1"/>
  <headerFooter>
    <oddHeader>&amp;CCommerce Commission Information Disclosure Template</oddHeader>
    <oddFooter>&amp;L&amp;F&amp;C&amp;P&amp;R&amp;A</oddFooter>
  </headerFooter>
  <rowBreaks count="2" manualBreakCount="2">
    <brk id="39" max="11" man="1"/>
    <brk id="84" max="11" man="1"/>
  </rowBreaks>
  <ignoredErrors>
    <ignoredError sqref="J7 K7 K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749992370372631"/>
    <pageSetUpPr fitToPage="1"/>
  </sheetPr>
  <dimension ref="A1:U20"/>
  <sheetViews>
    <sheetView showGridLines="0" view="pageBreakPreview" zoomScaleNormal="100" zoomScaleSheetLayoutView="100" workbookViewId="0"/>
  </sheetViews>
  <sheetFormatPr defaultRowHeight="12.75" x14ac:dyDescent="0.2"/>
  <cols>
    <col min="1" max="1" width="3.7109375" customWidth="1"/>
    <col min="2" max="2" width="3.140625" customWidth="1"/>
    <col min="3" max="3" width="6.140625" customWidth="1"/>
    <col min="4" max="5" width="2.28515625" customWidth="1"/>
    <col min="6" max="6" width="62.42578125" customWidth="1"/>
    <col min="7" max="15" width="2.5703125" style="566" customWidth="1"/>
    <col min="16" max="16" width="3.28515625" customWidth="1"/>
    <col min="17" max="19" width="16.140625" customWidth="1"/>
    <col min="20" max="20" width="2.7109375" customWidth="1"/>
    <col min="21" max="21" width="13.28515625" bestFit="1" customWidth="1"/>
  </cols>
  <sheetData>
    <row r="1" spans="1:21" ht="12.75" customHeight="1" x14ac:dyDescent="0.2">
      <c r="A1" s="893"/>
      <c r="B1" s="885"/>
      <c r="C1" s="885"/>
      <c r="D1" s="885"/>
      <c r="E1" s="887"/>
      <c r="F1" s="887"/>
      <c r="G1" s="887"/>
      <c r="H1" s="887"/>
      <c r="I1" s="887"/>
      <c r="J1" s="887"/>
      <c r="K1" s="887"/>
      <c r="L1" s="887"/>
      <c r="M1" s="887"/>
      <c r="N1" s="887"/>
      <c r="O1" s="887"/>
      <c r="P1" s="887"/>
      <c r="Q1" s="887"/>
      <c r="R1" s="885"/>
      <c r="S1" s="885"/>
      <c r="T1" s="935"/>
      <c r="U1" s="484"/>
    </row>
    <row r="2" spans="1:21" ht="18" customHeight="1" x14ac:dyDescent="0.3">
      <c r="A2" s="894"/>
      <c r="B2" s="17"/>
      <c r="C2" s="17"/>
      <c r="D2" s="17"/>
      <c r="E2" s="154"/>
      <c r="F2" s="154"/>
      <c r="G2" s="154"/>
      <c r="H2" s="154"/>
      <c r="I2" s="154"/>
      <c r="J2" s="154"/>
      <c r="K2" s="154"/>
      <c r="L2" s="154"/>
      <c r="M2" s="154"/>
      <c r="N2" s="154"/>
      <c r="O2" s="154"/>
      <c r="P2" s="154" t="s">
        <v>5</v>
      </c>
      <c r="Q2" s="1153" t="str">
        <f>IF(NOT(ISBLANK(CoverSheet!$C$8)),CoverSheet!$C$8,"")</f>
        <v/>
      </c>
      <c r="R2" s="1153"/>
      <c r="S2" s="1153"/>
      <c r="T2" s="68"/>
      <c r="U2" s="484"/>
    </row>
    <row r="3" spans="1:21" ht="18" customHeight="1" x14ac:dyDescent="0.25">
      <c r="A3" s="894"/>
      <c r="B3" s="17"/>
      <c r="C3" s="17"/>
      <c r="D3" s="17"/>
      <c r="E3" s="154"/>
      <c r="F3" s="154"/>
      <c r="G3" s="154"/>
      <c r="H3" s="154"/>
      <c r="I3" s="154"/>
      <c r="J3" s="154"/>
      <c r="K3" s="154"/>
      <c r="L3" s="154"/>
      <c r="M3" s="154"/>
      <c r="N3" s="154"/>
      <c r="O3" s="154"/>
      <c r="P3" s="154" t="s">
        <v>3</v>
      </c>
      <c r="Q3" s="1146" t="str">
        <f>IF(ISNUMBER(CoverSheet!$C$12),CoverSheet!$C$12,"")</f>
        <v/>
      </c>
      <c r="R3" s="1146"/>
      <c r="S3" s="1146"/>
      <c r="T3" s="68"/>
      <c r="U3" s="484"/>
    </row>
    <row r="4" spans="1:21" ht="20.25" customHeight="1" x14ac:dyDescent="0.35">
      <c r="A4" s="895" t="s">
        <v>442</v>
      </c>
      <c r="B4" s="53"/>
      <c r="C4" s="17"/>
      <c r="D4" s="17"/>
      <c r="E4" s="67"/>
      <c r="F4" s="67"/>
      <c r="G4" s="67"/>
      <c r="H4" s="67"/>
      <c r="I4" s="67"/>
      <c r="J4" s="67"/>
      <c r="K4" s="67"/>
      <c r="L4" s="67"/>
      <c r="M4" s="67"/>
      <c r="N4" s="67"/>
      <c r="O4" s="67"/>
      <c r="P4" s="67"/>
      <c r="Q4" s="67"/>
      <c r="R4" s="17"/>
      <c r="S4" s="17"/>
      <c r="T4" s="68"/>
      <c r="U4" s="484"/>
    </row>
    <row r="5" spans="1:21" ht="73.5" customHeight="1" x14ac:dyDescent="0.2">
      <c r="A5" s="1210" t="s">
        <v>734</v>
      </c>
      <c r="B5" s="1211"/>
      <c r="C5" s="1211"/>
      <c r="D5" s="1211"/>
      <c r="E5" s="1211"/>
      <c r="F5" s="1211"/>
      <c r="G5" s="1211"/>
      <c r="H5" s="1211"/>
      <c r="I5" s="1211"/>
      <c r="J5" s="1211"/>
      <c r="K5" s="1211"/>
      <c r="L5" s="1211"/>
      <c r="M5" s="1211"/>
      <c r="N5" s="1211"/>
      <c r="O5" s="1211"/>
      <c r="P5" s="1211"/>
      <c r="Q5" s="1211"/>
      <c r="R5" s="1211"/>
      <c r="S5" s="1211"/>
      <c r="T5" s="475"/>
      <c r="U5" s="484"/>
    </row>
    <row r="6" spans="1:21" x14ac:dyDescent="0.2">
      <c r="A6" s="896" t="s">
        <v>562</v>
      </c>
      <c r="B6" s="26"/>
      <c r="C6" s="19"/>
      <c r="D6" s="17"/>
      <c r="E6" s="67"/>
      <c r="F6" s="67"/>
      <c r="G6" s="67"/>
      <c r="H6" s="67"/>
      <c r="I6" s="67"/>
      <c r="J6" s="67"/>
      <c r="K6" s="67"/>
      <c r="L6" s="67"/>
      <c r="M6" s="67"/>
      <c r="N6" s="67"/>
      <c r="O6" s="67"/>
      <c r="P6" s="67"/>
      <c r="Q6" s="67"/>
      <c r="R6" s="17"/>
      <c r="S6" s="17"/>
      <c r="T6" s="68"/>
      <c r="U6" s="484"/>
    </row>
    <row r="7" spans="1:21" ht="24.95" customHeight="1" x14ac:dyDescent="0.3">
      <c r="A7" s="963">
        <v>7</v>
      </c>
      <c r="B7" s="116"/>
      <c r="C7" s="173" t="s">
        <v>443</v>
      </c>
      <c r="D7" s="21"/>
      <c r="E7" s="21"/>
      <c r="F7" s="21"/>
      <c r="G7" s="1006"/>
      <c r="H7" s="1006"/>
      <c r="I7" s="1006"/>
      <c r="J7" s="1006"/>
      <c r="K7" s="1006"/>
      <c r="L7" s="1006"/>
      <c r="M7" s="1006"/>
      <c r="N7" s="1006"/>
      <c r="O7" s="1006"/>
      <c r="P7" s="1006"/>
      <c r="Q7" s="1006"/>
      <c r="R7" s="31" t="s">
        <v>46</v>
      </c>
      <c r="S7" s="31" t="s">
        <v>46</v>
      </c>
      <c r="T7" s="1046"/>
      <c r="U7" s="486"/>
    </row>
    <row r="8" spans="1:21" ht="15" customHeight="1" x14ac:dyDescent="0.2">
      <c r="A8" s="963">
        <v>8</v>
      </c>
      <c r="B8" s="116"/>
      <c r="C8" s="42"/>
      <c r="D8" s="70"/>
      <c r="E8" s="21"/>
      <c r="F8" s="218" t="s">
        <v>44</v>
      </c>
      <c r="G8" s="1026"/>
      <c r="H8" s="1026"/>
      <c r="I8" s="1026"/>
      <c r="J8" s="1026"/>
      <c r="K8" s="1026"/>
      <c r="L8" s="1026"/>
      <c r="M8" s="1026"/>
      <c r="N8" s="1026"/>
      <c r="O8" s="1026"/>
      <c r="P8" s="1043"/>
      <c r="Q8" s="1006"/>
      <c r="R8" s="629"/>
      <c r="S8" s="1009"/>
      <c r="T8" s="1046"/>
      <c r="U8" s="484" t="s">
        <v>559</v>
      </c>
    </row>
    <row r="9" spans="1:21" ht="15" customHeight="1" x14ac:dyDescent="0.2">
      <c r="A9" s="963">
        <v>9</v>
      </c>
      <c r="B9" s="116"/>
      <c r="C9" s="79"/>
      <c r="D9" s="70"/>
      <c r="E9" s="21"/>
      <c r="F9" s="218" t="s">
        <v>45</v>
      </c>
      <c r="G9" s="1026"/>
      <c r="H9" s="1026"/>
      <c r="I9" s="1026"/>
      <c r="J9" s="1026"/>
      <c r="K9" s="1026"/>
      <c r="L9" s="1026"/>
      <c r="M9" s="1026"/>
      <c r="N9" s="1026"/>
      <c r="O9" s="1026"/>
      <c r="P9" s="1043"/>
      <c r="Q9" s="1006"/>
      <c r="R9" s="629"/>
      <c r="S9" s="1009"/>
      <c r="T9" s="1046"/>
      <c r="U9" s="484" t="s">
        <v>559</v>
      </c>
    </row>
    <row r="10" spans="1:21" ht="15" customHeight="1" x14ac:dyDescent="0.2">
      <c r="A10" s="963">
        <v>10</v>
      </c>
      <c r="B10" s="115"/>
      <c r="C10" s="115"/>
      <c r="D10" s="139"/>
      <c r="E10" s="21"/>
      <c r="F10" s="218" t="s">
        <v>69</v>
      </c>
      <c r="G10" s="1026"/>
      <c r="H10" s="1026"/>
      <c r="I10" s="1026"/>
      <c r="J10" s="1026"/>
      <c r="K10" s="1026"/>
      <c r="L10" s="1026"/>
      <c r="M10" s="1026"/>
      <c r="N10" s="1026"/>
      <c r="O10" s="1026"/>
      <c r="P10" s="1044"/>
      <c r="Q10" s="1006"/>
      <c r="R10" s="629"/>
      <c r="S10" s="1009"/>
      <c r="T10" s="1047"/>
      <c r="U10" s="484" t="s">
        <v>559</v>
      </c>
    </row>
    <row r="11" spans="1:21" ht="15" customHeight="1" x14ac:dyDescent="0.2">
      <c r="A11" s="963">
        <v>11</v>
      </c>
      <c r="B11" s="116"/>
      <c r="C11" s="103"/>
      <c r="D11" s="29"/>
      <c r="E11" s="376" t="s">
        <v>379</v>
      </c>
      <c r="F11" s="212"/>
      <c r="G11" s="1045"/>
      <c r="H11" s="1045"/>
      <c r="I11" s="1045"/>
      <c r="J11" s="1045"/>
      <c r="K11" s="1045"/>
      <c r="L11" s="1045"/>
      <c r="M11" s="1045"/>
      <c r="N11" s="1045"/>
      <c r="O11" s="1045"/>
      <c r="P11" s="1006"/>
      <c r="Q11" s="1006"/>
      <c r="R11" s="1006"/>
      <c r="S11" s="460">
        <f>SUM(R8:R10)</f>
        <v>0</v>
      </c>
      <c r="T11" s="1046"/>
      <c r="U11" s="484"/>
    </row>
    <row r="12" spans="1:21" ht="15" customHeight="1" x14ac:dyDescent="0.2">
      <c r="A12" s="963">
        <v>12</v>
      </c>
      <c r="B12" s="116"/>
      <c r="C12" s="79"/>
      <c r="D12" s="70"/>
      <c r="E12" s="21"/>
      <c r="F12" s="218" t="s">
        <v>235</v>
      </c>
      <c r="G12" s="1026"/>
      <c r="H12" s="1026"/>
      <c r="I12" s="1026"/>
      <c r="J12" s="1026"/>
      <c r="K12" s="1026"/>
      <c r="L12" s="1026"/>
      <c r="M12" s="1026"/>
      <c r="N12" s="1026"/>
      <c r="O12" s="1026"/>
      <c r="P12" s="1043"/>
      <c r="Q12" s="1006"/>
      <c r="R12" s="629"/>
      <c r="S12" s="1009"/>
      <c r="T12" s="1046"/>
      <c r="U12" s="484" t="s">
        <v>559</v>
      </c>
    </row>
    <row r="13" spans="1:21" ht="15" customHeight="1" x14ac:dyDescent="0.2">
      <c r="A13" s="963">
        <v>13</v>
      </c>
      <c r="B13" s="116"/>
      <c r="C13" s="103"/>
      <c r="D13" s="70"/>
      <c r="E13" s="21"/>
      <c r="F13" s="218" t="s">
        <v>21</v>
      </c>
      <c r="G13" s="1026"/>
      <c r="H13" s="1026"/>
      <c r="I13" s="1026"/>
      <c r="J13" s="1026"/>
      <c r="K13" s="1026"/>
      <c r="L13" s="1026"/>
      <c r="M13" s="1026"/>
      <c r="N13" s="1026"/>
      <c r="O13" s="1026"/>
      <c r="P13" s="1043"/>
      <c r="Q13" s="1006"/>
      <c r="R13" s="629"/>
      <c r="S13" s="1009"/>
      <c r="T13" s="1046"/>
      <c r="U13" s="484" t="s">
        <v>559</v>
      </c>
    </row>
    <row r="14" spans="1:21" ht="15" customHeight="1" x14ac:dyDescent="0.2">
      <c r="A14" s="963">
        <v>14</v>
      </c>
      <c r="B14" s="116"/>
      <c r="C14" s="103"/>
      <c r="D14" s="29"/>
      <c r="E14" s="376" t="s">
        <v>380</v>
      </c>
      <c r="F14" s="212"/>
      <c r="G14" s="1045"/>
      <c r="H14" s="1045"/>
      <c r="I14" s="1045"/>
      <c r="J14" s="1045"/>
      <c r="K14" s="1045"/>
      <c r="L14" s="1045"/>
      <c r="M14" s="1045"/>
      <c r="N14" s="1045"/>
      <c r="O14" s="1045"/>
      <c r="P14" s="1006"/>
      <c r="Q14" s="1006"/>
      <c r="R14" s="1006"/>
      <c r="S14" s="460">
        <f>SUM(R12:R13)</f>
        <v>0</v>
      </c>
      <c r="T14" s="1046"/>
      <c r="U14" s="484"/>
    </row>
    <row r="15" spans="1:21" ht="15" customHeight="1" thickBot="1" x14ac:dyDescent="0.25">
      <c r="A15" s="963">
        <v>15</v>
      </c>
      <c r="B15" s="116"/>
      <c r="C15" s="79"/>
      <c r="D15" s="70"/>
      <c r="E15" s="21"/>
      <c r="F15" s="70"/>
      <c r="G15" s="1043"/>
      <c r="H15" s="1043"/>
      <c r="I15" s="1043"/>
      <c r="J15" s="1043"/>
      <c r="K15" s="1043"/>
      <c r="L15" s="1043"/>
      <c r="M15" s="1043"/>
      <c r="N15" s="1043"/>
      <c r="O15" s="1043"/>
      <c r="P15" s="1043"/>
      <c r="Q15" s="1043"/>
      <c r="R15" s="1043"/>
      <c r="S15" s="1043"/>
      <c r="T15" s="1046"/>
      <c r="U15" s="484"/>
    </row>
    <row r="16" spans="1:21" ht="15" customHeight="1" thickBot="1" x14ac:dyDescent="0.25">
      <c r="A16" s="963">
        <v>16</v>
      </c>
      <c r="B16" s="116"/>
      <c r="C16" s="103"/>
      <c r="D16" s="29"/>
      <c r="E16" s="29" t="s">
        <v>106</v>
      </c>
      <c r="F16" s="21"/>
      <c r="G16" s="1006"/>
      <c r="H16" s="1006"/>
      <c r="I16" s="1006"/>
      <c r="J16" s="1006"/>
      <c r="K16" s="1006"/>
      <c r="L16" s="1006"/>
      <c r="M16" s="1006"/>
      <c r="N16" s="1006"/>
      <c r="O16" s="1006"/>
      <c r="P16" s="1006"/>
      <c r="Q16" s="1006"/>
      <c r="R16" s="1006"/>
      <c r="S16" s="459">
        <f>S11+S14</f>
        <v>0</v>
      </c>
      <c r="T16" s="1046"/>
      <c r="U16" s="484" t="s">
        <v>550</v>
      </c>
    </row>
    <row r="17" spans="1:21" ht="30" customHeight="1" x14ac:dyDescent="0.3">
      <c r="A17" s="963">
        <v>17</v>
      </c>
      <c r="B17" s="116"/>
      <c r="C17" s="173" t="s">
        <v>444</v>
      </c>
      <c r="D17" s="29"/>
      <c r="E17" s="21"/>
      <c r="F17" s="21"/>
      <c r="G17" s="1006"/>
      <c r="H17" s="1006"/>
      <c r="I17" s="1006"/>
      <c r="J17" s="1006"/>
      <c r="K17" s="1006"/>
      <c r="L17" s="1006"/>
      <c r="M17" s="1006"/>
      <c r="N17" s="1006"/>
      <c r="O17" s="1006"/>
      <c r="P17" s="1006"/>
      <c r="Q17" s="1006"/>
      <c r="R17" s="1006"/>
      <c r="S17" s="1009"/>
      <c r="T17" s="1048"/>
      <c r="U17" s="484"/>
    </row>
    <row r="18" spans="1:21" ht="15" customHeight="1" x14ac:dyDescent="0.25">
      <c r="A18" s="963">
        <v>18</v>
      </c>
      <c r="B18" s="116"/>
      <c r="C18" s="20"/>
      <c r="D18" s="70"/>
      <c r="E18" s="21"/>
      <c r="F18" s="70" t="s">
        <v>246</v>
      </c>
      <c r="G18" s="1043"/>
      <c r="H18" s="1043"/>
      <c r="I18" s="1043"/>
      <c r="J18" s="1043"/>
      <c r="K18" s="1043"/>
      <c r="L18" s="1043"/>
      <c r="M18" s="1043"/>
      <c r="N18" s="1043"/>
      <c r="O18" s="1043"/>
      <c r="P18" s="1006"/>
      <c r="Q18" s="1006"/>
      <c r="R18" s="1006"/>
      <c r="S18" s="629"/>
      <c r="T18" s="1048"/>
      <c r="U18" s="484" t="s">
        <v>559</v>
      </c>
    </row>
    <row r="19" spans="1:21" ht="15" customHeight="1" x14ac:dyDescent="0.2">
      <c r="A19" s="963">
        <v>19</v>
      </c>
      <c r="B19" s="116"/>
      <c r="C19" s="103"/>
      <c r="D19" s="70"/>
      <c r="E19" s="21"/>
      <c r="F19" s="70" t="s">
        <v>257</v>
      </c>
      <c r="G19" s="1043"/>
      <c r="H19" s="1043"/>
      <c r="I19" s="1043"/>
      <c r="J19" s="1043"/>
      <c r="K19" s="1043"/>
      <c r="L19" s="1043"/>
      <c r="M19" s="1043"/>
      <c r="N19" s="1043"/>
      <c r="O19" s="1043"/>
      <c r="P19" s="1006"/>
      <c r="Q19" s="1006"/>
      <c r="R19" s="1006"/>
      <c r="S19" s="629"/>
      <c r="T19" s="1046"/>
      <c r="U19" s="484" t="s">
        <v>559</v>
      </c>
    </row>
    <row r="20" spans="1:21" x14ac:dyDescent="0.2">
      <c r="A20" s="187"/>
      <c r="B20" s="899"/>
      <c r="C20" s="886"/>
      <c r="D20" s="886"/>
      <c r="E20" s="888"/>
      <c r="F20" s="888"/>
      <c r="G20" s="1021"/>
      <c r="H20" s="1021"/>
      <c r="I20" s="1021"/>
      <c r="J20" s="1021"/>
      <c r="K20" s="1021"/>
      <c r="L20" s="1021"/>
      <c r="M20" s="1021"/>
      <c r="N20" s="1021"/>
      <c r="O20" s="1021"/>
      <c r="P20" s="1021"/>
      <c r="Q20" s="1021"/>
      <c r="R20" s="1021"/>
      <c r="S20" s="1021"/>
      <c r="T20" s="1049"/>
      <c r="U20" s="484"/>
    </row>
  </sheetData>
  <sheetProtection sheet="1" objects="1" formatRows="0" insertRows="0"/>
  <mergeCells count="3">
    <mergeCell ref="Q2:S2"/>
    <mergeCell ref="Q3:S3"/>
    <mergeCell ref="A5:S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S18:S19">
      <formula1>OR(AND(ISNUMBER(S18),S18&gt;=0),AND(ISTEXT(S18),S18="N/A"))</formula1>
    </dataValidation>
    <dataValidation operator="greaterThanOrEqual" allowBlank="1" sqref="R8:R10 R12:R13"/>
  </dataValidations>
  <pageMargins left="0.70866141732283472" right="0.70866141732283472" top="0.74803149606299213" bottom="0.74803149606299213" header="0.31496062992125984" footer="0.31496062992125984"/>
  <pageSetup paperSize="9" scale="87" orientation="landscape" r:id="rId1"/>
  <headerFooter>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3870"/>
    <pageSetUpPr fitToPage="1"/>
  </sheetPr>
  <dimension ref="A1:L39"/>
  <sheetViews>
    <sheetView showGridLines="0" view="pageBreakPreview" zoomScaleNormal="100" zoomScaleSheetLayoutView="100" workbookViewId="0"/>
  </sheetViews>
  <sheetFormatPr defaultRowHeight="12.75" x14ac:dyDescent="0.2"/>
  <cols>
    <col min="1" max="3" width="3.7109375" customWidth="1"/>
    <col min="4" max="4" width="2.42578125" customWidth="1"/>
    <col min="5" max="5" width="4.28515625" customWidth="1"/>
    <col min="6" max="6" width="60.7109375" customWidth="1"/>
    <col min="7" max="7" width="3.85546875" customWidth="1"/>
    <col min="8" max="10" width="15.7109375" customWidth="1"/>
    <col min="11" max="11" width="2.7109375" customWidth="1"/>
    <col min="12" max="12" width="11.85546875" customWidth="1"/>
  </cols>
  <sheetData>
    <row r="1" spans="1:12" ht="12.75" customHeight="1" x14ac:dyDescent="0.2">
      <c r="A1" s="893"/>
      <c r="B1" s="885"/>
      <c r="C1" s="885"/>
      <c r="D1" s="885"/>
      <c r="E1" s="885"/>
      <c r="F1" s="885"/>
      <c r="G1" s="885"/>
      <c r="H1" s="885"/>
      <c r="I1" s="885"/>
      <c r="J1" s="885"/>
      <c r="K1" s="897"/>
      <c r="L1" s="492"/>
    </row>
    <row r="2" spans="1:12" ht="18" customHeight="1" x14ac:dyDescent="0.3">
      <c r="A2" s="894"/>
      <c r="B2" s="17"/>
      <c r="C2" s="17"/>
      <c r="D2" s="17"/>
      <c r="E2" s="17"/>
      <c r="F2" s="17"/>
      <c r="G2" s="131" t="s">
        <v>5</v>
      </c>
      <c r="H2" s="1153" t="str">
        <f>IF(NOT(ISBLANK(CoverSheet!$C$8)),CoverSheet!$C$8,"")</f>
        <v/>
      </c>
      <c r="I2" s="1153"/>
      <c r="J2" s="1153"/>
      <c r="K2" s="18"/>
      <c r="L2" s="492"/>
    </row>
    <row r="3" spans="1:12" ht="18" customHeight="1" x14ac:dyDescent="0.25">
      <c r="A3" s="894"/>
      <c r="B3" s="17"/>
      <c r="C3" s="17"/>
      <c r="D3" s="17"/>
      <c r="E3" s="17"/>
      <c r="F3" s="17"/>
      <c r="G3" s="131" t="s">
        <v>3</v>
      </c>
      <c r="H3" s="1213" t="str">
        <f>IF(ISNUMBER(CoverSheet!$C$12),CoverSheet!$C$12,"")</f>
        <v/>
      </c>
      <c r="I3" s="1214"/>
      <c r="J3" s="1215"/>
      <c r="K3" s="18"/>
      <c r="L3" s="492"/>
    </row>
    <row r="4" spans="1:12" ht="20.25" customHeight="1" x14ac:dyDescent="0.35">
      <c r="A4" s="895" t="s">
        <v>433</v>
      </c>
      <c r="B4" s="155"/>
      <c r="C4" s="17"/>
      <c r="D4" s="17"/>
      <c r="E4" s="17"/>
      <c r="F4" s="17"/>
      <c r="G4" s="17"/>
      <c r="H4" s="17"/>
      <c r="I4" s="17"/>
      <c r="J4" s="17"/>
      <c r="K4" s="18"/>
      <c r="L4" s="492"/>
    </row>
    <row r="5" spans="1:12" ht="28.5" customHeight="1" x14ac:dyDescent="0.2">
      <c r="A5" s="1147" t="s">
        <v>316</v>
      </c>
      <c r="B5" s="1148"/>
      <c r="C5" s="1212"/>
      <c r="D5" s="1212"/>
      <c r="E5" s="1212"/>
      <c r="F5" s="1212"/>
      <c r="G5" s="1212"/>
      <c r="H5" s="1212"/>
      <c r="I5" s="1212"/>
      <c r="J5" s="1212"/>
      <c r="K5" s="148"/>
      <c r="L5" s="493"/>
    </row>
    <row r="6" spans="1:12" ht="58.5" customHeight="1" x14ac:dyDescent="0.2">
      <c r="A6" s="1147" t="s">
        <v>499</v>
      </c>
      <c r="B6" s="1148"/>
      <c r="C6" s="1212"/>
      <c r="D6" s="1212"/>
      <c r="E6" s="1212"/>
      <c r="F6" s="1212"/>
      <c r="G6" s="1212"/>
      <c r="H6" s="1212"/>
      <c r="I6" s="1212"/>
      <c r="J6" s="1212"/>
      <c r="K6" s="180"/>
      <c r="L6" s="492"/>
    </row>
    <row r="7" spans="1:12" ht="14.25" customHeight="1" x14ac:dyDescent="0.2">
      <c r="A7" s="896" t="s">
        <v>562</v>
      </c>
      <c r="B7" s="19"/>
      <c r="C7" s="19"/>
      <c r="D7" s="19"/>
      <c r="E7" s="19"/>
      <c r="F7" s="17"/>
      <c r="G7" s="17"/>
      <c r="H7" s="17"/>
      <c r="I7" s="17"/>
      <c r="J7" s="17"/>
      <c r="K7" s="18"/>
      <c r="L7" s="492"/>
    </row>
    <row r="8" spans="1:12" ht="45" customHeight="1" x14ac:dyDescent="0.3">
      <c r="A8" s="963">
        <v>8</v>
      </c>
      <c r="B8" s="116"/>
      <c r="C8" s="173" t="s">
        <v>434</v>
      </c>
      <c r="D8" s="173"/>
      <c r="E8" s="175"/>
      <c r="F8" s="23"/>
      <c r="G8" s="23"/>
      <c r="H8" s="204" t="s">
        <v>387</v>
      </c>
      <c r="I8" s="204" t="s">
        <v>385</v>
      </c>
      <c r="J8" s="201" t="s">
        <v>192</v>
      </c>
      <c r="K8" s="30"/>
      <c r="L8" s="484"/>
    </row>
    <row r="9" spans="1:12" ht="15" customHeight="1" x14ac:dyDescent="0.3">
      <c r="A9" s="963">
        <v>9</v>
      </c>
      <c r="B9" s="116"/>
      <c r="C9" s="173"/>
      <c r="D9" s="173"/>
      <c r="E9" s="107" t="s">
        <v>386</v>
      </c>
      <c r="F9" s="23"/>
      <c r="G9" s="23"/>
      <c r="H9" s="631"/>
      <c r="I9" s="461">
        <f>'S8.Billed Quantities+Revenues'!G51</f>
        <v>0</v>
      </c>
      <c r="J9" s="469">
        <f>IF(H9=0,0,(I9-H9)/H9)</f>
        <v>0</v>
      </c>
      <c r="K9" s="30"/>
      <c r="L9" s="484" t="s">
        <v>520</v>
      </c>
    </row>
    <row r="10" spans="1:12" ht="51.75" customHeight="1" x14ac:dyDescent="0.3">
      <c r="A10" s="963">
        <v>10</v>
      </c>
      <c r="B10" s="116"/>
      <c r="C10" s="173" t="s">
        <v>485</v>
      </c>
      <c r="D10" s="175"/>
      <c r="E10" s="175"/>
      <c r="F10" s="58"/>
      <c r="G10" s="58"/>
      <c r="H10" s="204" t="s">
        <v>388</v>
      </c>
      <c r="I10" s="204" t="s">
        <v>385</v>
      </c>
      <c r="J10" s="201" t="s">
        <v>192</v>
      </c>
      <c r="K10" s="30"/>
      <c r="L10" s="484"/>
    </row>
    <row r="11" spans="1:12" ht="15" customHeight="1" x14ac:dyDescent="0.2">
      <c r="A11" s="963">
        <v>11</v>
      </c>
      <c r="B11" s="116"/>
      <c r="C11" s="23"/>
      <c r="D11" s="23"/>
      <c r="E11" s="107" t="s">
        <v>345</v>
      </c>
      <c r="F11" s="23"/>
      <c r="G11" s="23"/>
      <c r="H11" s="631"/>
      <c r="I11" s="461">
        <f>'S6a.Actual Expenditure Capex'!K8</f>
        <v>0</v>
      </c>
      <c r="J11" s="469">
        <f>IF(H11=0,0,(I11-H11)/H11)</f>
        <v>0</v>
      </c>
      <c r="K11" s="30"/>
      <c r="L11" s="484" t="s">
        <v>532</v>
      </c>
    </row>
    <row r="12" spans="1:12" ht="15" customHeight="1" x14ac:dyDescent="0.2">
      <c r="A12" s="963">
        <v>12</v>
      </c>
      <c r="B12" s="116"/>
      <c r="C12" s="39"/>
      <c r="D12" s="39"/>
      <c r="E12" s="23" t="s">
        <v>68</v>
      </c>
      <c r="F12" s="25"/>
      <c r="G12" s="25"/>
      <c r="H12" s="631"/>
      <c r="I12" s="461">
        <f>'S6a.Actual Expenditure Capex'!K9</f>
        <v>0</v>
      </c>
      <c r="J12" s="469">
        <f>IF(H12=0,0,(I12-H12)/H12)</f>
        <v>0</v>
      </c>
      <c r="K12" s="30"/>
      <c r="L12" s="484" t="s">
        <v>532</v>
      </c>
    </row>
    <row r="13" spans="1:12" ht="15" customHeight="1" x14ac:dyDescent="0.2">
      <c r="A13" s="963">
        <v>13</v>
      </c>
      <c r="B13" s="116"/>
      <c r="C13" s="39"/>
      <c r="D13" s="39"/>
      <c r="E13" s="23" t="s">
        <v>69</v>
      </c>
      <c r="F13" s="25"/>
      <c r="G13" s="25"/>
      <c r="H13" s="631"/>
      <c r="I13" s="461">
        <f>'S6a.Actual Expenditure Capex'!K10</f>
        <v>0</v>
      </c>
      <c r="J13" s="469">
        <f>IF(H13=0,0,(I13-H13)/H13)</f>
        <v>0</v>
      </c>
      <c r="K13" s="30"/>
      <c r="L13" s="484" t="s">
        <v>532</v>
      </c>
    </row>
    <row r="14" spans="1:12" ht="15" customHeight="1" x14ac:dyDescent="0.2">
      <c r="A14" s="963">
        <v>14</v>
      </c>
      <c r="B14" s="116"/>
      <c r="C14" s="39"/>
      <c r="D14" s="39"/>
      <c r="E14" s="23" t="s">
        <v>70</v>
      </c>
      <c r="F14" s="25"/>
      <c r="G14" s="25"/>
      <c r="H14" s="631"/>
      <c r="I14" s="461">
        <f>'S6a.Actual Expenditure Capex'!K11</f>
        <v>0</v>
      </c>
      <c r="J14" s="469">
        <f>IF(H14=0,0,(I14-H14)/H14)</f>
        <v>0</v>
      </c>
      <c r="K14" s="30"/>
      <c r="L14" s="484" t="s">
        <v>532</v>
      </c>
    </row>
    <row r="15" spans="1:12" ht="15" customHeight="1" x14ac:dyDescent="0.2">
      <c r="A15" s="965">
        <v>15</v>
      </c>
      <c r="B15" s="41"/>
      <c r="C15" s="23"/>
      <c r="D15" s="23"/>
      <c r="E15" s="167" t="s">
        <v>245</v>
      </c>
      <c r="F15" s="167"/>
      <c r="G15" s="96"/>
      <c r="H15" s="419"/>
      <c r="I15" s="419"/>
      <c r="J15" s="419"/>
      <c r="K15" s="113"/>
      <c r="L15" s="484"/>
    </row>
    <row r="16" spans="1:12" ht="15" customHeight="1" x14ac:dyDescent="0.2">
      <c r="A16" s="963">
        <v>16</v>
      </c>
      <c r="B16" s="116"/>
      <c r="C16" s="39"/>
      <c r="D16" s="39"/>
      <c r="E16" s="93"/>
      <c r="F16" s="28" t="s">
        <v>16</v>
      </c>
      <c r="G16" s="28"/>
      <c r="H16" s="631"/>
      <c r="I16" s="462">
        <f>'S6a.Actual Expenditure Capex'!J13</f>
        <v>0</v>
      </c>
      <c r="J16" s="471">
        <f t="shared" ref="J16:J22" si="0">IF(H16=0,0,(I16-H16)/H16)</f>
        <v>0</v>
      </c>
      <c r="K16" s="30"/>
      <c r="L16" s="484" t="s">
        <v>532</v>
      </c>
    </row>
    <row r="17" spans="1:12" ht="15" customHeight="1" x14ac:dyDescent="0.2">
      <c r="A17" s="963">
        <v>17</v>
      </c>
      <c r="B17" s="116"/>
      <c r="C17" s="39"/>
      <c r="D17" s="39"/>
      <c r="E17" s="25"/>
      <c r="F17" s="23" t="s">
        <v>71</v>
      </c>
      <c r="G17" s="28"/>
      <c r="H17" s="631"/>
      <c r="I17" s="461">
        <f>'S6a.Actual Expenditure Capex'!J14</f>
        <v>0</v>
      </c>
      <c r="J17" s="470">
        <f t="shared" si="0"/>
        <v>0</v>
      </c>
      <c r="K17" s="30"/>
      <c r="L17" s="484" t="s">
        <v>532</v>
      </c>
    </row>
    <row r="18" spans="1:12" ht="15" customHeight="1" thickBot="1" x14ac:dyDescent="0.25">
      <c r="A18" s="963">
        <v>18</v>
      </c>
      <c r="B18" s="116"/>
      <c r="C18" s="39"/>
      <c r="D18" s="39"/>
      <c r="E18" s="25"/>
      <c r="F18" s="165" t="s">
        <v>249</v>
      </c>
      <c r="G18" s="28"/>
      <c r="H18" s="631"/>
      <c r="I18" s="461">
        <f>'S6a.Actual Expenditure Capex'!J15</f>
        <v>0</v>
      </c>
      <c r="J18" s="469">
        <f t="shared" si="0"/>
        <v>0</v>
      </c>
      <c r="K18" s="30"/>
      <c r="L18" s="484" t="s">
        <v>532</v>
      </c>
    </row>
    <row r="19" spans="1:12" ht="15" customHeight="1" thickBot="1" x14ac:dyDescent="0.25">
      <c r="A19" s="965">
        <v>19</v>
      </c>
      <c r="B19" s="41"/>
      <c r="C19" s="23"/>
      <c r="D19" s="213"/>
      <c r="E19" s="213" t="s">
        <v>244</v>
      </c>
      <c r="F19" s="25"/>
      <c r="G19" s="25"/>
      <c r="H19" s="527">
        <f>SUM(H16:H18)</f>
        <v>0</v>
      </c>
      <c r="I19" s="458">
        <f>SUM(I16:I18)</f>
        <v>0</v>
      </c>
      <c r="J19" s="472">
        <f t="shared" si="0"/>
        <v>0</v>
      </c>
      <c r="K19" s="30"/>
      <c r="L19" s="484"/>
    </row>
    <row r="20" spans="1:12" ht="15" customHeight="1" thickBot="1" x14ac:dyDescent="0.25">
      <c r="A20" s="965"/>
      <c r="B20" s="41"/>
      <c r="C20" s="23"/>
      <c r="D20" s="213" t="s">
        <v>490</v>
      </c>
      <c r="E20" s="213"/>
      <c r="F20" s="25"/>
      <c r="G20" s="25"/>
      <c r="H20" s="527">
        <f>H11+H12+H13+H14+H19</f>
        <v>0</v>
      </c>
      <c r="I20" s="458">
        <f>I11+I12+I13+I14+I19</f>
        <v>0</v>
      </c>
      <c r="J20" s="472">
        <f t="shared" si="0"/>
        <v>0</v>
      </c>
      <c r="K20" s="30"/>
      <c r="L20" s="484"/>
    </row>
    <row r="21" spans="1:12" ht="15" customHeight="1" thickBot="1" x14ac:dyDescent="0.25">
      <c r="A21" s="963">
        <v>21</v>
      </c>
      <c r="B21" s="116"/>
      <c r="C21" s="39"/>
      <c r="D21" s="39"/>
      <c r="E21" s="704" t="s">
        <v>661</v>
      </c>
      <c r="F21" s="809"/>
      <c r="G21" s="25"/>
      <c r="H21" s="631"/>
      <c r="I21" s="463">
        <f>'S6a.Actual Expenditure Capex'!K18</f>
        <v>0</v>
      </c>
      <c r="J21" s="469">
        <f t="shared" si="0"/>
        <v>0</v>
      </c>
      <c r="K21" s="30"/>
      <c r="L21" s="484" t="s">
        <v>532</v>
      </c>
    </row>
    <row r="22" spans="1:12" ht="15" customHeight="1" thickBot="1" x14ac:dyDescent="0.25">
      <c r="A22" s="963">
        <v>22</v>
      </c>
      <c r="B22" s="116"/>
      <c r="C22" s="39"/>
      <c r="D22" s="195" t="s">
        <v>473</v>
      </c>
      <c r="E22" s="29"/>
      <c r="F22" s="25"/>
      <c r="G22" s="25"/>
      <c r="H22" s="528">
        <f>H20+H21</f>
        <v>0</v>
      </c>
      <c r="I22" s="459">
        <f>I20+I21</f>
        <v>0</v>
      </c>
      <c r="J22" s="473">
        <f t="shared" si="0"/>
        <v>0</v>
      </c>
      <c r="K22" s="30"/>
      <c r="L22" s="484"/>
    </row>
    <row r="23" spans="1:12" ht="30" customHeight="1" x14ac:dyDescent="0.3">
      <c r="A23" s="963">
        <v>23</v>
      </c>
      <c r="B23" s="116"/>
      <c r="C23" s="173" t="s">
        <v>435</v>
      </c>
      <c r="D23" s="39"/>
      <c r="E23" s="175"/>
      <c r="F23" s="25"/>
      <c r="G23" s="25"/>
      <c r="H23" s="420"/>
      <c r="I23" s="420"/>
      <c r="J23" s="420"/>
      <c r="K23" s="30"/>
      <c r="L23" s="484"/>
    </row>
    <row r="24" spans="1:12" ht="15" customHeight="1" x14ac:dyDescent="0.2">
      <c r="A24" s="963">
        <v>24</v>
      </c>
      <c r="B24" s="116"/>
      <c r="C24" s="39"/>
      <c r="D24" s="39"/>
      <c r="E24" s="23" t="s">
        <v>44</v>
      </c>
      <c r="F24" s="25"/>
      <c r="G24" s="25"/>
      <c r="H24" s="631"/>
      <c r="I24" s="463">
        <f>'S6b.Actual Expenditure Opex'!R8</f>
        <v>0</v>
      </c>
      <c r="J24" s="469">
        <f t="shared" ref="J24:J31" si="1">IF(H24=0,0,(I24-H24)/H24)</f>
        <v>0</v>
      </c>
      <c r="K24" s="30"/>
      <c r="L24" s="484" t="s">
        <v>528</v>
      </c>
    </row>
    <row r="25" spans="1:12" ht="15" customHeight="1" x14ac:dyDescent="0.2">
      <c r="A25" s="963">
        <v>25</v>
      </c>
      <c r="B25" s="116"/>
      <c r="C25" s="39"/>
      <c r="D25" s="39"/>
      <c r="E25" s="23" t="s">
        <v>45</v>
      </c>
      <c r="F25" s="25"/>
      <c r="G25" s="25"/>
      <c r="H25" s="631"/>
      <c r="I25" s="463">
        <f>'S6b.Actual Expenditure Opex'!R9</f>
        <v>0</v>
      </c>
      <c r="J25" s="469">
        <f t="shared" si="1"/>
        <v>0</v>
      </c>
      <c r="K25" s="30"/>
      <c r="L25" s="484" t="s">
        <v>528</v>
      </c>
    </row>
    <row r="26" spans="1:12" ht="15" customHeight="1" thickBot="1" x14ac:dyDescent="0.25">
      <c r="A26" s="963">
        <v>26</v>
      </c>
      <c r="B26" s="116"/>
      <c r="C26" s="39"/>
      <c r="D26" s="39"/>
      <c r="E26" s="23" t="s">
        <v>69</v>
      </c>
      <c r="F26" s="25"/>
      <c r="G26" s="25"/>
      <c r="H26" s="631"/>
      <c r="I26" s="463">
        <f>'S6b.Actual Expenditure Opex'!R10</f>
        <v>0</v>
      </c>
      <c r="J26" s="469">
        <f t="shared" si="1"/>
        <v>0</v>
      </c>
      <c r="K26" s="30"/>
      <c r="L26" s="484" t="s">
        <v>528</v>
      </c>
    </row>
    <row r="27" spans="1:12" ht="15" customHeight="1" thickBot="1" x14ac:dyDescent="0.25">
      <c r="A27" s="963">
        <v>27</v>
      </c>
      <c r="B27" s="116"/>
      <c r="C27" s="39"/>
      <c r="D27" s="195" t="s">
        <v>379</v>
      </c>
      <c r="E27" s="29"/>
      <c r="F27" s="23"/>
      <c r="G27" s="23"/>
      <c r="H27" s="528">
        <f>SUM(H24:H26)</f>
        <v>0</v>
      </c>
      <c r="I27" s="459">
        <f>SUM(I24:I26)</f>
        <v>0</v>
      </c>
      <c r="J27" s="473">
        <f t="shared" si="1"/>
        <v>0</v>
      </c>
      <c r="K27" s="30"/>
      <c r="L27" s="484"/>
    </row>
    <row r="28" spans="1:12" ht="15" customHeight="1" x14ac:dyDescent="0.2">
      <c r="A28" s="963">
        <v>28</v>
      </c>
      <c r="B28" s="116"/>
      <c r="C28" s="39"/>
      <c r="D28" s="39"/>
      <c r="E28" s="192" t="s">
        <v>235</v>
      </c>
      <c r="F28" s="25"/>
      <c r="G28" s="25"/>
      <c r="H28" s="631"/>
      <c r="I28" s="463">
        <f>'S6b.Actual Expenditure Opex'!R12</f>
        <v>0</v>
      </c>
      <c r="J28" s="469">
        <f t="shared" si="1"/>
        <v>0</v>
      </c>
      <c r="K28" s="30"/>
      <c r="L28" s="484" t="s">
        <v>528</v>
      </c>
    </row>
    <row r="29" spans="1:12" ht="15" customHeight="1" thickBot="1" x14ac:dyDescent="0.25">
      <c r="A29" s="963">
        <v>29</v>
      </c>
      <c r="B29" s="116"/>
      <c r="C29" s="39"/>
      <c r="D29" s="39"/>
      <c r="E29" s="23" t="s">
        <v>21</v>
      </c>
      <c r="F29" s="25"/>
      <c r="G29" s="25"/>
      <c r="H29" s="631"/>
      <c r="I29" s="463">
        <f>'S6b.Actual Expenditure Opex'!R13</f>
        <v>0</v>
      </c>
      <c r="J29" s="469">
        <f t="shared" si="1"/>
        <v>0</v>
      </c>
      <c r="K29" s="30"/>
      <c r="L29" s="484" t="s">
        <v>528</v>
      </c>
    </row>
    <row r="30" spans="1:12" ht="15" customHeight="1" thickBot="1" x14ac:dyDescent="0.25">
      <c r="A30" s="963">
        <v>30</v>
      </c>
      <c r="B30" s="116"/>
      <c r="C30" s="39"/>
      <c r="D30" s="195" t="s">
        <v>380</v>
      </c>
      <c r="E30" s="29"/>
      <c r="F30" s="23"/>
      <c r="G30" s="23"/>
      <c r="H30" s="528">
        <f>SUM(H28:H29)</f>
        <v>0</v>
      </c>
      <c r="I30" s="459">
        <f>SUM(I28:I29)</f>
        <v>0</v>
      </c>
      <c r="J30" s="473">
        <f t="shared" si="1"/>
        <v>0</v>
      </c>
      <c r="K30" s="30"/>
      <c r="L30" s="484"/>
    </row>
    <row r="31" spans="1:12" ht="15" customHeight="1" thickBot="1" x14ac:dyDescent="0.25">
      <c r="A31" s="963">
        <v>31</v>
      </c>
      <c r="B31" s="116"/>
      <c r="C31" s="39"/>
      <c r="D31" s="195" t="s">
        <v>106</v>
      </c>
      <c r="E31" s="29"/>
      <c r="F31" s="23"/>
      <c r="G31" s="23"/>
      <c r="H31" s="528">
        <f>H27+H30</f>
        <v>0</v>
      </c>
      <c r="I31" s="459">
        <f>I27+I30</f>
        <v>0</v>
      </c>
      <c r="J31" s="473">
        <f t="shared" si="1"/>
        <v>0</v>
      </c>
      <c r="K31" s="30"/>
      <c r="L31" s="484"/>
    </row>
    <row r="32" spans="1:12" ht="30" customHeight="1" x14ac:dyDescent="0.3">
      <c r="A32" s="963">
        <v>32</v>
      </c>
      <c r="B32" s="116"/>
      <c r="C32" s="173" t="s">
        <v>486</v>
      </c>
      <c r="D32" s="39"/>
      <c r="E32" s="175"/>
      <c r="F32" s="23"/>
      <c r="G32" s="23"/>
      <c r="H32" s="421"/>
      <c r="I32" s="422"/>
      <c r="J32" s="422"/>
      <c r="K32" s="30"/>
      <c r="L32" s="484"/>
    </row>
    <row r="33" spans="1:12" ht="15" customHeight="1" x14ac:dyDescent="0.2">
      <c r="A33" s="963">
        <v>33</v>
      </c>
      <c r="B33" s="116"/>
      <c r="C33" s="115"/>
      <c r="D33" s="115"/>
      <c r="E33" s="192" t="s">
        <v>232</v>
      </c>
      <c r="F33" s="23"/>
      <c r="G33" s="23"/>
      <c r="H33" s="631"/>
      <c r="I33" s="463">
        <f>'S6a.Actual Expenditure Capex'!K27</f>
        <v>0</v>
      </c>
      <c r="J33" s="469">
        <f>IF(H33="N/A",0,IF(H33=0,0,(I33-H33)/H33))</f>
        <v>0</v>
      </c>
      <c r="K33" s="30"/>
      <c r="L33" s="484" t="s">
        <v>532</v>
      </c>
    </row>
    <row r="34" spans="1:12" ht="30" customHeight="1" x14ac:dyDescent="0.3">
      <c r="A34" s="963">
        <v>34</v>
      </c>
      <c r="B34" s="116"/>
      <c r="C34" s="173" t="s">
        <v>487</v>
      </c>
      <c r="D34" s="39"/>
      <c r="E34" s="175"/>
      <c r="F34" s="23"/>
      <c r="G34" s="23"/>
      <c r="H34" s="421"/>
      <c r="I34" s="422"/>
      <c r="J34" s="422"/>
      <c r="K34" s="30"/>
      <c r="L34" s="484"/>
    </row>
    <row r="35" spans="1:12" ht="15" customHeight="1" x14ac:dyDescent="0.2">
      <c r="A35" s="963">
        <v>35</v>
      </c>
      <c r="B35" s="116"/>
      <c r="C35" s="39"/>
      <c r="D35" s="39"/>
      <c r="E35" s="192" t="s">
        <v>232</v>
      </c>
      <c r="F35" s="23"/>
      <c r="G35" s="23"/>
      <c r="H35" s="631"/>
      <c r="I35" s="463">
        <f>'S6b.Actual Expenditure Opex'!S18</f>
        <v>0</v>
      </c>
      <c r="J35" s="469">
        <f>IF(H35="N/A",0,IF(H35=0,0,(I35-H35)/H35))</f>
        <v>0</v>
      </c>
      <c r="K35" s="30"/>
      <c r="L35" s="484" t="s">
        <v>528</v>
      </c>
    </row>
    <row r="36" spans="1:12" ht="15" customHeight="1" x14ac:dyDescent="0.2">
      <c r="A36" s="963">
        <v>36</v>
      </c>
      <c r="B36" s="116"/>
      <c r="C36" s="39"/>
      <c r="D36" s="39"/>
      <c r="E36" s="191" t="s">
        <v>257</v>
      </c>
      <c r="F36" s="23"/>
      <c r="G36" s="23"/>
      <c r="H36" s="631"/>
      <c r="I36" s="463">
        <f>'S6b.Actual Expenditure Opex'!S19</f>
        <v>0</v>
      </c>
      <c r="J36" s="469">
        <f>IF(H36="N/A",0,IF(H36=0,0,(I36-H36)/H36))</f>
        <v>0</v>
      </c>
      <c r="K36" s="30"/>
      <c r="L36" s="484" t="s">
        <v>528</v>
      </c>
    </row>
    <row r="37" spans="1:12" ht="23.25" customHeight="1" x14ac:dyDescent="0.25">
      <c r="A37" s="963">
        <v>37</v>
      </c>
      <c r="B37" s="197"/>
      <c r="C37" s="810" t="s">
        <v>697</v>
      </c>
      <c r="D37" s="811"/>
      <c r="E37" s="812"/>
      <c r="F37" s="812"/>
      <c r="G37" s="812"/>
      <c r="H37" s="812"/>
      <c r="I37" s="812"/>
      <c r="J37" s="812"/>
      <c r="K37" s="150"/>
      <c r="L37" s="484"/>
    </row>
    <row r="38" spans="1:12" ht="27" customHeight="1" x14ac:dyDescent="0.2">
      <c r="A38" s="963">
        <v>38</v>
      </c>
      <c r="B38" s="197"/>
      <c r="C38" s="1156" t="s">
        <v>732</v>
      </c>
      <c r="D38" s="1156"/>
      <c r="E38" s="1156"/>
      <c r="F38" s="1156"/>
      <c r="G38" s="1156"/>
      <c r="H38" s="1156"/>
      <c r="I38" s="1156"/>
      <c r="J38" s="1156"/>
      <c r="K38" s="150"/>
      <c r="L38" s="484"/>
    </row>
    <row r="39" spans="1:12" ht="15.75" customHeight="1" x14ac:dyDescent="0.25">
      <c r="A39" s="188"/>
      <c r="B39" s="937"/>
      <c r="C39" s="938"/>
      <c r="D39" s="938"/>
      <c r="E39" s="939"/>
      <c r="F39" s="939"/>
      <c r="G39" s="939"/>
      <c r="H39" s="939"/>
      <c r="I39" s="939"/>
      <c r="J39" s="939"/>
      <c r="K39" s="936"/>
      <c r="L39" s="484"/>
    </row>
  </sheetData>
  <sheetProtection sheet="1" objects="1" formatRows="0" insertRows="0"/>
  <mergeCells count="5">
    <mergeCell ref="A5:J5"/>
    <mergeCell ref="A6:J6"/>
    <mergeCell ref="H2:J2"/>
    <mergeCell ref="H3:J3"/>
    <mergeCell ref="C38:J38"/>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35:H36 H33">
      <formula1>OR(AND(ISNUMBER(H33),H33&gt;=0),AND(ISTEXT(H33),H33="N/A"))</formula1>
    </dataValidation>
    <dataValidation operator="greaterThanOrEqual" allowBlank="1" sqref="H9 H28:H29 H24:H26 H21 H16:H18 H11:H14"/>
  </dataValidation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7"/>
    <pageSetUpPr fitToPage="1"/>
  </sheetPr>
  <dimension ref="A1:U52"/>
  <sheetViews>
    <sheetView showGridLines="0" view="pageBreakPreview" zoomScaleNormal="100" zoomScaleSheetLayoutView="100" zoomScalePageLayoutView="55" workbookViewId="0"/>
  </sheetViews>
  <sheetFormatPr defaultRowHeight="12.75" x14ac:dyDescent="0.2"/>
  <cols>
    <col min="1" max="1" width="4.7109375" customWidth="1"/>
    <col min="2" max="2" width="4.140625" style="145" customWidth="1"/>
    <col min="3" max="3" width="2.28515625" customWidth="1"/>
    <col min="4" max="4" width="33" customWidth="1"/>
    <col min="5" max="5" width="36.28515625" style="166" customWidth="1"/>
    <col min="6" max="6" width="29" style="171" customWidth="1"/>
    <col min="7" max="7" width="20.7109375" customWidth="1"/>
    <col min="8" max="8" width="21.42578125" customWidth="1"/>
    <col min="9" max="9" width="0.7109375" customWidth="1"/>
    <col min="10" max="10" width="5.85546875" customWidth="1"/>
    <col min="11" max="11" width="0.7109375" customWidth="1"/>
    <col min="12" max="12" width="19" customWidth="1"/>
    <col min="13" max="16" width="16.140625" customWidth="1"/>
    <col min="17" max="18" width="16.140625" style="102" customWidth="1"/>
    <col min="19" max="19" width="2.7109375" customWidth="1"/>
    <col min="20" max="20" width="7.42578125" style="485" customWidth="1"/>
  </cols>
  <sheetData>
    <row r="1" spans="1:20" ht="12.75" customHeight="1" x14ac:dyDescent="0.2">
      <c r="A1" s="940"/>
      <c r="B1" s="944"/>
      <c r="C1" s="944"/>
      <c r="D1" s="944"/>
      <c r="E1" s="944"/>
      <c r="F1" s="944"/>
      <c r="G1" s="944"/>
      <c r="H1" s="944"/>
      <c r="I1" s="944"/>
      <c r="J1" s="944"/>
      <c r="K1" s="944"/>
      <c r="L1" s="944"/>
      <c r="M1" s="944"/>
      <c r="N1" s="883"/>
      <c r="O1" s="883"/>
      <c r="P1" s="883"/>
      <c r="Q1" s="883"/>
      <c r="R1" s="883"/>
      <c r="S1" s="942"/>
      <c r="T1" s="494"/>
    </row>
    <row r="2" spans="1:20" ht="18" customHeight="1" x14ac:dyDescent="0.3">
      <c r="A2" s="941"/>
      <c r="B2" s="88"/>
      <c r="C2" s="88"/>
      <c r="D2" s="88"/>
      <c r="E2" s="88"/>
      <c r="F2" s="88"/>
      <c r="G2" s="88"/>
      <c r="H2" s="87"/>
      <c r="I2" s="87"/>
      <c r="J2" s="88"/>
      <c r="K2" s="88"/>
      <c r="L2" s="88"/>
      <c r="M2" s="88"/>
      <c r="N2" s="131" t="s">
        <v>5</v>
      </c>
      <c r="O2" s="1153" t="str">
        <f>IF(NOT(ISBLANK(CoverSheet!$C$8)),CoverSheet!$C$8,"")</f>
        <v/>
      </c>
      <c r="P2" s="1153"/>
      <c r="Q2" s="1153"/>
      <c r="R2" s="1153"/>
      <c r="S2" s="56"/>
      <c r="T2" s="495"/>
    </row>
    <row r="3" spans="1:20" ht="18" customHeight="1" x14ac:dyDescent="0.25">
      <c r="A3" s="941"/>
      <c r="B3" s="88"/>
      <c r="C3" s="88"/>
      <c r="D3" s="88"/>
      <c r="E3" s="88"/>
      <c r="F3" s="88"/>
      <c r="G3" s="88"/>
      <c r="H3" s="87"/>
      <c r="I3" s="87"/>
      <c r="J3" s="88"/>
      <c r="K3" s="88"/>
      <c r="L3" s="88"/>
      <c r="M3" s="88"/>
      <c r="N3" s="131" t="s">
        <v>3</v>
      </c>
      <c r="O3" s="1213" t="str">
        <f>IF(ISNUMBER(CoverSheet!$C$12),CoverSheet!$C$12,"")</f>
        <v/>
      </c>
      <c r="P3" s="1214"/>
      <c r="Q3" s="1214"/>
      <c r="R3" s="1215"/>
      <c r="S3" s="56"/>
      <c r="T3" s="495"/>
    </row>
    <row r="4" spans="1:20" ht="18" customHeight="1" x14ac:dyDescent="0.25">
      <c r="A4" s="941"/>
      <c r="B4" s="88"/>
      <c r="C4" s="88"/>
      <c r="D4" s="88"/>
      <c r="E4" s="88"/>
      <c r="F4" s="88"/>
      <c r="G4" s="88"/>
      <c r="H4" s="87"/>
      <c r="I4" s="87"/>
      <c r="J4" s="88"/>
      <c r="K4" s="88"/>
      <c r="L4" s="88"/>
      <c r="M4" s="88"/>
      <c r="N4" s="131" t="s">
        <v>376</v>
      </c>
      <c r="O4" s="1218"/>
      <c r="P4" s="1218"/>
      <c r="Q4" s="1218"/>
      <c r="R4" s="1218"/>
      <c r="S4" s="56"/>
      <c r="T4" s="495"/>
    </row>
    <row r="5" spans="1:20" ht="20.25" customHeight="1" x14ac:dyDescent="0.35">
      <c r="A5" s="910" t="s">
        <v>502</v>
      </c>
      <c r="B5" s="155"/>
      <c r="C5" s="120"/>
      <c r="D5" s="120"/>
      <c r="E5" s="120"/>
      <c r="F5" s="120"/>
      <c r="G5" s="120"/>
      <c r="H5" s="120"/>
      <c r="I5" s="120"/>
      <c r="J5" s="120"/>
      <c r="K5" s="120"/>
      <c r="L5" s="120"/>
      <c r="M5" s="120"/>
      <c r="N5" s="121"/>
      <c r="O5" s="121"/>
      <c r="P5" s="121"/>
      <c r="Q5" s="121"/>
      <c r="R5" s="121"/>
      <c r="S5" s="146"/>
      <c r="T5" s="496"/>
    </row>
    <row r="6" spans="1:20" s="309" customFormat="1" ht="38.25" customHeight="1" x14ac:dyDescent="0.2">
      <c r="A6" s="1150" t="s">
        <v>491</v>
      </c>
      <c r="B6" s="1151"/>
      <c r="C6" s="1151"/>
      <c r="D6" s="1151"/>
      <c r="E6" s="1151"/>
      <c r="F6" s="1151"/>
      <c r="G6" s="1151"/>
      <c r="H6" s="1151"/>
      <c r="I6" s="1151"/>
      <c r="J6" s="1151"/>
      <c r="K6" s="1151"/>
      <c r="L6" s="1151"/>
      <c r="M6" s="1151"/>
      <c r="N6" s="1151"/>
      <c r="O6" s="1151"/>
      <c r="P6" s="1151"/>
      <c r="Q6" s="377"/>
      <c r="R6" s="378"/>
      <c r="S6" s="379"/>
      <c r="T6" s="497"/>
    </row>
    <row r="7" spans="1:20" ht="12.75" customHeight="1" x14ac:dyDescent="0.2">
      <c r="A7" s="896" t="s">
        <v>562</v>
      </c>
      <c r="B7" s="19"/>
      <c r="C7" s="19"/>
      <c r="D7" s="19"/>
      <c r="E7" s="19"/>
      <c r="F7" s="19"/>
      <c r="G7" s="88"/>
      <c r="H7" s="88"/>
      <c r="I7" s="88"/>
      <c r="J7" s="88"/>
      <c r="K7" s="88"/>
      <c r="L7" s="88"/>
      <c r="M7" s="88"/>
      <c r="N7" s="32"/>
      <c r="O7" s="32"/>
      <c r="P7" s="32"/>
      <c r="Q7" s="32"/>
      <c r="R7" s="32"/>
      <c r="S7" s="56"/>
      <c r="T7" s="495"/>
    </row>
    <row r="8" spans="1:20" ht="26.25" customHeight="1" x14ac:dyDescent="0.3">
      <c r="A8" s="963">
        <v>8</v>
      </c>
      <c r="B8" s="250"/>
      <c r="C8" s="247" t="s">
        <v>429</v>
      </c>
      <c r="D8" s="380"/>
      <c r="E8" s="380"/>
      <c r="F8" s="380"/>
      <c r="G8" s="381"/>
      <c r="H8" s="381"/>
      <c r="I8" s="381"/>
      <c r="J8" s="381"/>
      <c r="K8" s="381"/>
      <c r="L8" s="381"/>
      <c r="M8" s="381"/>
      <c r="N8" s="381"/>
      <c r="O8" s="381"/>
      <c r="P8" s="381"/>
      <c r="Q8" s="381"/>
      <c r="R8" s="381"/>
      <c r="S8" s="147"/>
      <c r="T8" s="498"/>
    </row>
    <row r="9" spans="1:20" s="171" customFormat="1" ht="17.25" customHeight="1" x14ac:dyDescent="0.2">
      <c r="A9" s="963">
        <v>9</v>
      </c>
      <c r="B9" s="250"/>
      <c r="C9" s="382"/>
      <c r="D9" s="168"/>
      <c r="E9" s="168"/>
      <c r="F9" s="168"/>
      <c r="G9" s="168"/>
      <c r="H9" s="168"/>
      <c r="I9" s="168"/>
      <c r="J9" s="168"/>
      <c r="K9" s="381"/>
      <c r="L9" s="124"/>
      <c r="M9" s="184" t="s">
        <v>428</v>
      </c>
      <c r="N9" s="124"/>
      <c r="O9" s="184"/>
      <c r="P9" s="124"/>
      <c r="Q9" s="124"/>
      <c r="R9" s="1216" t="s">
        <v>369</v>
      </c>
      <c r="S9" s="147"/>
      <c r="T9" s="499"/>
    </row>
    <row r="10" spans="1:20" s="171" customFormat="1" ht="62.25" customHeight="1" x14ac:dyDescent="0.2">
      <c r="A10" s="963">
        <v>10</v>
      </c>
      <c r="B10" s="250"/>
      <c r="C10" s="382"/>
      <c r="D10" s="168"/>
      <c r="E10" s="168"/>
      <c r="F10" s="168"/>
      <c r="G10" s="168"/>
      <c r="H10" s="168"/>
      <c r="I10" s="168"/>
      <c r="J10" s="168"/>
      <c r="K10" s="381"/>
      <c r="L10" s="383" t="s">
        <v>377</v>
      </c>
      <c r="M10" s="632"/>
      <c r="N10" s="632"/>
      <c r="O10" s="632"/>
      <c r="P10" s="632"/>
      <c r="Q10" s="632"/>
      <c r="R10" s="1216"/>
      <c r="S10" s="147"/>
      <c r="T10" s="499"/>
    </row>
    <row r="11" spans="1:20" s="171" customFormat="1" ht="62.25" customHeight="1" x14ac:dyDescent="0.2">
      <c r="A11" s="963">
        <v>11</v>
      </c>
      <c r="B11" s="250"/>
      <c r="C11" s="382"/>
      <c r="D11" s="168" t="s">
        <v>344</v>
      </c>
      <c r="E11" s="168" t="s">
        <v>488</v>
      </c>
      <c r="F11" s="168" t="s">
        <v>493</v>
      </c>
      <c r="G11" s="813" t="s">
        <v>588</v>
      </c>
      <c r="H11" s="814" t="s">
        <v>626</v>
      </c>
      <c r="I11" s="168"/>
      <c r="J11" s="168"/>
      <c r="K11" s="381"/>
      <c r="L11" s="383" t="s">
        <v>492</v>
      </c>
      <c r="M11" s="632"/>
      <c r="N11" s="632"/>
      <c r="O11" s="632"/>
      <c r="P11" s="632"/>
      <c r="Q11" s="632"/>
      <c r="R11" s="1216"/>
      <c r="S11" s="147"/>
      <c r="T11" s="499"/>
    </row>
    <row r="12" spans="1:20" ht="14.25" customHeight="1" x14ac:dyDescent="0.2">
      <c r="A12" s="963">
        <v>12</v>
      </c>
      <c r="B12" s="250"/>
      <c r="C12" s="382"/>
      <c r="D12" s="168"/>
      <c r="E12" s="168"/>
      <c r="F12" s="168"/>
      <c r="G12" s="381"/>
      <c r="H12" s="384"/>
      <c r="I12" s="168"/>
      <c r="J12" s="168"/>
      <c r="K12" s="381"/>
      <c r="L12" s="168"/>
      <c r="M12" s="168"/>
      <c r="N12" s="168"/>
      <c r="O12" s="385"/>
      <c r="P12" s="385"/>
      <c r="Q12" s="385"/>
      <c r="R12" s="1216"/>
      <c r="S12" s="147"/>
      <c r="T12" s="498"/>
    </row>
    <row r="13" spans="1:20" ht="15" customHeight="1" x14ac:dyDescent="0.2">
      <c r="A13" s="963">
        <v>13</v>
      </c>
      <c r="B13" s="250"/>
      <c r="C13" s="382"/>
      <c r="D13" s="633"/>
      <c r="E13" s="633"/>
      <c r="F13" s="633" t="s">
        <v>318</v>
      </c>
      <c r="G13" s="634"/>
      <c r="H13" s="634"/>
      <c r="I13" s="168"/>
      <c r="J13" s="168"/>
      <c r="K13" s="381"/>
      <c r="L13" s="168"/>
      <c r="M13" s="634"/>
      <c r="N13" s="634"/>
      <c r="O13" s="634"/>
      <c r="P13" s="634"/>
      <c r="Q13" s="634"/>
      <c r="R13" s="381"/>
      <c r="S13" s="147"/>
      <c r="T13" s="498"/>
    </row>
    <row r="14" spans="1:20" ht="15" customHeight="1" x14ac:dyDescent="0.2">
      <c r="A14" s="963">
        <v>14</v>
      </c>
      <c r="B14" s="250"/>
      <c r="C14" s="386"/>
      <c r="D14" s="633"/>
      <c r="E14" s="633"/>
      <c r="F14" s="633" t="s">
        <v>318</v>
      </c>
      <c r="G14" s="634"/>
      <c r="H14" s="634"/>
      <c r="I14" s="168"/>
      <c r="J14" s="168"/>
      <c r="K14" s="381"/>
      <c r="L14" s="168"/>
      <c r="M14" s="634"/>
      <c r="N14" s="634"/>
      <c r="O14" s="634"/>
      <c r="P14" s="634"/>
      <c r="Q14" s="634"/>
      <c r="R14" s="381"/>
      <c r="S14" s="147"/>
      <c r="T14" s="498"/>
    </row>
    <row r="15" spans="1:20" ht="15" customHeight="1" x14ac:dyDescent="0.2">
      <c r="A15" s="963">
        <v>15</v>
      </c>
      <c r="B15" s="250"/>
      <c r="C15" s="386"/>
      <c r="D15" s="633"/>
      <c r="E15" s="633"/>
      <c r="F15" s="633" t="s">
        <v>318</v>
      </c>
      <c r="G15" s="634"/>
      <c r="H15" s="634"/>
      <c r="I15" s="168"/>
      <c r="J15" s="168"/>
      <c r="K15" s="381"/>
      <c r="L15" s="168"/>
      <c r="M15" s="634"/>
      <c r="N15" s="634"/>
      <c r="O15" s="634"/>
      <c r="P15" s="634"/>
      <c r="Q15" s="634"/>
      <c r="R15" s="381"/>
      <c r="S15" s="147"/>
      <c r="T15" s="498"/>
    </row>
    <row r="16" spans="1:20" ht="15" customHeight="1" x14ac:dyDescent="0.2">
      <c r="A16" s="963">
        <v>16</v>
      </c>
      <c r="B16" s="250"/>
      <c r="C16" s="386"/>
      <c r="D16" s="633"/>
      <c r="E16" s="633"/>
      <c r="F16" s="633" t="s">
        <v>318</v>
      </c>
      <c r="G16" s="634"/>
      <c r="H16" s="634"/>
      <c r="I16" s="168"/>
      <c r="J16" s="168"/>
      <c r="K16" s="381"/>
      <c r="L16" s="168"/>
      <c r="M16" s="634"/>
      <c r="N16" s="634"/>
      <c r="O16" s="634"/>
      <c r="P16" s="634"/>
      <c r="Q16" s="634"/>
      <c r="R16" s="381"/>
      <c r="S16" s="147"/>
      <c r="T16" s="498"/>
    </row>
    <row r="17" spans="1:21" ht="15" customHeight="1" x14ac:dyDescent="0.2">
      <c r="A17" s="963">
        <v>17</v>
      </c>
      <c r="B17" s="250"/>
      <c r="C17" s="386"/>
      <c r="D17" s="633"/>
      <c r="E17" s="633"/>
      <c r="F17" s="633" t="s">
        <v>318</v>
      </c>
      <c r="G17" s="634"/>
      <c r="H17" s="634"/>
      <c r="I17" s="168"/>
      <c r="J17" s="168"/>
      <c r="K17" s="381"/>
      <c r="L17" s="168"/>
      <c r="M17" s="634"/>
      <c r="N17" s="634"/>
      <c r="O17" s="634"/>
      <c r="P17" s="634"/>
      <c r="Q17" s="634"/>
      <c r="R17" s="381"/>
      <c r="S17" s="147"/>
      <c r="T17" s="498"/>
    </row>
    <row r="18" spans="1:21" ht="15" customHeight="1" x14ac:dyDescent="0.2">
      <c r="A18" s="963">
        <v>18</v>
      </c>
      <c r="B18" s="250"/>
      <c r="C18" s="386"/>
      <c r="D18" s="633"/>
      <c r="E18" s="633"/>
      <c r="F18" s="633" t="s">
        <v>318</v>
      </c>
      <c r="G18" s="634"/>
      <c r="H18" s="634"/>
      <c r="I18" s="168"/>
      <c r="J18" s="168"/>
      <c r="K18" s="381"/>
      <c r="L18" s="168"/>
      <c r="M18" s="634"/>
      <c r="N18" s="634"/>
      <c r="O18" s="634"/>
      <c r="P18" s="634"/>
      <c r="Q18" s="634"/>
      <c r="R18" s="381"/>
      <c r="S18" s="147"/>
      <c r="T18" s="498"/>
    </row>
    <row r="19" spans="1:21" ht="15" customHeight="1" x14ac:dyDescent="0.2">
      <c r="A19" s="963">
        <v>19</v>
      </c>
      <c r="B19" s="250"/>
      <c r="C19" s="386"/>
      <c r="D19" s="633"/>
      <c r="E19" s="633"/>
      <c r="F19" s="633" t="s">
        <v>318</v>
      </c>
      <c r="G19" s="634"/>
      <c r="H19" s="634"/>
      <c r="I19" s="168"/>
      <c r="J19" s="168"/>
      <c r="K19" s="381"/>
      <c r="L19" s="168"/>
      <c r="M19" s="634"/>
      <c r="N19" s="634"/>
      <c r="O19" s="634"/>
      <c r="P19" s="634"/>
      <c r="Q19" s="634"/>
      <c r="R19" s="381"/>
      <c r="S19" s="147"/>
      <c r="T19" s="498"/>
    </row>
    <row r="20" spans="1:21" ht="15" customHeight="1" x14ac:dyDescent="0.2">
      <c r="A20" s="963">
        <v>20</v>
      </c>
      <c r="B20" s="250"/>
      <c r="C20" s="386"/>
      <c r="D20" s="633"/>
      <c r="E20" s="633"/>
      <c r="F20" s="633" t="s">
        <v>318</v>
      </c>
      <c r="G20" s="634"/>
      <c r="H20" s="634"/>
      <c r="I20" s="168"/>
      <c r="J20" s="168"/>
      <c r="K20" s="381"/>
      <c r="L20" s="168"/>
      <c r="M20" s="634"/>
      <c r="N20" s="634"/>
      <c r="O20" s="634"/>
      <c r="P20" s="634"/>
      <c r="Q20" s="634"/>
      <c r="R20" s="381"/>
      <c r="S20" s="147"/>
      <c r="T20" s="498"/>
    </row>
    <row r="21" spans="1:21" ht="15" customHeight="1" x14ac:dyDescent="0.2">
      <c r="A21" s="963">
        <v>21</v>
      </c>
      <c r="B21" s="250"/>
      <c r="C21" s="386"/>
      <c r="D21" s="633"/>
      <c r="E21" s="633"/>
      <c r="F21" s="633" t="s">
        <v>318</v>
      </c>
      <c r="G21" s="634"/>
      <c r="H21" s="634"/>
      <c r="I21" s="168"/>
      <c r="J21" s="168"/>
      <c r="K21" s="381"/>
      <c r="L21" s="168"/>
      <c r="M21" s="634"/>
      <c r="N21" s="634"/>
      <c r="O21" s="634"/>
      <c r="P21" s="634"/>
      <c r="Q21" s="634"/>
      <c r="R21" s="381"/>
      <c r="S21" s="147"/>
      <c r="T21" s="498"/>
    </row>
    <row r="22" spans="1:21" ht="15" customHeight="1" x14ac:dyDescent="0.2">
      <c r="A22" s="963">
        <v>22</v>
      </c>
      <c r="B22" s="250"/>
      <c r="C22" s="386"/>
      <c r="D22" s="633"/>
      <c r="E22" s="633"/>
      <c r="F22" s="633" t="s">
        <v>318</v>
      </c>
      <c r="G22" s="634"/>
      <c r="H22" s="634"/>
      <c r="I22" s="168"/>
      <c r="J22" s="168"/>
      <c r="K22" s="381"/>
      <c r="L22" s="168"/>
      <c r="M22" s="634"/>
      <c r="N22" s="634"/>
      <c r="O22" s="634"/>
      <c r="P22" s="634"/>
      <c r="Q22" s="634"/>
      <c r="R22" s="381"/>
      <c r="S22" s="147"/>
      <c r="T22" s="498"/>
    </row>
    <row r="23" spans="1:21" ht="15" customHeight="1" x14ac:dyDescent="0.2">
      <c r="A23" s="963">
        <v>23</v>
      </c>
      <c r="B23" s="250"/>
      <c r="C23" s="386"/>
      <c r="D23" s="633"/>
      <c r="E23" s="633"/>
      <c r="F23" s="633" t="s">
        <v>318</v>
      </c>
      <c r="G23" s="634"/>
      <c r="H23" s="634"/>
      <c r="I23" s="168"/>
      <c r="J23" s="168"/>
      <c r="K23" s="381"/>
      <c r="L23" s="168"/>
      <c r="M23" s="634"/>
      <c r="N23" s="634"/>
      <c r="O23" s="634"/>
      <c r="P23" s="634"/>
      <c r="Q23" s="634"/>
      <c r="R23" s="381"/>
      <c r="S23" s="147"/>
      <c r="T23" s="498"/>
    </row>
    <row r="24" spans="1:21" ht="15" customHeight="1" x14ac:dyDescent="0.2">
      <c r="A24" s="963">
        <v>24</v>
      </c>
      <c r="B24" s="250"/>
      <c r="C24" s="386"/>
      <c r="D24" s="633"/>
      <c r="E24" s="633"/>
      <c r="F24" s="633" t="s">
        <v>318</v>
      </c>
      <c r="G24" s="634"/>
      <c r="H24" s="634"/>
      <c r="I24" s="168"/>
      <c r="J24" s="168"/>
      <c r="K24" s="381"/>
      <c r="L24" s="168"/>
      <c r="M24" s="634"/>
      <c r="N24" s="634"/>
      <c r="O24" s="634"/>
      <c r="P24" s="634"/>
      <c r="Q24" s="634"/>
      <c r="R24" s="381"/>
      <c r="S24" s="147"/>
      <c r="T24" s="498"/>
    </row>
    <row r="25" spans="1:21" ht="15" customHeight="1" x14ac:dyDescent="0.2">
      <c r="A25" s="963">
        <v>25</v>
      </c>
      <c r="B25" s="250"/>
      <c r="C25" s="386"/>
      <c r="D25" s="533" t="s">
        <v>373</v>
      </c>
      <c r="E25" s="533"/>
      <c r="F25" s="533"/>
      <c r="G25" s="534"/>
      <c r="H25" s="535"/>
      <c r="I25" s="381"/>
      <c r="J25" s="381"/>
      <c r="K25" s="381"/>
      <c r="L25" s="381"/>
      <c r="M25" s="387"/>
      <c r="N25" s="388"/>
      <c r="O25" s="388"/>
      <c r="P25" s="388"/>
      <c r="Q25" s="388"/>
      <c r="R25" s="381"/>
      <c r="S25" s="147"/>
      <c r="T25" s="498"/>
    </row>
    <row r="26" spans="1:21" ht="15" customHeight="1" x14ac:dyDescent="0.2">
      <c r="A26" s="963">
        <v>26</v>
      </c>
      <c r="B26" s="250"/>
      <c r="C26" s="386"/>
      <c r="D26" s="532"/>
      <c r="E26" s="532"/>
      <c r="F26" s="532" t="s">
        <v>250</v>
      </c>
      <c r="G26" s="554">
        <f>SUMIF($F$13:$F$24,"Standard",G$13:G$24)</f>
        <v>0</v>
      </c>
      <c r="H26" s="554">
        <f>SUMIF($F$13:$F$24,"Standard",H$13:H$24)</f>
        <v>0</v>
      </c>
      <c r="I26" s="168"/>
      <c r="J26" s="168"/>
      <c r="K26" s="381"/>
      <c r="L26" s="168"/>
      <c r="M26" s="478">
        <f>SUMIF($F$13:$F$24,"Standard",M$13:M$24)</f>
        <v>0</v>
      </c>
      <c r="N26" s="478">
        <f t="shared" ref="N26:Q26" si="0">SUMIF($F$13:$F$24,"Standard",N$13:N$24)</f>
        <v>0</v>
      </c>
      <c r="O26" s="478">
        <f t="shared" si="0"/>
        <v>0</v>
      </c>
      <c r="P26" s="478">
        <f t="shared" si="0"/>
        <v>0</v>
      </c>
      <c r="Q26" s="478">
        <f t="shared" si="0"/>
        <v>0</v>
      </c>
      <c r="R26" s="381"/>
      <c r="S26" s="147"/>
      <c r="T26" s="498"/>
    </row>
    <row r="27" spans="1:21" s="100" customFormat="1" ht="15" customHeight="1" thickBot="1" x14ac:dyDescent="0.25">
      <c r="A27" s="963">
        <v>27</v>
      </c>
      <c r="B27" s="250"/>
      <c r="C27" s="386"/>
      <c r="D27" s="532"/>
      <c r="E27" s="532"/>
      <c r="F27" s="532" t="s">
        <v>255</v>
      </c>
      <c r="G27" s="995">
        <f>SUMIF($F$13:$F$24,"Non-standard",G$13:G$24)</f>
        <v>0</v>
      </c>
      <c r="H27" s="995">
        <f>SUMIF($F$13:$F$24,"Non-standard",H$13:H$24)</f>
        <v>0</v>
      </c>
      <c r="I27" s="168"/>
      <c r="J27" s="168"/>
      <c r="K27" s="381"/>
      <c r="L27" s="168"/>
      <c r="M27" s="478">
        <f>SUMIF($F$13:$F$24,"Non-standard",M$13:M$24)</f>
        <v>0</v>
      </c>
      <c r="N27" s="478">
        <f t="shared" ref="N27:Q27" si="1">SUMIF($F$13:$F$24,"Non-standard",N$13:N$24)</f>
        <v>0</v>
      </c>
      <c r="O27" s="478">
        <f t="shared" si="1"/>
        <v>0</v>
      </c>
      <c r="P27" s="478">
        <f t="shared" si="1"/>
        <v>0</v>
      </c>
      <c r="Q27" s="478">
        <f t="shared" si="1"/>
        <v>0</v>
      </c>
      <c r="R27" s="381"/>
      <c r="S27" s="147"/>
      <c r="T27" s="498"/>
    </row>
    <row r="28" spans="1:21" s="100" customFormat="1" ht="15" customHeight="1" thickBot="1" x14ac:dyDescent="0.25">
      <c r="A28" s="963">
        <v>28</v>
      </c>
      <c r="B28" s="250"/>
      <c r="C28" s="386"/>
      <c r="D28" s="532"/>
      <c r="E28" s="532"/>
      <c r="F28" s="532" t="s">
        <v>254</v>
      </c>
      <c r="G28" s="996">
        <f>SUM(G26:G27)</f>
        <v>0</v>
      </c>
      <c r="H28" s="996">
        <f>SUM(H26:H27)</f>
        <v>0</v>
      </c>
      <c r="I28" s="168"/>
      <c r="J28" s="168"/>
      <c r="K28" s="381"/>
      <c r="L28" s="168"/>
      <c r="M28" s="478">
        <f>SUM(M26:M27)</f>
        <v>0</v>
      </c>
      <c r="N28" s="478">
        <f>SUM(N26:N27)</f>
        <v>0</v>
      </c>
      <c r="O28" s="478">
        <f>SUM(O26:O27)</f>
        <v>0</v>
      </c>
      <c r="P28" s="478">
        <f>SUM(P26:P27)</f>
        <v>0</v>
      </c>
      <c r="Q28" s="478">
        <f>SUM(Q26:Q27)</f>
        <v>0</v>
      </c>
      <c r="R28" s="381"/>
      <c r="S28" s="147"/>
      <c r="T28" s="484" t="s">
        <v>533</v>
      </c>
    </row>
    <row r="29" spans="1:21" s="100" customFormat="1" ht="12" customHeight="1" x14ac:dyDescent="0.25">
      <c r="A29" s="963">
        <v>29</v>
      </c>
      <c r="B29" s="116"/>
      <c r="C29" s="98"/>
      <c r="D29" s="98"/>
      <c r="E29" s="98"/>
      <c r="F29" s="545"/>
      <c r="G29" s="532"/>
      <c r="H29" s="16"/>
      <c r="I29" s="99"/>
      <c r="J29" s="99"/>
      <c r="K29" s="97"/>
      <c r="L29" s="97"/>
      <c r="M29" s="16"/>
      <c r="N29" s="536"/>
      <c r="O29" s="540"/>
      <c r="P29" s="537"/>
      <c r="Q29" s="16"/>
      <c r="R29" s="548"/>
      <c r="S29" s="549"/>
      <c r="T29" s="500"/>
    </row>
    <row r="30" spans="1:21" s="171" customFormat="1" ht="12" customHeight="1" x14ac:dyDescent="0.25">
      <c r="A30" s="964">
        <v>30</v>
      </c>
      <c r="B30" s="116"/>
      <c r="C30" s="98"/>
      <c r="D30" s="98"/>
      <c r="E30" s="98"/>
      <c r="F30" s="545"/>
      <c r="G30" s="532"/>
      <c r="H30" s="16"/>
      <c r="I30" s="536"/>
      <c r="J30" s="536"/>
      <c r="K30" s="537"/>
      <c r="L30" s="537"/>
      <c r="M30" s="16"/>
      <c r="N30" s="536"/>
      <c r="O30" s="540"/>
      <c r="P30" s="537"/>
      <c r="Q30" s="16"/>
      <c r="R30" s="548"/>
      <c r="S30" s="549"/>
      <c r="T30" s="500"/>
    </row>
    <row r="31" spans="1:21" ht="25.5" customHeight="1" x14ac:dyDescent="0.3">
      <c r="A31" s="964">
        <v>31</v>
      </c>
      <c r="B31" s="250"/>
      <c r="C31" s="247" t="s">
        <v>430</v>
      </c>
      <c r="D31" s="389"/>
      <c r="E31" s="389"/>
      <c r="F31" s="546"/>
      <c r="G31" s="540"/>
      <c r="H31" s="539"/>
      <c r="I31" s="538"/>
      <c r="J31" s="538"/>
      <c r="K31" s="539"/>
      <c r="L31" s="538"/>
      <c r="M31" s="538"/>
      <c r="N31" s="538"/>
      <c r="O31" s="540"/>
      <c r="P31" s="540"/>
      <c r="Q31" s="540"/>
      <c r="R31" s="540"/>
      <c r="S31" s="550"/>
      <c r="T31" s="551"/>
      <c r="U31" s="512"/>
    </row>
    <row r="32" spans="1:21" s="171" customFormat="1" ht="14.25" customHeight="1" x14ac:dyDescent="0.2">
      <c r="A32" s="964">
        <v>32</v>
      </c>
      <c r="B32" s="250"/>
      <c r="C32" s="386"/>
      <c r="D32" s="168"/>
      <c r="E32" s="168"/>
      <c r="F32" s="544"/>
      <c r="G32" s="542"/>
      <c r="H32" s="547"/>
      <c r="I32" s="540"/>
      <c r="J32" s="541"/>
      <c r="K32" s="539"/>
      <c r="L32" s="542"/>
      <c r="M32" s="125" t="s">
        <v>614</v>
      </c>
      <c r="N32" s="124"/>
      <c r="O32" s="125"/>
      <c r="P32" s="124"/>
      <c r="Q32" s="168"/>
      <c r="R32" s="1217" t="s">
        <v>372</v>
      </c>
      <c r="S32" s="550"/>
      <c r="T32" s="551"/>
      <c r="U32" s="512"/>
    </row>
    <row r="33" spans="1:21" s="171" customFormat="1" ht="50.1" customHeight="1" x14ac:dyDescent="0.2">
      <c r="A33" s="964">
        <v>33</v>
      </c>
      <c r="B33" s="250"/>
      <c r="C33" s="386"/>
      <c r="D33" s="168"/>
      <c r="E33" s="168"/>
      <c r="F33" s="544"/>
      <c r="G33" s="542"/>
      <c r="H33" s="547"/>
      <c r="I33" s="540"/>
      <c r="J33" s="541"/>
      <c r="K33" s="539"/>
      <c r="L33" s="543" t="s">
        <v>378</v>
      </c>
      <c r="M33" s="632"/>
      <c r="N33" s="632"/>
      <c r="O33" s="632"/>
      <c r="P33" s="632"/>
      <c r="Q33" s="632"/>
      <c r="R33" s="1217"/>
      <c r="S33" s="550"/>
      <c r="T33" s="551"/>
      <c r="U33" s="512"/>
    </row>
    <row r="34" spans="1:21" s="171" customFormat="1" ht="50.1" customHeight="1" x14ac:dyDescent="0.2">
      <c r="A34" s="964">
        <v>34</v>
      </c>
      <c r="B34" s="250"/>
      <c r="C34" s="386"/>
      <c r="D34" s="168" t="s">
        <v>344</v>
      </c>
      <c r="E34" s="168" t="s">
        <v>488</v>
      </c>
      <c r="F34" s="168" t="s">
        <v>493</v>
      </c>
      <c r="G34" s="124" t="s">
        <v>371</v>
      </c>
      <c r="H34" s="815" t="s">
        <v>648</v>
      </c>
      <c r="I34" s="540"/>
      <c r="J34" s="541"/>
      <c r="K34" s="539"/>
      <c r="L34" s="816" t="s">
        <v>622</v>
      </c>
      <c r="M34" s="632"/>
      <c r="N34" s="632"/>
      <c r="O34" s="632"/>
      <c r="P34" s="632"/>
      <c r="Q34" s="632"/>
      <c r="R34" s="1217"/>
      <c r="S34" s="550"/>
      <c r="T34" s="551"/>
      <c r="U34" s="512"/>
    </row>
    <row r="35" spans="1:21" ht="15" customHeight="1" x14ac:dyDescent="0.2">
      <c r="A35" s="964">
        <v>35</v>
      </c>
      <c r="B35" s="250"/>
      <c r="C35" s="386"/>
      <c r="D35" s="168"/>
      <c r="E35" s="168"/>
      <c r="F35" s="168"/>
      <c r="G35" s="381"/>
      <c r="H35" s="168"/>
      <c r="I35" s="544"/>
      <c r="J35" s="541"/>
      <c r="K35" s="539"/>
      <c r="L35" s="544"/>
      <c r="M35" s="168"/>
      <c r="N35" s="168"/>
      <c r="O35" s="168"/>
      <c r="P35" s="168"/>
      <c r="Q35" s="168"/>
      <c r="R35" s="1217"/>
      <c r="S35" s="550"/>
      <c r="T35" s="551"/>
      <c r="U35" s="512"/>
    </row>
    <row r="36" spans="1:21" ht="15" customHeight="1" x14ac:dyDescent="0.2">
      <c r="A36" s="964">
        <v>36</v>
      </c>
      <c r="B36" s="250"/>
      <c r="C36" s="386"/>
      <c r="D36" s="633"/>
      <c r="E36" s="633"/>
      <c r="F36" s="633" t="s">
        <v>318</v>
      </c>
      <c r="G36" s="479">
        <f t="shared" ref="G36:G47" si="2">SUM(M36:Q36)</f>
        <v>0</v>
      </c>
      <c r="H36" s="635"/>
      <c r="I36" s="544"/>
      <c r="J36" s="541"/>
      <c r="K36" s="539"/>
      <c r="L36" s="544"/>
      <c r="M36" s="635"/>
      <c r="N36" s="635"/>
      <c r="O36" s="635"/>
      <c r="P36" s="635"/>
      <c r="Q36" s="635"/>
      <c r="R36" s="540"/>
      <c r="S36" s="550"/>
      <c r="T36" s="551"/>
      <c r="U36" s="512"/>
    </row>
    <row r="37" spans="1:21" ht="15" customHeight="1" x14ac:dyDescent="0.2">
      <c r="A37" s="964">
        <v>37</v>
      </c>
      <c r="B37" s="250"/>
      <c r="C37" s="386"/>
      <c r="D37" s="633"/>
      <c r="E37" s="633"/>
      <c r="F37" s="633" t="s">
        <v>318</v>
      </c>
      <c r="G37" s="479">
        <f t="shared" si="2"/>
        <v>0</v>
      </c>
      <c r="H37" s="635"/>
      <c r="I37" s="544"/>
      <c r="J37" s="541"/>
      <c r="K37" s="539"/>
      <c r="L37" s="544"/>
      <c r="M37" s="635"/>
      <c r="N37" s="635"/>
      <c r="O37" s="635"/>
      <c r="P37" s="635"/>
      <c r="Q37" s="635"/>
      <c r="R37" s="540"/>
      <c r="S37" s="550"/>
      <c r="T37" s="551"/>
      <c r="U37" s="512"/>
    </row>
    <row r="38" spans="1:21" ht="15" customHeight="1" x14ac:dyDescent="0.2">
      <c r="A38" s="964">
        <v>38</v>
      </c>
      <c r="B38" s="250"/>
      <c r="C38" s="386"/>
      <c r="D38" s="633"/>
      <c r="E38" s="633"/>
      <c r="F38" s="633" t="s">
        <v>318</v>
      </c>
      <c r="G38" s="479">
        <f t="shared" si="2"/>
        <v>0</v>
      </c>
      <c r="H38" s="635"/>
      <c r="I38" s="544"/>
      <c r="J38" s="541"/>
      <c r="K38" s="539"/>
      <c r="L38" s="544"/>
      <c r="M38" s="635"/>
      <c r="N38" s="635"/>
      <c r="O38" s="635"/>
      <c r="P38" s="635"/>
      <c r="Q38" s="635"/>
      <c r="R38" s="540"/>
      <c r="S38" s="550"/>
      <c r="T38" s="551"/>
      <c r="U38" s="512"/>
    </row>
    <row r="39" spans="1:21" ht="15" customHeight="1" x14ac:dyDescent="0.2">
      <c r="A39" s="964">
        <v>39</v>
      </c>
      <c r="B39" s="250"/>
      <c r="C39" s="386"/>
      <c r="D39" s="633"/>
      <c r="E39" s="633"/>
      <c r="F39" s="633" t="s">
        <v>318</v>
      </c>
      <c r="G39" s="479">
        <f t="shared" si="2"/>
        <v>0</v>
      </c>
      <c r="H39" s="635"/>
      <c r="I39" s="544"/>
      <c r="J39" s="541"/>
      <c r="K39" s="539"/>
      <c r="L39" s="544"/>
      <c r="M39" s="635"/>
      <c r="N39" s="635"/>
      <c r="O39" s="635"/>
      <c r="P39" s="635"/>
      <c r="Q39" s="635"/>
      <c r="R39" s="540"/>
      <c r="S39" s="550"/>
      <c r="T39" s="551"/>
      <c r="U39" s="512"/>
    </row>
    <row r="40" spans="1:21" ht="15" customHeight="1" x14ac:dyDescent="0.2">
      <c r="A40" s="964">
        <v>40</v>
      </c>
      <c r="B40" s="250"/>
      <c r="C40" s="386"/>
      <c r="D40" s="633"/>
      <c r="E40" s="633"/>
      <c r="F40" s="633" t="s">
        <v>318</v>
      </c>
      <c r="G40" s="479">
        <f t="shared" si="2"/>
        <v>0</v>
      </c>
      <c r="H40" s="635"/>
      <c r="I40" s="544"/>
      <c r="J40" s="541"/>
      <c r="K40" s="539"/>
      <c r="L40" s="544"/>
      <c r="M40" s="635"/>
      <c r="N40" s="635"/>
      <c r="O40" s="635"/>
      <c r="P40" s="635"/>
      <c r="Q40" s="635"/>
      <c r="R40" s="540"/>
      <c r="S40" s="550"/>
      <c r="T40" s="551"/>
      <c r="U40" s="512"/>
    </row>
    <row r="41" spans="1:21" ht="15" customHeight="1" x14ac:dyDescent="0.2">
      <c r="A41" s="964">
        <v>41</v>
      </c>
      <c r="B41" s="250"/>
      <c r="C41" s="386"/>
      <c r="D41" s="633"/>
      <c r="E41" s="633"/>
      <c r="F41" s="633" t="s">
        <v>318</v>
      </c>
      <c r="G41" s="479">
        <f t="shared" si="2"/>
        <v>0</v>
      </c>
      <c r="H41" s="635"/>
      <c r="I41" s="544"/>
      <c r="J41" s="541"/>
      <c r="K41" s="539"/>
      <c r="L41" s="544"/>
      <c r="M41" s="635"/>
      <c r="N41" s="635"/>
      <c r="O41" s="635"/>
      <c r="P41" s="635"/>
      <c r="Q41" s="635"/>
      <c r="R41" s="540"/>
      <c r="S41" s="550"/>
      <c r="T41" s="551"/>
      <c r="U41" s="512"/>
    </row>
    <row r="42" spans="1:21" ht="15" customHeight="1" x14ac:dyDescent="0.2">
      <c r="A42" s="964">
        <v>42</v>
      </c>
      <c r="B42" s="250"/>
      <c r="C42" s="386"/>
      <c r="D42" s="633"/>
      <c r="E42" s="633"/>
      <c r="F42" s="633" t="s">
        <v>318</v>
      </c>
      <c r="G42" s="479">
        <f t="shared" si="2"/>
        <v>0</v>
      </c>
      <c r="H42" s="635"/>
      <c r="I42" s="544"/>
      <c r="J42" s="541"/>
      <c r="K42" s="539"/>
      <c r="L42" s="544"/>
      <c r="M42" s="635"/>
      <c r="N42" s="635"/>
      <c r="O42" s="635"/>
      <c r="P42" s="635"/>
      <c r="Q42" s="635"/>
      <c r="R42" s="540"/>
      <c r="S42" s="550"/>
      <c r="T42" s="551"/>
      <c r="U42" s="512"/>
    </row>
    <row r="43" spans="1:21" ht="15" customHeight="1" x14ac:dyDescent="0.2">
      <c r="A43" s="964">
        <v>43</v>
      </c>
      <c r="B43" s="250"/>
      <c r="C43" s="386"/>
      <c r="D43" s="633"/>
      <c r="E43" s="633"/>
      <c r="F43" s="633" t="s">
        <v>318</v>
      </c>
      <c r="G43" s="479">
        <f t="shared" si="2"/>
        <v>0</v>
      </c>
      <c r="H43" s="635"/>
      <c r="I43" s="544"/>
      <c r="J43" s="541"/>
      <c r="K43" s="539"/>
      <c r="L43" s="544"/>
      <c r="M43" s="635"/>
      <c r="N43" s="635"/>
      <c r="O43" s="635"/>
      <c r="P43" s="635"/>
      <c r="Q43" s="635"/>
      <c r="R43" s="540"/>
      <c r="S43" s="550"/>
      <c r="T43" s="551"/>
      <c r="U43" s="512"/>
    </row>
    <row r="44" spans="1:21" ht="15" customHeight="1" x14ac:dyDescent="0.2">
      <c r="A44" s="964">
        <v>44</v>
      </c>
      <c r="B44" s="250"/>
      <c r="C44" s="386"/>
      <c r="D44" s="633"/>
      <c r="E44" s="633"/>
      <c r="F44" s="633" t="s">
        <v>318</v>
      </c>
      <c r="G44" s="479">
        <f t="shared" si="2"/>
        <v>0</v>
      </c>
      <c r="H44" s="635"/>
      <c r="I44" s="544"/>
      <c r="J44" s="541"/>
      <c r="K44" s="539"/>
      <c r="L44" s="544"/>
      <c r="M44" s="635"/>
      <c r="N44" s="635"/>
      <c r="O44" s="635"/>
      <c r="P44" s="635"/>
      <c r="Q44" s="635"/>
      <c r="R44" s="540"/>
      <c r="S44" s="550"/>
      <c r="T44" s="551"/>
      <c r="U44" s="512"/>
    </row>
    <row r="45" spans="1:21" ht="15" customHeight="1" x14ac:dyDescent="0.2">
      <c r="A45" s="964">
        <v>45</v>
      </c>
      <c r="B45" s="250"/>
      <c r="C45" s="386"/>
      <c r="D45" s="633"/>
      <c r="E45" s="633"/>
      <c r="F45" s="633" t="s">
        <v>318</v>
      </c>
      <c r="G45" s="479">
        <f t="shared" si="2"/>
        <v>0</v>
      </c>
      <c r="H45" s="635"/>
      <c r="I45" s="544"/>
      <c r="J45" s="541"/>
      <c r="K45" s="539"/>
      <c r="L45" s="544"/>
      <c r="M45" s="635"/>
      <c r="N45" s="635"/>
      <c r="O45" s="635"/>
      <c r="P45" s="635"/>
      <c r="Q45" s="635"/>
      <c r="R45" s="540"/>
      <c r="S45" s="550"/>
      <c r="T45" s="551"/>
      <c r="U45" s="512"/>
    </row>
    <row r="46" spans="1:21" ht="15" customHeight="1" x14ac:dyDescent="0.2">
      <c r="A46" s="964">
        <v>46</v>
      </c>
      <c r="B46" s="250"/>
      <c r="C46" s="386"/>
      <c r="D46" s="633"/>
      <c r="E46" s="633"/>
      <c r="F46" s="633" t="s">
        <v>318</v>
      </c>
      <c r="G46" s="479">
        <f t="shared" si="2"/>
        <v>0</v>
      </c>
      <c r="H46" s="635"/>
      <c r="I46" s="544"/>
      <c r="J46" s="541"/>
      <c r="K46" s="539"/>
      <c r="L46" s="544"/>
      <c r="M46" s="635"/>
      <c r="N46" s="635"/>
      <c r="O46" s="635"/>
      <c r="P46" s="635"/>
      <c r="Q46" s="635"/>
      <c r="R46" s="540"/>
      <c r="S46" s="550"/>
      <c r="T46" s="551"/>
      <c r="U46" s="512"/>
    </row>
    <row r="47" spans="1:21" ht="15" customHeight="1" x14ac:dyDescent="0.2">
      <c r="A47" s="964">
        <v>47</v>
      </c>
      <c r="B47" s="250"/>
      <c r="C47" s="386"/>
      <c r="D47" s="633"/>
      <c r="E47" s="633"/>
      <c r="F47" s="633" t="s">
        <v>318</v>
      </c>
      <c r="G47" s="479">
        <f t="shared" si="2"/>
        <v>0</v>
      </c>
      <c r="H47" s="635"/>
      <c r="I47" s="544"/>
      <c r="J47" s="541"/>
      <c r="K47" s="539"/>
      <c r="L47" s="544"/>
      <c r="M47" s="635"/>
      <c r="N47" s="635"/>
      <c r="O47" s="635"/>
      <c r="P47" s="635"/>
      <c r="Q47" s="635"/>
      <c r="R47" s="540"/>
      <c r="S47" s="550"/>
      <c r="T47" s="551"/>
      <c r="U47" s="512"/>
    </row>
    <row r="48" spans="1:21" ht="15" customHeight="1" x14ac:dyDescent="0.2">
      <c r="A48" s="964">
        <v>48</v>
      </c>
      <c r="B48" s="250"/>
      <c r="C48" s="386"/>
      <c r="D48" s="533" t="s">
        <v>373</v>
      </c>
      <c r="E48" s="533"/>
      <c r="F48" s="533"/>
      <c r="G48" s="534"/>
      <c r="H48" s="552"/>
      <c r="I48" s="539"/>
      <c r="J48" s="541"/>
      <c r="K48" s="539"/>
      <c r="L48" s="539"/>
      <c r="M48" s="535"/>
      <c r="N48" s="388"/>
      <c r="O48" s="388"/>
      <c r="P48" s="388"/>
      <c r="Q48" s="388"/>
      <c r="R48" s="540"/>
      <c r="S48" s="550"/>
      <c r="T48" s="551"/>
      <c r="U48" s="512"/>
    </row>
    <row r="49" spans="1:21" ht="15" customHeight="1" x14ac:dyDescent="0.2">
      <c r="A49" s="964">
        <v>49</v>
      </c>
      <c r="B49" s="250"/>
      <c r="C49" s="390"/>
      <c r="D49" s="532"/>
      <c r="E49" s="532"/>
      <c r="F49" s="532" t="s">
        <v>250</v>
      </c>
      <c r="G49" s="555">
        <f>SUMIF($F$36:$F$47,"Standard",G$36:G$47)</f>
        <v>0</v>
      </c>
      <c r="H49" s="555">
        <f>SUMIF($F$36:$F$47,"Standard",H$36:H$47)</f>
        <v>0</v>
      </c>
      <c r="I49" s="541"/>
      <c r="J49" s="541"/>
      <c r="K49" s="539"/>
      <c r="L49" s="544"/>
      <c r="M49" s="479">
        <f>SUMIF($F$36:$F$47,"Standard",M$36:M$47)</f>
        <v>0</v>
      </c>
      <c r="N49" s="479">
        <f>SUMIF($F$36:$F$47,"Standard",N$36:N$47)</f>
        <v>0</v>
      </c>
      <c r="O49" s="479">
        <f>SUMIF($F$36:$F$47,"Standard",O$36:O$47)</f>
        <v>0</v>
      </c>
      <c r="P49" s="479">
        <f>SUMIF($F$36:$F$47,"Standard",P$36:P$47)</f>
        <v>0</v>
      </c>
      <c r="Q49" s="479">
        <f>SUMIF($F$36:$F$47,"Standard",Q$36:Q$47)</f>
        <v>0</v>
      </c>
      <c r="R49" s="540"/>
      <c r="S49" s="550"/>
      <c r="T49" s="551"/>
      <c r="U49" s="512"/>
    </row>
    <row r="50" spans="1:21" s="101" customFormat="1" ht="15" customHeight="1" thickBot="1" x14ac:dyDescent="0.25">
      <c r="A50" s="964">
        <v>50</v>
      </c>
      <c r="B50" s="250"/>
      <c r="C50" s="390"/>
      <c r="D50" s="532"/>
      <c r="E50" s="532"/>
      <c r="F50" s="532" t="s">
        <v>255</v>
      </c>
      <c r="G50" s="997">
        <f>SUMIF($F$36:$F$47,"Non-standard",G$36:G$47)</f>
        <v>0</v>
      </c>
      <c r="H50" s="997">
        <f>SUMIF($F$36:$F$47,"Non-standard",H$36:H$47)</f>
        <v>0</v>
      </c>
      <c r="I50" s="541"/>
      <c r="J50" s="541"/>
      <c r="K50" s="539"/>
      <c r="L50" s="544"/>
      <c r="M50" s="479">
        <f>SUMIF($F$36:$F$47,"Non-standard",M$36:M$47)</f>
        <v>0</v>
      </c>
      <c r="N50" s="479">
        <f>SUMIF($F$36:$F$47,"Non-standard",N$36:N$47)</f>
        <v>0</v>
      </c>
      <c r="O50" s="479">
        <f>SUMIF($F$36:$F$47,"Non-standard",O$36:O$47)</f>
        <v>0</v>
      </c>
      <c r="P50" s="479">
        <f>SUMIF($F$36:$F$47,"Non-standard",P$36:P$47)</f>
        <v>0</v>
      </c>
      <c r="Q50" s="479">
        <f>SUMIF($F$36:$F$47,"Non-standard",Q$36:Q$47)</f>
        <v>0</v>
      </c>
      <c r="R50" s="540"/>
      <c r="S50" s="550"/>
      <c r="T50" s="551"/>
      <c r="U50" s="512"/>
    </row>
    <row r="51" spans="1:21" s="101" customFormat="1" ht="15" customHeight="1" thickBot="1" x14ac:dyDescent="0.25">
      <c r="A51" s="964">
        <v>51</v>
      </c>
      <c r="B51" s="250"/>
      <c r="C51" s="390"/>
      <c r="D51" s="532"/>
      <c r="E51" s="532"/>
      <c r="F51" s="553" t="s">
        <v>254</v>
      </c>
      <c r="G51" s="998">
        <f>SUM(G49:G50)</f>
        <v>0</v>
      </c>
      <c r="H51" s="998">
        <f>SUM(H49:H50)</f>
        <v>0</v>
      </c>
      <c r="I51" s="541"/>
      <c r="J51" s="541"/>
      <c r="K51" s="539"/>
      <c r="L51" s="544"/>
      <c r="M51" s="479">
        <f>SUM(M49:M50)</f>
        <v>0</v>
      </c>
      <c r="N51" s="479">
        <f>SUM(N49:N50)</f>
        <v>0</v>
      </c>
      <c r="O51" s="479">
        <f>SUM(O49:O50)</f>
        <v>0</v>
      </c>
      <c r="P51" s="479">
        <f>SUM(P49:P50)</f>
        <v>0</v>
      </c>
      <c r="Q51" s="479">
        <f>SUM(Q49:Q50)</f>
        <v>0</v>
      </c>
      <c r="R51" s="540"/>
      <c r="S51" s="550"/>
      <c r="T51" s="551"/>
      <c r="U51" s="512"/>
    </row>
    <row r="52" spans="1:21" s="101" customFormat="1" ht="23.25" customHeight="1" x14ac:dyDescent="0.2">
      <c r="A52" s="187"/>
      <c r="B52" s="899"/>
      <c r="C52" s="945"/>
      <c r="D52" s="946"/>
      <c r="E52" s="946"/>
      <c r="F52" s="947"/>
      <c r="G52" s="948"/>
      <c r="H52" s="949"/>
      <c r="I52" s="950"/>
      <c r="J52" s="950"/>
      <c r="K52" s="951"/>
      <c r="L52" s="952"/>
      <c r="M52" s="949"/>
      <c r="N52" s="953"/>
      <c r="O52" s="953"/>
      <c r="P52" s="953"/>
      <c r="Q52" s="953"/>
      <c r="R52" s="953"/>
      <c r="S52" s="943"/>
      <c r="T52" s="551"/>
      <c r="U52" s="512"/>
    </row>
  </sheetData>
  <sheetProtection sheet="1" objects="1" formatRows="0" insertColumns="0" insertRows="0"/>
  <mergeCells count="6">
    <mergeCell ref="R9:R12"/>
    <mergeCell ref="A6:P6"/>
    <mergeCell ref="R32:R35"/>
    <mergeCell ref="O2:R2"/>
    <mergeCell ref="O3:R3"/>
    <mergeCell ref="O4:R4"/>
  </mergeCells>
  <dataValidations count="3">
    <dataValidation allowBlank="1" showInputMessage="1" showErrorMessage="1" prompt="Please enter text" sqref="D13:E24 D36:E47 M10:Q11 M33:Q34"/>
    <dataValidation allowBlank="1" showInputMessage="1" showErrorMessage="1" prompt="Please enter Network / Sub-Network Name" sqref="O4:R4"/>
    <dataValidation type="list" allowBlank="1" showInputMessage="1" showErrorMessage="1" prompt="Please select from available drop-down options" sqref="F13:F24 F36:F47">
      <formula1>"Standard,Non-standard,[Select one]"</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r:id="rId1"/>
  <headerFooter>
    <oddHeader>&amp;CCommerce Commission Information Disclosure Template</oddHeader>
    <oddFooter>&amp;L&amp;F&amp;C&amp;P&amp;R&amp;A</oddFooter>
  </headerFooter>
  <rowBreaks count="1" manualBreakCount="1">
    <brk id="29" max="18" man="1"/>
  </rowBreaks>
  <ignoredErrors>
    <ignoredError sqref="G4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499984740745262"/>
    <pageSetUpPr fitToPage="1"/>
  </sheetPr>
  <dimension ref="A1:L37"/>
  <sheetViews>
    <sheetView showGridLines="0" view="pageBreakPreview" zoomScaleNormal="100" zoomScaleSheetLayoutView="100" workbookViewId="0"/>
  </sheetViews>
  <sheetFormatPr defaultRowHeight="12.75" x14ac:dyDescent="0.2"/>
  <cols>
    <col min="1" max="1" width="4.5703125" customWidth="1"/>
    <col min="2" max="2" width="2.28515625" style="145" customWidth="1"/>
    <col min="3" max="3" width="24.85546875" customWidth="1"/>
    <col min="4" max="4" width="28.85546875" customWidth="1"/>
    <col min="5" max="5" width="28.140625" style="566" customWidth="1"/>
    <col min="6" max="6" width="7" customWidth="1"/>
    <col min="7" max="7" width="6.140625" customWidth="1"/>
    <col min="8" max="9" width="15.7109375" customWidth="1"/>
    <col min="10" max="10" width="15.7109375" style="6" customWidth="1"/>
    <col min="11" max="11" width="15.7109375" customWidth="1"/>
    <col min="12" max="12" width="2.7109375" customWidth="1"/>
  </cols>
  <sheetData>
    <row r="1" spans="1:12" s="6" customFormat="1" x14ac:dyDescent="0.2">
      <c r="A1" s="925"/>
      <c r="B1" s="889"/>
      <c r="C1" s="889"/>
      <c r="D1" s="889"/>
      <c r="E1" s="889"/>
      <c r="F1" s="889"/>
      <c r="G1" s="889"/>
      <c r="H1" s="889"/>
      <c r="I1" s="889"/>
      <c r="J1" s="889"/>
      <c r="K1" s="889"/>
      <c r="L1" s="911"/>
    </row>
    <row r="2" spans="1:12" s="6" customFormat="1" ht="18" customHeight="1" x14ac:dyDescent="0.3">
      <c r="A2" s="926"/>
      <c r="B2" s="120"/>
      <c r="C2" s="120"/>
      <c r="D2" s="120"/>
      <c r="E2" s="120"/>
      <c r="F2" s="120"/>
      <c r="G2" s="154" t="s">
        <v>5</v>
      </c>
      <c r="H2" s="1219" t="str">
        <f>IF(NOT(ISBLANK(CoverSheet!$C$8)),CoverSheet!$C$8,"")</f>
        <v/>
      </c>
      <c r="I2" s="1219"/>
      <c r="J2" s="1219"/>
      <c r="K2" s="1219"/>
      <c r="L2" s="117"/>
    </row>
    <row r="3" spans="1:12" s="6" customFormat="1" ht="18" customHeight="1" x14ac:dyDescent="0.25">
      <c r="A3" s="926"/>
      <c r="B3" s="120"/>
      <c r="C3" s="120"/>
      <c r="D3" s="120"/>
      <c r="E3" s="120"/>
      <c r="F3" s="120"/>
      <c r="G3" s="154" t="s">
        <v>3</v>
      </c>
      <c r="H3" s="1169" t="str">
        <f>IF(ISNUMBER(CoverSheet!$C$12),CoverSheet!$C$12,"")</f>
        <v/>
      </c>
      <c r="I3" s="1169"/>
      <c r="J3" s="1169"/>
      <c r="K3" s="1169"/>
      <c r="L3" s="117"/>
    </row>
    <row r="4" spans="1:12" s="164" customFormat="1" ht="18" customHeight="1" x14ac:dyDescent="0.25">
      <c r="A4" s="926"/>
      <c r="B4" s="120"/>
      <c r="C4" s="120"/>
      <c r="D4" s="120"/>
      <c r="E4" s="120"/>
      <c r="F4" s="120"/>
      <c r="G4" s="154" t="s">
        <v>324</v>
      </c>
      <c r="H4" s="1222"/>
      <c r="I4" s="1222"/>
      <c r="J4" s="1222"/>
      <c r="K4" s="1222"/>
      <c r="L4" s="117"/>
    </row>
    <row r="5" spans="1:12" s="6" customFormat="1" ht="21" x14ac:dyDescent="0.35">
      <c r="A5" s="895" t="s">
        <v>297</v>
      </c>
      <c r="B5" s="155"/>
      <c r="C5" s="120"/>
      <c r="D5" s="120"/>
      <c r="E5" s="120"/>
      <c r="F5" s="120"/>
      <c r="G5" s="120"/>
      <c r="H5" s="120"/>
      <c r="I5" s="120"/>
      <c r="J5" s="120"/>
      <c r="K5" s="120"/>
      <c r="L5" s="117"/>
    </row>
    <row r="6" spans="1:12" s="119" customFormat="1" ht="24.75" customHeight="1" x14ac:dyDescent="0.2">
      <c r="A6" s="1220" t="s">
        <v>358</v>
      </c>
      <c r="B6" s="1221"/>
      <c r="C6" s="1221"/>
      <c r="D6" s="1221"/>
      <c r="E6" s="1221"/>
      <c r="F6" s="1221"/>
      <c r="G6" s="1221"/>
      <c r="H6" s="1221"/>
      <c r="I6" s="1221"/>
      <c r="J6" s="120"/>
      <c r="K6" s="120"/>
      <c r="L6" s="117"/>
    </row>
    <row r="7" spans="1:12" s="6" customFormat="1" x14ac:dyDescent="0.2">
      <c r="A7" s="896" t="s">
        <v>562</v>
      </c>
      <c r="B7" s="19"/>
      <c r="C7" s="19"/>
      <c r="D7" s="19"/>
      <c r="E7" s="19"/>
      <c r="F7" s="120"/>
      <c r="G7" s="120"/>
      <c r="H7" s="120"/>
      <c r="I7" s="120"/>
      <c r="J7" s="120"/>
      <c r="K7" s="120"/>
      <c r="L7" s="117"/>
    </row>
    <row r="8" spans="1:12" ht="50.1" customHeight="1" x14ac:dyDescent="0.2">
      <c r="A8" s="963">
        <v>8</v>
      </c>
      <c r="B8" s="116"/>
      <c r="C8" s="163" t="s">
        <v>241</v>
      </c>
      <c r="D8" s="163" t="s">
        <v>28</v>
      </c>
      <c r="E8" s="163" t="s">
        <v>27</v>
      </c>
      <c r="F8" s="891"/>
      <c r="G8" s="203" t="s">
        <v>67</v>
      </c>
      <c r="H8" s="202" t="s">
        <v>226</v>
      </c>
      <c r="I8" s="202" t="s">
        <v>66</v>
      </c>
      <c r="J8" s="159" t="s">
        <v>248</v>
      </c>
      <c r="K8" s="203" t="s">
        <v>65</v>
      </c>
      <c r="L8" s="111"/>
    </row>
    <row r="9" spans="1:12" ht="15" customHeight="1" x14ac:dyDescent="0.2">
      <c r="A9" s="963">
        <v>9</v>
      </c>
      <c r="B9" s="116"/>
      <c r="C9" s="70" t="s">
        <v>47</v>
      </c>
      <c r="D9" s="170" t="s">
        <v>24</v>
      </c>
      <c r="E9" s="519" t="s">
        <v>326</v>
      </c>
      <c r="F9" s="892"/>
      <c r="G9" s="90" t="s">
        <v>29</v>
      </c>
      <c r="H9" s="636"/>
      <c r="I9" s="636"/>
      <c r="J9" s="463">
        <f>I9-H9</f>
        <v>0</v>
      </c>
      <c r="K9" s="637" t="s">
        <v>318</v>
      </c>
      <c r="L9" s="111"/>
    </row>
    <row r="10" spans="1:12" s="6" customFormat="1" ht="15" customHeight="1" x14ac:dyDescent="0.2">
      <c r="A10" s="963">
        <v>10</v>
      </c>
      <c r="B10" s="116"/>
      <c r="C10" s="178" t="s">
        <v>47</v>
      </c>
      <c r="D10" s="170" t="s">
        <v>24</v>
      </c>
      <c r="E10" s="519" t="s">
        <v>327</v>
      </c>
      <c r="F10" s="892"/>
      <c r="G10" s="90" t="s">
        <v>29</v>
      </c>
      <c r="H10" s="636"/>
      <c r="I10" s="636"/>
      <c r="J10" s="463">
        <f t="shared" ref="J10:J36" si="0">I10-H10</f>
        <v>0</v>
      </c>
      <c r="K10" s="637" t="s">
        <v>318</v>
      </c>
      <c r="L10" s="111"/>
    </row>
    <row r="11" spans="1:12" s="6" customFormat="1" ht="15" customHeight="1" x14ac:dyDescent="0.2">
      <c r="A11" s="963">
        <v>11</v>
      </c>
      <c r="B11" s="116"/>
      <c r="C11" s="178" t="s">
        <v>47</v>
      </c>
      <c r="D11" s="170" t="s">
        <v>24</v>
      </c>
      <c r="E11" s="519" t="s">
        <v>328</v>
      </c>
      <c r="F11" s="892"/>
      <c r="G11" s="90" t="s">
        <v>29</v>
      </c>
      <c r="H11" s="636"/>
      <c r="I11" s="636"/>
      <c r="J11" s="463">
        <f t="shared" si="0"/>
        <v>0</v>
      </c>
      <c r="K11" s="637" t="s">
        <v>318</v>
      </c>
      <c r="L11" s="111"/>
    </row>
    <row r="12" spans="1:12" s="6" customFormat="1" ht="15" customHeight="1" x14ac:dyDescent="0.2">
      <c r="A12" s="963">
        <v>12</v>
      </c>
      <c r="B12" s="116"/>
      <c r="C12" s="178" t="s">
        <v>47</v>
      </c>
      <c r="D12" s="170" t="s">
        <v>22</v>
      </c>
      <c r="E12" s="519" t="s">
        <v>329</v>
      </c>
      <c r="F12" s="892"/>
      <c r="G12" s="90" t="s">
        <v>29</v>
      </c>
      <c r="H12" s="636"/>
      <c r="I12" s="636"/>
      <c r="J12" s="463">
        <f t="shared" si="0"/>
        <v>0</v>
      </c>
      <c r="K12" s="637" t="s">
        <v>318</v>
      </c>
      <c r="L12" s="111"/>
    </row>
    <row r="13" spans="1:12" s="6" customFormat="1" ht="15" customHeight="1" x14ac:dyDescent="0.2">
      <c r="A13" s="963">
        <v>13</v>
      </c>
      <c r="B13" s="116"/>
      <c r="C13" s="178" t="s">
        <v>47</v>
      </c>
      <c r="D13" s="170" t="s">
        <v>22</v>
      </c>
      <c r="E13" s="519" t="s">
        <v>330</v>
      </c>
      <c r="F13" s="892"/>
      <c r="G13" s="90" t="s">
        <v>29</v>
      </c>
      <c r="H13" s="636"/>
      <c r="I13" s="636"/>
      <c r="J13" s="463">
        <f t="shared" si="0"/>
        <v>0</v>
      </c>
      <c r="K13" s="637" t="s">
        <v>318</v>
      </c>
      <c r="L13" s="111"/>
    </row>
    <row r="14" spans="1:12" s="6" customFormat="1" ht="15" customHeight="1" x14ac:dyDescent="0.2">
      <c r="A14" s="963">
        <v>14</v>
      </c>
      <c r="B14" s="116"/>
      <c r="C14" s="178" t="s">
        <v>47</v>
      </c>
      <c r="D14" s="170" t="s">
        <v>22</v>
      </c>
      <c r="E14" s="519" t="s">
        <v>331</v>
      </c>
      <c r="F14" s="892"/>
      <c r="G14" s="90" t="s">
        <v>29</v>
      </c>
      <c r="H14" s="636"/>
      <c r="I14" s="636"/>
      <c r="J14" s="463">
        <f t="shared" si="0"/>
        <v>0</v>
      </c>
      <c r="K14" s="637" t="s">
        <v>318</v>
      </c>
      <c r="L14" s="111"/>
    </row>
    <row r="15" spans="1:12" s="6" customFormat="1" ht="15" customHeight="1" x14ac:dyDescent="0.2">
      <c r="A15" s="963">
        <v>15</v>
      </c>
      <c r="B15" s="116"/>
      <c r="C15" s="178" t="s">
        <v>47</v>
      </c>
      <c r="D15" s="178" t="s">
        <v>36</v>
      </c>
      <c r="E15" s="178" t="s">
        <v>37</v>
      </c>
      <c r="F15" s="892"/>
      <c r="G15" s="90" t="s">
        <v>30</v>
      </c>
      <c r="H15" s="636"/>
      <c r="I15" s="636"/>
      <c r="J15" s="463">
        <f t="shared" si="0"/>
        <v>0</v>
      </c>
      <c r="K15" s="637" t="s">
        <v>318</v>
      </c>
      <c r="L15" s="111"/>
    </row>
    <row r="16" spans="1:12" s="6" customFormat="1" ht="15" customHeight="1" x14ac:dyDescent="0.2">
      <c r="A16" s="963">
        <v>16</v>
      </c>
      <c r="B16" s="116"/>
      <c r="C16" s="178" t="s">
        <v>47</v>
      </c>
      <c r="D16" s="185" t="s">
        <v>233</v>
      </c>
      <c r="E16" s="519" t="s">
        <v>355</v>
      </c>
      <c r="F16" s="892"/>
      <c r="G16" s="90" t="s">
        <v>30</v>
      </c>
      <c r="H16" s="636"/>
      <c r="I16" s="636"/>
      <c r="J16" s="463">
        <f t="shared" si="0"/>
        <v>0</v>
      </c>
      <c r="K16" s="637" t="s">
        <v>318</v>
      </c>
      <c r="L16" s="111"/>
    </row>
    <row r="17" spans="1:12" s="6" customFormat="1" ht="15" customHeight="1" x14ac:dyDescent="0.2">
      <c r="A17" s="963">
        <v>17</v>
      </c>
      <c r="B17" s="116"/>
      <c r="C17" s="178" t="s">
        <v>47</v>
      </c>
      <c r="D17" s="178" t="s">
        <v>23</v>
      </c>
      <c r="E17" s="178" t="s">
        <v>49</v>
      </c>
      <c r="F17" s="892"/>
      <c r="G17" s="90" t="s">
        <v>30</v>
      </c>
      <c r="H17" s="636"/>
      <c r="I17" s="636"/>
      <c r="J17" s="463">
        <f t="shared" si="0"/>
        <v>0</v>
      </c>
      <c r="K17" s="637" t="s">
        <v>318</v>
      </c>
      <c r="L17" s="111"/>
    </row>
    <row r="18" spans="1:12" s="6" customFormat="1" ht="15" customHeight="1" x14ac:dyDescent="0.2">
      <c r="A18" s="963">
        <v>18</v>
      </c>
      <c r="B18" s="116"/>
      <c r="C18" s="178" t="s">
        <v>48</v>
      </c>
      <c r="D18" s="178" t="str">
        <f t="shared" ref="D18:D24" si="1">D9</f>
        <v>Main pipe</v>
      </c>
      <c r="E18" s="519" t="s">
        <v>332</v>
      </c>
      <c r="F18" s="892"/>
      <c r="G18" s="90" t="s">
        <v>29</v>
      </c>
      <c r="H18" s="636"/>
      <c r="I18" s="636"/>
      <c r="J18" s="463">
        <f t="shared" si="0"/>
        <v>0</v>
      </c>
      <c r="K18" s="637" t="s">
        <v>318</v>
      </c>
      <c r="L18" s="111"/>
    </row>
    <row r="19" spans="1:12" s="6" customFormat="1" ht="15" customHeight="1" x14ac:dyDescent="0.2">
      <c r="A19" s="963">
        <v>19</v>
      </c>
      <c r="B19" s="116"/>
      <c r="C19" s="178" t="s">
        <v>48</v>
      </c>
      <c r="D19" s="178" t="str">
        <f t="shared" si="1"/>
        <v>Main pipe</v>
      </c>
      <c r="E19" s="519" t="s">
        <v>333</v>
      </c>
      <c r="F19" s="892"/>
      <c r="G19" s="90" t="s">
        <v>29</v>
      </c>
      <c r="H19" s="636"/>
      <c r="I19" s="636"/>
      <c r="J19" s="463">
        <f t="shared" si="0"/>
        <v>0</v>
      </c>
      <c r="K19" s="637" t="s">
        <v>318</v>
      </c>
      <c r="L19" s="111"/>
    </row>
    <row r="20" spans="1:12" s="6" customFormat="1" ht="15" customHeight="1" x14ac:dyDescent="0.2">
      <c r="A20" s="963">
        <v>20</v>
      </c>
      <c r="B20" s="116"/>
      <c r="C20" s="178" t="s">
        <v>48</v>
      </c>
      <c r="D20" s="178" t="str">
        <f t="shared" si="1"/>
        <v>Main pipe</v>
      </c>
      <c r="E20" s="519" t="s">
        <v>334</v>
      </c>
      <c r="F20" s="892"/>
      <c r="G20" s="90" t="s">
        <v>29</v>
      </c>
      <c r="H20" s="636"/>
      <c r="I20" s="636"/>
      <c r="J20" s="463">
        <f t="shared" si="0"/>
        <v>0</v>
      </c>
      <c r="K20" s="637" t="s">
        <v>318</v>
      </c>
      <c r="L20" s="111"/>
    </row>
    <row r="21" spans="1:12" s="6" customFormat="1" ht="15" customHeight="1" x14ac:dyDescent="0.2">
      <c r="A21" s="963">
        <v>21</v>
      </c>
      <c r="B21" s="116"/>
      <c r="C21" s="178" t="s">
        <v>48</v>
      </c>
      <c r="D21" s="178" t="str">
        <f t="shared" si="1"/>
        <v>Service pipe</v>
      </c>
      <c r="E21" s="519" t="s">
        <v>335</v>
      </c>
      <c r="F21" s="892"/>
      <c r="G21" s="90" t="s">
        <v>29</v>
      </c>
      <c r="H21" s="636"/>
      <c r="I21" s="636"/>
      <c r="J21" s="463">
        <f t="shared" si="0"/>
        <v>0</v>
      </c>
      <c r="K21" s="637" t="s">
        <v>318</v>
      </c>
      <c r="L21" s="111"/>
    </row>
    <row r="22" spans="1:12" s="6" customFormat="1" ht="15" customHeight="1" x14ac:dyDescent="0.2">
      <c r="A22" s="963">
        <v>22</v>
      </c>
      <c r="B22" s="116"/>
      <c r="C22" s="178" t="s">
        <v>48</v>
      </c>
      <c r="D22" s="178" t="str">
        <f t="shared" si="1"/>
        <v>Service pipe</v>
      </c>
      <c r="E22" s="519" t="s">
        <v>336</v>
      </c>
      <c r="F22" s="892"/>
      <c r="G22" s="90" t="s">
        <v>29</v>
      </c>
      <c r="H22" s="636"/>
      <c r="I22" s="636"/>
      <c r="J22" s="463">
        <f t="shared" si="0"/>
        <v>0</v>
      </c>
      <c r="K22" s="637" t="s">
        <v>318</v>
      </c>
      <c r="L22" s="111"/>
    </row>
    <row r="23" spans="1:12" s="6" customFormat="1" ht="15" customHeight="1" x14ac:dyDescent="0.2">
      <c r="A23" s="963">
        <v>23</v>
      </c>
      <c r="B23" s="116"/>
      <c r="C23" s="178" t="s">
        <v>48</v>
      </c>
      <c r="D23" s="178" t="str">
        <f t="shared" si="1"/>
        <v>Service pipe</v>
      </c>
      <c r="E23" s="519" t="s">
        <v>337</v>
      </c>
      <c r="F23" s="892"/>
      <c r="G23" s="90" t="s">
        <v>29</v>
      </c>
      <c r="H23" s="636"/>
      <c r="I23" s="636"/>
      <c r="J23" s="463">
        <f t="shared" si="0"/>
        <v>0</v>
      </c>
      <c r="K23" s="637" t="s">
        <v>318</v>
      </c>
      <c r="L23" s="111"/>
    </row>
    <row r="24" spans="1:12" s="6" customFormat="1" ht="15" customHeight="1" x14ac:dyDescent="0.2">
      <c r="A24" s="963">
        <v>24</v>
      </c>
      <c r="B24" s="116"/>
      <c r="C24" s="178" t="s">
        <v>48</v>
      </c>
      <c r="D24" s="178" t="str">
        <f t="shared" si="1"/>
        <v>Stations</v>
      </c>
      <c r="E24" s="178" t="s">
        <v>38</v>
      </c>
      <c r="F24" s="892"/>
      <c r="G24" s="90" t="s">
        <v>30</v>
      </c>
      <c r="H24" s="636"/>
      <c r="I24" s="636"/>
      <c r="J24" s="463">
        <f t="shared" si="0"/>
        <v>0</v>
      </c>
      <c r="K24" s="637" t="s">
        <v>318</v>
      </c>
      <c r="L24" s="111"/>
    </row>
    <row r="25" spans="1:12" s="6" customFormat="1" ht="15" customHeight="1" x14ac:dyDescent="0.2">
      <c r="A25" s="963">
        <v>25</v>
      </c>
      <c r="B25" s="116"/>
      <c r="C25" s="178" t="s">
        <v>48</v>
      </c>
      <c r="D25" s="170" t="s">
        <v>233</v>
      </c>
      <c r="E25" s="519" t="s">
        <v>353</v>
      </c>
      <c r="F25" s="892"/>
      <c r="G25" s="90" t="s">
        <v>30</v>
      </c>
      <c r="H25" s="636"/>
      <c r="I25" s="636"/>
      <c r="J25" s="463">
        <f t="shared" si="0"/>
        <v>0</v>
      </c>
      <c r="K25" s="637" t="s">
        <v>318</v>
      </c>
      <c r="L25" s="111"/>
    </row>
    <row r="26" spans="1:12" s="6" customFormat="1" ht="15" customHeight="1" x14ac:dyDescent="0.2">
      <c r="A26" s="963">
        <v>26</v>
      </c>
      <c r="B26" s="116"/>
      <c r="C26" s="178" t="s">
        <v>48</v>
      </c>
      <c r="D26" s="178" t="s">
        <v>23</v>
      </c>
      <c r="E26" s="178" t="s">
        <v>31</v>
      </c>
      <c r="F26" s="892"/>
      <c r="G26" s="90" t="s">
        <v>30</v>
      </c>
      <c r="H26" s="636"/>
      <c r="I26" s="636"/>
      <c r="J26" s="463">
        <f t="shared" si="0"/>
        <v>0</v>
      </c>
      <c r="K26" s="637" t="s">
        <v>318</v>
      </c>
      <c r="L26" s="111"/>
    </row>
    <row r="27" spans="1:12" s="6" customFormat="1" ht="15" customHeight="1" x14ac:dyDescent="0.2">
      <c r="A27" s="963">
        <v>27</v>
      </c>
      <c r="B27" s="116"/>
      <c r="C27" s="178" t="s">
        <v>19</v>
      </c>
      <c r="D27" s="178" t="str">
        <f t="shared" ref="D27:D32" si="2">D9</f>
        <v>Main pipe</v>
      </c>
      <c r="E27" s="519" t="s">
        <v>338</v>
      </c>
      <c r="F27" s="892"/>
      <c r="G27" s="90" t="s">
        <v>29</v>
      </c>
      <c r="H27" s="636"/>
      <c r="I27" s="636"/>
      <c r="J27" s="463">
        <f t="shared" si="0"/>
        <v>0</v>
      </c>
      <c r="K27" s="637" t="s">
        <v>318</v>
      </c>
      <c r="L27" s="111"/>
    </row>
    <row r="28" spans="1:12" s="6" customFormat="1" ht="15" customHeight="1" x14ac:dyDescent="0.2">
      <c r="A28" s="963">
        <v>28</v>
      </c>
      <c r="B28" s="116"/>
      <c r="C28" s="178" t="s">
        <v>19</v>
      </c>
      <c r="D28" s="178" t="str">
        <f t="shared" si="2"/>
        <v>Main pipe</v>
      </c>
      <c r="E28" s="519" t="s">
        <v>339</v>
      </c>
      <c r="F28" s="892"/>
      <c r="G28" s="90" t="s">
        <v>29</v>
      </c>
      <c r="H28" s="636"/>
      <c r="I28" s="636"/>
      <c r="J28" s="463">
        <f t="shared" si="0"/>
        <v>0</v>
      </c>
      <c r="K28" s="637" t="s">
        <v>318</v>
      </c>
      <c r="L28" s="111"/>
    </row>
    <row r="29" spans="1:12" s="6" customFormat="1" ht="15" customHeight="1" x14ac:dyDescent="0.2">
      <c r="A29" s="963">
        <v>29</v>
      </c>
      <c r="B29" s="116"/>
      <c r="C29" s="178" t="s">
        <v>19</v>
      </c>
      <c r="D29" s="178" t="str">
        <f t="shared" si="2"/>
        <v>Main pipe</v>
      </c>
      <c r="E29" s="519" t="s">
        <v>340</v>
      </c>
      <c r="F29" s="892"/>
      <c r="G29" s="90" t="s">
        <v>29</v>
      </c>
      <c r="H29" s="636"/>
      <c r="I29" s="636"/>
      <c r="J29" s="463">
        <f t="shared" si="0"/>
        <v>0</v>
      </c>
      <c r="K29" s="637" t="s">
        <v>318</v>
      </c>
      <c r="L29" s="111"/>
    </row>
    <row r="30" spans="1:12" s="6" customFormat="1" ht="15" customHeight="1" x14ac:dyDescent="0.2">
      <c r="A30" s="963">
        <v>30</v>
      </c>
      <c r="B30" s="116"/>
      <c r="C30" s="178" t="s">
        <v>19</v>
      </c>
      <c r="D30" s="178" t="str">
        <f t="shared" si="2"/>
        <v>Service pipe</v>
      </c>
      <c r="E30" s="519" t="s">
        <v>341</v>
      </c>
      <c r="F30" s="892"/>
      <c r="G30" s="90" t="s">
        <v>29</v>
      </c>
      <c r="H30" s="636"/>
      <c r="I30" s="636"/>
      <c r="J30" s="463">
        <f t="shared" si="0"/>
        <v>0</v>
      </c>
      <c r="K30" s="637" t="s">
        <v>318</v>
      </c>
      <c r="L30" s="111"/>
    </row>
    <row r="31" spans="1:12" s="6" customFormat="1" ht="15" customHeight="1" x14ac:dyDescent="0.2">
      <c r="A31" s="963">
        <v>31</v>
      </c>
      <c r="B31" s="116"/>
      <c r="C31" s="178" t="s">
        <v>19</v>
      </c>
      <c r="D31" s="178" t="str">
        <f t="shared" si="2"/>
        <v>Service pipe</v>
      </c>
      <c r="E31" s="519" t="s">
        <v>342</v>
      </c>
      <c r="F31" s="892"/>
      <c r="G31" s="90" t="s">
        <v>29</v>
      </c>
      <c r="H31" s="636"/>
      <c r="I31" s="636"/>
      <c r="J31" s="463">
        <f t="shared" si="0"/>
        <v>0</v>
      </c>
      <c r="K31" s="637" t="s">
        <v>318</v>
      </c>
      <c r="L31" s="111"/>
    </row>
    <row r="32" spans="1:12" s="6" customFormat="1" ht="15" customHeight="1" x14ac:dyDescent="0.2">
      <c r="A32" s="963">
        <v>32</v>
      </c>
      <c r="B32" s="116"/>
      <c r="C32" s="178" t="s">
        <v>19</v>
      </c>
      <c r="D32" s="178" t="str">
        <f t="shared" si="2"/>
        <v>Service pipe</v>
      </c>
      <c r="E32" s="519" t="s">
        <v>343</v>
      </c>
      <c r="F32" s="892"/>
      <c r="G32" s="90" t="s">
        <v>29</v>
      </c>
      <c r="H32" s="636"/>
      <c r="I32" s="636"/>
      <c r="J32" s="463">
        <f t="shared" si="0"/>
        <v>0</v>
      </c>
      <c r="K32" s="637" t="s">
        <v>318</v>
      </c>
      <c r="L32" s="111"/>
    </row>
    <row r="33" spans="1:12" s="6" customFormat="1" ht="15" customHeight="1" x14ac:dyDescent="0.2">
      <c r="A33" s="963">
        <v>33</v>
      </c>
      <c r="B33" s="116"/>
      <c r="C33" s="178" t="s">
        <v>19</v>
      </c>
      <c r="D33" s="170" t="s">
        <v>233</v>
      </c>
      <c r="E33" s="519" t="s">
        <v>354</v>
      </c>
      <c r="F33" s="892"/>
      <c r="G33" s="90" t="s">
        <v>30</v>
      </c>
      <c r="H33" s="636"/>
      <c r="I33" s="636"/>
      <c r="J33" s="463">
        <f t="shared" si="0"/>
        <v>0</v>
      </c>
      <c r="K33" s="637" t="s">
        <v>318</v>
      </c>
      <c r="L33" s="111"/>
    </row>
    <row r="34" spans="1:12" s="6" customFormat="1" ht="15" customHeight="1" x14ac:dyDescent="0.2">
      <c r="A34" s="963">
        <v>34</v>
      </c>
      <c r="B34" s="116"/>
      <c r="C34" s="178" t="s">
        <v>19</v>
      </c>
      <c r="D34" s="178" t="s">
        <v>23</v>
      </c>
      <c r="E34" s="178" t="s">
        <v>32</v>
      </c>
      <c r="F34" s="892"/>
      <c r="G34" s="90" t="s">
        <v>30</v>
      </c>
      <c r="H34" s="636"/>
      <c r="I34" s="636"/>
      <c r="J34" s="463">
        <f t="shared" si="0"/>
        <v>0</v>
      </c>
      <c r="K34" s="637" t="s">
        <v>318</v>
      </c>
      <c r="L34" s="111"/>
    </row>
    <row r="35" spans="1:12" s="6" customFormat="1" ht="15" customHeight="1" x14ac:dyDescent="0.2">
      <c r="A35" s="963">
        <v>35</v>
      </c>
      <c r="B35" s="116"/>
      <c r="C35" s="170" t="s">
        <v>323</v>
      </c>
      <c r="D35" s="817" t="s">
        <v>25</v>
      </c>
      <c r="E35" s="178" t="s">
        <v>41</v>
      </c>
      <c r="F35" s="892"/>
      <c r="G35" s="90" t="s">
        <v>30</v>
      </c>
      <c r="H35" s="636"/>
      <c r="I35" s="636"/>
      <c r="J35" s="463">
        <f t="shared" si="0"/>
        <v>0</v>
      </c>
      <c r="K35" s="637" t="s">
        <v>318</v>
      </c>
      <c r="L35" s="111"/>
    </row>
    <row r="36" spans="1:12" s="6" customFormat="1" ht="15" customHeight="1" x14ac:dyDescent="0.2">
      <c r="A36" s="963">
        <v>36</v>
      </c>
      <c r="B36" s="116"/>
      <c r="C36" s="170" t="s">
        <v>323</v>
      </c>
      <c r="D36" s="178" t="s">
        <v>26</v>
      </c>
      <c r="E36" s="178" t="s">
        <v>33</v>
      </c>
      <c r="F36" s="892"/>
      <c r="G36" s="90" t="s">
        <v>30</v>
      </c>
      <c r="H36" s="636"/>
      <c r="I36" s="636"/>
      <c r="J36" s="463">
        <f t="shared" si="0"/>
        <v>0</v>
      </c>
      <c r="K36" s="637" t="s">
        <v>318</v>
      </c>
      <c r="L36" s="111"/>
    </row>
    <row r="37" spans="1:12" x14ac:dyDescent="0.2">
      <c r="A37" s="187"/>
      <c r="B37" s="899"/>
      <c r="C37" s="890"/>
      <c r="D37" s="890"/>
      <c r="E37" s="890"/>
      <c r="F37" s="890"/>
      <c r="G37" s="890"/>
      <c r="H37" s="890"/>
      <c r="I37" s="890"/>
      <c r="J37" s="890"/>
      <c r="K37" s="890"/>
      <c r="L37" s="934"/>
    </row>
  </sheetData>
  <sheetProtection sheet="1" objects="1" formatRows="0" insertRows="0"/>
  <mergeCells count="4">
    <mergeCell ref="H2:K2"/>
    <mergeCell ref="H3:K3"/>
    <mergeCell ref="A6:I6"/>
    <mergeCell ref="H4:K4"/>
  </mergeCells>
  <dataValidations count="3">
    <dataValidation type="custom" allowBlank="1" showInputMessage="1" showErrorMessage="1" error="Decimal values larger than or equal to 0 and text &quot;N/A&quot; are accepted" prompt="Please enter a number larger than or equal to 0. _x000a_Enter &quot;N/A&quot; if this does not apply" sqref="H9:H36">
      <formula1>OR(AND(ISNUMBER(H9),H9&gt;=0),AND(ISTEXT(H9),H9="N/A"))</formula1>
    </dataValidation>
    <dataValidation allowBlank="1" showInputMessage="1" showErrorMessage="1" prompt="Please enter Network / Sub-Network Name" sqref="H4:K4"/>
    <dataValidation type="list" allowBlank="1" showInputMessage="1" showErrorMessage="1" prompt="Please select from available drop-down options" sqref="K9:K36">
      <formula1>"1,2,3,4,N/A,[Select one]"</formula1>
    </dataValidation>
  </dataValidations>
  <pageMargins left="0.70866141732283472" right="0.70866141732283472" top="0.74803149606299213" bottom="0.74803149606299213" header="0.31496062992125989" footer="0.31496062992125989"/>
  <pageSetup paperSize="9" scale="66" orientation="landscape" r:id="rId1"/>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499984740745262"/>
    <pageSetUpPr fitToPage="1"/>
  </sheetPr>
  <dimension ref="A1:AJ38"/>
  <sheetViews>
    <sheetView showGridLines="0" view="pageBreakPreview" zoomScaleNormal="100" zoomScaleSheetLayoutView="100" workbookViewId="0"/>
  </sheetViews>
  <sheetFormatPr defaultRowHeight="12.75" x14ac:dyDescent="0.2"/>
  <cols>
    <col min="1" max="1" width="4.5703125" customWidth="1"/>
    <col min="2" max="2" width="4.140625" style="145" customWidth="1"/>
    <col min="3" max="3" width="25.140625" style="3" customWidth="1"/>
    <col min="4" max="4" width="28.85546875" style="3" customWidth="1"/>
    <col min="5" max="5" width="28.140625" style="5" customWidth="1"/>
    <col min="6" max="6" width="6.140625" style="92" customWidth="1"/>
    <col min="7" max="7" width="8.5703125" style="4" customWidth="1"/>
    <col min="8" max="8" width="8.5703125" customWidth="1"/>
    <col min="9" max="10" width="8.5703125" style="6" customWidth="1"/>
    <col min="11" max="11" width="8.5703125" style="171" customWidth="1"/>
    <col min="12" max="19" width="8.5703125" style="6" customWidth="1"/>
    <col min="20" max="28" width="8.5703125" customWidth="1"/>
    <col min="29" max="30" width="8.5703125" style="5" customWidth="1"/>
    <col min="31" max="31" width="8.5703125" customWidth="1"/>
    <col min="32" max="32" width="11.5703125" customWidth="1"/>
    <col min="33" max="33" width="11.42578125" style="4" customWidth="1"/>
    <col min="34" max="34" width="12.28515625" customWidth="1"/>
    <col min="35" max="35" width="13.7109375" customWidth="1"/>
    <col min="36" max="36" width="2.7109375" customWidth="1"/>
  </cols>
  <sheetData>
    <row r="1" spans="1:36" s="7" customFormat="1" x14ac:dyDescent="0.2">
      <c r="A1" s="925"/>
      <c r="B1" s="889"/>
      <c r="C1" s="889"/>
      <c r="D1" s="889"/>
      <c r="E1" s="889"/>
      <c r="F1" s="889"/>
      <c r="G1" s="956"/>
      <c r="H1" s="956"/>
      <c r="I1" s="956"/>
      <c r="J1" s="956"/>
      <c r="K1" s="956"/>
      <c r="L1" s="956"/>
      <c r="M1" s="956"/>
      <c r="N1" s="956"/>
      <c r="O1" s="956"/>
      <c r="P1" s="956"/>
      <c r="Q1" s="956"/>
      <c r="R1" s="956"/>
      <c r="S1" s="956"/>
      <c r="T1" s="956"/>
      <c r="U1" s="956"/>
      <c r="V1" s="956"/>
      <c r="W1" s="956"/>
      <c r="X1" s="956"/>
      <c r="Y1" s="956"/>
      <c r="Z1" s="956"/>
      <c r="AA1" s="956"/>
      <c r="AB1" s="956"/>
      <c r="AC1" s="956"/>
      <c r="AD1" s="956"/>
      <c r="AE1" s="956"/>
      <c r="AF1" s="956"/>
      <c r="AG1" s="889"/>
      <c r="AH1" s="956"/>
      <c r="AI1" s="956"/>
      <c r="AJ1" s="932"/>
    </row>
    <row r="2" spans="1:36" s="7" customFormat="1" ht="18" customHeight="1" x14ac:dyDescent="0.3">
      <c r="A2" s="926"/>
      <c r="B2" s="120"/>
      <c r="C2" s="120"/>
      <c r="D2" s="120"/>
      <c r="E2" s="120"/>
      <c r="F2" s="91"/>
      <c r="G2" s="91"/>
      <c r="H2" s="91"/>
      <c r="I2" s="91"/>
      <c r="J2" s="91"/>
      <c r="K2" s="91"/>
      <c r="L2" s="91"/>
      <c r="M2" s="91"/>
      <c r="N2" s="91"/>
      <c r="O2" s="91"/>
      <c r="P2" s="91"/>
      <c r="Q2" s="91"/>
      <c r="R2" s="91"/>
      <c r="S2" s="91"/>
      <c r="T2" s="91"/>
      <c r="U2" s="91"/>
      <c r="V2" s="91"/>
      <c r="W2" s="91"/>
      <c r="X2" s="91"/>
      <c r="Y2" s="91"/>
      <c r="Z2" s="91"/>
      <c r="AA2" s="114"/>
      <c r="AB2" s="114"/>
      <c r="AC2" s="114"/>
      <c r="AD2" s="154" t="s">
        <v>5</v>
      </c>
      <c r="AE2" s="1223" t="str">
        <f>IF(NOT(ISBLANK(CoverSheet!$C$8)),CoverSheet!$C$8,"")</f>
        <v/>
      </c>
      <c r="AF2" s="1223"/>
      <c r="AG2" s="1223"/>
      <c r="AH2" s="1223"/>
      <c r="AI2" s="1223"/>
      <c r="AJ2" s="85"/>
    </row>
    <row r="3" spans="1:36" s="7" customFormat="1" ht="18" customHeight="1" x14ac:dyDescent="0.25">
      <c r="A3" s="926"/>
      <c r="B3" s="120"/>
      <c r="C3" s="120"/>
      <c r="D3" s="120"/>
      <c r="E3" s="120"/>
      <c r="F3" s="91"/>
      <c r="G3" s="91"/>
      <c r="H3" s="91"/>
      <c r="I3" s="91"/>
      <c r="J3" s="91"/>
      <c r="K3" s="91"/>
      <c r="L3" s="91"/>
      <c r="M3" s="91"/>
      <c r="N3" s="91"/>
      <c r="O3" s="91"/>
      <c r="P3" s="91"/>
      <c r="Q3" s="91"/>
      <c r="R3" s="91"/>
      <c r="S3" s="91"/>
      <c r="T3" s="91"/>
      <c r="U3" s="91"/>
      <c r="V3" s="91"/>
      <c r="W3" s="91"/>
      <c r="X3" s="91"/>
      <c r="Y3" s="91"/>
      <c r="Z3" s="91"/>
      <c r="AA3" s="114"/>
      <c r="AB3" s="114"/>
      <c r="AC3" s="114"/>
      <c r="AD3" s="154" t="s">
        <v>3</v>
      </c>
      <c r="AE3" s="1224" t="str">
        <f>IF(ISNUMBER(CoverSheet!$C$12),CoverSheet!$C$12,"")</f>
        <v/>
      </c>
      <c r="AF3" s="1224"/>
      <c r="AG3" s="1224"/>
      <c r="AH3" s="1224"/>
      <c r="AI3" s="1224"/>
      <c r="AJ3" s="85"/>
    </row>
    <row r="4" spans="1:36" s="7" customFormat="1" ht="18" customHeight="1" x14ac:dyDescent="0.35">
      <c r="A4" s="954"/>
      <c r="B4" s="155"/>
      <c r="C4" s="120"/>
      <c r="D4" s="120"/>
      <c r="E4" s="120"/>
      <c r="F4" s="120"/>
      <c r="G4" s="91"/>
      <c r="H4" s="91"/>
      <c r="I4" s="91"/>
      <c r="J4" s="91"/>
      <c r="K4" s="91"/>
      <c r="L4" s="91"/>
      <c r="M4" s="91"/>
      <c r="N4" s="91"/>
      <c r="O4" s="91"/>
      <c r="P4" s="91"/>
      <c r="Q4" s="91"/>
      <c r="R4" s="91"/>
      <c r="S4" s="91"/>
      <c r="T4" s="91"/>
      <c r="U4" s="91"/>
      <c r="V4" s="91"/>
      <c r="W4" s="91"/>
      <c r="X4" s="91"/>
      <c r="Y4" s="91"/>
      <c r="Z4" s="91"/>
      <c r="AA4" s="91"/>
      <c r="AB4" s="91"/>
      <c r="AC4" s="91"/>
      <c r="AD4" s="154" t="s">
        <v>324</v>
      </c>
      <c r="AE4" s="1222"/>
      <c r="AF4" s="1222"/>
      <c r="AG4" s="1222"/>
      <c r="AH4" s="1222"/>
      <c r="AI4" s="1222"/>
      <c r="AJ4" s="85"/>
    </row>
    <row r="5" spans="1:36" s="215" customFormat="1" ht="21" x14ac:dyDescent="0.35">
      <c r="A5" s="910" t="s">
        <v>298</v>
      </c>
      <c r="B5" s="155"/>
      <c r="C5" s="120"/>
      <c r="D5" s="120"/>
      <c r="E5" s="120"/>
      <c r="F5" s="120"/>
      <c r="G5" s="91"/>
      <c r="H5" s="91"/>
      <c r="I5" s="91"/>
      <c r="J5" s="91"/>
      <c r="K5" s="91"/>
      <c r="L5" s="91"/>
      <c r="M5" s="91"/>
      <c r="N5" s="91"/>
      <c r="O5" s="91"/>
      <c r="P5" s="91"/>
      <c r="Q5" s="91"/>
      <c r="R5" s="91"/>
      <c r="S5" s="91"/>
      <c r="T5" s="91"/>
      <c r="U5" s="91"/>
      <c r="V5" s="91"/>
      <c r="W5" s="91"/>
      <c r="X5" s="91"/>
      <c r="Y5" s="91"/>
      <c r="Z5" s="91"/>
      <c r="AA5" s="91"/>
      <c r="AB5" s="91"/>
      <c r="AC5" s="91"/>
      <c r="AD5" s="154"/>
      <c r="AE5" s="91"/>
      <c r="AF5" s="91"/>
      <c r="AG5" s="91"/>
      <c r="AH5" s="91"/>
      <c r="AI5" s="91"/>
      <c r="AJ5" s="85"/>
    </row>
    <row r="6" spans="1:36" s="109" customFormat="1" ht="31.5" customHeight="1" x14ac:dyDescent="0.2">
      <c r="A6" s="1139" t="s">
        <v>359</v>
      </c>
      <c r="B6" s="1140"/>
      <c r="C6" s="1140"/>
      <c r="D6" s="1140"/>
      <c r="E6" s="1140"/>
      <c r="F6" s="1140"/>
      <c r="G6" s="1140"/>
      <c r="H6" s="1140"/>
      <c r="I6" s="1140"/>
      <c r="J6" s="1140"/>
      <c r="K6" s="1140"/>
      <c r="L6" s="1140"/>
      <c r="M6" s="1140"/>
      <c r="N6" s="1140"/>
      <c r="O6" s="1140"/>
      <c r="P6" s="1140"/>
      <c r="Q6" s="91"/>
      <c r="R6" s="91"/>
      <c r="S6" s="91"/>
      <c r="T6" s="91"/>
      <c r="U6" s="91"/>
      <c r="V6" s="91"/>
      <c r="W6" s="91"/>
      <c r="X6" s="91"/>
      <c r="Y6" s="91"/>
      <c r="Z6" s="91"/>
      <c r="AA6" s="91"/>
      <c r="AB6" s="91"/>
      <c r="AC6" s="91"/>
      <c r="AD6" s="91"/>
      <c r="AE6" s="91"/>
      <c r="AF6" s="91"/>
      <c r="AG6" s="120"/>
      <c r="AH6" s="91"/>
      <c r="AI6" s="91"/>
      <c r="AJ6" s="85"/>
    </row>
    <row r="7" spans="1:36" s="6" customFormat="1" x14ac:dyDescent="0.2">
      <c r="A7" s="896" t="s">
        <v>562</v>
      </c>
      <c r="B7" s="19"/>
      <c r="C7" s="19"/>
      <c r="D7" s="19"/>
      <c r="E7" s="120"/>
      <c r="F7" s="120"/>
      <c r="G7" s="91"/>
      <c r="H7" s="91"/>
      <c r="I7" s="91"/>
      <c r="J7" s="91"/>
      <c r="K7" s="91"/>
      <c r="L7" s="91"/>
      <c r="M7" s="91"/>
      <c r="N7" s="91"/>
      <c r="O7" s="91"/>
      <c r="P7" s="91"/>
      <c r="Q7" s="91"/>
      <c r="R7" s="91"/>
      <c r="S7" s="91"/>
      <c r="T7" s="91"/>
      <c r="U7" s="91"/>
      <c r="V7" s="91"/>
      <c r="W7" s="91"/>
      <c r="X7" s="91"/>
      <c r="Y7" s="91"/>
      <c r="Z7" s="91"/>
      <c r="AA7" s="91"/>
      <c r="AB7" s="91"/>
      <c r="AC7" s="91"/>
      <c r="AD7" s="91"/>
      <c r="AE7" s="91"/>
      <c r="AF7" s="91"/>
      <c r="AG7" s="120"/>
      <c r="AH7" s="91"/>
      <c r="AI7" s="91"/>
      <c r="AJ7" s="85"/>
    </row>
    <row r="8" spans="1:36" s="166" customFormat="1" ht="15.75" customHeight="1" x14ac:dyDescent="0.2">
      <c r="A8" s="963">
        <v>8</v>
      </c>
      <c r="B8" s="250"/>
      <c r="C8" s="391"/>
      <c r="D8" s="583" t="s">
        <v>7</v>
      </c>
      <c r="E8" s="584" t="str">
        <f>IF(ISNUMBER(CoverSheet!$C$12),CoverSheet!$C$12,"")</f>
        <v/>
      </c>
      <c r="F8" s="392"/>
      <c r="G8" s="1225" t="s">
        <v>571</v>
      </c>
      <c r="H8" s="1225"/>
      <c r="I8" s="1225"/>
      <c r="J8" s="1225"/>
      <c r="K8" s="1225"/>
      <c r="L8" s="1225"/>
      <c r="M8" s="1225"/>
      <c r="N8" s="1225"/>
      <c r="O8" s="1225"/>
      <c r="P8" s="1225"/>
      <c r="Q8" s="1225"/>
      <c r="R8" s="1225"/>
      <c r="S8" s="1225"/>
      <c r="T8" s="1225"/>
      <c r="U8" s="1225"/>
      <c r="V8" s="1225"/>
      <c r="W8" s="1225"/>
      <c r="X8" s="1225"/>
      <c r="Y8" s="1225"/>
      <c r="Z8" s="1225"/>
      <c r="AA8" s="392"/>
      <c r="AB8" s="392"/>
      <c r="AC8" s="392"/>
      <c r="AD8" s="392"/>
      <c r="AE8" s="392"/>
      <c r="AF8" s="393"/>
      <c r="AG8" s="393"/>
      <c r="AH8" s="393"/>
      <c r="AI8" s="394"/>
      <c r="AJ8" s="66"/>
    </row>
    <row r="9" spans="1:36" ht="50.1" customHeight="1" x14ac:dyDescent="0.2">
      <c r="A9" s="963">
        <v>9</v>
      </c>
      <c r="B9" s="250"/>
      <c r="C9" s="391" t="s">
        <v>519</v>
      </c>
      <c r="D9" s="391" t="s">
        <v>28</v>
      </c>
      <c r="E9" s="391" t="s">
        <v>27</v>
      </c>
      <c r="F9" s="395" t="s">
        <v>67</v>
      </c>
      <c r="G9" s="396" t="s">
        <v>243</v>
      </c>
      <c r="H9" s="396" t="s">
        <v>227</v>
      </c>
      <c r="I9" s="396" t="s">
        <v>228</v>
      </c>
      <c r="J9" s="396" t="s">
        <v>229</v>
      </c>
      <c r="K9" s="819" t="s">
        <v>611</v>
      </c>
      <c r="L9" s="396" t="s">
        <v>230</v>
      </c>
      <c r="M9" s="396" t="s">
        <v>231</v>
      </c>
      <c r="N9" s="396">
        <v>2000</v>
      </c>
      <c r="O9" s="396">
        <v>2001</v>
      </c>
      <c r="P9" s="396">
        <v>2002</v>
      </c>
      <c r="Q9" s="396">
        <v>2003</v>
      </c>
      <c r="R9" s="396">
        <v>2004</v>
      </c>
      <c r="S9" s="396">
        <v>2005</v>
      </c>
      <c r="T9" s="396">
        <v>2006</v>
      </c>
      <c r="U9" s="396">
        <v>2007</v>
      </c>
      <c r="V9" s="396">
        <v>2008</v>
      </c>
      <c r="W9" s="396">
        <v>2009</v>
      </c>
      <c r="X9" s="396">
        <v>2010</v>
      </c>
      <c r="Y9" s="396">
        <v>2011</v>
      </c>
      <c r="Z9" s="396">
        <v>2012</v>
      </c>
      <c r="AA9" s="396">
        <v>2013</v>
      </c>
      <c r="AB9" s="396">
        <v>2014</v>
      </c>
      <c r="AC9" s="396">
        <v>2015</v>
      </c>
      <c r="AD9" s="396">
        <v>2016</v>
      </c>
      <c r="AE9" s="396">
        <v>2017</v>
      </c>
      <c r="AF9" s="183" t="s">
        <v>565</v>
      </c>
      <c r="AG9" s="714" t="s">
        <v>66</v>
      </c>
      <c r="AH9" s="183" t="s">
        <v>564</v>
      </c>
      <c r="AI9" s="396" t="s">
        <v>247</v>
      </c>
      <c r="AJ9" s="66"/>
    </row>
    <row r="10" spans="1:36" ht="15" customHeight="1" x14ac:dyDescent="0.25">
      <c r="A10" s="963">
        <v>10</v>
      </c>
      <c r="B10" s="250"/>
      <c r="C10" s="397" t="s">
        <v>47</v>
      </c>
      <c r="D10" s="397" t="s">
        <v>24</v>
      </c>
      <c r="E10" s="397" t="s">
        <v>326</v>
      </c>
      <c r="F10" s="398" t="s">
        <v>29</v>
      </c>
      <c r="G10" s="593"/>
      <c r="H10" s="593"/>
      <c r="I10" s="593"/>
      <c r="J10" s="593"/>
      <c r="K10" s="593"/>
      <c r="L10" s="593"/>
      <c r="M10" s="593"/>
      <c r="N10" s="593"/>
      <c r="O10" s="593"/>
      <c r="P10" s="593"/>
      <c r="Q10" s="593"/>
      <c r="R10" s="593"/>
      <c r="S10" s="593"/>
      <c r="T10" s="593"/>
      <c r="U10" s="593"/>
      <c r="V10" s="593"/>
      <c r="W10" s="593"/>
      <c r="X10" s="593"/>
      <c r="Y10" s="593"/>
      <c r="Z10" s="593"/>
      <c r="AA10" s="593"/>
      <c r="AB10" s="593"/>
      <c r="AC10" s="593"/>
      <c r="AD10" s="593"/>
      <c r="AE10" s="593"/>
      <c r="AF10" s="593"/>
      <c r="AG10" s="447">
        <f>SUM(G10:AF10)</f>
        <v>0</v>
      </c>
      <c r="AH10" s="593"/>
      <c r="AI10" s="638" t="s">
        <v>318</v>
      </c>
      <c r="AJ10" s="219"/>
    </row>
    <row r="11" spans="1:36" ht="15" customHeight="1" x14ac:dyDescent="0.25">
      <c r="A11" s="963">
        <v>11</v>
      </c>
      <c r="B11" s="250"/>
      <c r="C11" s="397" t="s">
        <v>47</v>
      </c>
      <c r="D11" s="397" t="s">
        <v>24</v>
      </c>
      <c r="E11" s="397" t="s">
        <v>327</v>
      </c>
      <c r="F11" s="398" t="s">
        <v>29</v>
      </c>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447">
        <f t="shared" ref="AG11:AG37" si="0">SUM(G11:AF11)</f>
        <v>0</v>
      </c>
      <c r="AH11" s="593"/>
      <c r="AI11" s="638" t="s">
        <v>318</v>
      </c>
      <c r="AJ11" s="219"/>
    </row>
    <row r="12" spans="1:36" s="6" customFormat="1" ht="15" customHeight="1" x14ac:dyDescent="0.25">
      <c r="A12" s="963">
        <v>12</v>
      </c>
      <c r="B12" s="250"/>
      <c r="C12" s="397" t="s">
        <v>47</v>
      </c>
      <c r="D12" s="397" t="s">
        <v>24</v>
      </c>
      <c r="E12" s="397" t="s">
        <v>328</v>
      </c>
      <c r="F12" s="398" t="s">
        <v>29</v>
      </c>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447">
        <f t="shared" si="0"/>
        <v>0</v>
      </c>
      <c r="AH12" s="593"/>
      <c r="AI12" s="638" t="s">
        <v>318</v>
      </c>
      <c r="AJ12" s="219"/>
    </row>
    <row r="13" spans="1:36" s="6" customFormat="1" ht="15" customHeight="1" x14ac:dyDescent="0.25">
      <c r="A13" s="963">
        <v>13</v>
      </c>
      <c r="B13" s="250"/>
      <c r="C13" s="397" t="s">
        <v>47</v>
      </c>
      <c r="D13" s="397" t="s">
        <v>22</v>
      </c>
      <c r="E13" s="397" t="s">
        <v>329</v>
      </c>
      <c r="F13" s="398" t="s">
        <v>29</v>
      </c>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447">
        <f t="shared" si="0"/>
        <v>0</v>
      </c>
      <c r="AH13" s="593"/>
      <c r="AI13" s="638" t="s">
        <v>318</v>
      </c>
      <c r="AJ13" s="219"/>
    </row>
    <row r="14" spans="1:36" s="6" customFormat="1" ht="15" customHeight="1" x14ac:dyDescent="0.25">
      <c r="A14" s="963">
        <v>14</v>
      </c>
      <c r="B14" s="250"/>
      <c r="C14" s="397" t="s">
        <v>47</v>
      </c>
      <c r="D14" s="397" t="s">
        <v>22</v>
      </c>
      <c r="E14" s="397" t="s">
        <v>330</v>
      </c>
      <c r="F14" s="398" t="s">
        <v>29</v>
      </c>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447">
        <f t="shared" si="0"/>
        <v>0</v>
      </c>
      <c r="AH14" s="593"/>
      <c r="AI14" s="638" t="s">
        <v>318</v>
      </c>
      <c r="AJ14" s="219"/>
    </row>
    <row r="15" spans="1:36" s="6" customFormat="1" ht="15" customHeight="1" x14ac:dyDescent="0.25">
      <c r="A15" s="963">
        <v>15</v>
      </c>
      <c r="B15" s="250"/>
      <c r="C15" s="397" t="s">
        <v>47</v>
      </c>
      <c r="D15" s="397" t="s">
        <v>22</v>
      </c>
      <c r="E15" s="397" t="s">
        <v>331</v>
      </c>
      <c r="F15" s="398" t="s">
        <v>29</v>
      </c>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447">
        <f t="shared" si="0"/>
        <v>0</v>
      </c>
      <c r="AH15" s="593"/>
      <c r="AI15" s="638" t="s">
        <v>318</v>
      </c>
      <c r="AJ15" s="219"/>
    </row>
    <row r="16" spans="1:36" s="6" customFormat="1" ht="15" customHeight="1" x14ac:dyDescent="0.25">
      <c r="A16" s="963">
        <v>16</v>
      </c>
      <c r="B16" s="250"/>
      <c r="C16" s="397" t="s">
        <v>47</v>
      </c>
      <c r="D16" s="397" t="s">
        <v>36</v>
      </c>
      <c r="E16" s="397" t="s">
        <v>37</v>
      </c>
      <c r="F16" s="398" t="s">
        <v>30</v>
      </c>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447">
        <f t="shared" si="0"/>
        <v>0</v>
      </c>
      <c r="AH16" s="593"/>
      <c r="AI16" s="638" t="s">
        <v>318</v>
      </c>
      <c r="AJ16" s="219"/>
    </row>
    <row r="17" spans="1:36" s="6" customFormat="1" ht="15" customHeight="1" x14ac:dyDescent="0.25">
      <c r="A17" s="963">
        <v>17</v>
      </c>
      <c r="B17" s="250"/>
      <c r="C17" s="397" t="s">
        <v>47</v>
      </c>
      <c r="D17" s="397" t="s">
        <v>233</v>
      </c>
      <c r="E17" s="397" t="s">
        <v>355</v>
      </c>
      <c r="F17" s="398" t="s">
        <v>30</v>
      </c>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447">
        <f t="shared" si="0"/>
        <v>0</v>
      </c>
      <c r="AH17" s="593"/>
      <c r="AI17" s="638" t="s">
        <v>318</v>
      </c>
      <c r="AJ17" s="219"/>
    </row>
    <row r="18" spans="1:36" s="6" customFormat="1" ht="15" customHeight="1" x14ac:dyDescent="0.25">
      <c r="A18" s="963">
        <v>18</v>
      </c>
      <c r="B18" s="250"/>
      <c r="C18" s="397" t="s">
        <v>47</v>
      </c>
      <c r="D18" s="397" t="s">
        <v>23</v>
      </c>
      <c r="E18" s="397" t="s">
        <v>49</v>
      </c>
      <c r="F18" s="398" t="s">
        <v>30</v>
      </c>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447">
        <f t="shared" si="0"/>
        <v>0</v>
      </c>
      <c r="AH18" s="593"/>
      <c r="AI18" s="638" t="s">
        <v>318</v>
      </c>
      <c r="AJ18" s="219"/>
    </row>
    <row r="19" spans="1:36" s="6" customFormat="1" ht="15" customHeight="1" x14ac:dyDescent="0.25">
      <c r="A19" s="963">
        <v>19</v>
      </c>
      <c r="B19" s="250"/>
      <c r="C19" s="397" t="s">
        <v>48</v>
      </c>
      <c r="D19" s="397" t="str">
        <f t="shared" ref="D19:D25" si="1">D10</f>
        <v>Main pipe</v>
      </c>
      <c r="E19" s="397" t="s">
        <v>332</v>
      </c>
      <c r="F19" s="398" t="s">
        <v>29</v>
      </c>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447">
        <f t="shared" si="0"/>
        <v>0</v>
      </c>
      <c r="AH19" s="593"/>
      <c r="AI19" s="638" t="s">
        <v>318</v>
      </c>
      <c r="AJ19" s="219"/>
    </row>
    <row r="20" spans="1:36" s="6" customFormat="1" ht="15" customHeight="1" x14ac:dyDescent="0.25">
      <c r="A20" s="963">
        <v>20</v>
      </c>
      <c r="B20" s="250"/>
      <c r="C20" s="397" t="s">
        <v>48</v>
      </c>
      <c r="D20" s="397" t="str">
        <f t="shared" si="1"/>
        <v>Main pipe</v>
      </c>
      <c r="E20" s="397" t="s">
        <v>333</v>
      </c>
      <c r="F20" s="398" t="s">
        <v>29</v>
      </c>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447">
        <f t="shared" si="0"/>
        <v>0</v>
      </c>
      <c r="AH20" s="593"/>
      <c r="AI20" s="638" t="s">
        <v>318</v>
      </c>
      <c r="AJ20" s="219"/>
    </row>
    <row r="21" spans="1:36" s="6" customFormat="1" ht="15" customHeight="1" x14ac:dyDescent="0.25">
      <c r="A21" s="963">
        <v>21</v>
      </c>
      <c r="B21" s="250"/>
      <c r="C21" s="397" t="s">
        <v>48</v>
      </c>
      <c r="D21" s="397" t="str">
        <f t="shared" si="1"/>
        <v>Main pipe</v>
      </c>
      <c r="E21" s="397" t="s">
        <v>334</v>
      </c>
      <c r="F21" s="398" t="s">
        <v>29</v>
      </c>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447">
        <f t="shared" si="0"/>
        <v>0</v>
      </c>
      <c r="AH21" s="593"/>
      <c r="AI21" s="638" t="s">
        <v>318</v>
      </c>
      <c r="AJ21" s="219"/>
    </row>
    <row r="22" spans="1:36" s="6" customFormat="1" ht="15" customHeight="1" x14ac:dyDescent="0.25">
      <c r="A22" s="963">
        <v>22</v>
      </c>
      <c r="B22" s="250"/>
      <c r="C22" s="397" t="s">
        <v>48</v>
      </c>
      <c r="D22" s="397" t="str">
        <f t="shared" si="1"/>
        <v>Service pipe</v>
      </c>
      <c r="E22" s="397" t="s">
        <v>335</v>
      </c>
      <c r="F22" s="398" t="s">
        <v>29</v>
      </c>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447">
        <f t="shared" si="0"/>
        <v>0</v>
      </c>
      <c r="AH22" s="593"/>
      <c r="AI22" s="638" t="s">
        <v>318</v>
      </c>
      <c r="AJ22" s="219"/>
    </row>
    <row r="23" spans="1:36" s="6" customFormat="1" ht="15" customHeight="1" x14ac:dyDescent="0.25">
      <c r="A23" s="963">
        <v>23</v>
      </c>
      <c r="B23" s="250"/>
      <c r="C23" s="397" t="s">
        <v>48</v>
      </c>
      <c r="D23" s="397" t="str">
        <f t="shared" si="1"/>
        <v>Service pipe</v>
      </c>
      <c r="E23" s="397" t="s">
        <v>336</v>
      </c>
      <c r="F23" s="398" t="s">
        <v>29</v>
      </c>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447">
        <f t="shared" si="0"/>
        <v>0</v>
      </c>
      <c r="AH23" s="593"/>
      <c r="AI23" s="638" t="s">
        <v>318</v>
      </c>
      <c r="AJ23" s="219"/>
    </row>
    <row r="24" spans="1:36" s="6" customFormat="1" ht="15" customHeight="1" x14ac:dyDescent="0.25">
      <c r="A24" s="963">
        <v>24</v>
      </c>
      <c r="B24" s="250"/>
      <c r="C24" s="397" t="s">
        <v>48</v>
      </c>
      <c r="D24" s="397" t="str">
        <f t="shared" si="1"/>
        <v>Service pipe</v>
      </c>
      <c r="E24" s="397" t="s">
        <v>337</v>
      </c>
      <c r="F24" s="398" t="s">
        <v>29</v>
      </c>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447">
        <f t="shared" si="0"/>
        <v>0</v>
      </c>
      <c r="AH24" s="593"/>
      <c r="AI24" s="638" t="s">
        <v>318</v>
      </c>
      <c r="AJ24" s="219"/>
    </row>
    <row r="25" spans="1:36" s="6" customFormat="1" ht="15" customHeight="1" x14ac:dyDescent="0.25">
      <c r="A25" s="963">
        <v>25</v>
      </c>
      <c r="B25" s="250"/>
      <c r="C25" s="397" t="s">
        <v>48</v>
      </c>
      <c r="D25" s="397" t="str">
        <f t="shared" si="1"/>
        <v>Stations</v>
      </c>
      <c r="E25" s="397" t="s">
        <v>38</v>
      </c>
      <c r="F25" s="398" t="s">
        <v>30</v>
      </c>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447">
        <f t="shared" si="0"/>
        <v>0</v>
      </c>
      <c r="AH25" s="593"/>
      <c r="AI25" s="638" t="s">
        <v>318</v>
      </c>
      <c r="AJ25" s="219"/>
    </row>
    <row r="26" spans="1:36" s="6" customFormat="1" ht="15" customHeight="1" x14ac:dyDescent="0.25">
      <c r="A26" s="963">
        <v>26</v>
      </c>
      <c r="B26" s="250"/>
      <c r="C26" s="397" t="s">
        <v>48</v>
      </c>
      <c r="D26" s="397" t="s">
        <v>233</v>
      </c>
      <c r="E26" s="397" t="s">
        <v>353</v>
      </c>
      <c r="F26" s="398" t="s">
        <v>30</v>
      </c>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447">
        <f t="shared" si="0"/>
        <v>0</v>
      </c>
      <c r="AH26" s="593"/>
      <c r="AI26" s="638" t="s">
        <v>318</v>
      </c>
      <c r="AJ26" s="219"/>
    </row>
    <row r="27" spans="1:36" s="6" customFormat="1" ht="15" customHeight="1" x14ac:dyDescent="0.25">
      <c r="A27" s="963">
        <v>27</v>
      </c>
      <c r="B27" s="250"/>
      <c r="C27" s="397" t="s">
        <v>48</v>
      </c>
      <c r="D27" s="397" t="s">
        <v>23</v>
      </c>
      <c r="E27" s="397" t="s">
        <v>31</v>
      </c>
      <c r="F27" s="398" t="s">
        <v>30</v>
      </c>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447">
        <f t="shared" si="0"/>
        <v>0</v>
      </c>
      <c r="AH27" s="593"/>
      <c r="AI27" s="638" t="s">
        <v>318</v>
      </c>
      <c r="AJ27" s="219"/>
    </row>
    <row r="28" spans="1:36" s="6" customFormat="1" ht="15" customHeight="1" x14ac:dyDescent="0.25">
      <c r="A28" s="963">
        <v>28</v>
      </c>
      <c r="B28" s="250"/>
      <c r="C28" s="397" t="s">
        <v>19</v>
      </c>
      <c r="D28" s="397" t="str">
        <f t="shared" ref="D28:D33" si="2">D10</f>
        <v>Main pipe</v>
      </c>
      <c r="E28" s="397" t="s">
        <v>338</v>
      </c>
      <c r="F28" s="398" t="s">
        <v>29</v>
      </c>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447">
        <f t="shared" si="0"/>
        <v>0</v>
      </c>
      <c r="AH28" s="593"/>
      <c r="AI28" s="638" t="s">
        <v>318</v>
      </c>
      <c r="AJ28" s="219"/>
    </row>
    <row r="29" spans="1:36" s="6" customFormat="1" ht="15" customHeight="1" x14ac:dyDescent="0.25">
      <c r="A29" s="963">
        <v>29</v>
      </c>
      <c r="B29" s="250"/>
      <c r="C29" s="397" t="s">
        <v>19</v>
      </c>
      <c r="D29" s="397" t="str">
        <f t="shared" si="2"/>
        <v>Main pipe</v>
      </c>
      <c r="E29" s="397" t="s">
        <v>339</v>
      </c>
      <c r="F29" s="398" t="s">
        <v>29</v>
      </c>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447">
        <f t="shared" si="0"/>
        <v>0</v>
      </c>
      <c r="AH29" s="593"/>
      <c r="AI29" s="638" t="s">
        <v>318</v>
      </c>
      <c r="AJ29" s="219"/>
    </row>
    <row r="30" spans="1:36" s="6" customFormat="1" ht="15" customHeight="1" x14ac:dyDescent="0.25">
      <c r="A30" s="963">
        <v>30</v>
      </c>
      <c r="B30" s="250"/>
      <c r="C30" s="397" t="s">
        <v>19</v>
      </c>
      <c r="D30" s="397" t="str">
        <f t="shared" si="2"/>
        <v>Main pipe</v>
      </c>
      <c r="E30" s="397" t="s">
        <v>340</v>
      </c>
      <c r="F30" s="398" t="s">
        <v>29</v>
      </c>
      <c r="G30" s="593"/>
      <c r="H30" s="593"/>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447">
        <f t="shared" si="0"/>
        <v>0</v>
      </c>
      <c r="AH30" s="593"/>
      <c r="AI30" s="638" t="s">
        <v>318</v>
      </c>
      <c r="AJ30" s="219"/>
    </row>
    <row r="31" spans="1:36" s="6" customFormat="1" ht="15" customHeight="1" x14ac:dyDescent="0.25">
      <c r="A31" s="963">
        <v>31</v>
      </c>
      <c r="B31" s="250"/>
      <c r="C31" s="397" t="s">
        <v>19</v>
      </c>
      <c r="D31" s="397" t="str">
        <f t="shared" si="2"/>
        <v>Service pipe</v>
      </c>
      <c r="E31" s="397" t="s">
        <v>341</v>
      </c>
      <c r="F31" s="398" t="s">
        <v>29</v>
      </c>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447">
        <f t="shared" si="0"/>
        <v>0</v>
      </c>
      <c r="AH31" s="593"/>
      <c r="AI31" s="638" t="s">
        <v>318</v>
      </c>
      <c r="AJ31" s="219"/>
    </row>
    <row r="32" spans="1:36" s="6" customFormat="1" ht="15" customHeight="1" x14ac:dyDescent="0.25">
      <c r="A32" s="963">
        <v>32</v>
      </c>
      <c r="B32" s="250"/>
      <c r="C32" s="397" t="s">
        <v>19</v>
      </c>
      <c r="D32" s="397" t="str">
        <f t="shared" si="2"/>
        <v>Service pipe</v>
      </c>
      <c r="E32" s="397" t="s">
        <v>342</v>
      </c>
      <c r="F32" s="398" t="s">
        <v>29</v>
      </c>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447">
        <f t="shared" si="0"/>
        <v>0</v>
      </c>
      <c r="AH32" s="593"/>
      <c r="AI32" s="638" t="s">
        <v>318</v>
      </c>
      <c r="AJ32" s="219"/>
    </row>
    <row r="33" spans="1:36" s="6" customFormat="1" ht="15" customHeight="1" x14ac:dyDescent="0.25">
      <c r="A33" s="963">
        <v>33</v>
      </c>
      <c r="B33" s="250"/>
      <c r="C33" s="397" t="s">
        <v>19</v>
      </c>
      <c r="D33" s="397" t="str">
        <f t="shared" si="2"/>
        <v>Service pipe</v>
      </c>
      <c r="E33" s="397" t="s">
        <v>343</v>
      </c>
      <c r="F33" s="398" t="s">
        <v>29</v>
      </c>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447">
        <f t="shared" si="0"/>
        <v>0</v>
      </c>
      <c r="AH33" s="593"/>
      <c r="AI33" s="638" t="s">
        <v>318</v>
      </c>
      <c r="AJ33" s="219"/>
    </row>
    <row r="34" spans="1:36" s="6" customFormat="1" ht="15" customHeight="1" x14ac:dyDescent="0.25">
      <c r="A34" s="963">
        <v>34</v>
      </c>
      <c r="B34" s="250"/>
      <c r="C34" s="397" t="s">
        <v>19</v>
      </c>
      <c r="D34" s="397" t="s">
        <v>233</v>
      </c>
      <c r="E34" s="397" t="s">
        <v>354</v>
      </c>
      <c r="F34" s="398" t="s">
        <v>30</v>
      </c>
      <c r="G34" s="593"/>
      <c r="H34" s="593"/>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447">
        <f t="shared" si="0"/>
        <v>0</v>
      </c>
      <c r="AH34" s="593"/>
      <c r="AI34" s="638" t="s">
        <v>318</v>
      </c>
      <c r="AJ34" s="219"/>
    </row>
    <row r="35" spans="1:36" s="6" customFormat="1" ht="15" customHeight="1" x14ac:dyDescent="0.25">
      <c r="A35" s="963">
        <v>35</v>
      </c>
      <c r="B35" s="250"/>
      <c r="C35" s="397" t="s">
        <v>19</v>
      </c>
      <c r="D35" s="397" t="s">
        <v>23</v>
      </c>
      <c r="E35" s="397" t="s">
        <v>32</v>
      </c>
      <c r="F35" s="398" t="s">
        <v>30</v>
      </c>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447">
        <f t="shared" si="0"/>
        <v>0</v>
      </c>
      <c r="AH35" s="593"/>
      <c r="AI35" s="638" t="s">
        <v>318</v>
      </c>
      <c r="AJ35" s="219"/>
    </row>
    <row r="36" spans="1:36" s="6" customFormat="1" ht="15" customHeight="1" x14ac:dyDescent="0.25">
      <c r="A36" s="963">
        <v>36</v>
      </c>
      <c r="B36" s="250"/>
      <c r="C36" s="397" t="s">
        <v>323</v>
      </c>
      <c r="D36" s="818" t="s">
        <v>25</v>
      </c>
      <c r="E36" s="397" t="s">
        <v>41</v>
      </c>
      <c r="F36" s="398" t="s">
        <v>30</v>
      </c>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447">
        <f t="shared" si="0"/>
        <v>0</v>
      </c>
      <c r="AH36" s="593"/>
      <c r="AI36" s="638" t="s">
        <v>318</v>
      </c>
      <c r="AJ36" s="219"/>
    </row>
    <row r="37" spans="1:36" s="6" customFormat="1" ht="15" customHeight="1" x14ac:dyDescent="0.25">
      <c r="A37" s="963">
        <v>37</v>
      </c>
      <c r="B37" s="250"/>
      <c r="C37" s="397" t="s">
        <v>323</v>
      </c>
      <c r="D37" s="397" t="s">
        <v>26</v>
      </c>
      <c r="E37" s="397" t="s">
        <v>33</v>
      </c>
      <c r="F37" s="398" t="s">
        <v>30</v>
      </c>
      <c r="G37" s="593"/>
      <c r="H37" s="593"/>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447">
        <f t="shared" si="0"/>
        <v>0</v>
      </c>
      <c r="AH37" s="593"/>
      <c r="AI37" s="638" t="s">
        <v>318</v>
      </c>
      <c r="AJ37" s="219"/>
    </row>
    <row r="38" spans="1:36" x14ac:dyDescent="0.2">
      <c r="A38" s="187"/>
      <c r="B38" s="899"/>
      <c r="C38" s="890"/>
      <c r="D38" s="890"/>
      <c r="E38" s="890"/>
      <c r="F38" s="890"/>
      <c r="G38" s="957"/>
      <c r="H38" s="957"/>
      <c r="I38" s="957"/>
      <c r="J38" s="957"/>
      <c r="K38" s="957"/>
      <c r="L38" s="957"/>
      <c r="M38" s="957"/>
      <c r="N38" s="957"/>
      <c r="O38" s="957"/>
      <c r="P38" s="957"/>
      <c r="Q38" s="957"/>
      <c r="R38" s="957"/>
      <c r="S38" s="957"/>
      <c r="T38" s="957"/>
      <c r="U38" s="957"/>
      <c r="V38" s="957"/>
      <c r="W38" s="957"/>
      <c r="X38" s="957"/>
      <c r="Y38" s="957"/>
      <c r="Z38" s="957"/>
      <c r="AA38" s="957"/>
      <c r="AB38" s="957"/>
      <c r="AC38" s="957"/>
      <c r="AD38" s="957"/>
      <c r="AE38" s="957"/>
      <c r="AF38" s="957"/>
      <c r="AG38" s="890"/>
      <c r="AH38" s="957"/>
      <c r="AI38" s="957"/>
      <c r="AJ38" s="955"/>
    </row>
  </sheetData>
  <sheetProtection sheet="1" objects="1" formatRows="0" insertRows="0"/>
  <mergeCells count="5">
    <mergeCell ref="AE2:AI2"/>
    <mergeCell ref="AE3:AI3"/>
    <mergeCell ref="AE4:AI4"/>
    <mergeCell ref="A6:P6"/>
    <mergeCell ref="G8:Z8"/>
  </mergeCells>
  <conditionalFormatting sqref="AB10:AB37">
    <cfRule type="expression" dxfId="11" priority="17" stopIfTrue="1">
      <formula>IF(AND(ISNUMBER($AE$3),ISNUMBER($E$8)),OR(DATE(YEAR($AE$3),MONTH($AE$3),DAY($AE$3))&lt;$E$8,$AE$3&lt;DATE(2014,1,1)),FALSE)</formula>
    </cfRule>
  </conditionalFormatting>
  <conditionalFormatting sqref="AC10:AC37">
    <cfRule type="expression" dxfId="10" priority="16" stopIfTrue="1">
      <formula>IF(AND(ISNUMBER($AE$3),ISNUMBER($E$8)),OR(DATE(YEAR($AE$3),MONTH($AE$3),DAY($AE$3))&lt;$E$8,$AE$3&lt;DATE(2015,1,1)),FALSE)</formula>
    </cfRule>
  </conditionalFormatting>
  <conditionalFormatting sqref="AD10:AD37">
    <cfRule type="expression" dxfId="9" priority="15" stopIfTrue="1">
      <formula>IF(AND(ISNUMBER($AE$3),ISNUMBER($E$8)),OR(DATE(YEAR($AE$3),MONTH($AE$3),DAY($AE$3))&lt;$E$8,$AE$3&lt;DATE(2016,1,1)),FALSE)</formula>
    </cfRule>
  </conditionalFormatting>
  <conditionalFormatting sqref="AE10:AE37">
    <cfRule type="expression" dxfId="8" priority="14" stopIfTrue="1">
      <formula>IF(AND(ISNUMBER($AE$3),ISNUMBER($E$8)),OR(DATE(YEAR($AE$3),MONTH($AE$3),DAY($AE$3))&lt;$E$8,$AE$3&lt;DATE(2017,1,1)),FALSE)</formula>
    </cfRule>
  </conditionalFormatting>
  <conditionalFormatting sqref="AA10:AA37">
    <cfRule type="expression" dxfId="7" priority="9" stopIfTrue="1">
      <formula>IF(AND(ISNUMBER($AE$3),ISNUMBER($E$8)),OR(DATE(YEAR($AE$3),MONTH($AE$3),DAY($AE$3))&lt;$E$8,$AE$3&lt;DATE(2013,1,1)),FALSE)</formula>
    </cfRule>
  </conditionalFormatting>
  <conditionalFormatting sqref="AA9">
    <cfRule type="expression" dxfId="6" priority="8" stopIfTrue="1">
      <formula>IF(AND(ISNUMBER($AE$3),ISNUMBER($E$8)),OR(DATE(YEAR($AE$3),MONTH($AE$3),DAY($AE$3))&lt;$E$8,$AE$3&lt;DATE(2013,1,1)),FALSE)</formula>
    </cfRule>
  </conditionalFormatting>
  <conditionalFormatting sqref="AB9">
    <cfRule type="expression" dxfId="5" priority="7" stopIfTrue="1">
      <formula>IF(AND(ISNUMBER($AE$3),ISNUMBER($E$8)),OR(DATE(YEAR($AE$3),MONTH($AE$3),DAY($AE$3))&lt;$E$8,$AE$3&lt;DATE(2014,1,1)),FALSE)</formula>
    </cfRule>
  </conditionalFormatting>
  <conditionalFormatting sqref="AC9">
    <cfRule type="expression" dxfId="4" priority="6" stopIfTrue="1">
      <formula>IF(AND(ISNUMBER($AE$3),ISNUMBER($E$8)),OR(DATE(YEAR($AE$3),MONTH($AE$3),DAY($AE$3))&lt;$E$8,$AE$3&lt;DATE(2015,1,1)),FALSE)</formula>
    </cfRule>
  </conditionalFormatting>
  <conditionalFormatting sqref="AD9">
    <cfRule type="expression" dxfId="3" priority="5" stopIfTrue="1">
      <formula>IF(AND(ISNUMBER($AE$3),ISNUMBER($E$8)),OR(DATE(YEAR($AE$3),MONTH($AE$3),DAY($AE$3))&lt;$E$8,$AE$3&lt;DATE(2016,1,1)),FALSE)</formula>
    </cfRule>
  </conditionalFormatting>
  <conditionalFormatting sqref="AE9">
    <cfRule type="expression" dxfId="2" priority="4" stopIfTrue="1">
      <formula>IF(AND(ISNUMBER($AE$3),ISNUMBER($E$8)),OR(DATE(YEAR($AE$3),MONTH($AE$3),DAY($AE$3))&lt;$E$8,$AE$3&lt;DATE(2017,1,1)),FALSE)</formula>
    </cfRule>
  </conditionalFormatting>
  <dataValidations count="2">
    <dataValidation allowBlank="1" showInputMessage="1" showErrorMessage="1" prompt="Please enter Network / Sub-Network Name" sqref="AE4:AI4"/>
    <dataValidation type="list" allowBlank="1" showInputMessage="1" showErrorMessage="1" prompt="Please select from available drop-down options" sqref="AI10:AI37">
      <formula1>"1,2,3,4,N/A,[Select one]"</formula1>
    </dataValidation>
  </dataValidations>
  <pageMargins left="0.70866141732283472" right="0.70866141732283472" top="0.74803149606299213" bottom="0.74803149606299213" header="0.31496062992125989" footer="0.31496062992125989"/>
  <pageSetup paperSize="9" scale="40" orientation="landscape" r:id="rId1"/>
  <headerFooter>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63E843A0-4DF6-4A27-81B6-C643A85F57AE}">
            <xm:f>'S9a.Asset Register'!I9</xm:f>
            <x14:dxf>
              <fill>
                <patternFill>
                  <bgColor rgb="FFFFC000"/>
                </patternFill>
              </fill>
            </x14:dxf>
          </x14:cfRule>
          <xm:sqref>AG10:AG37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499984740745262"/>
    <pageSetUpPr fitToPage="1"/>
  </sheetPr>
  <dimension ref="A1:M23"/>
  <sheetViews>
    <sheetView showGridLines="0" view="pageBreakPreview" zoomScaleNormal="100" zoomScaleSheetLayoutView="100" workbookViewId="0"/>
  </sheetViews>
  <sheetFormatPr defaultRowHeight="12.75" x14ac:dyDescent="0.2"/>
  <cols>
    <col min="1" max="1" width="4.140625" customWidth="1"/>
    <col min="2" max="2" width="4.140625" style="145" customWidth="1"/>
    <col min="3" max="3" width="5.140625" customWidth="1"/>
    <col min="4" max="4" width="3.42578125" style="156" customWidth="1"/>
    <col min="5" max="5" width="60.85546875" customWidth="1"/>
    <col min="6" max="9" width="16.140625" customWidth="1"/>
    <col min="10" max="10" width="2.7109375" customWidth="1"/>
    <col min="13" max="13" width="25.42578125" customWidth="1"/>
  </cols>
  <sheetData>
    <row r="1" spans="1:10" x14ac:dyDescent="0.2">
      <c r="A1" s="925"/>
      <c r="B1" s="889"/>
      <c r="C1" s="889"/>
      <c r="D1" s="889"/>
      <c r="E1" s="889"/>
      <c r="F1" s="889"/>
      <c r="G1" s="889"/>
      <c r="H1" s="889"/>
      <c r="I1" s="889"/>
      <c r="J1" s="911"/>
    </row>
    <row r="2" spans="1:10" ht="18" customHeight="1" x14ac:dyDescent="0.3">
      <c r="A2" s="926"/>
      <c r="B2" s="120"/>
      <c r="C2" s="120"/>
      <c r="D2" s="120"/>
      <c r="E2" s="120"/>
      <c r="F2" s="131" t="s">
        <v>5</v>
      </c>
      <c r="G2" s="1226" t="str">
        <f>IF(NOT(ISBLANK(CoverSheet!$C$8)),CoverSheet!$C$8,"")</f>
        <v/>
      </c>
      <c r="H2" s="1226"/>
      <c r="I2" s="1227"/>
      <c r="J2" s="972"/>
    </row>
    <row r="3" spans="1:10" ht="18" customHeight="1" x14ac:dyDescent="0.3">
      <c r="A3" s="926"/>
      <c r="B3" s="120"/>
      <c r="C3" s="120"/>
      <c r="D3" s="120"/>
      <c r="E3" s="120"/>
      <c r="F3" s="131" t="s">
        <v>3</v>
      </c>
      <c r="G3" s="1169" t="str">
        <f>IF(ISNUMBER(CoverSheet!$C$12),CoverSheet!$C$12,"")</f>
        <v/>
      </c>
      <c r="H3" s="1169"/>
      <c r="I3" s="1169"/>
      <c r="J3" s="973"/>
    </row>
    <row r="4" spans="1:10" ht="18" customHeight="1" x14ac:dyDescent="0.25">
      <c r="A4" s="926"/>
      <c r="B4" s="120"/>
      <c r="C4" s="120"/>
      <c r="D4" s="120"/>
      <c r="E4" s="120"/>
      <c r="F4" s="131" t="s">
        <v>324</v>
      </c>
      <c r="G4" s="1228"/>
      <c r="H4" s="1228"/>
      <c r="I4" s="1229"/>
      <c r="J4" s="972"/>
    </row>
    <row r="5" spans="1:10" ht="21" x14ac:dyDescent="0.35">
      <c r="A5" s="895" t="s">
        <v>301</v>
      </c>
      <c r="B5" s="155"/>
      <c r="C5" s="120"/>
      <c r="D5" s="120"/>
      <c r="E5" s="120"/>
      <c r="F5" s="120"/>
      <c r="G5" s="120"/>
      <c r="H5" s="120"/>
      <c r="I5" s="120"/>
      <c r="J5" s="117"/>
    </row>
    <row r="6" spans="1:10" ht="23.25" customHeight="1" x14ac:dyDescent="0.2">
      <c r="A6" s="1220" t="s">
        <v>360</v>
      </c>
      <c r="B6" s="1221"/>
      <c r="C6" s="1221"/>
      <c r="D6" s="1221"/>
      <c r="E6" s="1221"/>
      <c r="F6" s="1221"/>
      <c r="G6" s="1221"/>
      <c r="H6" s="1221"/>
      <c r="I6" s="1221"/>
      <c r="J6" s="142"/>
    </row>
    <row r="7" spans="1:10" x14ac:dyDescent="0.2">
      <c r="A7" s="896" t="s">
        <v>562</v>
      </c>
      <c r="B7" s="19"/>
      <c r="C7" s="19"/>
      <c r="D7" s="19"/>
      <c r="E7" s="120"/>
      <c r="F7" s="120"/>
      <c r="G7" s="120"/>
      <c r="H7" s="120"/>
      <c r="I7" s="120"/>
      <c r="J7" s="117"/>
    </row>
    <row r="8" spans="1:10" ht="39.950000000000003" customHeight="1" x14ac:dyDescent="0.3">
      <c r="A8" s="965">
        <v>8</v>
      </c>
      <c r="B8" s="41"/>
      <c r="C8" s="173" t="s">
        <v>299</v>
      </c>
      <c r="D8" s="106"/>
      <c r="E8" s="115"/>
      <c r="F8" s="115"/>
      <c r="G8" s="115"/>
      <c r="H8" s="112"/>
      <c r="I8" s="115"/>
      <c r="J8" s="66"/>
    </row>
    <row r="9" spans="1:10" ht="15.75" x14ac:dyDescent="0.25">
      <c r="A9" s="965">
        <v>9</v>
      </c>
      <c r="B9" s="41"/>
      <c r="C9" s="89"/>
      <c r="D9" s="820" t="s">
        <v>637</v>
      </c>
      <c r="E9" s="820"/>
      <c r="F9" s="203" t="s">
        <v>394</v>
      </c>
      <c r="G9" s="203" t="s">
        <v>79</v>
      </c>
      <c r="H9" s="112"/>
      <c r="I9" s="115"/>
      <c r="J9" s="66"/>
    </row>
    <row r="10" spans="1:10" ht="15" customHeight="1" x14ac:dyDescent="0.2">
      <c r="A10" s="965">
        <v>10</v>
      </c>
      <c r="B10" s="41"/>
      <c r="C10" s="115"/>
      <c r="D10" s="115"/>
      <c r="E10" s="639" t="s">
        <v>395</v>
      </c>
      <c r="F10" s="640"/>
      <c r="G10" s="520">
        <f t="shared" ref="G10:G15" si="0">IF($F$16&lt;&gt;0,F10/$F$16,0)</f>
        <v>0</v>
      </c>
      <c r="H10" s="112"/>
      <c r="I10" s="115"/>
      <c r="J10" s="66"/>
    </row>
    <row r="11" spans="1:10" ht="15" customHeight="1" x14ac:dyDescent="0.2">
      <c r="A11" s="965">
        <v>11</v>
      </c>
      <c r="B11" s="41"/>
      <c r="C11" s="115"/>
      <c r="D11" s="115"/>
      <c r="E11" s="639" t="s">
        <v>396</v>
      </c>
      <c r="F11" s="640"/>
      <c r="G11" s="520">
        <f t="shared" si="0"/>
        <v>0</v>
      </c>
      <c r="H11" s="112"/>
      <c r="I11" s="115"/>
      <c r="J11" s="66"/>
    </row>
    <row r="12" spans="1:10" ht="15" customHeight="1" x14ac:dyDescent="0.2">
      <c r="A12" s="965">
        <v>12</v>
      </c>
      <c r="B12" s="41"/>
      <c r="C12" s="115"/>
      <c r="D12" s="115"/>
      <c r="E12" s="639" t="s">
        <v>397</v>
      </c>
      <c r="F12" s="640"/>
      <c r="G12" s="520">
        <f t="shared" si="0"/>
        <v>0</v>
      </c>
      <c r="H12" s="112"/>
      <c r="I12" s="115"/>
      <c r="J12" s="66"/>
    </row>
    <row r="13" spans="1:10" s="171" customFormat="1" ht="15" customHeight="1" x14ac:dyDescent="0.2">
      <c r="A13" s="965">
        <v>13</v>
      </c>
      <c r="B13" s="41"/>
      <c r="C13" s="115"/>
      <c r="D13" s="115"/>
      <c r="E13" s="639" t="s">
        <v>398</v>
      </c>
      <c r="F13" s="640"/>
      <c r="G13" s="520">
        <f t="shared" si="0"/>
        <v>0</v>
      </c>
      <c r="H13" s="112"/>
      <c r="I13" s="115"/>
      <c r="J13" s="66"/>
    </row>
    <row r="14" spans="1:10" s="171" customFormat="1" ht="15" customHeight="1" x14ac:dyDescent="0.2">
      <c r="A14" s="965">
        <v>14</v>
      </c>
      <c r="B14" s="41"/>
      <c r="C14" s="115"/>
      <c r="D14" s="115"/>
      <c r="E14" s="639" t="s">
        <v>399</v>
      </c>
      <c r="F14" s="640"/>
      <c r="G14" s="520">
        <f t="shared" si="0"/>
        <v>0</v>
      </c>
      <c r="H14" s="112"/>
      <c r="I14" s="115"/>
      <c r="J14" s="66"/>
    </row>
    <row r="15" spans="1:10" s="171" customFormat="1" ht="15" customHeight="1" thickBot="1" x14ac:dyDescent="0.25">
      <c r="A15" s="965">
        <v>15</v>
      </c>
      <c r="B15" s="41"/>
      <c r="C15" s="115"/>
      <c r="D15" s="115"/>
      <c r="E15" s="639" t="s">
        <v>400</v>
      </c>
      <c r="F15" s="640"/>
      <c r="G15" s="520">
        <f t="shared" si="0"/>
        <v>0</v>
      </c>
      <c r="H15" s="112"/>
      <c r="I15" s="115"/>
      <c r="J15" s="66"/>
    </row>
    <row r="16" spans="1:10" ht="15" customHeight="1" thickBot="1" x14ac:dyDescent="0.25">
      <c r="A16" s="965">
        <v>16</v>
      </c>
      <c r="B16" s="41"/>
      <c r="C16" s="115"/>
      <c r="D16" s="820" t="s">
        <v>636</v>
      </c>
      <c r="E16" s="820"/>
      <c r="F16" s="458">
        <f>SUM(F10:F15)</f>
        <v>0</v>
      </c>
      <c r="G16" s="521">
        <f>SUM(G10:G15)</f>
        <v>0</v>
      </c>
      <c r="H16" s="112"/>
      <c r="I16" s="115"/>
      <c r="J16" s="66"/>
    </row>
    <row r="17" spans="1:13" ht="15" customHeight="1" x14ac:dyDescent="0.2">
      <c r="A17" s="965">
        <v>17</v>
      </c>
      <c r="B17" s="41"/>
      <c r="C17" s="115"/>
      <c r="D17" s="115"/>
      <c r="E17" s="115"/>
      <c r="F17" s="115"/>
      <c r="G17" s="115"/>
      <c r="H17" s="115"/>
      <c r="I17" s="115"/>
      <c r="J17" s="66"/>
    </row>
    <row r="18" spans="1:13" ht="63.75" customHeight="1" x14ac:dyDescent="0.2">
      <c r="A18" s="965">
        <v>18</v>
      </c>
      <c r="B18" s="41"/>
      <c r="C18" s="115"/>
      <c r="D18" s="122" t="s">
        <v>50</v>
      </c>
      <c r="E18" s="122"/>
      <c r="F18" s="821" t="s">
        <v>615</v>
      </c>
      <c r="G18" s="203" t="s">
        <v>72</v>
      </c>
      <c r="H18" s="203" t="s">
        <v>225</v>
      </c>
      <c r="I18" s="203" t="s">
        <v>74</v>
      </c>
      <c r="J18" s="111"/>
    </row>
    <row r="19" spans="1:13" ht="15" customHeight="1" x14ac:dyDescent="0.2">
      <c r="A19" s="965">
        <v>19</v>
      </c>
      <c r="B19" s="41"/>
      <c r="C19" s="115"/>
      <c r="D19" s="115"/>
      <c r="E19" s="174" t="s">
        <v>11</v>
      </c>
      <c r="F19" s="640"/>
      <c r="G19" s="640"/>
      <c r="H19" s="640"/>
      <c r="I19" s="640"/>
      <c r="J19" s="111"/>
    </row>
    <row r="20" spans="1:13" ht="15" customHeight="1" x14ac:dyDescent="0.2">
      <c r="A20" s="965">
        <v>20</v>
      </c>
      <c r="B20" s="41"/>
      <c r="C20" s="115"/>
      <c r="D20" s="115"/>
      <c r="E20" s="174" t="s">
        <v>35</v>
      </c>
      <c r="F20" s="640"/>
      <c r="G20" s="640"/>
      <c r="H20" s="640"/>
      <c r="I20" s="640"/>
      <c r="J20" s="111"/>
    </row>
    <row r="21" spans="1:13" ht="15" customHeight="1" thickBot="1" x14ac:dyDescent="0.25">
      <c r="A21" s="965">
        <v>21</v>
      </c>
      <c r="B21" s="41"/>
      <c r="C21" s="115"/>
      <c r="D21" s="115"/>
      <c r="E21" s="174" t="s">
        <v>34</v>
      </c>
      <c r="F21" s="640"/>
      <c r="G21" s="640"/>
      <c r="H21" s="640"/>
      <c r="I21" s="640"/>
      <c r="J21" s="111"/>
      <c r="L21" s="476" t="s">
        <v>567</v>
      </c>
    </row>
    <row r="22" spans="1:13" ht="15" customHeight="1" thickBot="1" x14ac:dyDescent="0.25">
      <c r="A22" s="965">
        <v>22</v>
      </c>
      <c r="B22" s="41"/>
      <c r="C22" s="115"/>
      <c r="D22" s="122" t="s">
        <v>15</v>
      </c>
      <c r="E22" s="122"/>
      <c r="F22" s="464">
        <f>SUM(F19:F21)</f>
        <v>0</v>
      </c>
      <c r="G22" s="464">
        <f>IF(F22&lt;&gt;0,SUM(F19*G19,F20*G20,F21*G21)/F22,0)</f>
        <v>0</v>
      </c>
      <c r="H22" s="464">
        <f>SUM(H19:H21)</f>
        <v>0</v>
      </c>
      <c r="I22" s="464">
        <f>SUM(I19:I21)</f>
        <v>0</v>
      </c>
      <c r="J22" s="111"/>
      <c r="L22" s="143" t="s">
        <v>773</v>
      </c>
      <c r="M22" s="143" t="s">
        <v>774</v>
      </c>
    </row>
    <row r="23" spans="1:13" ht="13.5" thickBot="1" x14ac:dyDescent="0.25">
      <c r="A23" s="188"/>
      <c r="B23" s="914"/>
      <c r="C23" s="959"/>
      <c r="D23" s="959"/>
      <c r="E23" s="959"/>
      <c r="F23" s="959"/>
      <c r="G23" s="959"/>
      <c r="H23" s="959"/>
      <c r="I23" s="959"/>
      <c r="J23" s="958"/>
      <c r="L23" s="144">
        <f>F16</f>
        <v>0</v>
      </c>
      <c r="M23" s="13" t="b">
        <f>(ROUND(L23,0)=ROUND(F22,0))</f>
        <v>1</v>
      </c>
    </row>
  </sheetData>
  <sheetProtection sheet="1" objects="1" formatRows="0" insertRows="0"/>
  <mergeCells count="4">
    <mergeCell ref="A6:I6"/>
    <mergeCell ref="G2:I2"/>
    <mergeCell ref="G3:I3"/>
    <mergeCell ref="G4:I4"/>
  </mergeCells>
  <conditionalFormatting sqref="F22">
    <cfRule type="expression" dxfId="0" priority="4" stopIfTrue="1">
      <formula>$M$23&lt;&gt;TRUE</formula>
    </cfRule>
  </conditionalFormatting>
  <dataValidations count="2">
    <dataValidation allowBlank="1" showInputMessage="1" showErrorMessage="1" prompt="Please enter text" sqref="E10:E15"/>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86" orientation="landscape" r:id="rId1"/>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pageSetUpPr fitToPage="1"/>
  </sheetPr>
  <dimension ref="A1:D28"/>
  <sheetViews>
    <sheetView showGridLines="0" view="pageBreakPreview" zoomScaleNormal="100" zoomScaleSheetLayoutView="100" workbookViewId="0"/>
  </sheetViews>
  <sheetFormatPr defaultRowHeight="12.75" x14ac:dyDescent="0.2"/>
  <cols>
    <col min="1" max="1" width="9.140625" style="171"/>
    <col min="2" max="2" width="8.7109375" style="171" customWidth="1"/>
    <col min="3" max="3" width="105.85546875" style="171" customWidth="1"/>
    <col min="4" max="16384" width="9.140625" style="171"/>
  </cols>
  <sheetData>
    <row r="1" spans="1:4" ht="28.5" customHeight="1" x14ac:dyDescent="0.2">
      <c r="A1" s="676"/>
      <c r="B1" s="677"/>
      <c r="C1" s="678"/>
      <c r="D1" s="679"/>
    </row>
    <row r="2" spans="1:4" ht="15.75" x14ac:dyDescent="0.25">
      <c r="A2" s="680"/>
      <c r="B2" s="681" t="s">
        <v>4</v>
      </c>
      <c r="C2" s="659"/>
      <c r="D2" s="660"/>
    </row>
    <row r="3" spans="1:4" x14ac:dyDescent="0.2">
      <c r="A3" s="658"/>
      <c r="B3" s="659"/>
      <c r="C3" s="659"/>
      <c r="D3" s="660"/>
    </row>
    <row r="4" spans="1:4" x14ac:dyDescent="0.2">
      <c r="A4" s="658"/>
      <c r="B4" s="682" t="s">
        <v>1</v>
      </c>
      <c r="C4" s="683" t="s">
        <v>2</v>
      </c>
      <c r="D4" s="660"/>
    </row>
    <row r="5" spans="1:4" x14ac:dyDescent="0.2">
      <c r="A5" s="658"/>
      <c r="B5" s="684" t="s">
        <v>236</v>
      </c>
      <c r="C5" s="685" t="s">
        <v>306</v>
      </c>
      <c r="D5" s="660"/>
    </row>
    <row r="6" spans="1:4" x14ac:dyDescent="0.2">
      <c r="A6" s="686"/>
      <c r="B6" s="684" t="s">
        <v>237</v>
      </c>
      <c r="C6" s="685" t="s">
        <v>258</v>
      </c>
      <c r="D6" s="660"/>
    </row>
    <row r="7" spans="1:4" x14ac:dyDescent="0.2">
      <c r="A7" s="687"/>
      <c r="B7" s="688" t="s">
        <v>238</v>
      </c>
      <c r="C7" s="685" t="s">
        <v>262</v>
      </c>
      <c r="D7" s="689"/>
    </row>
    <row r="8" spans="1:4" x14ac:dyDescent="0.2">
      <c r="A8" s="658"/>
      <c r="B8" s="684" t="s">
        <v>239</v>
      </c>
      <c r="C8" s="685" t="s">
        <v>260</v>
      </c>
      <c r="D8" s="660"/>
    </row>
    <row r="9" spans="1:4" x14ac:dyDescent="0.2">
      <c r="A9" s="687"/>
      <c r="B9" s="688" t="s">
        <v>263</v>
      </c>
      <c r="C9" s="685" t="s">
        <v>264</v>
      </c>
      <c r="D9" s="689"/>
    </row>
    <row r="10" spans="1:4" x14ac:dyDescent="0.2">
      <c r="A10" s="687"/>
      <c r="B10" s="688" t="s">
        <v>265</v>
      </c>
      <c r="C10" s="685" t="s">
        <v>266</v>
      </c>
      <c r="D10" s="689"/>
    </row>
    <row r="11" spans="1:4" x14ac:dyDescent="0.2">
      <c r="A11" s="686"/>
      <c r="B11" s="684" t="s">
        <v>267</v>
      </c>
      <c r="C11" s="685" t="s">
        <v>259</v>
      </c>
      <c r="D11" s="660"/>
    </row>
    <row r="12" spans="1:4" x14ac:dyDescent="0.2">
      <c r="A12" s="687"/>
      <c r="B12" s="688" t="s">
        <v>269</v>
      </c>
      <c r="C12" s="685" t="s">
        <v>268</v>
      </c>
      <c r="D12" s="689"/>
    </row>
    <row r="13" spans="1:4" x14ac:dyDescent="0.2">
      <c r="A13" s="686"/>
      <c r="B13" s="684" t="s">
        <v>572</v>
      </c>
      <c r="C13" s="685" t="s">
        <v>261</v>
      </c>
      <c r="D13" s="660"/>
    </row>
    <row r="14" spans="1:4" x14ac:dyDescent="0.2">
      <c r="A14" s="686"/>
      <c r="B14" s="684" t="s">
        <v>573</v>
      </c>
      <c r="C14" s="685" t="s">
        <v>307</v>
      </c>
      <c r="D14" s="660"/>
    </row>
    <row r="15" spans="1:4" x14ac:dyDescent="0.2">
      <c r="A15" s="687"/>
      <c r="B15" s="688" t="s">
        <v>574</v>
      </c>
      <c r="C15" s="685" t="s">
        <v>270</v>
      </c>
      <c r="D15" s="689"/>
    </row>
    <row r="16" spans="1:4" x14ac:dyDescent="0.2">
      <c r="A16" s="687"/>
      <c r="B16" s="688" t="s">
        <v>575</v>
      </c>
      <c r="C16" s="685" t="s">
        <v>271</v>
      </c>
      <c r="D16" s="689"/>
    </row>
    <row r="17" spans="1:4" x14ac:dyDescent="0.2">
      <c r="A17" s="686"/>
      <c r="B17" s="684" t="s">
        <v>240</v>
      </c>
      <c r="C17" s="685" t="s">
        <v>304</v>
      </c>
      <c r="D17" s="660"/>
    </row>
    <row r="18" spans="1:4" x14ac:dyDescent="0.2">
      <c r="A18" s="687"/>
      <c r="B18" s="688" t="s">
        <v>375</v>
      </c>
      <c r="C18" s="685" t="s">
        <v>374</v>
      </c>
      <c r="D18" s="689"/>
    </row>
    <row r="19" spans="1:4" x14ac:dyDescent="0.2">
      <c r="A19" s="687"/>
      <c r="B19" s="688" t="s">
        <v>272</v>
      </c>
      <c r="C19" s="685" t="s">
        <v>273</v>
      </c>
      <c r="D19" s="689"/>
    </row>
    <row r="20" spans="1:4" x14ac:dyDescent="0.2">
      <c r="A20" s="687"/>
      <c r="B20" s="688" t="s">
        <v>274</v>
      </c>
      <c r="C20" s="685" t="s">
        <v>275</v>
      </c>
      <c r="D20" s="689"/>
    </row>
    <row r="21" spans="1:4" x14ac:dyDescent="0.2">
      <c r="A21" s="687"/>
      <c r="B21" s="688" t="s">
        <v>276</v>
      </c>
      <c r="C21" s="685" t="s">
        <v>302</v>
      </c>
      <c r="D21" s="689"/>
    </row>
    <row r="22" spans="1:4" x14ac:dyDescent="0.2">
      <c r="A22" s="687"/>
      <c r="B22" s="688" t="s">
        <v>277</v>
      </c>
      <c r="C22" s="685" t="s">
        <v>278</v>
      </c>
      <c r="D22" s="689"/>
    </row>
    <row r="23" spans="1:4" x14ac:dyDescent="0.2">
      <c r="A23" s="687"/>
      <c r="B23" s="690" t="s">
        <v>279</v>
      </c>
      <c r="C23" s="685" t="s">
        <v>303</v>
      </c>
      <c r="D23" s="689"/>
    </row>
    <row r="24" spans="1:4" x14ac:dyDescent="0.2">
      <c r="A24" s="687"/>
      <c r="B24" s="690" t="s">
        <v>576</v>
      </c>
      <c r="C24" s="685" t="s">
        <v>357</v>
      </c>
      <c r="D24" s="689"/>
    </row>
    <row r="25" spans="1:4" x14ac:dyDescent="0.2">
      <c r="A25" s="687"/>
      <c r="B25" s="688"/>
      <c r="C25" s="691"/>
      <c r="D25" s="689"/>
    </row>
    <row r="26" spans="1:4" x14ac:dyDescent="0.2">
      <c r="A26" s="687"/>
      <c r="B26" s="688"/>
      <c r="C26" s="691"/>
      <c r="D26" s="689"/>
    </row>
    <row r="27" spans="1:4" x14ac:dyDescent="0.2">
      <c r="A27" s="687"/>
      <c r="B27" s="669"/>
      <c r="C27" s="669"/>
      <c r="D27" s="689"/>
    </row>
    <row r="28" spans="1:4" x14ac:dyDescent="0.2">
      <c r="A28" s="692"/>
      <c r="B28" s="693"/>
      <c r="C28" s="693"/>
      <c r="D28" s="694"/>
    </row>
  </sheetData>
  <sheetProtection sheet="1" objects="1" formatRows="0" insertRows="0"/>
  <hyperlinks>
    <hyperlink ref="C5" location="'S1.Analytical Ratios'!A1" display="Analytical Ratios"/>
    <hyperlink ref="C6" location="'S2.Return on Investment'!A1" display="Report on Return on Investment"/>
    <hyperlink ref="C7" location="'S3.Regulatory Profit'!A1" display="Report on Regulatory Profit"/>
    <hyperlink ref="C8" location="'S4.RAB Value (Rolled Forward)'!A1" display="Report on Value of the Regulatory Asset Base (Rolled Forward)"/>
    <hyperlink ref="C9" location="'S5a.Regulatory Tax Allowance '!A1" display="Report on Regulatory Tax Allowance"/>
    <hyperlink ref="C10" location="'S5b.Related Party Transactions'!A1" display="Report on Related Party Transactions"/>
    <hyperlink ref="C11" location="'S5c.TCSD Allowance'!A1" display="Report on Term Credit Spread Differential Allowance"/>
    <hyperlink ref="C12" location="'S5d.Cost Allocations'!A1" display="Report on Cost Allocations"/>
    <hyperlink ref="C13" location="'S5e.Asset Allocations'!A1" display="Report on Asset Allocations"/>
    <hyperlink ref="C14" location="'S5h.Transitional Financial'!A1" display="Report on Transitional Financial Information"/>
    <hyperlink ref="C15" location="'S6a.Actual Expenditure Capex'!A1" display="Report on Capital Expenditure for the Disclosure Year"/>
    <hyperlink ref="C16" location="'S6b.Actual Expenditure Opex'!A1" display="Report on Operational Expenditure for the Disclosure Year"/>
    <hyperlink ref="C17" location="'S7.Actual vs Forecast Exp'!A1" display="Comparison of Forecasts to Actual Expenditure"/>
    <hyperlink ref="C18" location="'S8.Billed Quantities+Revenues'!A1" display="Report on Billed Quantities and Line Charge Revenues (by Price Component)"/>
    <hyperlink ref="C19" location="'S9a.Asset Register'!A1" display="Asset Register"/>
    <hyperlink ref="C20" location="'S9b.Asset Age Profile'!A1" display="Asset Age Profile"/>
    <hyperlink ref="C21" location="'S9c.Pipeline Data'!A1" display="Report on Pipeline Data"/>
    <hyperlink ref="C22" location="S9d.Demand!A1" display="Report on Demand"/>
    <hyperlink ref="C23" location="S10a.Reliability!A1" display="Report on Network Reliability and Interruptions"/>
    <hyperlink ref="C24" location="S10b.Integrity!A1" display="Report on Network Integrity and Consumer Service"/>
  </hyperlink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499984740745262"/>
    <pageSetUpPr fitToPage="1"/>
  </sheetPr>
  <dimension ref="A1:I29"/>
  <sheetViews>
    <sheetView showGridLines="0" view="pageBreakPreview" zoomScaleNormal="100" zoomScaleSheetLayoutView="100" workbookViewId="0"/>
  </sheetViews>
  <sheetFormatPr defaultRowHeight="12.75" x14ac:dyDescent="0.2"/>
  <cols>
    <col min="1" max="1" width="4.28515625" style="105" customWidth="1"/>
    <col min="2" max="2" width="4.140625" style="145" customWidth="1"/>
    <col min="3" max="3" width="4.140625" style="105" customWidth="1"/>
    <col min="4" max="4" width="4.140625" style="156" customWidth="1"/>
    <col min="5" max="5" width="60.85546875" style="105" customWidth="1"/>
    <col min="6" max="7" width="16.140625" style="105" customWidth="1"/>
    <col min="8" max="8" width="14.7109375" style="105" customWidth="1"/>
    <col min="9" max="9" width="2.7109375" style="105" customWidth="1"/>
    <col min="10" max="16384" width="9.140625" style="105"/>
  </cols>
  <sheetData>
    <row r="1" spans="1:9" x14ac:dyDescent="0.2">
      <c r="A1" s="925"/>
      <c r="B1" s="889"/>
      <c r="C1" s="889"/>
      <c r="D1" s="889"/>
      <c r="E1" s="889"/>
      <c r="F1" s="889"/>
      <c r="G1" s="889"/>
      <c r="H1" s="889"/>
      <c r="I1" s="911"/>
    </row>
    <row r="2" spans="1:9" ht="18" customHeight="1" x14ac:dyDescent="0.3">
      <c r="A2" s="926"/>
      <c r="B2" s="120"/>
      <c r="C2" s="120"/>
      <c r="D2" s="120"/>
      <c r="E2" s="131" t="s">
        <v>5</v>
      </c>
      <c r="F2" s="1153" t="str">
        <f>IF(NOT(ISBLANK(CoverSheet!$C$8)),CoverSheet!$C$8,"")</f>
        <v/>
      </c>
      <c r="G2" s="1153"/>
      <c r="H2" s="1153"/>
      <c r="I2" s="973"/>
    </row>
    <row r="3" spans="1:9" ht="18" customHeight="1" x14ac:dyDescent="0.25">
      <c r="A3" s="926"/>
      <c r="B3" s="120"/>
      <c r="C3" s="120"/>
      <c r="D3" s="120"/>
      <c r="E3" s="131" t="s">
        <v>3</v>
      </c>
      <c r="F3" s="1146" t="str">
        <f>IF(ISNUMBER(CoverSheet!$C$12),CoverSheet!$C$12,"")</f>
        <v/>
      </c>
      <c r="G3" s="1146"/>
      <c r="H3" s="1146"/>
      <c r="I3" s="974"/>
    </row>
    <row r="4" spans="1:9" ht="18" customHeight="1" x14ac:dyDescent="0.25">
      <c r="A4" s="926"/>
      <c r="B4" s="120"/>
      <c r="C4" s="120"/>
      <c r="D4" s="120"/>
      <c r="E4" s="131" t="s">
        <v>324</v>
      </c>
      <c r="F4" s="1222"/>
      <c r="G4" s="1222"/>
      <c r="H4" s="1222"/>
      <c r="I4" s="117"/>
    </row>
    <row r="5" spans="1:9" ht="21" x14ac:dyDescent="0.35">
      <c r="A5" s="895" t="s">
        <v>300</v>
      </c>
      <c r="B5" s="155"/>
      <c r="C5" s="120"/>
      <c r="D5" s="120"/>
      <c r="E5" s="120"/>
      <c r="F5" s="120"/>
      <c r="G5" s="120"/>
      <c r="H5" s="120"/>
      <c r="I5" s="117"/>
    </row>
    <row r="6" spans="1:9" s="119" customFormat="1" ht="33" customHeight="1" x14ac:dyDescent="0.2">
      <c r="A6" s="1232" t="s">
        <v>368</v>
      </c>
      <c r="B6" s="1233"/>
      <c r="C6" s="1234"/>
      <c r="D6" s="1234"/>
      <c r="E6" s="1234"/>
      <c r="F6" s="1234"/>
      <c r="G6" s="1234"/>
      <c r="H6" s="120"/>
      <c r="I6" s="117"/>
    </row>
    <row r="7" spans="1:9" x14ac:dyDescent="0.2">
      <c r="A7" s="896" t="s">
        <v>562</v>
      </c>
      <c r="B7" s="19"/>
      <c r="C7" s="19"/>
      <c r="D7" s="19"/>
      <c r="E7" s="120"/>
      <c r="F7" s="120"/>
      <c r="G7" s="120"/>
      <c r="H7" s="120"/>
      <c r="I7" s="117"/>
    </row>
    <row r="8" spans="1:9" ht="26.25" customHeight="1" x14ac:dyDescent="0.3">
      <c r="A8" s="963">
        <v>8</v>
      </c>
      <c r="B8" s="1055"/>
      <c r="C8" s="1058"/>
      <c r="D8" s="1058"/>
      <c r="E8" s="1014"/>
      <c r="F8" s="1014"/>
      <c r="G8" s="1014"/>
      <c r="H8" s="1014"/>
      <c r="I8" s="1047"/>
    </row>
    <row r="9" spans="1:9" s="164" customFormat="1" ht="26.25" customHeight="1" x14ac:dyDescent="0.3">
      <c r="A9" s="963">
        <v>9</v>
      </c>
      <c r="B9" s="1055"/>
      <c r="C9" s="173" t="s">
        <v>350</v>
      </c>
      <c r="D9" s="173"/>
      <c r="E9" s="115"/>
      <c r="F9" s="1014"/>
      <c r="G9" s="1014"/>
      <c r="H9" s="1014"/>
      <c r="I9" s="1047"/>
    </row>
    <row r="10" spans="1:9" x14ac:dyDescent="0.2">
      <c r="A10" s="963">
        <v>10</v>
      </c>
      <c r="B10" s="1055"/>
      <c r="C10" s="115"/>
      <c r="D10" s="122" t="s">
        <v>349</v>
      </c>
      <c r="E10" s="122"/>
      <c r="F10" s="1014"/>
      <c r="G10" s="1014"/>
      <c r="H10" s="1014"/>
      <c r="I10" s="1047"/>
    </row>
    <row r="11" spans="1:9" x14ac:dyDescent="0.2">
      <c r="A11" s="963">
        <v>11</v>
      </c>
      <c r="B11" s="1055"/>
      <c r="C11" s="1014"/>
      <c r="D11" s="1014"/>
      <c r="E11" s="1014"/>
      <c r="F11" s="1014"/>
      <c r="G11" s="1057"/>
      <c r="H11" s="1014"/>
      <c r="I11" s="1047"/>
    </row>
    <row r="12" spans="1:9" ht="25.5" x14ac:dyDescent="0.2">
      <c r="A12" s="963">
        <v>12</v>
      </c>
      <c r="B12" s="1055"/>
      <c r="C12" s="1014"/>
      <c r="D12" s="1014"/>
      <c r="E12" s="206" t="s">
        <v>346</v>
      </c>
      <c r="F12" s="115"/>
      <c r="G12" s="183" t="s">
        <v>401</v>
      </c>
      <c r="H12" s="1014"/>
      <c r="I12" s="1047"/>
    </row>
    <row r="13" spans="1:9" ht="15" customHeight="1" x14ac:dyDescent="0.2">
      <c r="A13" s="963">
        <v>13</v>
      </c>
      <c r="B13" s="1055"/>
      <c r="C13" s="1014"/>
      <c r="D13" s="1014"/>
      <c r="E13" s="1230" t="s">
        <v>347</v>
      </c>
      <c r="F13" s="1231"/>
      <c r="G13" s="640"/>
      <c r="H13" s="1014"/>
      <c r="I13" s="1047"/>
    </row>
    <row r="14" spans="1:9" ht="15" customHeight="1" x14ac:dyDescent="0.2">
      <c r="A14" s="963">
        <v>14</v>
      </c>
      <c r="B14" s="1055"/>
      <c r="C14" s="1014"/>
      <c r="D14" s="1014"/>
      <c r="E14" s="1230" t="s">
        <v>347</v>
      </c>
      <c r="F14" s="1231"/>
      <c r="G14" s="640"/>
      <c r="H14" s="1014"/>
      <c r="I14" s="1047"/>
    </row>
    <row r="15" spans="1:9" ht="15" customHeight="1" x14ac:dyDescent="0.2">
      <c r="A15" s="963">
        <v>15</v>
      </c>
      <c r="B15" s="1055"/>
      <c r="C15" s="1014"/>
      <c r="D15" s="1014"/>
      <c r="E15" s="1230" t="s">
        <v>347</v>
      </c>
      <c r="F15" s="1231"/>
      <c r="G15" s="640"/>
      <c r="H15" s="1014"/>
      <c r="I15" s="1047"/>
    </row>
    <row r="16" spans="1:9" ht="15" customHeight="1" x14ac:dyDescent="0.2">
      <c r="A16" s="963">
        <v>16</v>
      </c>
      <c r="B16" s="1055"/>
      <c r="C16" s="1014"/>
      <c r="D16" s="1014"/>
      <c r="E16" s="1230" t="s">
        <v>347</v>
      </c>
      <c r="F16" s="1231"/>
      <c r="G16" s="640"/>
      <c r="H16" s="1014"/>
      <c r="I16" s="1047"/>
    </row>
    <row r="17" spans="1:9" ht="15" customHeight="1" x14ac:dyDescent="0.2">
      <c r="A17" s="963">
        <v>17</v>
      </c>
      <c r="B17" s="1055"/>
      <c r="C17" s="1014"/>
      <c r="D17" s="1014"/>
      <c r="E17" s="1230" t="s">
        <v>347</v>
      </c>
      <c r="F17" s="1231"/>
      <c r="G17" s="641"/>
      <c r="H17" s="1014"/>
      <c r="I17" s="1047"/>
    </row>
    <row r="18" spans="1:9" ht="15" customHeight="1" x14ac:dyDescent="0.2">
      <c r="A18" s="963">
        <v>18</v>
      </c>
      <c r="B18" s="1055"/>
      <c r="C18" s="1014"/>
      <c r="D18" s="1007"/>
      <c r="E18" s="1007"/>
      <c r="F18" s="186" t="s">
        <v>15</v>
      </c>
      <c r="G18" s="465">
        <f>SUM(G13:G17)</f>
        <v>0</v>
      </c>
      <c r="H18" s="1014"/>
      <c r="I18" s="1047"/>
    </row>
    <row r="19" spans="1:9" ht="24" customHeight="1" x14ac:dyDescent="0.3">
      <c r="A19" s="965">
        <v>19</v>
      </c>
      <c r="B19" s="1056"/>
      <c r="C19" s="173" t="s">
        <v>325</v>
      </c>
      <c r="D19" s="173"/>
      <c r="E19" s="115"/>
      <c r="F19" s="1014"/>
      <c r="G19" s="1014"/>
      <c r="H19" s="1014"/>
      <c r="I19" s="1047"/>
    </row>
    <row r="20" spans="1:9" x14ac:dyDescent="0.2">
      <c r="A20" s="965">
        <v>20</v>
      </c>
      <c r="B20" s="1056"/>
      <c r="C20" s="1014"/>
      <c r="D20" s="1014"/>
      <c r="E20" s="1014"/>
      <c r="F20" s="1014"/>
      <c r="G20" s="1014"/>
      <c r="H20" s="1050"/>
      <c r="I20" s="1047"/>
    </row>
    <row r="21" spans="1:9" ht="15" customHeight="1" x14ac:dyDescent="0.2">
      <c r="A21" s="965">
        <v>21</v>
      </c>
      <c r="B21" s="1056"/>
      <c r="C21" s="1014"/>
      <c r="D21" s="1014"/>
      <c r="E21" s="177" t="s">
        <v>75</v>
      </c>
      <c r="F21" s="642"/>
      <c r="G21" s="205" t="s">
        <v>402</v>
      </c>
      <c r="H21" s="1014"/>
      <c r="I21" s="1047"/>
    </row>
    <row r="22" spans="1:9" ht="15" customHeight="1" x14ac:dyDescent="0.2">
      <c r="A22" s="965">
        <v>22</v>
      </c>
      <c r="B22" s="1056"/>
      <c r="C22" s="1014"/>
      <c r="D22" s="1014"/>
      <c r="E22" s="177" t="s">
        <v>403</v>
      </c>
      <c r="F22" s="642"/>
      <c r="G22" s="823" t="s">
        <v>623</v>
      </c>
      <c r="H22" s="1014"/>
      <c r="I22" s="1047"/>
    </row>
    <row r="23" spans="1:9" ht="15" customHeight="1" x14ac:dyDescent="0.2">
      <c r="A23" s="965">
        <v>23</v>
      </c>
      <c r="B23" s="1056"/>
      <c r="C23" s="1014"/>
      <c r="D23" s="1014"/>
      <c r="E23" s="822" t="s">
        <v>404</v>
      </c>
      <c r="F23" s="642"/>
      <c r="G23" s="823" t="s">
        <v>624</v>
      </c>
      <c r="H23" s="1014"/>
      <c r="I23" s="1047"/>
    </row>
    <row r="24" spans="1:9" ht="15" customHeight="1" x14ac:dyDescent="0.2">
      <c r="A24" s="965">
        <v>24</v>
      </c>
      <c r="B24" s="1056"/>
      <c r="C24" s="1014"/>
      <c r="D24" s="1014"/>
      <c r="E24" s="177" t="s">
        <v>405</v>
      </c>
      <c r="F24" s="642"/>
      <c r="G24" s="824" t="s">
        <v>406</v>
      </c>
      <c r="H24" s="1014"/>
      <c r="I24" s="1047"/>
    </row>
    <row r="25" spans="1:9" ht="15" customHeight="1" x14ac:dyDescent="0.2">
      <c r="A25" s="965">
        <v>25</v>
      </c>
      <c r="B25" s="1056"/>
      <c r="C25" s="1014"/>
      <c r="D25" s="1014"/>
      <c r="E25" s="177" t="s">
        <v>407</v>
      </c>
      <c r="F25" s="642"/>
      <c r="G25" s="823" t="s">
        <v>625</v>
      </c>
      <c r="H25" s="1014"/>
      <c r="I25" s="1047"/>
    </row>
    <row r="26" spans="1:9" ht="15" customHeight="1" x14ac:dyDescent="0.2">
      <c r="A26" s="965">
        <v>26</v>
      </c>
      <c r="B26" s="1056"/>
      <c r="C26" s="1014"/>
      <c r="D26" s="1014"/>
      <c r="E26" s="177" t="s">
        <v>408</v>
      </c>
      <c r="F26" s="466">
        <f>IF(ISNUMBER(CoverSheet!$C$12),F25/(CoverSheet!$C$12-DATE(YEAR(CoverSheet!$C$12)-1,MONTH(CoverSheet!$C$12),DAY(CoverSheet!$C$12))),0)</f>
        <v>0</v>
      </c>
      <c r="G26" s="823" t="s">
        <v>623</v>
      </c>
      <c r="H26" s="1014"/>
      <c r="I26" s="1047"/>
    </row>
    <row r="27" spans="1:9" ht="13.5" thickBot="1" x14ac:dyDescent="0.25">
      <c r="A27" s="965">
        <v>27</v>
      </c>
      <c r="B27" s="1056"/>
      <c r="C27" s="1014"/>
      <c r="D27" s="1014"/>
      <c r="E27" s="1014"/>
      <c r="F27" s="1014"/>
      <c r="G27" s="1053"/>
      <c r="H27" s="1014"/>
      <c r="I27" s="1047"/>
    </row>
    <row r="28" spans="1:9" ht="15" customHeight="1" thickBot="1" x14ac:dyDescent="0.25">
      <c r="A28" s="964">
        <v>28</v>
      </c>
      <c r="B28" s="1056"/>
      <c r="C28" s="1014"/>
      <c r="D28" s="1014"/>
      <c r="E28" s="1066" t="s">
        <v>8</v>
      </c>
      <c r="F28" s="999">
        <f>IF(F23&gt;0,F25/(F23*12),0)</f>
        <v>0</v>
      </c>
      <c r="G28" s="115"/>
      <c r="H28" s="1014"/>
      <c r="I28" s="1047"/>
    </row>
    <row r="29" spans="1:9" ht="17.25" customHeight="1" x14ac:dyDescent="0.2">
      <c r="A29" s="188"/>
      <c r="B29" s="1054"/>
      <c r="C29" s="1051"/>
      <c r="D29" s="1051"/>
      <c r="E29" s="1051"/>
      <c r="F29" s="1051"/>
      <c r="G29" s="1051"/>
      <c r="H29" s="1051"/>
      <c r="I29" s="1052"/>
    </row>
  </sheetData>
  <sheetProtection sheet="1" objects="1" formatRows="0" insertRows="0"/>
  <mergeCells count="9">
    <mergeCell ref="F2:H2"/>
    <mergeCell ref="F3:H3"/>
    <mergeCell ref="E16:F16"/>
    <mergeCell ref="E17:F17"/>
    <mergeCell ref="E13:F13"/>
    <mergeCell ref="E14:F14"/>
    <mergeCell ref="E15:F15"/>
    <mergeCell ref="A6:G6"/>
    <mergeCell ref="F4:H4"/>
  </mergeCells>
  <dataValidations count="2">
    <dataValidation allowBlank="1" showInputMessage="1" showErrorMessage="1" prompt="Please enter text" sqref="E13:E17"/>
    <dataValidation allowBlank="1" showInputMessage="1" showErrorMessage="1" prompt="Please enter Network / Sub-Network Name" sqref="F4:H4"/>
  </dataValidations>
  <pageMargins left="0.70866141732283472" right="0.70866141732283472" top="0.74803149606299213" bottom="0.74803149606299213" header="0.31496062992125989" footer="0.31496062992125989"/>
  <pageSetup paperSize="9" scale="76" orientation="portrait" r:id="rId1"/>
  <headerFooter>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499984740745262"/>
    <pageSetUpPr fitToPage="1"/>
  </sheetPr>
  <dimension ref="A1:K44"/>
  <sheetViews>
    <sheetView showGridLines="0" view="pageBreakPreview" zoomScaleNormal="100" zoomScaleSheetLayoutView="100" workbookViewId="0"/>
  </sheetViews>
  <sheetFormatPr defaultRowHeight="12.75" x14ac:dyDescent="0.2"/>
  <cols>
    <col min="1" max="1" width="4.5703125" style="3" customWidth="1"/>
    <col min="2" max="2" width="4.140625" style="145" customWidth="1"/>
    <col min="3" max="3" width="4.140625" customWidth="1"/>
    <col min="4" max="4" width="3.5703125" style="171" customWidth="1"/>
    <col min="5" max="5" width="1.7109375" style="3" customWidth="1"/>
    <col min="6" max="6" width="3.5703125" style="171" customWidth="1"/>
    <col min="7" max="7" width="92.140625" style="6" customWidth="1"/>
    <col min="8" max="8" width="16.140625" style="6" customWidth="1"/>
    <col min="9" max="10" width="16.140625" style="3" customWidth="1"/>
    <col min="11" max="11" width="2.7109375" style="3" customWidth="1"/>
    <col min="12" max="16384" width="9.140625" style="3"/>
  </cols>
  <sheetData>
    <row r="1" spans="1:11" ht="14.25" customHeight="1" x14ac:dyDescent="0.2">
      <c r="A1" s="925"/>
      <c r="B1" s="889"/>
      <c r="C1" s="889"/>
      <c r="D1" s="889"/>
      <c r="E1" s="889"/>
      <c r="F1" s="889"/>
      <c r="G1" s="889"/>
      <c r="H1" s="889"/>
      <c r="I1" s="889"/>
      <c r="J1" s="889"/>
      <c r="K1" s="911"/>
    </row>
    <row r="2" spans="1:11" ht="18" customHeight="1" x14ac:dyDescent="0.3">
      <c r="A2" s="926"/>
      <c r="B2" s="120"/>
      <c r="C2" s="120"/>
      <c r="D2" s="120"/>
      <c r="E2" s="120"/>
      <c r="F2" s="120"/>
      <c r="G2" s="131" t="s">
        <v>5</v>
      </c>
      <c r="H2" s="1153" t="str">
        <f>IF(NOT(ISBLANK(CoverSheet!$C$8)),CoverSheet!$C$8,"")</f>
        <v/>
      </c>
      <c r="I2" s="1153"/>
      <c r="J2" s="1153"/>
      <c r="K2" s="117"/>
    </row>
    <row r="3" spans="1:11" ht="18" customHeight="1" x14ac:dyDescent="0.25">
      <c r="A3" s="926"/>
      <c r="B3" s="120"/>
      <c r="C3" s="120"/>
      <c r="D3" s="120"/>
      <c r="E3" s="120"/>
      <c r="F3" s="120"/>
      <c r="G3" s="131" t="s">
        <v>3</v>
      </c>
      <c r="H3" s="1146" t="str">
        <f>IF(ISNUMBER(CoverSheet!$C$12),CoverSheet!$C$12,"")</f>
        <v/>
      </c>
      <c r="I3" s="1146"/>
      <c r="J3" s="1146"/>
      <c r="K3" s="117"/>
    </row>
    <row r="4" spans="1:11" ht="18" customHeight="1" x14ac:dyDescent="0.25">
      <c r="A4" s="926"/>
      <c r="B4" s="120"/>
      <c r="C4" s="120"/>
      <c r="D4" s="120"/>
      <c r="E4" s="120"/>
      <c r="F4" s="120"/>
      <c r="G4" s="131" t="s">
        <v>324</v>
      </c>
      <c r="H4" s="1222"/>
      <c r="I4" s="1222"/>
      <c r="J4" s="1222"/>
      <c r="K4" s="117"/>
    </row>
    <row r="5" spans="1:11" ht="24.75" customHeight="1" x14ac:dyDescent="0.35">
      <c r="A5" s="895" t="s">
        <v>436</v>
      </c>
      <c r="B5" s="155"/>
      <c r="C5" s="120"/>
      <c r="D5" s="120"/>
      <c r="E5" s="120"/>
      <c r="F5" s="120"/>
      <c r="G5" s="120"/>
      <c r="H5" s="120"/>
      <c r="I5" s="120"/>
      <c r="J5" s="120"/>
      <c r="K5" s="117"/>
    </row>
    <row r="6" spans="1:11" s="119" customFormat="1" ht="50.25" customHeight="1" x14ac:dyDescent="0.2">
      <c r="A6" s="1139" t="s">
        <v>503</v>
      </c>
      <c r="B6" s="1140"/>
      <c r="C6" s="1140"/>
      <c r="D6" s="1140"/>
      <c r="E6" s="1140"/>
      <c r="F6" s="1140"/>
      <c r="G6" s="1140"/>
      <c r="H6" s="1140"/>
      <c r="I6" s="1140"/>
      <c r="J6" s="1140"/>
      <c r="K6" s="117"/>
    </row>
    <row r="7" spans="1:11" ht="14.25" customHeight="1" x14ac:dyDescent="0.2">
      <c r="A7" s="896" t="s">
        <v>562</v>
      </c>
      <c r="B7" s="19"/>
      <c r="C7" s="19"/>
      <c r="D7" s="19"/>
      <c r="E7" s="120"/>
      <c r="F7" s="120"/>
      <c r="G7" s="120"/>
      <c r="H7" s="120"/>
      <c r="I7" s="120"/>
      <c r="J7" s="120"/>
      <c r="K7" s="117"/>
    </row>
    <row r="8" spans="1:11" ht="30" customHeight="1" x14ac:dyDescent="0.3">
      <c r="A8" s="963">
        <v>8</v>
      </c>
      <c r="B8" s="250"/>
      <c r="C8" s="247" t="s">
        <v>437</v>
      </c>
      <c r="D8" s="234"/>
      <c r="E8" s="399"/>
      <c r="F8" s="399"/>
      <c r="G8" s="399"/>
      <c r="H8" s="399" t="s">
        <v>12</v>
      </c>
      <c r="I8" s="399" t="s">
        <v>12</v>
      </c>
      <c r="J8" s="399"/>
      <c r="K8" s="66"/>
    </row>
    <row r="9" spans="1:11" s="6" customFormat="1" ht="15" customHeight="1" x14ac:dyDescent="0.25">
      <c r="A9" s="963">
        <v>9</v>
      </c>
      <c r="B9" s="250"/>
      <c r="C9" s="399"/>
      <c r="D9" s="221" t="s">
        <v>43</v>
      </c>
      <c r="E9" s="255"/>
      <c r="F9" s="255"/>
      <c r="G9" s="399"/>
      <c r="H9" s="349" t="s">
        <v>56</v>
      </c>
      <c r="I9" s="399"/>
      <c r="J9" s="399"/>
      <c r="K9" s="66"/>
    </row>
    <row r="10" spans="1:11" s="6" customFormat="1" ht="15" customHeight="1" x14ac:dyDescent="0.2">
      <c r="A10" s="963">
        <v>10</v>
      </c>
      <c r="B10" s="250"/>
      <c r="C10" s="399"/>
      <c r="D10" s="399"/>
      <c r="E10" s="400"/>
      <c r="F10" s="400" t="s">
        <v>409</v>
      </c>
      <c r="G10" s="399"/>
      <c r="H10" s="593"/>
      <c r="I10" s="399"/>
      <c r="J10" s="399"/>
      <c r="K10" s="66"/>
    </row>
    <row r="11" spans="1:11" s="6" customFormat="1" ht="15" customHeight="1" x14ac:dyDescent="0.2">
      <c r="A11" s="963">
        <v>11</v>
      </c>
      <c r="B11" s="250"/>
      <c r="C11" s="399"/>
      <c r="D11" s="399"/>
      <c r="E11" s="401"/>
      <c r="F11" s="401" t="s">
        <v>410</v>
      </c>
      <c r="G11" s="399"/>
      <c r="H11" s="593"/>
      <c r="I11" s="399"/>
      <c r="J11" s="399"/>
      <c r="K11" s="66"/>
    </row>
    <row r="12" spans="1:11" s="6" customFormat="1" ht="15" customHeight="1" x14ac:dyDescent="0.2">
      <c r="A12" s="963">
        <v>12</v>
      </c>
      <c r="B12" s="250"/>
      <c r="C12" s="399"/>
      <c r="D12" s="399"/>
      <c r="E12" s="401"/>
      <c r="F12" s="401" t="s">
        <v>411</v>
      </c>
      <c r="G12" s="399"/>
      <c r="H12" s="593"/>
      <c r="I12" s="399"/>
      <c r="J12" s="399"/>
      <c r="K12" s="66"/>
    </row>
    <row r="13" spans="1:11" s="6" customFormat="1" ht="15" customHeight="1" x14ac:dyDescent="0.2">
      <c r="A13" s="963">
        <v>13</v>
      </c>
      <c r="B13" s="250"/>
      <c r="C13" s="399"/>
      <c r="D13" s="399"/>
      <c r="E13" s="400"/>
      <c r="F13" s="400" t="s">
        <v>412</v>
      </c>
      <c r="G13" s="399"/>
      <c r="H13" s="593"/>
      <c r="I13" s="399"/>
      <c r="J13" s="399"/>
      <c r="K13" s="66"/>
    </row>
    <row r="14" spans="1:11" s="6" customFormat="1" ht="15" customHeight="1" thickBot="1" x14ac:dyDescent="0.25">
      <c r="A14" s="963">
        <v>14</v>
      </c>
      <c r="B14" s="250"/>
      <c r="C14" s="399"/>
      <c r="D14" s="399"/>
      <c r="E14" s="400"/>
      <c r="F14" s="400" t="s">
        <v>413</v>
      </c>
      <c r="G14" s="399"/>
      <c r="H14" s="593"/>
      <c r="I14" s="399"/>
      <c r="J14" s="399"/>
      <c r="K14" s="66"/>
    </row>
    <row r="15" spans="1:11" s="123" customFormat="1" ht="15" customHeight="1" thickBot="1" x14ac:dyDescent="0.25">
      <c r="A15" s="963">
        <v>15</v>
      </c>
      <c r="B15" s="250"/>
      <c r="C15" s="399"/>
      <c r="D15" s="399"/>
      <c r="E15" s="402" t="s">
        <v>15</v>
      </c>
      <c r="F15" s="403"/>
      <c r="G15" s="402"/>
      <c r="H15" s="467">
        <f>SUM(H10:H14)</f>
        <v>0</v>
      </c>
      <c r="I15" s="399"/>
      <c r="J15" s="399"/>
      <c r="K15" s="66"/>
    </row>
    <row r="16" spans="1:11" ht="30" customHeight="1" x14ac:dyDescent="0.2">
      <c r="A16" s="963">
        <v>16</v>
      </c>
      <c r="B16" s="250"/>
      <c r="C16" s="399"/>
      <c r="D16" s="399"/>
      <c r="E16" s="399"/>
      <c r="F16" s="399" t="s">
        <v>414</v>
      </c>
      <c r="G16" s="399"/>
      <c r="H16" s="349" t="s">
        <v>56</v>
      </c>
      <c r="I16" s="399"/>
      <c r="J16" s="399"/>
      <c r="K16" s="66"/>
    </row>
    <row r="17" spans="1:11" ht="15" customHeight="1" x14ac:dyDescent="0.2">
      <c r="A17" s="963">
        <v>17</v>
      </c>
      <c r="B17" s="250"/>
      <c r="C17" s="399"/>
      <c r="D17" s="399"/>
      <c r="E17" s="253"/>
      <c r="F17" s="253"/>
      <c r="G17" s="643" t="s">
        <v>57</v>
      </c>
      <c r="H17" s="644"/>
      <c r="I17" s="399"/>
      <c r="J17" s="399"/>
      <c r="K17" s="66"/>
    </row>
    <row r="18" spans="1:11" s="6" customFormat="1" ht="15" customHeight="1" x14ac:dyDescent="0.2">
      <c r="A18" s="963">
        <v>18</v>
      </c>
      <c r="B18" s="250"/>
      <c r="C18" s="399"/>
      <c r="D18" s="399"/>
      <c r="E18" s="253"/>
      <c r="F18" s="253"/>
      <c r="G18" s="643" t="s">
        <v>58</v>
      </c>
      <c r="H18" s="644"/>
      <c r="I18" s="399"/>
      <c r="J18" s="399"/>
      <c r="K18" s="66"/>
    </row>
    <row r="19" spans="1:11" s="6" customFormat="1" ht="15" customHeight="1" x14ac:dyDescent="0.2">
      <c r="A19" s="963">
        <v>19</v>
      </c>
      <c r="B19" s="250"/>
      <c r="C19" s="399"/>
      <c r="D19" s="399"/>
      <c r="E19" s="253"/>
      <c r="F19" s="253"/>
      <c r="G19" s="643" t="s">
        <v>59</v>
      </c>
      <c r="H19" s="644"/>
      <c r="I19" s="399"/>
      <c r="J19" s="399"/>
      <c r="K19" s="66"/>
    </row>
    <row r="20" spans="1:11" s="6" customFormat="1" ht="15" customHeight="1" x14ac:dyDescent="0.2">
      <c r="A20" s="963">
        <v>20</v>
      </c>
      <c r="B20" s="250"/>
      <c r="C20" s="399"/>
      <c r="D20" s="399"/>
      <c r="E20" s="253"/>
      <c r="F20" s="253"/>
      <c r="G20" s="643" t="s">
        <v>60</v>
      </c>
      <c r="H20" s="644"/>
      <c r="I20" s="399"/>
      <c r="J20" s="399"/>
      <c r="K20" s="66"/>
    </row>
    <row r="21" spans="1:11" s="6" customFormat="1" ht="15" customHeight="1" x14ac:dyDescent="0.2">
      <c r="A21" s="963">
        <v>21</v>
      </c>
      <c r="B21" s="250"/>
      <c r="C21" s="399"/>
      <c r="D21" s="399"/>
      <c r="E21" s="253"/>
      <c r="F21" s="253"/>
      <c r="G21" s="643" t="s">
        <v>61</v>
      </c>
      <c r="H21" s="644"/>
      <c r="I21" s="399"/>
      <c r="J21" s="399"/>
      <c r="K21" s="66"/>
    </row>
    <row r="22" spans="1:11" s="6" customFormat="1" ht="36" customHeight="1" x14ac:dyDescent="0.2">
      <c r="A22" s="963">
        <v>22</v>
      </c>
      <c r="B22" s="250"/>
      <c r="C22" s="399"/>
      <c r="D22" s="399"/>
      <c r="E22" s="404"/>
      <c r="F22" s="1235" t="s">
        <v>415</v>
      </c>
      <c r="G22" s="1235"/>
      <c r="H22" s="349" t="s">
        <v>56</v>
      </c>
      <c r="I22" s="399"/>
      <c r="J22" s="399"/>
      <c r="K22" s="66"/>
    </row>
    <row r="23" spans="1:11" ht="15" customHeight="1" x14ac:dyDescent="0.2">
      <c r="A23" s="963">
        <v>23</v>
      </c>
      <c r="B23" s="250"/>
      <c r="C23" s="399"/>
      <c r="D23" s="399"/>
      <c r="E23" s="253"/>
      <c r="F23" s="253"/>
      <c r="G23" s="643" t="s">
        <v>57</v>
      </c>
      <c r="H23" s="644"/>
      <c r="I23" s="399"/>
      <c r="J23" s="399"/>
      <c r="K23" s="66"/>
    </row>
    <row r="24" spans="1:11" s="6" customFormat="1" ht="15" customHeight="1" x14ac:dyDescent="0.2">
      <c r="A24" s="963">
        <v>24</v>
      </c>
      <c r="B24" s="250"/>
      <c r="C24" s="399"/>
      <c r="D24" s="399"/>
      <c r="E24" s="253"/>
      <c r="F24" s="253"/>
      <c r="G24" s="643" t="s">
        <v>58</v>
      </c>
      <c r="H24" s="644"/>
      <c r="I24" s="399"/>
      <c r="J24" s="399"/>
      <c r="K24" s="66"/>
    </row>
    <row r="25" spans="1:11" s="6" customFormat="1" ht="15" customHeight="1" x14ac:dyDescent="0.2">
      <c r="A25" s="963">
        <v>25</v>
      </c>
      <c r="B25" s="250"/>
      <c r="C25" s="399"/>
      <c r="D25" s="399"/>
      <c r="E25" s="253"/>
      <c r="F25" s="253"/>
      <c r="G25" s="643" t="s">
        <v>59</v>
      </c>
      <c r="H25" s="644"/>
      <c r="I25" s="399"/>
      <c r="J25" s="399"/>
      <c r="K25" s="66"/>
    </row>
    <row r="26" spans="1:11" s="6" customFormat="1" ht="15" customHeight="1" x14ac:dyDescent="0.2">
      <c r="A26" s="963">
        <v>26</v>
      </c>
      <c r="B26" s="250"/>
      <c r="C26" s="399"/>
      <c r="D26" s="399"/>
      <c r="E26" s="253"/>
      <c r="F26" s="253"/>
      <c r="G26" s="643" t="s">
        <v>60</v>
      </c>
      <c r="H26" s="644"/>
      <c r="I26" s="399"/>
      <c r="J26" s="399"/>
      <c r="K26" s="66"/>
    </row>
    <row r="27" spans="1:11" s="6" customFormat="1" ht="15" customHeight="1" x14ac:dyDescent="0.2">
      <c r="A27" s="963">
        <v>27</v>
      </c>
      <c r="B27" s="250"/>
      <c r="C27" s="399"/>
      <c r="D27" s="399"/>
      <c r="E27" s="253"/>
      <c r="F27" s="253"/>
      <c r="G27" s="643" t="s">
        <v>61</v>
      </c>
      <c r="H27" s="644"/>
      <c r="I27" s="399"/>
      <c r="J27" s="399"/>
      <c r="K27" s="66"/>
    </row>
    <row r="28" spans="1:11" ht="39.950000000000003" customHeight="1" x14ac:dyDescent="0.3">
      <c r="A28" s="963">
        <v>28</v>
      </c>
      <c r="B28" s="250"/>
      <c r="C28" s="247" t="s">
        <v>438</v>
      </c>
      <c r="D28" s="234"/>
      <c r="E28" s="399"/>
      <c r="F28" s="399"/>
      <c r="G28" s="399"/>
      <c r="H28" s="399"/>
      <c r="I28" s="399"/>
      <c r="J28" s="399"/>
      <c r="K28" s="66"/>
    </row>
    <row r="29" spans="1:11" ht="20.25" customHeight="1" x14ac:dyDescent="0.25">
      <c r="A29" s="963">
        <v>29</v>
      </c>
      <c r="B29" s="250"/>
      <c r="C29" s="399"/>
      <c r="D29" s="221" t="s">
        <v>13</v>
      </c>
      <c r="E29" s="255"/>
      <c r="F29" s="255"/>
      <c r="G29" s="399"/>
      <c r="H29" s="371" t="s">
        <v>9</v>
      </c>
      <c r="I29" s="371" t="s">
        <v>10</v>
      </c>
      <c r="J29" s="371" t="s">
        <v>242</v>
      </c>
      <c r="K29" s="66"/>
    </row>
    <row r="30" spans="1:11" ht="15" customHeight="1" x14ac:dyDescent="0.2">
      <c r="A30" s="963">
        <v>30</v>
      </c>
      <c r="B30" s="250"/>
      <c r="C30" s="399"/>
      <c r="D30" s="399"/>
      <c r="E30" s="401"/>
      <c r="F30" s="401" t="s">
        <v>14</v>
      </c>
      <c r="G30" s="399"/>
      <c r="H30" s="645"/>
      <c r="I30" s="646"/>
      <c r="J30" s="468" t="str">
        <f>IF(I30=0,"-",H30/I30)</f>
        <v>-</v>
      </c>
      <c r="K30" s="66"/>
    </row>
    <row r="31" spans="1:11" ht="15" customHeight="1" x14ac:dyDescent="0.2">
      <c r="A31" s="963">
        <v>31</v>
      </c>
      <c r="B31" s="250"/>
      <c r="C31" s="399"/>
      <c r="D31" s="399"/>
      <c r="E31" s="400"/>
      <c r="F31" s="400" t="s">
        <v>413</v>
      </c>
      <c r="G31" s="399"/>
      <c r="H31" s="645"/>
      <c r="I31" s="646"/>
      <c r="J31" s="468" t="str">
        <f>IF(I31=0,"-",H31/I31)</f>
        <v>-</v>
      </c>
      <c r="K31" s="66"/>
    </row>
    <row r="32" spans="1:11" ht="24.95" customHeight="1" x14ac:dyDescent="0.2">
      <c r="A32" s="963">
        <v>32</v>
      </c>
      <c r="B32" s="250"/>
      <c r="C32" s="399"/>
      <c r="D32" s="399"/>
      <c r="E32" s="404"/>
      <c r="F32" s="405" t="s">
        <v>410</v>
      </c>
      <c r="G32" s="399"/>
      <c r="H32" s="406" t="s">
        <v>9</v>
      </c>
      <c r="I32" s="406" t="s">
        <v>10</v>
      </c>
      <c r="J32" s="406" t="s">
        <v>242</v>
      </c>
      <c r="K32" s="66"/>
    </row>
    <row r="33" spans="1:11" ht="15" customHeight="1" x14ac:dyDescent="0.2">
      <c r="A33" s="963">
        <v>33</v>
      </c>
      <c r="B33" s="250"/>
      <c r="C33" s="399"/>
      <c r="D33" s="399"/>
      <c r="E33" s="399"/>
      <c r="F33" s="399"/>
      <c r="G33" s="643" t="s">
        <v>57</v>
      </c>
      <c r="H33" s="645"/>
      <c r="I33" s="646"/>
      <c r="J33" s="468" t="str">
        <f>IF(I33=0,"-",H33/I33)</f>
        <v>-</v>
      </c>
      <c r="K33" s="66"/>
    </row>
    <row r="34" spans="1:11" s="6" customFormat="1" ht="15" customHeight="1" x14ac:dyDescent="0.2">
      <c r="A34" s="963">
        <v>34</v>
      </c>
      <c r="B34" s="250"/>
      <c r="C34" s="399"/>
      <c r="D34" s="399"/>
      <c r="E34" s="399"/>
      <c r="F34" s="399"/>
      <c r="G34" s="643" t="s">
        <v>58</v>
      </c>
      <c r="H34" s="645"/>
      <c r="I34" s="646"/>
      <c r="J34" s="468" t="str">
        <f>IF(I34=0,"-",H34/I34)</f>
        <v>-</v>
      </c>
      <c r="K34" s="66"/>
    </row>
    <row r="35" spans="1:11" s="6" customFormat="1" ht="15" customHeight="1" x14ac:dyDescent="0.2">
      <c r="A35" s="963">
        <v>35</v>
      </c>
      <c r="B35" s="250"/>
      <c r="C35" s="399"/>
      <c r="D35" s="399"/>
      <c r="E35" s="399"/>
      <c r="F35" s="399"/>
      <c r="G35" s="643" t="s">
        <v>59</v>
      </c>
      <c r="H35" s="645"/>
      <c r="I35" s="646"/>
      <c r="J35" s="468" t="str">
        <f>IF(I35=0,"-",H35/I35)</f>
        <v>-</v>
      </c>
      <c r="K35" s="66"/>
    </row>
    <row r="36" spans="1:11" s="6" customFormat="1" ht="15" customHeight="1" x14ac:dyDescent="0.2">
      <c r="A36" s="963">
        <v>36</v>
      </c>
      <c r="B36" s="250"/>
      <c r="C36" s="399"/>
      <c r="D36" s="399"/>
      <c r="E36" s="399"/>
      <c r="F36" s="399"/>
      <c r="G36" s="643" t="s">
        <v>60</v>
      </c>
      <c r="H36" s="645"/>
      <c r="I36" s="646"/>
      <c r="J36" s="468" t="str">
        <f>IF(I36=0,"-",H36/I36)</f>
        <v>-</v>
      </c>
      <c r="K36" s="66"/>
    </row>
    <row r="37" spans="1:11" s="6" customFormat="1" ht="15" customHeight="1" x14ac:dyDescent="0.2">
      <c r="A37" s="963">
        <v>37</v>
      </c>
      <c r="B37" s="250"/>
      <c r="C37" s="399"/>
      <c r="D37" s="399"/>
      <c r="E37" s="399"/>
      <c r="F37" s="399"/>
      <c r="G37" s="643" t="s">
        <v>61</v>
      </c>
      <c r="H37" s="645"/>
      <c r="I37" s="646"/>
      <c r="J37" s="468" t="str">
        <f>IF(I37=0,"-",H37/I37)</f>
        <v>-</v>
      </c>
      <c r="K37" s="66"/>
    </row>
    <row r="38" spans="1:11" s="6" customFormat="1" ht="24.95" customHeight="1" x14ac:dyDescent="0.2">
      <c r="A38" s="963">
        <v>38</v>
      </c>
      <c r="B38" s="250"/>
      <c r="C38" s="399"/>
      <c r="D38" s="399"/>
      <c r="E38" s="399"/>
      <c r="F38" s="407" t="s">
        <v>411</v>
      </c>
      <c r="G38" s="399"/>
      <c r="H38" s="406" t="s">
        <v>9</v>
      </c>
      <c r="I38" s="406" t="s">
        <v>10</v>
      </c>
      <c r="J38" s="406" t="s">
        <v>242</v>
      </c>
      <c r="K38" s="66"/>
    </row>
    <row r="39" spans="1:11" ht="15" customHeight="1" x14ac:dyDescent="0.2">
      <c r="A39" s="963">
        <v>39</v>
      </c>
      <c r="B39" s="250"/>
      <c r="C39" s="399"/>
      <c r="D39" s="399"/>
      <c r="E39" s="399"/>
      <c r="F39" s="399"/>
      <c r="G39" s="643" t="s">
        <v>57</v>
      </c>
      <c r="H39" s="645"/>
      <c r="I39" s="646"/>
      <c r="J39" s="468" t="str">
        <f>IF(I39=0,"-",H39/I39)</f>
        <v>-</v>
      </c>
      <c r="K39" s="66"/>
    </row>
    <row r="40" spans="1:11" s="6" customFormat="1" ht="15" customHeight="1" x14ac:dyDescent="0.2">
      <c r="A40" s="963">
        <v>40</v>
      </c>
      <c r="B40" s="250"/>
      <c r="C40" s="399"/>
      <c r="D40" s="399"/>
      <c r="E40" s="399"/>
      <c r="F40" s="399"/>
      <c r="G40" s="643" t="s">
        <v>58</v>
      </c>
      <c r="H40" s="645"/>
      <c r="I40" s="646"/>
      <c r="J40" s="468" t="str">
        <f>IF(I40=0,"-",H40/I40)</f>
        <v>-</v>
      </c>
      <c r="K40" s="66"/>
    </row>
    <row r="41" spans="1:11" s="6" customFormat="1" ht="15" customHeight="1" x14ac:dyDescent="0.2">
      <c r="A41" s="963">
        <v>41</v>
      </c>
      <c r="B41" s="250"/>
      <c r="C41" s="399"/>
      <c r="D41" s="399"/>
      <c r="E41" s="399"/>
      <c r="F41" s="399"/>
      <c r="G41" s="643" t="s">
        <v>59</v>
      </c>
      <c r="H41" s="645"/>
      <c r="I41" s="646"/>
      <c r="J41" s="468" t="str">
        <f>IF(I41=0,"-",H41/I41)</f>
        <v>-</v>
      </c>
      <c r="K41" s="66"/>
    </row>
    <row r="42" spans="1:11" s="6" customFormat="1" ht="15" customHeight="1" x14ac:dyDescent="0.2">
      <c r="A42" s="963">
        <v>42</v>
      </c>
      <c r="B42" s="250"/>
      <c r="C42" s="399"/>
      <c r="D42" s="399"/>
      <c r="E42" s="399"/>
      <c r="F42" s="399"/>
      <c r="G42" s="643" t="s">
        <v>60</v>
      </c>
      <c r="H42" s="645"/>
      <c r="I42" s="646"/>
      <c r="J42" s="468" t="str">
        <f>IF(I42=0,"-",H42/I42)</f>
        <v>-</v>
      </c>
      <c r="K42" s="66"/>
    </row>
    <row r="43" spans="1:11" s="6" customFormat="1" ht="15" customHeight="1" x14ac:dyDescent="0.2">
      <c r="A43" s="963">
        <v>43</v>
      </c>
      <c r="B43" s="250"/>
      <c r="C43" s="399"/>
      <c r="D43" s="399"/>
      <c r="E43" s="399"/>
      <c r="F43" s="399"/>
      <c r="G43" s="643" t="s">
        <v>61</v>
      </c>
      <c r="H43" s="645"/>
      <c r="I43" s="646"/>
      <c r="J43" s="468" t="str">
        <f>IF(I43=0,"-",H43/I43)</f>
        <v>-</v>
      </c>
      <c r="K43" s="66"/>
    </row>
    <row r="44" spans="1:11" x14ac:dyDescent="0.2">
      <c r="A44" s="187"/>
      <c r="B44" s="961"/>
      <c r="C44" s="899"/>
      <c r="D44" s="899"/>
      <c r="E44" s="962"/>
      <c r="F44" s="962"/>
      <c r="G44" s="962"/>
      <c r="H44" s="962"/>
      <c r="I44" s="962"/>
      <c r="J44" s="962"/>
      <c r="K44" s="960"/>
    </row>
  </sheetData>
  <sheetProtection sheet="1" objects="1" formatRows="0" insertRows="0"/>
  <mergeCells count="5">
    <mergeCell ref="H2:J2"/>
    <mergeCell ref="H3:J3"/>
    <mergeCell ref="H4:J4"/>
    <mergeCell ref="A6:J6"/>
    <mergeCell ref="F22:G22"/>
  </mergeCells>
  <dataValidations count="2">
    <dataValidation allowBlank="1" showInputMessage="1" showErrorMessage="1" prompt="Please enter text" sqref="G17:G21 G23:G27 G33:G37 G39:G43"/>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59" orientation="portrait" r:id="rId1"/>
  <headerFooter>
    <oddHeader>&amp;CCommerce Commission Information Disclosure Template</oddHeader>
    <oddFooter>&amp;L&amp;F&amp;C&amp;P&amp;R&amp;A</oddFooter>
  </headerFooter>
  <ignoredErrors>
    <ignoredError sqref="H15"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tint="-0.499984740745262"/>
    <pageSetUpPr fitToPage="1"/>
  </sheetPr>
  <dimension ref="A1:J51"/>
  <sheetViews>
    <sheetView showGridLines="0" view="pageBreakPreview" zoomScaleNormal="100" zoomScaleSheetLayoutView="100" workbookViewId="0"/>
  </sheetViews>
  <sheetFormatPr defaultRowHeight="12.75" x14ac:dyDescent="0.2"/>
  <cols>
    <col min="1" max="1" width="4.140625" style="108" customWidth="1"/>
    <col min="2" max="2" width="4.140625" style="145" customWidth="1"/>
    <col min="3" max="3" width="4.140625" style="108" customWidth="1"/>
    <col min="4" max="4" width="3.5703125" style="108" customWidth="1"/>
    <col min="5" max="5" width="79.5703125" style="108" customWidth="1"/>
    <col min="6" max="9" width="16.140625" style="108" customWidth="1"/>
    <col min="10" max="10" width="2.7109375" style="108" customWidth="1"/>
    <col min="11" max="16384" width="9.140625" style="108"/>
  </cols>
  <sheetData>
    <row r="1" spans="1:10" ht="14.25" customHeight="1" x14ac:dyDescent="0.2">
      <c r="A1" s="925"/>
      <c r="B1" s="889"/>
      <c r="C1" s="889"/>
      <c r="D1" s="889"/>
      <c r="E1" s="889"/>
      <c r="F1" s="889"/>
      <c r="G1" s="889"/>
      <c r="H1" s="889"/>
      <c r="I1" s="889"/>
      <c r="J1" s="911"/>
    </row>
    <row r="2" spans="1:10" ht="18" customHeight="1" x14ac:dyDescent="0.3">
      <c r="A2" s="926"/>
      <c r="B2" s="120"/>
      <c r="C2" s="120"/>
      <c r="D2" s="120"/>
      <c r="E2" s="120"/>
      <c r="F2" s="131" t="s">
        <v>5</v>
      </c>
      <c r="G2" s="1219" t="str">
        <f>IF(NOT(ISBLANK(CoverSheet!$C$8)),CoverSheet!$C$8,"")</f>
        <v/>
      </c>
      <c r="H2" s="1219"/>
      <c r="I2" s="1219"/>
      <c r="J2" s="117"/>
    </row>
    <row r="3" spans="1:10" ht="18" customHeight="1" x14ac:dyDescent="0.25">
      <c r="A3" s="926"/>
      <c r="B3" s="120"/>
      <c r="C3" s="120"/>
      <c r="D3" s="120"/>
      <c r="E3" s="120"/>
      <c r="F3" s="131" t="s">
        <v>3</v>
      </c>
      <c r="G3" s="1169" t="str">
        <f>IF(ISNUMBER(CoverSheet!$C$12),CoverSheet!$C$12,"")</f>
        <v/>
      </c>
      <c r="H3" s="1169"/>
      <c r="I3" s="1169"/>
      <c r="J3" s="117"/>
    </row>
    <row r="4" spans="1:10" ht="18" customHeight="1" x14ac:dyDescent="0.25">
      <c r="A4" s="926"/>
      <c r="B4" s="120"/>
      <c r="C4" s="120"/>
      <c r="D4" s="120"/>
      <c r="E4" s="120"/>
      <c r="F4" s="131" t="s">
        <v>324</v>
      </c>
      <c r="G4" s="1222"/>
      <c r="H4" s="1222"/>
      <c r="I4" s="1222"/>
      <c r="J4" s="117"/>
    </row>
    <row r="5" spans="1:10" ht="20.25" customHeight="1" x14ac:dyDescent="0.35">
      <c r="A5" s="895" t="s">
        <v>439</v>
      </c>
      <c r="B5" s="155"/>
      <c r="C5" s="120"/>
      <c r="D5" s="120"/>
      <c r="E5" s="120"/>
      <c r="F5" s="120"/>
      <c r="G5" s="120"/>
      <c r="H5" s="120"/>
      <c r="I5" s="120"/>
      <c r="J5" s="117"/>
    </row>
    <row r="6" spans="1:10" s="119" customFormat="1" ht="21" customHeight="1" x14ac:dyDescent="0.2">
      <c r="A6" s="1236" t="s">
        <v>416</v>
      </c>
      <c r="B6" s="1237"/>
      <c r="C6" s="1237"/>
      <c r="D6" s="1237"/>
      <c r="E6" s="1237"/>
      <c r="F6" s="1237"/>
      <c r="G6" s="1237"/>
      <c r="H6" s="120"/>
      <c r="I6" s="120"/>
      <c r="J6" s="117"/>
    </row>
    <row r="7" spans="1:10" ht="14.25" customHeight="1" x14ac:dyDescent="0.2">
      <c r="A7" s="896" t="s">
        <v>562</v>
      </c>
      <c r="B7" s="19"/>
      <c r="C7" s="19"/>
      <c r="D7" s="120"/>
      <c r="E7" s="120"/>
      <c r="F7" s="120"/>
      <c r="G7" s="120"/>
      <c r="H7" s="120"/>
      <c r="I7" s="120"/>
      <c r="J7" s="117"/>
    </row>
    <row r="8" spans="1:10" ht="39.950000000000003" customHeight="1" x14ac:dyDescent="0.35">
      <c r="A8" s="963">
        <v>8</v>
      </c>
      <c r="B8" s="250"/>
      <c r="C8" s="220" t="s">
        <v>440</v>
      </c>
      <c r="D8" s="399"/>
      <c r="E8" s="399"/>
      <c r="F8" s="399"/>
      <c r="G8" s="399"/>
      <c r="H8" s="399"/>
      <c r="I8" s="399"/>
      <c r="J8" s="111"/>
    </row>
    <row r="9" spans="1:10" ht="50.1" customHeight="1" x14ac:dyDescent="0.25">
      <c r="A9" s="963">
        <v>9</v>
      </c>
      <c r="B9" s="250"/>
      <c r="C9" s="399"/>
      <c r="D9" s="1238" t="s">
        <v>847</v>
      </c>
      <c r="E9" s="1239"/>
      <c r="F9" s="408" t="s">
        <v>56</v>
      </c>
      <c r="G9" s="399"/>
      <c r="H9" s="399"/>
      <c r="I9" s="399"/>
      <c r="J9" s="111"/>
    </row>
    <row r="10" spans="1:10" ht="15" customHeight="1" x14ac:dyDescent="0.2">
      <c r="A10" s="963">
        <v>10</v>
      </c>
      <c r="B10" s="250"/>
      <c r="C10" s="399"/>
      <c r="D10" s="399"/>
      <c r="E10" s="643" t="s">
        <v>57</v>
      </c>
      <c r="F10" s="646"/>
      <c r="G10" s="399"/>
      <c r="H10" s="399"/>
      <c r="I10" s="399"/>
      <c r="J10" s="111"/>
    </row>
    <row r="11" spans="1:10" ht="15" customHeight="1" x14ac:dyDescent="0.2">
      <c r="A11" s="963">
        <v>11</v>
      </c>
      <c r="B11" s="250"/>
      <c r="C11" s="399"/>
      <c r="D11" s="399"/>
      <c r="E11" s="643" t="s">
        <v>58</v>
      </c>
      <c r="F11" s="646"/>
      <c r="G11" s="399"/>
      <c r="H11" s="399"/>
      <c r="I11" s="399"/>
      <c r="J11" s="111"/>
    </row>
    <row r="12" spans="1:10" ht="15" customHeight="1" x14ac:dyDescent="0.2">
      <c r="A12" s="963">
        <v>12</v>
      </c>
      <c r="B12" s="250"/>
      <c r="C12" s="399"/>
      <c r="D12" s="399"/>
      <c r="E12" s="643" t="s">
        <v>59</v>
      </c>
      <c r="F12" s="646"/>
      <c r="G12" s="399"/>
      <c r="H12" s="399"/>
      <c r="I12" s="399"/>
      <c r="J12" s="111"/>
    </row>
    <row r="13" spans="1:10" ht="15" customHeight="1" x14ac:dyDescent="0.2">
      <c r="A13" s="963">
        <v>13</v>
      </c>
      <c r="B13" s="250"/>
      <c r="C13" s="399"/>
      <c r="D13" s="399"/>
      <c r="E13" s="643" t="s">
        <v>60</v>
      </c>
      <c r="F13" s="646"/>
      <c r="G13" s="399"/>
      <c r="H13" s="399"/>
      <c r="I13" s="399"/>
      <c r="J13" s="111"/>
    </row>
    <row r="14" spans="1:10" ht="15" customHeight="1" x14ac:dyDescent="0.2">
      <c r="A14" s="963">
        <v>14</v>
      </c>
      <c r="B14" s="250"/>
      <c r="C14" s="399"/>
      <c r="D14" s="399"/>
      <c r="E14" s="643" t="s">
        <v>61</v>
      </c>
      <c r="F14" s="646"/>
      <c r="G14" s="399"/>
      <c r="H14" s="399"/>
      <c r="I14" s="399"/>
      <c r="J14" s="111"/>
    </row>
    <row r="15" spans="1:10" ht="50.1" customHeight="1" x14ac:dyDescent="0.25">
      <c r="A15" s="963">
        <v>15</v>
      </c>
      <c r="B15" s="250"/>
      <c r="C15" s="399"/>
      <c r="D15" s="1238" t="s">
        <v>848</v>
      </c>
      <c r="E15" s="1239"/>
      <c r="F15" s="349" t="s">
        <v>56</v>
      </c>
      <c r="G15" s="399"/>
      <c r="H15" s="399"/>
      <c r="I15" s="399"/>
      <c r="J15" s="111"/>
    </row>
    <row r="16" spans="1:10" ht="15" customHeight="1" x14ac:dyDescent="0.2">
      <c r="A16" s="963">
        <v>16</v>
      </c>
      <c r="B16" s="250"/>
      <c r="C16" s="399"/>
      <c r="D16" s="399"/>
      <c r="E16" s="643" t="s">
        <v>57</v>
      </c>
      <c r="F16" s="647"/>
      <c r="G16" s="399"/>
      <c r="H16" s="399"/>
      <c r="I16" s="399"/>
      <c r="J16" s="111"/>
    </row>
    <row r="17" spans="1:10" ht="15" customHeight="1" x14ac:dyDescent="0.2">
      <c r="A17" s="963">
        <v>17</v>
      </c>
      <c r="B17" s="250"/>
      <c r="C17" s="399"/>
      <c r="D17" s="399"/>
      <c r="E17" s="643" t="s">
        <v>58</v>
      </c>
      <c r="F17" s="647"/>
      <c r="G17" s="399"/>
      <c r="H17" s="399"/>
      <c r="I17" s="399"/>
      <c r="J17" s="111"/>
    </row>
    <row r="18" spans="1:10" ht="15" customHeight="1" x14ac:dyDescent="0.2">
      <c r="A18" s="963">
        <v>18</v>
      </c>
      <c r="B18" s="250"/>
      <c r="C18" s="399"/>
      <c r="D18" s="399"/>
      <c r="E18" s="643" t="s">
        <v>59</v>
      </c>
      <c r="F18" s="647"/>
      <c r="G18" s="399"/>
      <c r="H18" s="399"/>
      <c r="I18" s="399"/>
      <c r="J18" s="111"/>
    </row>
    <row r="19" spans="1:10" ht="15" customHeight="1" x14ac:dyDescent="0.2">
      <c r="A19" s="963">
        <v>19</v>
      </c>
      <c r="B19" s="250"/>
      <c r="C19" s="399"/>
      <c r="D19" s="399"/>
      <c r="E19" s="643" t="s">
        <v>60</v>
      </c>
      <c r="F19" s="647"/>
      <c r="G19" s="399"/>
      <c r="H19" s="399"/>
      <c r="I19" s="399"/>
      <c r="J19" s="111"/>
    </row>
    <row r="20" spans="1:10" ht="15" customHeight="1" x14ac:dyDescent="0.2">
      <c r="A20" s="963">
        <v>20</v>
      </c>
      <c r="B20" s="250"/>
      <c r="C20" s="399"/>
      <c r="D20" s="399"/>
      <c r="E20" s="643" t="s">
        <v>61</v>
      </c>
      <c r="F20" s="647"/>
      <c r="G20" s="399"/>
      <c r="H20" s="399"/>
      <c r="I20" s="399"/>
      <c r="J20" s="111"/>
    </row>
    <row r="21" spans="1:10" ht="50.1" customHeight="1" x14ac:dyDescent="0.25">
      <c r="A21" s="963">
        <v>21</v>
      </c>
      <c r="B21" s="250"/>
      <c r="C21" s="399"/>
      <c r="D21" s="1238" t="s">
        <v>849</v>
      </c>
      <c r="E21" s="1239"/>
      <c r="F21" s="349" t="s">
        <v>56</v>
      </c>
      <c r="G21" s="399"/>
      <c r="H21" s="399"/>
      <c r="I21" s="399"/>
      <c r="J21" s="111"/>
    </row>
    <row r="22" spans="1:10" ht="15" customHeight="1" x14ac:dyDescent="0.2">
      <c r="A22" s="963">
        <v>22</v>
      </c>
      <c r="B22" s="250"/>
      <c r="C22" s="399"/>
      <c r="D22" s="399"/>
      <c r="E22" s="643" t="s">
        <v>57</v>
      </c>
      <c r="F22" s="648"/>
      <c r="G22" s="399"/>
      <c r="H22" s="399"/>
      <c r="I22" s="399"/>
      <c r="J22" s="111"/>
    </row>
    <row r="23" spans="1:10" ht="15" customHeight="1" x14ac:dyDescent="0.2">
      <c r="A23" s="963">
        <v>23</v>
      </c>
      <c r="B23" s="250"/>
      <c r="C23" s="399"/>
      <c r="D23" s="399"/>
      <c r="E23" s="643" t="s">
        <v>58</v>
      </c>
      <c r="F23" s="648"/>
      <c r="G23" s="399"/>
      <c r="H23" s="399"/>
      <c r="I23" s="399"/>
      <c r="J23" s="111"/>
    </row>
    <row r="24" spans="1:10" ht="15" customHeight="1" x14ac:dyDescent="0.2">
      <c r="A24" s="963">
        <v>24</v>
      </c>
      <c r="B24" s="250"/>
      <c r="C24" s="399"/>
      <c r="D24" s="399"/>
      <c r="E24" s="643" t="s">
        <v>59</v>
      </c>
      <c r="F24" s="648"/>
      <c r="G24" s="399"/>
      <c r="H24" s="399"/>
      <c r="I24" s="399"/>
      <c r="J24" s="111"/>
    </row>
    <row r="25" spans="1:10" ht="15" customHeight="1" x14ac:dyDescent="0.2">
      <c r="A25" s="963">
        <v>25</v>
      </c>
      <c r="B25" s="250"/>
      <c r="C25" s="399"/>
      <c r="D25" s="399"/>
      <c r="E25" s="643" t="s">
        <v>60</v>
      </c>
      <c r="F25" s="648"/>
      <c r="G25" s="399"/>
      <c r="H25" s="399"/>
      <c r="I25" s="399"/>
      <c r="J25" s="111"/>
    </row>
    <row r="26" spans="1:10" ht="15" customHeight="1" x14ac:dyDescent="0.2">
      <c r="A26" s="963">
        <v>26</v>
      </c>
      <c r="B26" s="250"/>
      <c r="C26" s="399"/>
      <c r="D26" s="399"/>
      <c r="E26" s="643" t="s">
        <v>61</v>
      </c>
      <c r="F26" s="648"/>
      <c r="G26" s="399"/>
      <c r="H26" s="399"/>
      <c r="I26" s="399"/>
      <c r="J26" s="111"/>
    </row>
    <row r="27" spans="1:10" ht="50.1" customHeight="1" x14ac:dyDescent="0.25">
      <c r="A27" s="963">
        <v>27</v>
      </c>
      <c r="B27" s="250"/>
      <c r="C27" s="399"/>
      <c r="D27" s="1238" t="s">
        <v>63</v>
      </c>
      <c r="E27" s="1239"/>
      <c r="F27" s="349" t="s">
        <v>56</v>
      </c>
      <c r="G27" s="399"/>
      <c r="H27" s="399"/>
      <c r="I27" s="399"/>
      <c r="J27" s="111"/>
    </row>
    <row r="28" spans="1:10" ht="15" customHeight="1" x14ac:dyDescent="0.2">
      <c r="A28" s="963">
        <v>28</v>
      </c>
      <c r="B28" s="250"/>
      <c r="C28" s="399"/>
      <c r="D28" s="399"/>
      <c r="E28" s="643" t="s">
        <v>57</v>
      </c>
      <c r="F28" s="649"/>
      <c r="G28" s="399"/>
      <c r="H28" s="399"/>
      <c r="I28" s="399"/>
      <c r="J28" s="111"/>
    </row>
    <row r="29" spans="1:10" ht="15" customHeight="1" x14ac:dyDescent="0.2">
      <c r="A29" s="963">
        <v>29</v>
      </c>
      <c r="B29" s="250"/>
      <c r="C29" s="399"/>
      <c r="D29" s="399"/>
      <c r="E29" s="643" t="s">
        <v>58</v>
      </c>
      <c r="F29" s="649"/>
      <c r="G29" s="399"/>
      <c r="H29" s="399"/>
      <c r="I29" s="399"/>
      <c r="J29" s="111"/>
    </row>
    <row r="30" spans="1:10" ht="15" customHeight="1" x14ac:dyDescent="0.2">
      <c r="A30" s="963">
        <v>30</v>
      </c>
      <c r="B30" s="250"/>
      <c r="C30" s="399"/>
      <c r="D30" s="399"/>
      <c r="E30" s="643" t="s">
        <v>59</v>
      </c>
      <c r="F30" s="649"/>
      <c r="G30" s="399"/>
      <c r="H30" s="399"/>
      <c r="I30" s="399"/>
      <c r="J30" s="111"/>
    </row>
    <row r="31" spans="1:10" ht="15" customHeight="1" x14ac:dyDescent="0.2">
      <c r="A31" s="963">
        <v>31</v>
      </c>
      <c r="B31" s="250"/>
      <c r="C31" s="399"/>
      <c r="D31" s="399"/>
      <c r="E31" s="643" t="s">
        <v>60</v>
      </c>
      <c r="F31" s="649"/>
      <c r="G31" s="399"/>
      <c r="H31" s="399"/>
      <c r="I31" s="399"/>
      <c r="J31" s="111"/>
    </row>
    <row r="32" spans="1:10" ht="15" customHeight="1" x14ac:dyDescent="0.2">
      <c r="A32" s="963">
        <v>32</v>
      </c>
      <c r="B32" s="250"/>
      <c r="C32" s="399"/>
      <c r="D32" s="399"/>
      <c r="E32" s="643" t="s">
        <v>61</v>
      </c>
      <c r="F32" s="649"/>
      <c r="G32" s="399"/>
      <c r="H32" s="399"/>
      <c r="I32" s="399"/>
      <c r="J32" s="111"/>
    </row>
    <row r="33" spans="1:10" ht="11.25" customHeight="1" x14ac:dyDescent="0.2">
      <c r="A33" s="963">
        <v>33</v>
      </c>
      <c r="B33" s="250"/>
      <c r="C33" s="399"/>
      <c r="D33" s="409"/>
      <c r="E33" s="253"/>
      <c r="F33" s="349"/>
      <c r="G33" s="399"/>
      <c r="H33" s="399"/>
      <c r="I33" s="399"/>
      <c r="J33" s="111"/>
    </row>
    <row r="34" spans="1:10" ht="50.1" customHeight="1" x14ac:dyDescent="0.25">
      <c r="A34" s="963">
        <v>34</v>
      </c>
      <c r="B34" s="250"/>
      <c r="C34" s="399"/>
      <c r="D34" s="1238" t="s">
        <v>619</v>
      </c>
      <c r="E34" s="1239"/>
      <c r="F34" s="349" t="s">
        <v>56</v>
      </c>
      <c r="G34" s="399"/>
      <c r="H34" s="399"/>
      <c r="I34" s="399"/>
      <c r="J34" s="111"/>
    </row>
    <row r="35" spans="1:10" ht="15" customHeight="1" x14ac:dyDescent="0.2">
      <c r="A35" s="963">
        <v>35</v>
      </c>
      <c r="B35" s="250"/>
      <c r="C35" s="399"/>
      <c r="D35" s="399"/>
      <c r="E35" s="643" t="s">
        <v>57</v>
      </c>
      <c r="F35" s="650"/>
      <c r="G35" s="399"/>
      <c r="H35" s="399"/>
      <c r="I35" s="399"/>
      <c r="J35" s="111"/>
    </row>
    <row r="36" spans="1:10" ht="15" customHeight="1" x14ac:dyDescent="0.2">
      <c r="A36" s="963">
        <v>36</v>
      </c>
      <c r="B36" s="250"/>
      <c r="C36" s="399"/>
      <c r="D36" s="399"/>
      <c r="E36" s="643" t="s">
        <v>58</v>
      </c>
      <c r="F36" s="650"/>
      <c r="G36" s="399"/>
      <c r="H36" s="399"/>
      <c r="I36" s="399"/>
      <c r="J36" s="111"/>
    </row>
    <row r="37" spans="1:10" ht="15" customHeight="1" x14ac:dyDescent="0.2">
      <c r="A37" s="963">
        <v>37</v>
      </c>
      <c r="B37" s="250"/>
      <c r="C37" s="399"/>
      <c r="D37" s="399"/>
      <c r="E37" s="643" t="s">
        <v>59</v>
      </c>
      <c r="F37" s="650"/>
      <c r="G37" s="399"/>
      <c r="H37" s="399"/>
      <c r="I37" s="399"/>
      <c r="J37" s="111"/>
    </row>
    <row r="38" spans="1:10" ht="15" customHeight="1" x14ac:dyDescent="0.2">
      <c r="A38" s="963">
        <v>38</v>
      </c>
      <c r="B38" s="250"/>
      <c r="C38" s="399"/>
      <c r="D38" s="399"/>
      <c r="E38" s="643" t="s">
        <v>60</v>
      </c>
      <c r="F38" s="650"/>
      <c r="G38" s="399"/>
      <c r="H38" s="399"/>
      <c r="I38" s="399"/>
      <c r="J38" s="111"/>
    </row>
    <row r="39" spans="1:10" ht="15" customHeight="1" x14ac:dyDescent="0.2">
      <c r="A39" s="963">
        <v>39</v>
      </c>
      <c r="B39" s="250"/>
      <c r="C39" s="399"/>
      <c r="D39" s="399"/>
      <c r="E39" s="643" t="s">
        <v>61</v>
      </c>
      <c r="F39" s="650"/>
      <c r="G39" s="399"/>
      <c r="H39" s="399"/>
      <c r="I39" s="399"/>
      <c r="J39" s="111"/>
    </row>
    <row r="40" spans="1:10" ht="50.1" customHeight="1" x14ac:dyDescent="0.25">
      <c r="A40" s="963">
        <v>40</v>
      </c>
      <c r="B40" s="250"/>
      <c r="C40" s="399"/>
      <c r="D40" s="433" t="s">
        <v>53</v>
      </c>
      <c r="E40" s="399"/>
      <c r="F40" s="349" t="s">
        <v>56</v>
      </c>
      <c r="G40" s="399"/>
      <c r="H40" s="399"/>
      <c r="I40" s="399"/>
      <c r="J40" s="111"/>
    </row>
    <row r="41" spans="1:10" ht="15" customHeight="1" x14ac:dyDescent="0.2">
      <c r="A41" s="963">
        <v>41</v>
      </c>
      <c r="B41" s="250"/>
      <c r="C41" s="399"/>
      <c r="D41" s="410" t="s">
        <v>54</v>
      </c>
      <c r="E41" s="411"/>
      <c r="F41" s="651"/>
      <c r="G41" s="399"/>
      <c r="H41" s="399"/>
      <c r="I41" s="399"/>
      <c r="J41" s="111"/>
    </row>
    <row r="42" spans="1:10" ht="39.950000000000003" customHeight="1" x14ac:dyDescent="0.3">
      <c r="A42" s="963">
        <v>42</v>
      </c>
      <c r="B42" s="250"/>
      <c r="C42" s="247" t="s">
        <v>441</v>
      </c>
      <c r="D42" s="315"/>
      <c r="E42" s="315"/>
      <c r="F42" s="315"/>
      <c r="G42" s="315"/>
      <c r="H42" s="315"/>
      <c r="I42" s="315"/>
      <c r="J42" s="111"/>
    </row>
    <row r="43" spans="1:10" ht="51.75" x14ac:dyDescent="0.25">
      <c r="A43" s="963">
        <v>43</v>
      </c>
      <c r="B43" s="250"/>
      <c r="C43" s="315"/>
      <c r="D43" s="433" t="s">
        <v>40</v>
      </c>
      <c r="E43" s="315"/>
      <c r="F43" s="349" t="s">
        <v>52</v>
      </c>
      <c r="G43" s="349" t="s">
        <v>51</v>
      </c>
      <c r="H43" s="349" t="s">
        <v>55</v>
      </c>
      <c r="I43" s="349" t="s">
        <v>73</v>
      </c>
      <c r="J43" s="111"/>
    </row>
    <row r="44" spans="1:10" ht="15" customHeight="1" x14ac:dyDescent="0.2">
      <c r="A44" s="963">
        <v>44</v>
      </c>
      <c r="B44" s="250"/>
      <c r="C44" s="315"/>
      <c r="D44" s="315"/>
      <c r="E44" s="643" t="s">
        <v>57</v>
      </c>
      <c r="F44" s="650"/>
      <c r="G44" s="650"/>
      <c r="H44" s="652"/>
      <c r="I44" s="653"/>
      <c r="J44" s="111"/>
    </row>
    <row r="45" spans="1:10" ht="15" customHeight="1" x14ac:dyDescent="0.2">
      <c r="A45" s="963">
        <v>45</v>
      </c>
      <c r="B45" s="250"/>
      <c r="C45" s="315"/>
      <c r="D45" s="315"/>
      <c r="E45" s="643" t="s">
        <v>58</v>
      </c>
      <c r="F45" s="650"/>
      <c r="G45" s="650"/>
      <c r="H45" s="652"/>
      <c r="I45" s="653"/>
      <c r="J45" s="111"/>
    </row>
    <row r="46" spans="1:10" ht="15" customHeight="1" x14ac:dyDescent="0.2">
      <c r="A46" s="963">
        <v>46</v>
      </c>
      <c r="B46" s="250"/>
      <c r="C46" s="315"/>
      <c r="D46" s="315"/>
      <c r="E46" s="643" t="s">
        <v>59</v>
      </c>
      <c r="F46" s="650"/>
      <c r="G46" s="650"/>
      <c r="H46" s="652"/>
      <c r="I46" s="653"/>
      <c r="J46" s="111"/>
    </row>
    <row r="47" spans="1:10" ht="15" customHeight="1" x14ac:dyDescent="0.2">
      <c r="A47" s="963">
        <v>47</v>
      </c>
      <c r="B47" s="250"/>
      <c r="C47" s="315"/>
      <c r="D47" s="315"/>
      <c r="E47" s="643" t="s">
        <v>60</v>
      </c>
      <c r="F47" s="650"/>
      <c r="G47" s="650"/>
      <c r="H47" s="652"/>
      <c r="I47" s="653"/>
      <c r="J47" s="111"/>
    </row>
    <row r="48" spans="1:10" ht="15" customHeight="1" x14ac:dyDescent="0.2">
      <c r="A48" s="963">
        <v>48</v>
      </c>
      <c r="B48" s="250"/>
      <c r="C48" s="315"/>
      <c r="D48" s="315"/>
      <c r="E48" s="643" t="s">
        <v>61</v>
      </c>
      <c r="F48" s="650"/>
      <c r="G48" s="650"/>
      <c r="H48" s="652"/>
      <c r="I48" s="653"/>
      <c r="J48" s="111"/>
    </row>
    <row r="49" spans="1:10" ht="26.25" customHeight="1" x14ac:dyDescent="0.25">
      <c r="A49" s="963">
        <v>49</v>
      </c>
      <c r="B49" s="250"/>
      <c r="C49" s="315"/>
      <c r="D49" s="433" t="s">
        <v>42</v>
      </c>
      <c r="E49" s="315"/>
      <c r="F49" s="349" t="s">
        <v>56</v>
      </c>
      <c r="G49" s="315"/>
      <c r="H49" s="315"/>
      <c r="I49" s="315"/>
      <c r="J49" s="111"/>
    </row>
    <row r="50" spans="1:10" ht="15" customHeight="1" x14ac:dyDescent="0.2">
      <c r="A50" s="963">
        <v>50</v>
      </c>
      <c r="B50" s="250"/>
      <c r="C50" s="315"/>
      <c r="D50" s="410" t="s">
        <v>356</v>
      </c>
      <c r="E50" s="315"/>
      <c r="F50" s="654"/>
      <c r="G50" s="315"/>
      <c r="H50" s="315"/>
      <c r="I50" s="315"/>
      <c r="J50" s="111"/>
    </row>
    <row r="51" spans="1:10" ht="11.25" customHeight="1" x14ac:dyDescent="0.2">
      <c r="A51" s="187"/>
      <c r="B51" s="899"/>
      <c r="C51" s="890"/>
      <c r="D51" s="890"/>
      <c r="E51" s="890"/>
      <c r="F51" s="890"/>
      <c r="G51" s="890"/>
      <c r="H51" s="890"/>
      <c r="I51" s="890"/>
      <c r="J51" s="934"/>
    </row>
  </sheetData>
  <sheetProtection sheet="1" objects="1" formatRows="0" insertRows="0"/>
  <mergeCells count="9">
    <mergeCell ref="G2:I2"/>
    <mergeCell ref="G3:I3"/>
    <mergeCell ref="G4:I4"/>
    <mergeCell ref="A6:G6"/>
    <mergeCell ref="D34:E34"/>
    <mergeCell ref="D27:E27"/>
    <mergeCell ref="D9:E9"/>
    <mergeCell ref="D15:E15"/>
    <mergeCell ref="D21:E21"/>
  </mergeCells>
  <dataValidations count="2">
    <dataValidation allowBlank="1" showInputMessage="1" showErrorMessage="1" prompt="Please enter text" sqref="E10:E14 E16:E20 E22:E26 E28:E32 E35:E39 E44:E48"/>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59" orientation="portrait"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6"/>
  <sheetViews>
    <sheetView showGridLines="0" view="pageBreakPreview" zoomScaleNormal="100" zoomScaleSheetLayoutView="100" workbookViewId="0"/>
  </sheetViews>
  <sheetFormatPr defaultRowHeight="15" x14ac:dyDescent="0.2"/>
  <cols>
    <col min="1" max="1" width="9.140625" style="2"/>
    <col min="2" max="2" width="96.85546875" style="2" customWidth="1"/>
    <col min="3" max="3" width="9.140625" style="2" customWidth="1"/>
    <col min="4" max="16384" width="9.140625" style="2"/>
  </cols>
  <sheetData>
    <row r="1" spans="1:3" x14ac:dyDescent="0.2">
      <c r="A1" s="695"/>
      <c r="B1" s="678"/>
      <c r="C1" s="679"/>
    </row>
    <row r="2" spans="1:3" ht="15.75" x14ac:dyDescent="0.2">
      <c r="A2" s="658"/>
      <c r="B2" s="696" t="s">
        <v>779</v>
      </c>
      <c r="C2" s="660"/>
    </row>
    <row r="3" spans="1:3" ht="25.5" x14ac:dyDescent="0.2">
      <c r="A3" s="658"/>
      <c r="B3" s="697" t="s">
        <v>780</v>
      </c>
      <c r="C3" s="660"/>
    </row>
    <row r="4" spans="1:3" ht="15" customHeight="1" x14ac:dyDescent="0.2">
      <c r="A4" s="658"/>
      <c r="B4" s="698"/>
      <c r="C4" s="660"/>
    </row>
    <row r="5" spans="1:3" ht="15.75" x14ac:dyDescent="0.2">
      <c r="A5" s="658"/>
      <c r="B5" s="700" t="s">
        <v>581</v>
      </c>
      <c r="C5" s="660"/>
    </row>
    <row r="6" spans="1:3" ht="38.25" x14ac:dyDescent="0.2">
      <c r="A6" s="658"/>
      <c r="B6" s="701" t="s">
        <v>582</v>
      </c>
      <c r="C6" s="660"/>
    </row>
    <row r="7" spans="1:3" ht="68.25" customHeight="1" x14ac:dyDescent="0.2">
      <c r="A7" s="658"/>
      <c r="B7" s="701" t="s">
        <v>583</v>
      </c>
      <c r="C7" s="660"/>
    </row>
    <row r="8" spans="1:3" x14ac:dyDescent="0.2">
      <c r="A8" s="658"/>
      <c r="B8" s="702"/>
      <c r="C8" s="660"/>
    </row>
    <row r="9" spans="1:3" ht="15.75" x14ac:dyDescent="0.2">
      <c r="A9" s="658"/>
      <c r="B9" s="700" t="s">
        <v>584</v>
      </c>
      <c r="C9" s="660"/>
    </row>
    <row r="10" spans="1:3" ht="38.25" x14ac:dyDescent="0.2">
      <c r="A10" s="658"/>
      <c r="B10" s="701" t="s">
        <v>585</v>
      </c>
      <c r="C10" s="660"/>
    </row>
    <row r="11" spans="1:3" ht="25.5" x14ac:dyDescent="0.2">
      <c r="A11" s="658"/>
      <c r="B11" s="701" t="s">
        <v>775</v>
      </c>
      <c r="C11" s="660"/>
    </row>
    <row r="12" spans="1:3" x14ac:dyDescent="0.2">
      <c r="A12" s="658"/>
      <c r="B12" s="701"/>
      <c r="C12" s="660"/>
    </row>
    <row r="13" spans="1:3" ht="15.75" x14ac:dyDescent="0.2">
      <c r="A13" s="658"/>
      <c r="B13" s="700" t="s">
        <v>586</v>
      </c>
      <c r="C13" s="660"/>
    </row>
    <row r="14" spans="1:3" ht="66" customHeight="1" x14ac:dyDescent="0.2">
      <c r="A14" s="658"/>
      <c r="B14" s="701" t="s">
        <v>587</v>
      </c>
      <c r="C14" s="660"/>
    </row>
    <row r="15" spans="1:3" x14ac:dyDescent="0.2">
      <c r="A15" s="658"/>
      <c r="B15" s="701"/>
      <c r="C15" s="660"/>
    </row>
    <row r="16" spans="1:3" ht="15.75" x14ac:dyDescent="0.2">
      <c r="A16" s="658"/>
      <c r="B16" s="700" t="s">
        <v>589</v>
      </c>
      <c r="C16" s="660"/>
    </row>
    <row r="17" spans="1:3" ht="127.5" x14ac:dyDescent="0.2">
      <c r="A17" s="658"/>
      <c r="B17" s="699" t="s">
        <v>853</v>
      </c>
      <c r="C17" s="660"/>
    </row>
    <row r="18" spans="1:3" x14ac:dyDescent="0.2">
      <c r="A18" s="658"/>
      <c r="B18" s="701"/>
      <c r="C18" s="660"/>
    </row>
    <row r="19" spans="1:3" ht="15.75" x14ac:dyDescent="0.2">
      <c r="A19" s="658"/>
      <c r="B19" s="700" t="s">
        <v>590</v>
      </c>
      <c r="C19" s="660"/>
    </row>
    <row r="20" spans="1:3" ht="51" x14ac:dyDescent="0.2">
      <c r="A20" s="658"/>
      <c r="B20" s="701" t="s">
        <v>850</v>
      </c>
      <c r="C20" s="660"/>
    </row>
    <row r="21" spans="1:3" ht="25.5" x14ac:dyDescent="0.2">
      <c r="A21" s="658"/>
      <c r="B21" s="701" t="s">
        <v>606</v>
      </c>
      <c r="C21" s="660"/>
    </row>
    <row r="22" spans="1:3" ht="63.75" x14ac:dyDescent="0.2">
      <c r="A22" s="658"/>
      <c r="B22" s="701" t="s">
        <v>851</v>
      </c>
      <c r="C22" s="660"/>
    </row>
    <row r="23" spans="1:3" ht="51" x14ac:dyDescent="0.2">
      <c r="A23" s="658"/>
      <c r="B23" s="699" t="s">
        <v>613</v>
      </c>
      <c r="C23" s="660"/>
    </row>
    <row r="24" spans="1:3" x14ac:dyDescent="0.2">
      <c r="A24" s="658"/>
      <c r="B24" s="701"/>
      <c r="C24" s="660"/>
    </row>
    <row r="25" spans="1:3" ht="15.75" x14ac:dyDescent="0.2">
      <c r="A25" s="658"/>
      <c r="B25" s="703" t="s">
        <v>591</v>
      </c>
      <c r="C25" s="660"/>
    </row>
    <row r="26" spans="1:3" ht="25.5" x14ac:dyDescent="0.2">
      <c r="A26" s="658"/>
      <c r="B26" s="701" t="s">
        <v>607</v>
      </c>
      <c r="C26" s="660"/>
    </row>
    <row r="27" spans="1:3" x14ac:dyDescent="0.2">
      <c r="A27" s="658"/>
      <c r="B27" s="701"/>
      <c r="C27" s="660"/>
    </row>
    <row r="28" spans="1:3" ht="15.75" x14ac:dyDescent="0.2">
      <c r="A28" s="658"/>
      <c r="B28" s="703" t="s">
        <v>592</v>
      </c>
      <c r="C28" s="660"/>
    </row>
    <row r="29" spans="1:3" ht="54.75" customHeight="1" x14ac:dyDescent="0.2">
      <c r="A29" s="658"/>
      <c r="B29" s="701" t="s">
        <v>852</v>
      </c>
      <c r="C29" s="660"/>
    </row>
    <row r="30" spans="1:3" ht="15.75" x14ac:dyDescent="0.2">
      <c r="A30" s="658"/>
      <c r="B30" s="703" t="s">
        <v>593</v>
      </c>
      <c r="C30" s="660"/>
    </row>
    <row r="31" spans="1:3" s="511" customFormat="1" ht="38.25" x14ac:dyDescent="0.2">
      <c r="A31" s="658"/>
      <c r="B31" s="701" t="s">
        <v>594</v>
      </c>
      <c r="C31" s="660"/>
    </row>
    <row r="32" spans="1:3" s="511" customFormat="1" x14ac:dyDescent="0.2">
      <c r="A32" s="658"/>
      <c r="B32" s="701"/>
      <c r="C32" s="660"/>
    </row>
    <row r="33" spans="1:3" s="511" customFormat="1" ht="15.75" x14ac:dyDescent="0.2">
      <c r="A33" s="658"/>
      <c r="B33" s="703" t="s">
        <v>595</v>
      </c>
      <c r="C33" s="660"/>
    </row>
    <row r="34" spans="1:3" ht="25.5" x14ac:dyDescent="0.2">
      <c r="A34" s="658"/>
      <c r="B34" s="701" t="s">
        <v>596</v>
      </c>
      <c r="C34" s="660"/>
    </row>
    <row r="35" spans="1:3" ht="134.25" customHeight="1" x14ac:dyDescent="0.2">
      <c r="A35" s="658"/>
      <c r="B35" s="699" t="s">
        <v>781</v>
      </c>
      <c r="C35" s="660"/>
    </row>
    <row r="36" spans="1:3" x14ac:dyDescent="0.2">
      <c r="A36" s="692"/>
      <c r="B36" s="693"/>
      <c r="C36" s="694"/>
    </row>
  </sheetData>
  <sheetProtection sheet="1" objects="1" formatRows="0" insertRows="0"/>
  <phoneticPr fontId="1" type="noConversion"/>
  <pageMargins left="0.70866141732283472" right="0.70866141732283472" top="0.74803149606299213" bottom="0.74803149606299213" header="0.31496062992125984" footer="0.31496062992125984"/>
  <pageSetup paperSize="9" scale="84" fitToHeight="2" orientation="portrait" r:id="rId1"/>
  <headerFooter>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fitToPage="1"/>
  </sheetPr>
  <dimension ref="A1:O43"/>
  <sheetViews>
    <sheetView showGridLines="0" view="pageBreakPreview" zoomScaleNormal="100" zoomScaleSheetLayoutView="100" workbookViewId="0"/>
  </sheetViews>
  <sheetFormatPr defaultRowHeight="12.75" x14ac:dyDescent="0.2"/>
  <cols>
    <col min="1" max="1" width="4.140625" customWidth="1"/>
    <col min="2" max="2" width="3.28515625" customWidth="1"/>
    <col min="3" max="3" width="4.5703125" customWidth="1"/>
    <col min="4" max="4" width="4.28515625" customWidth="1"/>
    <col min="5" max="5" width="3.5703125" customWidth="1"/>
    <col min="6" max="6" width="37.85546875" customWidth="1"/>
    <col min="7" max="7" width="27.140625" customWidth="1"/>
    <col min="8" max="11" width="16.7109375" customWidth="1"/>
    <col min="12" max="12" width="11.85546875" customWidth="1"/>
    <col min="13" max="13" width="15" customWidth="1"/>
    <col min="14" max="14" width="2.7109375" customWidth="1"/>
    <col min="15" max="15" width="24.5703125" customWidth="1"/>
  </cols>
  <sheetData>
    <row r="1" spans="1:15" ht="15" customHeight="1" x14ac:dyDescent="0.2">
      <c r="A1" s="893"/>
      <c r="B1" s="885"/>
      <c r="C1" s="885"/>
      <c r="D1" s="885"/>
      <c r="E1" s="885"/>
      <c r="F1" s="885"/>
      <c r="G1" s="885"/>
      <c r="H1" s="885"/>
      <c r="I1" s="885"/>
      <c r="J1" s="885"/>
      <c r="K1" s="885"/>
      <c r="L1" s="885"/>
      <c r="M1" s="885"/>
      <c r="N1" s="897"/>
      <c r="O1" s="481"/>
    </row>
    <row r="2" spans="1:15" ht="18" customHeight="1" x14ac:dyDescent="0.3">
      <c r="A2" s="894"/>
      <c r="B2" s="17"/>
      <c r="C2" s="17"/>
      <c r="D2" s="17"/>
      <c r="E2" s="17"/>
      <c r="F2" s="17"/>
      <c r="G2" s="17"/>
      <c r="H2" s="17"/>
      <c r="I2" s="17"/>
      <c r="J2" s="154" t="s">
        <v>5</v>
      </c>
      <c r="K2" s="1143" t="str">
        <f>IF(NOT(ISBLANK(CoverSheet!$C$8)),CoverSheet!$C$8,"")</f>
        <v/>
      </c>
      <c r="L2" s="1144"/>
      <c r="M2" s="1145"/>
      <c r="N2" s="18"/>
      <c r="O2" s="482"/>
    </row>
    <row r="3" spans="1:15" ht="18" customHeight="1" x14ac:dyDescent="0.25">
      <c r="A3" s="894"/>
      <c r="B3" s="17"/>
      <c r="C3" s="17"/>
      <c r="D3" s="17"/>
      <c r="E3" s="17"/>
      <c r="F3" s="17"/>
      <c r="G3" s="17"/>
      <c r="H3" s="17"/>
      <c r="I3" s="17"/>
      <c r="J3" s="154" t="s">
        <v>3</v>
      </c>
      <c r="K3" s="1146" t="str">
        <f>IF(ISNUMBER(CoverSheet!$C$12),CoverSheet!$C$12,"")</f>
        <v/>
      </c>
      <c r="L3" s="1146"/>
      <c r="M3" s="1146"/>
      <c r="N3" s="18"/>
      <c r="O3" s="482"/>
    </row>
    <row r="4" spans="1:15" ht="30" customHeight="1" x14ac:dyDescent="0.35">
      <c r="A4" s="895" t="s">
        <v>305</v>
      </c>
      <c r="B4" s="17"/>
      <c r="C4" s="17"/>
      <c r="D4" s="17"/>
      <c r="E4" s="17"/>
      <c r="F4" s="17"/>
      <c r="G4" s="17"/>
      <c r="H4" s="17"/>
      <c r="I4" s="17"/>
      <c r="J4" s="17"/>
      <c r="K4" s="17"/>
      <c r="L4" s="17"/>
      <c r="M4" s="17"/>
      <c r="N4" s="18"/>
      <c r="O4" s="482"/>
    </row>
    <row r="5" spans="1:15" ht="54" customHeight="1" x14ac:dyDescent="0.2">
      <c r="A5" s="1139" t="s">
        <v>733</v>
      </c>
      <c r="B5" s="1140"/>
      <c r="C5" s="1140"/>
      <c r="D5" s="1140"/>
      <c r="E5" s="1140"/>
      <c r="F5" s="1140"/>
      <c r="G5" s="1140"/>
      <c r="H5" s="1140"/>
      <c r="I5" s="1140"/>
      <c r="J5" s="1140"/>
      <c r="K5" s="1140"/>
      <c r="L5" s="1140"/>
      <c r="M5" s="1140"/>
      <c r="N5" s="233"/>
      <c r="O5" s="483"/>
    </row>
    <row r="6" spans="1:15" ht="15" customHeight="1" x14ac:dyDescent="0.2">
      <c r="A6" s="896" t="s">
        <v>562</v>
      </c>
      <c r="B6" s="19"/>
      <c r="C6" s="19"/>
      <c r="D6" s="19"/>
      <c r="E6" s="19"/>
      <c r="F6" s="19"/>
      <c r="G6" s="19"/>
      <c r="H6" s="19"/>
      <c r="I6" s="19"/>
      <c r="J6" s="19"/>
      <c r="K6" s="19"/>
      <c r="L6" s="19"/>
      <c r="M6" s="19"/>
      <c r="N6" s="18"/>
      <c r="O6" s="482"/>
    </row>
    <row r="7" spans="1:15" ht="30" customHeight="1" x14ac:dyDescent="0.3">
      <c r="A7" s="963">
        <v>7</v>
      </c>
      <c r="B7" s="116"/>
      <c r="C7" s="247" t="s">
        <v>419</v>
      </c>
      <c r="D7" s="235"/>
      <c r="E7" s="235"/>
      <c r="F7" s="235"/>
      <c r="G7" s="235"/>
      <c r="H7" s="235"/>
      <c r="I7" s="235"/>
      <c r="J7" s="235"/>
      <c r="K7" s="235"/>
      <c r="L7" s="235"/>
      <c r="M7" s="235"/>
      <c r="N7" s="30"/>
      <c r="O7" s="484"/>
    </row>
    <row r="8" spans="1:15" ht="64.5" customHeight="1" x14ac:dyDescent="0.2">
      <c r="A8" s="963">
        <v>8</v>
      </c>
      <c r="B8" s="116"/>
      <c r="C8" s="167"/>
      <c r="D8" s="167"/>
      <c r="E8" s="167"/>
      <c r="F8" s="167"/>
      <c r="G8" s="167"/>
      <c r="H8" s="204" t="s">
        <v>699</v>
      </c>
      <c r="I8" s="706" t="s">
        <v>579</v>
      </c>
      <c r="J8" s="706" t="s">
        <v>700</v>
      </c>
      <c r="K8" s="204" t="s">
        <v>701</v>
      </c>
      <c r="L8" s="167"/>
      <c r="M8" s="167"/>
      <c r="N8" s="22"/>
      <c r="O8" s="484"/>
    </row>
    <row r="9" spans="1:15" ht="15" customHeight="1" x14ac:dyDescent="0.2">
      <c r="A9" s="963">
        <v>9</v>
      </c>
      <c r="B9" s="116"/>
      <c r="C9" s="167"/>
      <c r="D9" s="236"/>
      <c r="E9" s="236" t="s">
        <v>106</v>
      </c>
      <c r="F9" s="237"/>
      <c r="G9" s="237"/>
      <c r="H9" s="441">
        <f>IF('S8.Billed Quantities+Revenues'!$H$28&lt;&gt;0,'S6b.Actual Expenditure Opex'!$S$16*1000/'S8.Billed Quantities+Revenues'!$H$28,0)</f>
        <v>0</v>
      </c>
      <c r="I9" s="441">
        <f>IF('S8.Billed Quantities+Revenues'!$G$28&lt;&gt;0,'S6b.Actual Expenditure Opex'!$S$16*1000/'S8.Billed Quantities+Revenues'!$G$28,0)</f>
        <v>0</v>
      </c>
      <c r="J9" s="707">
        <f>IF(S9d.Demand!$F$23&lt;&gt;0,'S6b.Actual Expenditure Opex'!$S$16*1000/S9d.Demand!$F$23,0)</f>
        <v>0</v>
      </c>
      <c r="K9" s="441">
        <f>IF('S9c.Pipeline Data'!$F$16&lt;&gt;0,'S6b.Actual Expenditure Opex'!$S$16*1000/'S9c.Pipeline Data'!$F$16,0)</f>
        <v>0</v>
      </c>
      <c r="L9" s="167"/>
      <c r="M9" s="167"/>
      <c r="N9" s="22"/>
      <c r="O9" s="484" t="s">
        <v>560</v>
      </c>
    </row>
    <row r="10" spans="1:15" ht="15" customHeight="1" x14ac:dyDescent="0.2">
      <c r="A10" s="963">
        <v>10</v>
      </c>
      <c r="B10" s="116"/>
      <c r="C10" s="167"/>
      <c r="D10" s="167"/>
      <c r="E10" s="238"/>
      <c r="F10" s="238" t="s">
        <v>62</v>
      </c>
      <c r="G10" s="237"/>
      <c r="H10" s="441">
        <f>IF('S8.Billed Quantities+Revenues'!$H$28&lt;&gt;0,'S6b.Actual Expenditure Opex'!$S$11*1000/'S8.Billed Quantities+Revenues'!$H$28,0)</f>
        <v>0</v>
      </c>
      <c r="I10" s="441">
        <f>IF('S8.Billed Quantities+Revenues'!$G$28&lt;&gt;0,'S6b.Actual Expenditure Opex'!$S$11*1000/'S8.Billed Quantities+Revenues'!$G$28,0)</f>
        <v>0</v>
      </c>
      <c r="J10" s="707">
        <f>IF(S9d.Demand!$F$23&lt;&gt;0,'S6b.Actual Expenditure Opex'!$S$11*1000/S9d.Demand!$F$23,0)</f>
        <v>0</v>
      </c>
      <c r="K10" s="441">
        <f>IF('S9c.Pipeline Data'!$F$16&lt;&gt;0,'S6b.Actual Expenditure Opex'!$S$11*1000/'S9c.Pipeline Data'!$F$16,0)</f>
        <v>0</v>
      </c>
      <c r="L10" s="167"/>
      <c r="M10" s="167"/>
      <c r="N10" s="22"/>
      <c r="O10" s="484" t="s">
        <v>560</v>
      </c>
    </row>
    <row r="11" spans="1:15" ht="15" customHeight="1" x14ac:dyDescent="0.2">
      <c r="A11" s="963">
        <v>11</v>
      </c>
      <c r="B11" s="116"/>
      <c r="C11" s="167"/>
      <c r="D11" s="167"/>
      <c r="E11" s="238"/>
      <c r="F11" s="238" t="s">
        <v>489</v>
      </c>
      <c r="G11" s="237"/>
      <c r="H11" s="441">
        <f>IF('S8.Billed Quantities+Revenues'!$H$28&lt;&gt;0,'S6b.Actual Expenditure Opex'!$S$14*1000/'S8.Billed Quantities+Revenues'!$H$28,0)</f>
        <v>0</v>
      </c>
      <c r="I11" s="441">
        <f>IF('S8.Billed Quantities+Revenues'!$G$28&lt;&gt;0,'S6b.Actual Expenditure Opex'!$S$14*1000/'S8.Billed Quantities+Revenues'!$G$28,0)</f>
        <v>0</v>
      </c>
      <c r="J11" s="707">
        <f>IF(S9d.Demand!$F$23&lt;&gt;0,'S6b.Actual Expenditure Opex'!$S$14*1000/S9d.Demand!$F$23,0)</f>
        <v>0</v>
      </c>
      <c r="K11" s="441">
        <f>IF('S9c.Pipeline Data'!$F$16&lt;&gt;0,'S6b.Actual Expenditure Opex'!$S$14*1000/'S9c.Pipeline Data'!$F$16,0)</f>
        <v>0</v>
      </c>
      <c r="L11" s="167"/>
      <c r="M11" s="167"/>
      <c r="N11" s="22"/>
      <c r="O11" s="484" t="s">
        <v>560</v>
      </c>
    </row>
    <row r="12" spans="1:15" ht="15" customHeight="1" x14ac:dyDescent="0.2">
      <c r="A12" s="963">
        <v>12</v>
      </c>
      <c r="B12" s="116"/>
      <c r="C12" s="167"/>
      <c r="D12" s="167"/>
      <c r="E12" s="167"/>
      <c r="F12" s="167"/>
      <c r="G12" s="167"/>
      <c r="H12" s="418"/>
      <c r="I12" s="418"/>
      <c r="J12" s="418"/>
      <c r="K12" s="418"/>
      <c r="L12" s="167"/>
      <c r="M12" s="167"/>
      <c r="N12" s="22"/>
      <c r="O12" s="484"/>
    </row>
    <row r="13" spans="1:15" ht="15" customHeight="1" x14ac:dyDescent="0.2">
      <c r="A13" s="963">
        <v>13</v>
      </c>
      <c r="B13" s="116"/>
      <c r="C13" s="167"/>
      <c r="D13" s="167"/>
      <c r="E13" s="236" t="s">
        <v>473</v>
      </c>
      <c r="F13" s="239"/>
      <c r="G13" s="239"/>
      <c r="H13" s="441">
        <f>IF('S8.Billed Quantities+Revenues'!$H$28&lt;&gt;0,'S6a.Actual Expenditure Capex'!$K$20*1000/'S8.Billed Quantities+Revenues'!$H$28,0)</f>
        <v>0</v>
      </c>
      <c r="I13" s="441">
        <f>IF('S8.Billed Quantities+Revenues'!$G$28&lt;&gt;0,'S6a.Actual Expenditure Capex'!$K$20*1000/'S8.Billed Quantities+Revenues'!$G$28,0)</f>
        <v>0</v>
      </c>
      <c r="J13" s="707">
        <f>IF(S9d.Demand!$F$23&lt;&gt;0,'S6a.Actual Expenditure Capex'!$K$20*1000/S9d.Demand!$F$23,0)</f>
        <v>0</v>
      </c>
      <c r="K13" s="441">
        <f>IF('S9c.Pipeline Data'!$F$16&lt;&gt;0,'S6a.Actual Expenditure Capex'!$K$20*1000/'S9c.Pipeline Data'!$F$16,0)</f>
        <v>0</v>
      </c>
      <c r="L13" s="167"/>
      <c r="M13" s="167"/>
      <c r="N13" s="22"/>
      <c r="O13" s="484" t="s">
        <v>561</v>
      </c>
    </row>
    <row r="14" spans="1:15" ht="15" customHeight="1" x14ac:dyDescent="0.2">
      <c r="A14" s="963">
        <v>14</v>
      </c>
      <c r="B14" s="116"/>
      <c r="C14" s="167"/>
      <c r="D14" s="167"/>
      <c r="E14" s="238"/>
      <c r="F14" s="238" t="s">
        <v>62</v>
      </c>
      <c r="G14" s="237"/>
      <c r="H14" s="441">
        <f>IF('S8.Billed Quantities+Revenues'!$H$28&lt;&gt;0,'S6a.Actual Expenditure Capex'!$K$17*1000/'S8.Billed Quantities+Revenues'!$H$28,0)</f>
        <v>0</v>
      </c>
      <c r="I14" s="441">
        <f>IF('S8.Billed Quantities+Revenues'!$G$28&lt;&gt;0,'S6a.Actual Expenditure Capex'!$K$17*1000/'S8.Billed Quantities+Revenues'!$G$28,0)</f>
        <v>0</v>
      </c>
      <c r="J14" s="707">
        <f>IF(S9d.Demand!$F$23&lt;&gt;0,'S6a.Actual Expenditure Capex'!$K$17*1000/S9d.Demand!$F$23,0)</f>
        <v>0</v>
      </c>
      <c r="K14" s="441">
        <f>IF('S9c.Pipeline Data'!$F$16&lt;&gt;0,'S6a.Actual Expenditure Capex'!$K$17*1000/'S9c.Pipeline Data'!$F$16,0)</f>
        <v>0</v>
      </c>
      <c r="L14" s="167"/>
      <c r="M14" s="167"/>
      <c r="N14" s="22"/>
      <c r="O14" s="484" t="s">
        <v>561</v>
      </c>
    </row>
    <row r="15" spans="1:15" ht="15" customHeight="1" x14ac:dyDescent="0.2">
      <c r="A15" s="963">
        <v>15</v>
      </c>
      <c r="B15" s="116"/>
      <c r="C15" s="167"/>
      <c r="D15" s="167"/>
      <c r="E15" s="238"/>
      <c r="F15" s="238" t="s">
        <v>489</v>
      </c>
      <c r="G15" s="237"/>
      <c r="H15" s="441">
        <f>IF('S8.Billed Quantities+Revenues'!$H$28&lt;&gt;0,'S6a.Actual Expenditure Capex'!$K$18*1000/'S8.Billed Quantities+Revenues'!$H$28,0)</f>
        <v>0</v>
      </c>
      <c r="I15" s="441">
        <f>IF('S8.Billed Quantities+Revenues'!$G$28&lt;&gt;0,'S6a.Actual Expenditure Capex'!$K$18*1000/'S8.Billed Quantities+Revenues'!$G$28,0)</f>
        <v>0</v>
      </c>
      <c r="J15" s="707">
        <f>IF(S9d.Demand!$F$23&lt;&gt;0,'S6a.Actual Expenditure Capex'!$K$18*1000/S9d.Demand!$F$23,0)</f>
        <v>0</v>
      </c>
      <c r="K15" s="441">
        <f>IF('S9c.Pipeline Data'!$F$16&lt;&gt;0,'S6a.Actual Expenditure Capex'!$K$18*1000/'S9c.Pipeline Data'!$F$16,0)</f>
        <v>0</v>
      </c>
      <c r="L15" s="167"/>
      <c r="M15" s="167"/>
      <c r="N15" s="22"/>
      <c r="O15" s="484" t="s">
        <v>561</v>
      </c>
    </row>
    <row r="16" spans="1:15" ht="15" customHeight="1" x14ac:dyDescent="0.2">
      <c r="A16" s="963">
        <v>16</v>
      </c>
      <c r="B16" s="116"/>
      <c r="C16" s="167"/>
      <c r="D16" s="167"/>
      <c r="E16" s="167"/>
      <c r="F16" s="167"/>
      <c r="G16" s="167"/>
      <c r="H16" s="167"/>
      <c r="I16" s="167"/>
      <c r="J16" s="167"/>
      <c r="K16" s="167"/>
      <c r="L16" s="167"/>
      <c r="M16" s="167"/>
      <c r="N16" s="64"/>
      <c r="O16" s="484"/>
    </row>
    <row r="17" spans="1:15" ht="15" customHeight="1" x14ac:dyDescent="0.3">
      <c r="A17" s="963">
        <v>17</v>
      </c>
      <c r="B17" s="116"/>
      <c r="C17" s="247" t="s">
        <v>420</v>
      </c>
      <c r="D17" s="235"/>
      <c r="E17" s="235"/>
      <c r="F17" s="235"/>
      <c r="G17" s="235"/>
      <c r="H17" s="235"/>
      <c r="I17" s="235"/>
      <c r="J17" s="235"/>
      <c r="K17" s="235"/>
      <c r="L17" s="235"/>
      <c r="M17" s="235"/>
      <c r="N17" s="149"/>
      <c r="O17" s="484"/>
    </row>
    <row r="18" spans="1:15" ht="60" customHeight="1" x14ac:dyDescent="0.2">
      <c r="A18" s="963">
        <v>18</v>
      </c>
      <c r="B18" s="116"/>
      <c r="C18" s="167"/>
      <c r="D18" s="167"/>
      <c r="E18" s="167"/>
      <c r="F18" s="167"/>
      <c r="G18" s="167"/>
      <c r="H18" s="204" t="s">
        <v>698</v>
      </c>
      <c r="I18" s="706" t="s">
        <v>580</v>
      </c>
      <c r="J18" s="167"/>
      <c r="K18" s="167"/>
      <c r="L18" s="167"/>
      <c r="M18" s="167"/>
      <c r="N18" s="149"/>
      <c r="O18" s="484"/>
    </row>
    <row r="19" spans="1:15" ht="15" customHeight="1" x14ac:dyDescent="0.2">
      <c r="A19" s="963">
        <v>19</v>
      </c>
      <c r="B19" s="116"/>
      <c r="C19" s="167"/>
      <c r="D19" s="167"/>
      <c r="E19" s="236" t="s">
        <v>381</v>
      </c>
      <c r="F19" s="240"/>
      <c r="G19" s="240"/>
      <c r="H19" s="441">
        <f>IF('S8.Billed Quantities+Revenues'!$H$28&lt;&gt;0,'S8.Billed Quantities+Revenues'!$G$51*1000/'S8.Billed Quantities+Revenues'!$H$28,0)</f>
        <v>0</v>
      </c>
      <c r="I19" s="441">
        <f>IF('S8.Billed Quantities+Revenues'!$G$28&lt;&gt;0,'S8.Billed Quantities+Revenues'!$G$51*1000/'S8.Billed Quantities+Revenues'!$G$28,0)</f>
        <v>0</v>
      </c>
      <c r="J19" s="167"/>
      <c r="K19" s="167"/>
      <c r="L19" s="167"/>
      <c r="M19" s="167"/>
      <c r="N19" s="22"/>
      <c r="O19" s="484" t="s">
        <v>520</v>
      </c>
    </row>
    <row r="20" spans="1:15" ht="15" customHeight="1" x14ac:dyDescent="0.2">
      <c r="A20" s="963">
        <v>20</v>
      </c>
      <c r="B20" s="116"/>
      <c r="C20" s="167"/>
      <c r="D20" s="167"/>
      <c r="E20" s="238"/>
      <c r="F20" s="238" t="s">
        <v>382</v>
      </c>
      <c r="G20" s="240"/>
      <c r="H20" s="441">
        <f>IF('S8.Billed Quantities+Revenues'!$H$26&lt;&gt;0,'S8.Billed Quantities+Revenues'!$G$49*1000/'S8.Billed Quantities+Revenues'!$H$26,0)</f>
        <v>0</v>
      </c>
      <c r="I20" s="441">
        <f>IF('S8.Billed Quantities+Revenues'!$G$26&lt;&gt;0,'S8.Billed Quantities+Revenues'!$G$49*1000/'S8.Billed Quantities+Revenues'!$G$26,0)</f>
        <v>0</v>
      </c>
      <c r="J20" s="167"/>
      <c r="K20" s="167"/>
      <c r="L20" s="167"/>
      <c r="M20" s="167"/>
      <c r="N20" s="22"/>
      <c r="O20" s="484" t="s">
        <v>520</v>
      </c>
    </row>
    <row r="21" spans="1:15" ht="15" customHeight="1" x14ac:dyDescent="0.2">
      <c r="A21" s="963">
        <v>21</v>
      </c>
      <c r="B21" s="116"/>
      <c r="C21" s="167"/>
      <c r="D21" s="167"/>
      <c r="E21" s="238"/>
      <c r="F21" s="238" t="s">
        <v>383</v>
      </c>
      <c r="G21" s="240"/>
      <c r="H21" s="441">
        <f>IF('S8.Billed Quantities+Revenues'!$H$27&lt;&gt;0,'S8.Billed Quantities+Revenues'!$G$50*1000/'S8.Billed Quantities+Revenues'!$H$27,0)</f>
        <v>0</v>
      </c>
      <c r="I21" s="441">
        <f>IF('S8.Billed Quantities+Revenues'!$G$27&lt;&gt;0,'S8.Billed Quantities+Revenues'!$G$50*1000/'S8.Billed Quantities+Revenues'!$G$27,0)</f>
        <v>0</v>
      </c>
      <c r="J21" s="167"/>
      <c r="K21" s="167"/>
      <c r="L21" s="167"/>
      <c r="M21" s="167"/>
      <c r="N21" s="22"/>
      <c r="O21" s="484" t="s">
        <v>520</v>
      </c>
    </row>
    <row r="22" spans="1:15" ht="15" customHeight="1" x14ac:dyDescent="0.2">
      <c r="A22" s="963">
        <v>22</v>
      </c>
      <c r="B22" s="116"/>
      <c r="C22" s="241"/>
      <c r="D22" s="241"/>
      <c r="E22" s="241"/>
      <c r="F22" s="241"/>
      <c r="G22" s="241"/>
      <c r="H22" s="241"/>
      <c r="I22" s="241"/>
      <c r="J22" s="241"/>
      <c r="K22" s="241"/>
      <c r="L22" s="241"/>
      <c r="M22" s="241"/>
      <c r="N22" s="22"/>
      <c r="O22" s="484"/>
    </row>
    <row r="23" spans="1:15" ht="15" customHeight="1" x14ac:dyDescent="0.3">
      <c r="A23" s="963">
        <v>23</v>
      </c>
      <c r="B23" s="116"/>
      <c r="C23" s="247" t="s">
        <v>421</v>
      </c>
      <c r="D23" s="241"/>
      <c r="E23" s="241"/>
      <c r="F23" s="241"/>
      <c r="G23" s="241"/>
      <c r="H23" s="241"/>
      <c r="I23" s="241"/>
      <c r="J23" s="241"/>
      <c r="K23" s="241"/>
      <c r="L23" s="241"/>
      <c r="M23" s="241"/>
      <c r="N23" s="22"/>
      <c r="O23" s="484"/>
    </row>
    <row r="24" spans="1:15" ht="15" customHeight="1" x14ac:dyDescent="0.25">
      <c r="A24" s="963">
        <v>24</v>
      </c>
      <c r="B24" s="134"/>
      <c r="C24" s="242"/>
      <c r="D24" s="242"/>
      <c r="E24" s="242"/>
      <c r="F24" s="242"/>
      <c r="G24" s="242"/>
      <c r="H24" s="242"/>
      <c r="I24" s="242"/>
      <c r="J24" s="242"/>
      <c r="K24" s="242"/>
      <c r="L24" s="242"/>
      <c r="M24" s="242"/>
      <c r="N24" s="22"/>
      <c r="O24" s="484"/>
    </row>
    <row r="25" spans="1:15" ht="15" customHeight="1" x14ac:dyDescent="0.2">
      <c r="A25" s="963">
        <v>25</v>
      </c>
      <c r="B25" s="116"/>
      <c r="C25" s="242"/>
      <c r="D25" s="241"/>
      <c r="E25" s="238"/>
      <c r="F25" s="238" t="s">
        <v>280</v>
      </c>
      <c r="G25" s="243"/>
      <c r="H25" s="707">
        <f xml:space="preserve"> IF('S9c.Pipeline Data'!$F$16&lt;&gt;0,S9d.Demand!$F$23/'S9c.Pipeline Data'!$F$16,0)</f>
        <v>0</v>
      </c>
      <c r="I25" s="1141" t="s">
        <v>645</v>
      </c>
      <c r="J25" s="1142"/>
      <c r="K25" s="1142"/>
      <c r="L25" s="1142"/>
      <c r="M25" s="1142"/>
      <c r="N25" s="22"/>
      <c r="O25" s="484" t="s">
        <v>521</v>
      </c>
    </row>
    <row r="26" spans="1:15" ht="15" customHeight="1" x14ac:dyDescent="0.2">
      <c r="A26" s="963">
        <v>26</v>
      </c>
      <c r="B26" s="116"/>
      <c r="C26" s="242"/>
      <c r="D26" s="241"/>
      <c r="E26" s="238"/>
      <c r="F26" s="238" t="s">
        <v>281</v>
      </c>
      <c r="G26" s="237"/>
      <c r="H26" s="441">
        <f>IF('S9c.Pipeline Data'!$F$16&lt;&gt;0,'S8.Billed Quantities+Revenues'!$H$28/'S9c.Pipeline Data'!$F$16,0)</f>
        <v>0</v>
      </c>
      <c r="I26" s="708" t="s">
        <v>627</v>
      </c>
      <c r="J26" s="709"/>
      <c r="K26" s="710"/>
      <c r="L26" s="710"/>
      <c r="M26" s="710"/>
      <c r="N26" s="22"/>
      <c r="O26" s="484" t="s">
        <v>522</v>
      </c>
    </row>
    <row r="27" spans="1:15" ht="15" customHeight="1" x14ac:dyDescent="0.25">
      <c r="A27" s="963">
        <v>27</v>
      </c>
      <c r="B27" s="134"/>
      <c r="C27" s="242"/>
      <c r="D27" s="242"/>
      <c r="E27" s="238"/>
      <c r="F27" s="238" t="s">
        <v>282</v>
      </c>
      <c r="G27" s="237"/>
      <c r="H27" s="441">
        <f>IF('S9c.Pipeline Data'!$F$16&lt;&gt;0,'S8.Billed Quantities+Revenues'!$G$28/'S9c.Pipeline Data'!$F$16,0)</f>
        <v>0</v>
      </c>
      <c r="I27" s="708" t="s">
        <v>634</v>
      </c>
      <c r="J27" s="709"/>
      <c r="K27" s="711"/>
      <c r="L27" s="711"/>
      <c r="M27" s="711"/>
      <c r="N27" s="22"/>
      <c r="O27" s="484" t="s">
        <v>522</v>
      </c>
    </row>
    <row r="28" spans="1:15" ht="15" customHeight="1" x14ac:dyDescent="0.2">
      <c r="A28" s="963">
        <v>28</v>
      </c>
      <c r="B28" s="116"/>
      <c r="C28" s="242"/>
      <c r="D28" s="241"/>
      <c r="E28" s="238"/>
      <c r="F28" s="238" t="s">
        <v>367</v>
      </c>
      <c r="G28" s="237"/>
      <c r="H28" s="441">
        <f>IF('S8.Billed Quantities+Revenues'!$G$28&lt;&gt;0,'S8.Billed Quantities+Revenues'!$H$28*1000/'S8.Billed Quantities+Revenues'!$G$28,0)</f>
        <v>0</v>
      </c>
      <c r="I28" s="708" t="s">
        <v>621</v>
      </c>
      <c r="J28" s="709"/>
      <c r="K28" s="710"/>
      <c r="L28" s="710"/>
      <c r="M28" s="710"/>
      <c r="N28" s="22"/>
      <c r="O28" s="484" t="s">
        <v>520</v>
      </c>
    </row>
    <row r="29" spans="1:15" ht="15" customHeight="1" x14ac:dyDescent="0.2">
      <c r="A29" s="963">
        <v>29</v>
      </c>
      <c r="B29" s="116"/>
      <c r="C29" s="244"/>
      <c r="D29" s="241"/>
      <c r="E29" s="241"/>
      <c r="F29" s="241"/>
      <c r="G29" s="241"/>
      <c r="H29" s="245"/>
      <c r="I29" s="241"/>
      <c r="J29" s="245"/>
      <c r="K29" s="241"/>
      <c r="L29" s="241"/>
      <c r="M29" s="241"/>
      <c r="N29" s="22"/>
      <c r="O29" s="484"/>
    </row>
    <row r="30" spans="1:15" ht="15" customHeight="1" x14ac:dyDescent="0.3">
      <c r="A30" s="963">
        <v>30</v>
      </c>
      <c r="B30" s="134"/>
      <c r="C30" s="247" t="s">
        <v>422</v>
      </c>
      <c r="D30" s="242"/>
      <c r="E30" s="242"/>
      <c r="F30" s="242"/>
      <c r="G30" s="242"/>
      <c r="H30" s="242"/>
      <c r="I30" s="242"/>
      <c r="J30" s="242"/>
      <c r="K30" s="242"/>
      <c r="L30" s="242"/>
      <c r="M30" s="242"/>
      <c r="N30" s="22"/>
      <c r="O30" s="484"/>
    </row>
    <row r="31" spans="1:15" ht="15" customHeight="1" x14ac:dyDescent="0.25">
      <c r="A31" s="963">
        <v>31</v>
      </c>
      <c r="B31" s="134"/>
      <c r="C31" s="242"/>
      <c r="D31" s="242"/>
      <c r="E31" s="242"/>
      <c r="F31" s="242"/>
      <c r="G31" s="242"/>
      <c r="H31" s="140" t="s">
        <v>46</v>
      </c>
      <c r="I31" s="140" t="s">
        <v>283</v>
      </c>
      <c r="J31" s="242"/>
      <c r="K31" s="242"/>
      <c r="L31" s="242"/>
      <c r="M31" s="242"/>
      <c r="N31" s="22"/>
      <c r="O31" s="484"/>
    </row>
    <row r="32" spans="1:15" ht="15" customHeight="1" x14ac:dyDescent="0.2">
      <c r="A32" s="963">
        <v>32</v>
      </c>
      <c r="B32" s="116"/>
      <c r="C32" s="238"/>
      <c r="D32" s="241"/>
      <c r="E32" s="241"/>
      <c r="F32" s="238" t="s">
        <v>106</v>
      </c>
      <c r="G32" s="241"/>
      <c r="H32" s="442">
        <f>'S3.Regulatory Profit'!$T$15</f>
        <v>0</v>
      </c>
      <c r="I32" s="443">
        <f t="shared" ref="I32:I37" si="0">IF($H$38&lt;&gt;0,H32/$H$38,0)</f>
        <v>0</v>
      </c>
      <c r="J32" s="241"/>
      <c r="K32" s="241"/>
      <c r="L32" s="241"/>
      <c r="M32" s="241"/>
      <c r="N32" s="22"/>
      <c r="O32" s="484" t="s">
        <v>523</v>
      </c>
    </row>
    <row r="33" spans="1:15" ht="15" customHeight="1" x14ac:dyDescent="0.2">
      <c r="A33" s="963">
        <v>33</v>
      </c>
      <c r="B33" s="116"/>
      <c r="C33" s="238"/>
      <c r="D33" s="241"/>
      <c r="E33" s="241"/>
      <c r="F33" s="712" t="s">
        <v>727</v>
      </c>
      <c r="G33" s="713"/>
      <c r="H33" s="442">
        <f>'S3.Regulatory Profit'!$T$17</f>
        <v>0</v>
      </c>
      <c r="I33" s="443">
        <f t="shared" si="0"/>
        <v>0</v>
      </c>
      <c r="J33" s="241"/>
      <c r="K33" s="241"/>
      <c r="L33" s="241"/>
      <c r="M33" s="241"/>
      <c r="N33" s="22"/>
      <c r="O33" s="484" t="s">
        <v>523</v>
      </c>
    </row>
    <row r="34" spans="1:15" ht="15" customHeight="1" x14ac:dyDescent="0.25">
      <c r="A34" s="963">
        <v>34</v>
      </c>
      <c r="B34" s="134"/>
      <c r="C34" s="238"/>
      <c r="D34" s="242"/>
      <c r="E34" s="242"/>
      <c r="F34" s="238" t="s">
        <v>107</v>
      </c>
      <c r="G34" s="242"/>
      <c r="H34" s="442">
        <f>'S3.Regulatory Profit'!$T$21</f>
        <v>0</v>
      </c>
      <c r="I34" s="443">
        <f t="shared" si="0"/>
        <v>0</v>
      </c>
      <c r="J34" s="242"/>
      <c r="K34" s="242"/>
      <c r="L34" s="242"/>
      <c r="M34" s="242"/>
      <c r="N34" s="22"/>
      <c r="O34" s="484" t="s">
        <v>523</v>
      </c>
    </row>
    <row r="35" spans="1:15" ht="15" customHeight="1" x14ac:dyDescent="0.2">
      <c r="A35" s="963">
        <v>35</v>
      </c>
      <c r="B35" s="116"/>
      <c r="C35" s="238"/>
      <c r="D35" s="241"/>
      <c r="E35" s="241"/>
      <c r="F35" s="238" t="s">
        <v>320</v>
      </c>
      <c r="G35" s="241"/>
      <c r="H35" s="442">
        <f>'S3.Regulatory Profit'!$T$23</f>
        <v>0</v>
      </c>
      <c r="I35" s="443">
        <f t="shared" si="0"/>
        <v>0</v>
      </c>
      <c r="J35" s="241"/>
      <c r="K35" s="241"/>
      <c r="L35" s="241"/>
      <c r="M35" s="241"/>
      <c r="N35" s="22"/>
      <c r="O35" s="484" t="s">
        <v>523</v>
      </c>
    </row>
    <row r="36" spans="1:15" ht="15" customHeight="1" x14ac:dyDescent="0.2">
      <c r="A36" s="963">
        <v>36</v>
      </c>
      <c r="B36" s="116"/>
      <c r="C36" s="238"/>
      <c r="D36" s="241"/>
      <c r="E36" s="241"/>
      <c r="F36" s="238" t="s">
        <v>90</v>
      </c>
      <c r="G36" s="241"/>
      <c r="H36" s="442">
        <f>'S3.Regulatory Profit'!$T$29</f>
        <v>0</v>
      </c>
      <c r="I36" s="443">
        <f t="shared" si="0"/>
        <v>0</v>
      </c>
      <c r="J36" s="241"/>
      <c r="K36" s="241"/>
      <c r="L36" s="241"/>
      <c r="M36" s="241"/>
      <c r="N36" s="22"/>
      <c r="O36" s="484" t="s">
        <v>523</v>
      </c>
    </row>
    <row r="37" spans="1:15" ht="15" customHeight="1" x14ac:dyDescent="0.2">
      <c r="A37" s="963">
        <v>37</v>
      </c>
      <c r="B37" s="116"/>
      <c r="C37" s="238"/>
      <c r="D37" s="241"/>
      <c r="E37" s="241"/>
      <c r="F37" s="238" t="s">
        <v>782</v>
      </c>
      <c r="G37" s="241"/>
      <c r="H37" s="442">
        <f>'S3.Regulatory Profit'!$T$31</f>
        <v>0</v>
      </c>
      <c r="I37" s="443">
        <f t="shared" si="0"/>
        <v>0</v>
      </c>
      <c r="J37" s="241"/>
      <c r="K37" s="241"/>
      <c r="L37" s="241"/>
      <c r="M37" s="241"/>
      <c r="N37" s="22"/>
      <c r="O37" s="484" t="s">
        <v>523</v>
      </c>
    </row>
    <row r="38" spans="1:15" ht="15" customHeight="1" x14ac:dyDescent="0.25">
      <c r="A38" s="963">
        <v>38</v>
      </c>
      <c r="B38" s="134"/>
      <c r="C38" s="167"/>
      <c r="D38" s="242"/>
      <c r="E38" s="236" t="s">
        <v>105</v>
      </c>
      <c r="F38" s="236"/>
      <c r="G38" s="242"/>
      <c r="H38" s="442">
        <f>'S3.Regulatory Profit'!$T$13</f>
        <v>0</v>
      </c>
      <c r="I38" s="242"/>
      <c r="J38" s="242"/>
      <c r="K38" s="242"/>
      <c r="L38" s="242"/>
      <c r="M38" s="242"/>
      <c r="N38" s="22"/>
      <c r="O38" s="484" t="s">
        <v>523</v>
      </c>
    </row>
    <row r="39" spans="1:15" ht="15" customHeight="1" x14ac:dyDescent="0.2">
      <c r="A39" s="963">
        <v>39</v>
      </c>
      <c r="B39" s="116"/>
      <c r="C39" s="241"/>
      <c r="D39" s="241"/>
      <c r="E39" s="241"/>
      <c r="F39" s="241"/>
      <c r="G39" s="241"/>
      <c r="H39" s="241"/>
      <c r="I39" s="241"/>
      <c r="J39" s="241"/>
      <c r="K39" s="241"/>
      <c r="L39" s="241"/>
      <c r="M39" s="241"/>
      <c r="N39" s="22"/>
      <c r="O39" s="484"/>
    </row>
    <row r="40" spans="1:15" ht="15" customHeight="1" x14ac:dyDescent="0.3">
      <c r="A40" s="963">
        <v>40</v>
      </c>
      <c r="B40" s="116"/>
      <c r="C40" s="247" t="s">
        <v>423</v>
      </c>
      <c r="D40" s="241"/>
      <c r="E40" s="241"/>
      <c r="F40" s="241"/>
      <c r="G40" s="241"/>
      <c r="H40" s="241"/>
      <c r="I40" s="241"/>
      <c r="J40" s="241"/>
      <c r="K40" s="241"/>
      <c r="L40" s="241"/>
      <c r="M40" s="241"/>
      <c r="N40" s="22"/>
      <c r="O40" s="484"/>
    </row>
    <row r="41" spans="1:15" s="566" customFormat="1" ht="15" customHeight="1" x14ac:dyDescent="0.3">
      <c r="A41" s="963">
        <v>41</v>
      </c>
      <c r="B41" s="116"/>
      <c r="C41" s="247"/>
      <c r="D41" s="241"/>
      <c r="E41" s="241"/>
      <c r="F41" s="241"/>
      <c r="G41" s="241"/>
      <c r="H41" s="714"/>
      <c r="I41" s="241"/>
      <c r="J41" s="241"/>
      <c r="K41" s="241"/>
      <c r="L41" s="241"/>
      <c r="M41" s="241"/>
      <c r="N41" s="22"/>
      <c r="O41" s="565"/>
    </row>
    <row r="42" spans="1:15" ht="15" customHeight="1" x14ac:dyDescent="0.25">
      <c r="A42" s="963">
        <v>42</v>
      </c>
      <c r="B42" s="134"/>
      <c r="C42" s="238"/>
      <c r="D42" s="242"/>
      <c r="E42" s="242"/>
      <c r="F42" s="238" t="s">
        <v>393</v>
      </c>
      <c r="G42" s="242"/>
      <c r="H42" s="444">
        <f>IF('S9c.Pipeline Data'!$F$16&lt;&gt;0,S10a.Reliability!$H$15/('S9c.Pipeline Data'!$F$16/100),0)</f>
        <v>0</v>
      </c>
      <c r="I42" s="715" t="s">
        <v>635</v>
      </c>
      <c r="J42" s="705"/>
      <c r="K42" s="242"/>
      <c r="L42" s="242"/>
      <c r="M42" s="242"/>
      <c r="N42" s="22"/>
      <c r="O42" s="484" t="s">
        <v>525</v>
      </c>
    </row>
    <row r="43" spans="1:15" ht="15" customHeight="1" x14ac:dyDescent="0.2">
      <c r="A43" s="187"/>
      <c r="B43" s="899"/>
      <c r="C43" s="900"/>
      <c r="D43" s="901"/>
      <c r="E43" s="901"/>
      <c r="F43" s="901"/>
      <c r="G43" s="901"/>
      <c r="H43" s="901"/>
      <c r="I43" s="901"/>
      <c r="J43" s="901"/>
      <c r="K43" s="901"/>
      <c r="L43" s="901"/>
      <c r="M43" s="901"/>
      <c r="N43" s="898"/>
      <c r="O43" s="484"/>
    </row>
  </sheetData>
  <sheetProtection sheet="1" objects="1" formatRows="0" insertRows="0"/>
  <mergeCells count="4">
    <mergeCell ref="A5:M5"/>
    <mergeCell ref="I25:M25"/>
    <mergeCell ref="K2:M2"/>
    <mergeCell ref="K3:M3"/>
  </mergeCells>
  <pageMargins left="0.70866141732283472" right="0.70866141732283472" top="0.74803149606299213" bottom="0.74803149606299213" header="0.31496062992125984" footer="0.31496062992125984"/>
  <pageSetup paperSize="9" scale="53" orientation="portrait" r:id="rId1"/>
  <headerFooter>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CCFF"/>
    <pageSetUpPr fitToPage="1"/>
  </sheetPr>
  <dimension ref="A1:X124"/>
  <sheetViews>
    <sheetView showGridLines="0" view="pageBreakPreview" zoomScaleNormal="100" zoomScaleSheetLayoutView="100" workbookViewId="0"/>
  </sheetViews>
  <sheetFormatPr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565" customWidth="1"/>
    <col min="16" max="16" width="42.5703125" customWidth="1"/>
    <col min="17" max="17" width="15.42578125" customWidth="1"/>
    <col min="18" max="18" width="17" customWidth="1"/>
    <col min="19" max="24" width="24.85546875" customWidth="1"/>
  </cols>
  <sheetData>
    <row r="1" spans="1:24" s="8" customFormat="1" ht="15" customHeight="1" x14ac:dyDescent="0.2">
      <c r="A1" s="893"/>
      <c r="B1" s="885"/>
      <c r="C1" s="885"/>
      <c r="D1" s="885"/>
      <c r="E1" s="885"/>
      <c r="F1" s="885"/>
      <c r="G1" s="885"/>
      <c r="H1" s="885"/>
      <c r="I1" s="885"/>
      <c r="J1" s="885"/>
      <c r="K1" s="885"/>
      <c r="L1" s="885"/>
      <c r="M1" s="885"/>
      <c r="N1" s="897"/>
      <c r="O1" s="565"/>
      <c r="P1"/>
    </row>
    <row r="2" spans="1:24" s="8" customFormat="1" ht="18" customHeight="1" x14ac:dyDescent="0.3">
      <c r="A2" s="894"/>
      <c r="B2" s="17"/>
      <c r="C2" s="17"/>
      <c r="D2" s="17"/>
      <c r="E2" s="17"/>
      <c r="F2" s="17"/>
      <c r="G2" s="17"/>
      <c r="H2" s="17"/>
      <c r="I2" s="17"/>
      <c r="J2" s="131" t="s">
        <v>5</v>
      </c>
      <c r="K2" s="1143" t="str">
        <f>IF(NOT(ISBLANK(CoverSheet!$C$8)),CoverSheet!$C$8,"")</f>
        <v/>
      </c>
      <c r="L2" s="1144"/>
      <c r="M2" s="1145"/>
      <c r="N2" s="18"/>
      <c r="O2" s="565"/>
      <c r="P2"/>
    </row>
    <row r="3" spans="1:24" s="8" customFormat="1" ht="18" customHeight="1" x14ac:dyDescent="0.25">
      <c r="A3" s="894"/>
      <c r="B3" s="17"/>
      <c r="C3" s="17"/>
      <c r="D3" s="17"/>
      <c r="E3" s="17"/>
      <c r="F3" s="17"/>
      <c r="G3" s="17"/>
      <c r="H3" s="17"/>
      <c r="I3" s="17"/>
      <c r="J3" s="131" t="s">
        <v>3</v>
      </c>
      <c r="K3" s="1146" t="str">
        <f>IF(ISNUMBER(CoverSheet!$C$12),CoverSheet!$C$12,"")</f>
        <v/>
      </c>
      <c r="L3" s="1146"/>
      <c r="M3" s="1146"/>
      <c r="N3" s="18"/>
      <c r="O3" s="565"/>
      <c r="P3"/>
    </row>
    <row r="4" spans="1:24" s="8" customFormat="1" ht="20.25" customHeight="1" x14ac:dyDescent="0.35">
      <c r="A4" s="895" t="s">
        <v>452</v>
      </c>
      <c r="B4" s="17"/>
      <c r="C4" s="17"/>
      <c r="D4" s="17"/>
      <c r="E4" s="17"/>
      <c r="F4" s="17"/>
      <c r="G4" s="17"/>
      <c r="H4" s="17"/>
      <c r="I4" s="17"/>
      <c r="J4" s="17"/>
      <c r="K4" s="17"/>
      <c r="L4" s="17"/>
      <c r="M4" s="17"/>
      <c r="N4" s="18"/>
      <c r="O4" s="565"/>
      <c r="P4" s="437"/>
    </row>
    <row r="5" spans="1:24" s="249" customFormat="1" ht="69" customHeight="1" x14ac:dyDescent="0.2">
      <c r="A5" s="1147" t="s">
        <v>702</v>
      </c>
      <c r="B5" s="1148"/>
      <c r="C5" s="1148"/>
      <c r="D5" s="1148"/>
      <c r="E5" s="1148"/>
      <c r="F5" s="1148"/>
      <c r="G5" s="1148"/>
      <c r="H5" s="1148"/>
      <c r="I5" s="1148"/>
      <c r="J5" s="1148"/>
      <c r="K5" s="1148"/>
      <c r="L5" s="1148"/>
      <c r="M5" s="1148"/>
      <c r="N5" s="248"/>
      <c r="O5" s="565"/>
      <c r="P5" s="750"/>
      <c r="Q5" s="751"/>
      <c r="R5" s="751"/>
      <c r="S5" s="751"/>
      <c r="T5" s="751"/>
      <c r="U5" s="751"/>
      <c r="V5" s="751"/>
      <c r="W5" s="751"/>
      <c r="X5" s="751"/>
    </row>
    <row r="6" spans="1:24" s="8" customFormat="1" ht="15" customHeight="1" x14ac:dyDescent="0.2">
      <c r="A6" s="896" t="s">
        <v>562</v>
      </c>
      <c r="B6" s="19"/>
      <c r="C6" s="19"/>
      <c r="D6" s="19"/>
      <c r="E6" s="17"/>
      <c r="F6" s="17"/>
      <c r="G6" s="17"/>
      <c r="H6" s="17"/>
      <c r="I6" s="17"/>
      <c r="J6" s="17"/>
      <c r="K6" s="17"/>
      <c r="L6" s="17"/>
      <c r="M6" s="17"/>
      <c r="N6" s="18"/>
      <c r="O6" s="565"/>
      <c r="P6" s="750"/>
      <c r="Q6" s="568"/>
      <c r="R6" s="568"/>
      <c r="S6" s="568"/>
      <c r="T6" s="568"/>
      <c r="U6" s="568"/>
      <c r="V6" s="568"/>
      <c r="W6" s="568"/>
      <c r="X6" s="568"/>
    </row>
    <row r="7" spans="1:24" s="6" customFormat="1" ht="30" customHeight="1" x14ac:dyDescent="0.3">
      <c r="A7" s="963">
        <v>7</v>
      </c>
      <c r="B7" s="250"/>
      <c r="C7" s="247" t="s">
        <v>453</v>
      </c>
      <c r="D7" s="234"/>
      <c r="E7" s="251"/>
      <c r="F7" s="251"/>
      <c r="G7" s="251"/>
      <c r="H7" s="251"/>
      <c r="I7" s="251"/>
      <c r="J7" s="251"/>
      <c r="K7" s="252" t="s">
        <v>76</v>
      </c>
      <c r="L7" s="252" t="s">
        <v>77</v>
      </c>
      <c r="M7" s="252" t="s">
        <v>78</v>
      </c>
      <c r="N7" s="22"/>
      <c r="O7" s="565"/>
      <c r="P7" s="567"/>
      <c r="Q7" s="567"/>
      <c r="R7" s="567"/>
      <c r="S7" s="567"/>
      <c r="T7" s="567"/>
      <c r="U7" s="567"/>
      <c r="V7" s="567"/>
      <c r="W7" s="567"/>
      <c r="X7" s="567"/>
    </row>
    <row r="8" spans="1:24" s="6" customFormat="1" ht="12.75" customHeight="1" x14ac:dyDescent="0.2">
      <c r="A8" s="963">
        <v>8</v>
      </c>
      <c r="B8" s="250"/>
      <c r="C8" s="167"/>
      <c r="D8" s="167"/>
      <c r="E8" s="167"/>
      <c r="F8" s="167"/>
      <c r="G8" s="167"/>
      <c r="H8" s="167"/>
      <c r="I8" s="167"/>
      <c r="J8" s="436" t="str">
        <f>IF(ISNUMBER(CoverSheet!$C$12),"for year ended","")</f>
        <v/>
      </c>
      <c r="K8" s="254" t="str">
        <f>IF(ISNUMBER(CoverSheet!$C$12),DATE(YEAR(CoverSheet!$C$12)-2,MONTH(CoverSheet!$C$12),DAY(CoverSheet!$C$12)),"")</f>
        <v/>
      </c>
      <c r="L8" s="254" t="str">
        <f>IF(ISNUMBER(CoverSheet!$C$12),DATE(YEAR(CoverSheet!$C$12)-1,MONTH(CoverSheet!$C$12),DAY(CoverSheet!$C$12)),"")</f>
        <v/>
      </c>
      <c r="M8" s="254" t="str">
        <f>IF(ISNUMBER(CoverSheet!$C$12),CoverSheet!$C$12,"")</f>
        <v/>
      </c>
      <c r="N8" s="22"/>
      <c r="O8" s="565"/>
      <c r="P8" s="878" t="s">
        <v>735</v>
      </c>
      <c r="Q8" s="825"/>
      <c r="R8" s="825"/>
      <c r="S8" s="826"/>
      <c r="T8" s="567"/>
      <c r="U8" s="567"/>
      <c r="V8" s="567"/>
      <c r="W8" s="567"/>
      <c r="X8" s="567"/>
    </row>
    <row r="9" spans="1:24" s="6" customFormat="1" ht="16.5" customHeight="1" thickBot="1" x14ac:dyDescent="0.3">
      <c r="A9" s="963">
        <v>9</v>
      </c>
      <c r="B9" s="250"/>
      <c r="C9" s="255"/>
      <c r="D9" s="716" t="s">
        <v>628</v>
      </c>
      <c r="E9" s="704"/>
      <c r="F9" s="704"/>
      <c r="G9" s="704"/>
      <c r="H9" s="167"/>
      <c r="I9" s="167"/>
      <c r="J9" s="167"/>
      <c r="K9" s="256" t="s">
        <v>79</v>
      </c>
      <c r="L9" s="256" t="s">
        <v>79</v>
      </c>
      <c r="M9" s="256" t="s">
        <v>79</v>
      </c>
      <c r="N9" s="22"/>
      <c r="O9" s="566"/>
      <c r="P9" s="827"/>
      <c r="Q9" s="564"/>
      <c r="R9" s="564"/>
      <c r="S9" s="828"/>
      <c r="T9" s="567"/>
      <c r="U9" s="567"/>
      <c r="V9" s="567"/>
      <c r="W9" s="567"/>
      <c r="X9" s="567"/>
    </row>
    <row r="10" spans="1:24" s="225" customFormat="1" ht="15" customHeight="1" thickBot="1" x14ac:dyDescent="0.3">
      <c r="A10" s="963">
        <v>10</v>
      </c>
      <c r="B10" s="250"/>
      <c r="C10" s="158"/>
      <c r="D10" s="158"/>
      <c r="E10" s="704" t="s">
        <v>791</v>
      </c>
      <c r="F10" s="717"/>
      <c r="G10" s="717"/>
      <c r="H10" s="717"/>
      <c r="I10" s="158"/>
      <c r="J10" s="158"/>
      <c r="K10" s="978"/>
      <c r="L10" s="979"/>
      <c r="M10" s="850">
        <f>M59</f>
        <v>0</v>
      </c>
      <c r="N10" s="224"/>
      <c r="O10" s="565" t="s">
        <v>736</v>
      </c>
      <c r="P10" s="836" t="s">
        <v>737</v>
      </c>
      <c r="Q10" s="829"/>
      <c r="R10" s="829"/>
      <c r="S10" s="830"/>
      <c r="T10" s="752"/>
      <c r="U10" s="752"/>
      <c r="V10" s="752"/>
      <c r="W10" s="752"/>
      <c r="X10" s="752"/>
    </row>
    <row r="11" spans="1:24" s="225" customFormat="1" ht="15" customHeight="1" x14ac:dyDescent="0.25">
      <c r="A11" s="964">
        <v>11</v>
      </c>
      <c r="B11" s="250"/>
      <c r="C11" s="158"/>
      <c r="D11" s="158"/>
      <c r="E11" s="704" t="s">
        <v>703</v>
      </c>
      <c r="F11" s="717"/>
      <c r="G11" s="717"/>
      <c r="H11" s="717"/>
      <c r="I11" s="158"/>
      <c r="J11" s="158"/>
      <c r="K11" s="975"/>
      <c r="L11" s="976"/>
      <c r="M11" s="977">
        <f>M21-($M$55*$M$56*$M$57)</f>
        <v>0</v>
      </c>
      <c r="N11" s="224"/>
      <c r="O11" s="565" t="s">
        <v>749</v>
      </c>
      <c r="P11" s="836" t="s">
        <v>738</v>
      </c>
      <c r="Q11" s="829"/>
      <c r="R11" s="829"/>
      <c r="S11" s="830"/>
      <c r="T11" s="752"/>
      <c r="U11" s="752"/>
      <c r="V11" s="752"/>
      <c r="W11" s="752"/>
      <c r="X11" s="752"/>
    </row>
    <row r="12" spans="1:24" s="225" customFormat="1" ht="15" customHeight="1" x14ac:dyDescent="0.25">
      <c r="A12" s="964">
        <v>12</v>
      </c>
      <c r="B12" s="250"/>
      <c r="C12" s="158"/>
      <c r="D12" s="158"/>
      <c r="E12" s="704" t="s">
        <v>704</v>
      </c>
      <c r="F12" s="717"/>
      <c r="G12" s="717"/>
      <c r="H12" s="717"/>
      <c r="I12" s="158"/>
      <c r="J12" s="158"/>
      <c r="K12" s="844"/>
      <c r="L12" s="845"/>
      <c r="M12" s="846">
        <f>M22-($M$55*$M$56*$M$57)</f>
        <v>0</v>
      </c>
      <c r="N12" s="224"/>
      <c r="O12" s="565" t="s">
        <v>750</v>
      </c>
      <c r="P12" s="836" t="s">
        <v>739</v>
      </c>
      <c r="Q12" s="829"/>
      <c r="R12" s="829"/>
      <c r="S12" s="830"/>
      <c r="T12" s="752"/>
      <c r="U12" s="752"/>
      <c r="V12" s="752"/>
      <c r="W12" s="752"/>
      <c r="X12" s="752"/>
    </row>
    <row r="13" spans="1:24" s="225" customFormat="1" ht="15" customHeight="1" thickBot="1" x14ac:dyDescent="0.3">
      <c r="A13" s="964">
        <v>13</v>
      </c>
      <c r="B13" s="250"/>
      <c r="C13" s="167"/>
      <c r="D13" s="167"/>
      <c r="E13" s="167"/>
      <c r="F13" s="167"/>
      <c r="G13" s="167"/>
      <c r="H13" s="167"/>
      <c r="I13" s="167"/>
      <c r="J13" s="167"/>
      <c r="K13" s="423"/>
      <c r="L13" s="423"/>
      <c r="M13" s="423"/>
      <c r="N13" s="224"/>
      <c r="O13" s="565"/>
      <c r="P13" s="831"/>
      <c r="Q13" s="829"/>
      <c r="R13" s="829"/>
      <c r="S13" s="830"/>
      <c r="T13" s="752"/>
      <c r="U13" s="752"/>
      <c r="V13" s="752"/>
      <c r="W13" s="752"/>
      <c r="X13" s="752"/>
    </row>
    <row r="14" spans="1:24" s="225" customFormat="1" ht="15" customHeight="1" thickBot="1" x14ac:dyDescent="0.3">
      <c r="A14" s="964">
        <v>14</v>
      </c>
      <c r="B14" s="250"/>
      <c r="C14" s="158"/>
      <c r="D14" s="158"/>
      <c r="E14" s="195" t="s">
        <v>80</v>
      </c>
      <c r="F14" s="158"/>
      <c r="G14" s="158"/>
      <c r="H14" s="158"/>
      <c r="I14" s="158"/>
      <c r="J14" s="158"/>
      <c r="K14" s="979"/>
      <c r="L14" s="979"/>
      <c r="M14" s="979"/>
      <c r="N14" s="224"/>
      <c r="O14" s="565"/>
      <c r="P14" s="836" t="s">
        <v>740</v>
      </c>
      <c r="Q14" s="829"/>
      <c r="R14" s="829"/>
      <c r="S14" s="830"/>
      <c r="T14" s="752"/>
      <c r="U14" s="752"/>
      <c r="V14" s="752"/>
      <c r="W14" s="752"/>
      <c r="X14" s="752"/>
    </row>
    <row r="15" spans="1:24" s="225" customFormat="1" ht="15" customHeight="1" x14ac:dyDescent="0.25">
      <c r="A15" s="964">
        <v>15</v>
      </c>
      <c r="B15" s="250"/>
      <c r="C15" s="167"/>
      <c r="D15" s="167"/>
      <c r="E15" s="257"/>
      <c r="F15" s="167" t="s">
        <v>81</v>
      </c>
      <c r="G15" s="167"/>
      <c r="H15" s="167"/>
      <c r="I15" s="167"/>
      <c r="J15" s="167"/>
      <c r="K15" s="980"/>
      <c r="L15" s="980"/>
      <c r="M15" s="980"/>
      <c r="N15" s="224"/>
      <c r="O15" s="565"/>
      <c r="P15" s="836" t="s">
        <v>741</v>
      </c>
      <c r="Q15" s="829"/>
      <c r="R15" s="829"/>
      <c r="S15" s="830"/>
      <c r="T15" s="752"/>
      <c r="U15" s="752"/>
      <c r="V15" s="752"/>
      <c r="W15" s="752"/>
      <c r="X15" s="752"/>
    </row>
    <row r="16" spans="1:24" s="225" customFormat="1" ht="15" customHeight="1" x14ac:dyDescent="0.25">
      <c r="A16" s="964">
        <v>16</v>
      </c>
      <c r="B16" s="250"/>
      <c r="C16" s="167"/>
      <c r="D16" s="167"/>
      <c r="E16" s="257"/>
      <c r="F16" s="167" t="s">
        <v>82</v>
      </c>
      <c r="G16" s="167"/>
      <c r="H16" s="167"/>
      <c r="I16" s="167"/>
      <c r="J16" s="167"/>
      <c r="K16" s="847"/>
      <c r="L16" s="847"/>
      <c r="M16" s="847"/>
      <c r="N16" s="224"/>
      <c r="O16" s="565"/>
      <c r="P16" s="836" t="s">
        <v>742</v>
      </c>
      <c r="Q16" s="829"/>
      <c r="R16" s="829"/>
      <c r="S16" s="830"/>
      <c r="T16" s="752"/>
      <c r="U16" s="752"/>
      <c r="V16" s="752"/>
      <c r="W16" s="752"/>
      <c r="X16" s="752"/>
    </row>
    <row r="17" spans="1:24" s="6" customFormat="1" ht="15" customHeight="1" x14ac:dyDescent="0.2">
      <c r="A17" s="964">
        <v>17</v>
      </c>
      <c r="B17" s="250"/>
      <c r="C17" s="167"/>
      <c r="D17" s="167"/>
      <c r="E17" s="257"/>
      <c r="F17" s="257"/>
      <c r="G17" s="167"/>
      <c r="H17" s="167"/>
      <c r="I17" s="167"/>
      <c r="J17" s="167"/>
      <c r="K17" s="424"/>
      <c r="L17" s="424"/>
      <c r="M17" s="424"/>
      <c r="N17" s="22"/>
      <c r="O17" s="565"/>
      <c r="P17" s="832"/>
      <c r="Q17" s="564"/>
      <c r="R17" s="564"/>
      <c r="S17" s="828"/>
      <c r="T17" s="567"/>
      <c r="U17" s="567"/>
      <c r="V17" s="567"/>
      <c r="W17" s="567"/>
      <c r="X17" s="567"/>
    </row>
    <row r="18" spans="1:24" s="6" customFormat="1" ht="12.75" customHeight="1" x14ac:dyDescent="0.2">
      <c r="A18" s="964">
        <v>18</v>
      </c>
      <c r="B18" s="250"/>
      <c r="C18" s="167"/>
      <c r="D18" s="167"/>
      <c r="E18" s="167"/>
      <c r="F18" s="167"/>
      <c r="G18" s="167"/>
      <c r="H18" s="167"/>
      <c r="I18" s="167"/>
      <c r="J18" s="167"/>
      <c r="K18" s="423"/>
      <c r="L18" s="423"/>
      <c r="M18" s="423"/>
      <c r="N18" s="22"/>
      <c r="O18" s="565"/>
      <c r="P18" s="832"/>
      <c r="Q18" s="564"/>
      <c r="R18" s="564"/>
      <c r="S18" s="828"/>
      <c r="T18" s="567"/>
      <c r="U18" s="567"/>
      <c r="V18" s="567"/>
      <c r="W18" s="567"/>
      <c r="X18" s="567"/>
    </row>
    <row r="19" spans="1:24" s="6" customFormat="1" ht="16.5" customHeight="1" thickBot="1" x14ac:dyDescent="0.3">
      <c r="A19" s="964">
        <v>19</v>
      </c>
      <c r="B19" s="250"/>
      <c r="C19" s="255"/>
      <c r="D19" s="716" t="s">
        <v>629</v>
      </c>
      <c r="E19" s="704"/>
      <c r="F19" s="704"/>
      <c r="G19" s="704"/>
      <c r="H19" s="167"/>
      <c r="I19" s="167"/>
      <c r="J19" s="167"/>
      <c r="K19" s="423"/>
      <c r="L19" s="423"/>
      <c r="M19" s="423"/>
      <c r="N19" s="22"/>
      <c r="O19" s="565"/>
      <c r="P19" s="832"/>
      <c r="Q19" s="564"/>
      <c r="R19" s="564"/>
      <c r="S19" s="828"/>
      <c r="T19" s="567"/>
      <c r="U19" s="567"/>
      <c r="V19" s="567"/>
      <c r="W19" s="567"/>
      <c r="X19" s="567"/>
    </row>
    <row r="20" spans="1:24" s="225" customFormat="1" ht="15" customHeight="1" thickBot="1" x14ac:dyDescent="0.3">
      <c r="A20" s="964">
        <v>20</v>
      </c>
      <c r="B20" s="250"/>
      <c r="C20" s="167"/>
      <c r="D20" s="158"/>
      <c r="E20" s="704" t="s">
        <v>791</v>
      </c>
      <c r="F20" s="717"/>
      <c r="G20" s="704"/>
      <c r="H20" s="704"/>
      <c r="I20" s="167"/>
      <c r="J20" s="167"/>
      <c r="K20" s="979"/>
      <c r="L20" s="979"/>
      <c r="M20" s="850">
        <f>M53</f>
        <v>0</v>
      </c>
      <c r="N20" s="224"/>
      <c r="O20" s="565" t="s">
        <v>751</v>
      </c>
      <c r="P20" s="836" t="s">
        <v>743</v>
      </c>
      <c r="Q20" s="829"/>
      <c r="R20" s="829"/>
      <c r="S20" s="830"/>
      <c r="T20" s="752"/>
      <c r="U20" s="752"/>
      <c r="V20" s="752"/>
      <c r="W20" s="752"/>
      <c r="X20" s="752"/>
    </row>
    <row r="21" spans="1:24" s="225" customFormat="1" ht="15" customHeight="1" x14ac:dyDescent="0.25">
      <c r="A21" s="964">
        <v>21</v>
      </c>
      <c r="B21" s="250"/>
      <c r="C21" s="167"/>
      <c r="D21" s="158"/>
      <c r="E21" s="704" t="s">
        <v>703</v>
      </c>
      <c r="F21" s="717"/>
      <c r="G21" s="704"/>
      <c r="H21" s="704"/>
      <c r="I21" s="167"/>
      <c r="J21" s="167"/>
      <c r="K21" s="976"/>
      <c r="L21" s="976"/>
      <c r="M21" s="977">
        <f>IF(K32=0,0,V48)</f>
        <v>0</v>
      </c>
      <c r="N21" s="224"/>
      <c r="O21" s="565" t="s">
        <v>752</v>
      </c>
      <c r="P21" s="836" t="s">
        <v>744</v>
      </c>
      <c r="Q21" s="829"/>
      <c r="R21" s="829"/>
      <c r="S21" s="830"/>
      <c r="T21" s="752"/>
      <c r="U21" s="752"/>
      <c r="V21" s="752"/>
      <c r="W21" s="752"/>
      <c r="X21" s="752"/>
    </row>
    <row r="22" spans="1:24" s="225" customFormat="1" ht="15" customHeight="1" x14ac:dyDescent="0.25">
      <c r="A22" s="964">
        <v>22</v>
      </c>
      <c r="B22" s="250"/>
      <c r="C22" s="167"/>
      <c r="D22" s="158"/>
      <c r="E22" s="704" t="s">
        <v>704</v>
      </c>
      <c r="F22" s="717"/>
      <c r="G22" s="704"/>
      <c r="H22" s="704"/>
      <c r="I22" s="167"/>
      <c r="J22" s="167"/>
      <c r="K22" s="845"/>
      <c r="L22" s="845"/>
      <c r="M22" s="846">
        <f>IF(K32=0,0,X48)</f>
        <v>0</v>
      </c>
      <c r="N22" s="224"/>
      <c r="O22" s="565" t="s">
        <v>752</v>
      </c>
      <c r="P22" s="836" t="s">
        <v>745</v>
      </c>
      <c r="Q22" s="829"/>
      <c r="R22" s="829"/>
      <c r="S22" s="830"/>
      <c r="T22" s="752"/>
      <c r="U22" s="752"/>
      <c r="V22" s="752"/>
      <c r="W22" s="752"/>
      <c r="X22" s="752"/>
    </row>
    <row r="23" spans="1:24" s="225" customFormat="1" ht="15" customHeight="1" thickBot="1" x14ac:dyDescent="0.3">
      <c r="A23" s="964">
        <v>23</v>
      </c>
      <c r="B23" s="250"/>
      <c r="C23" s="167"/>
      <c r="D23" s="167"/>
      <c r="E23" s="167"/>
      <c r="F23" s="167"/>
      <c r="G23" s="167"/>
      <c r="H23" s="167"/>
      <c r="I23" s="167"/>
      <c r="J23" s="167"/>
      <c r="K23" s="423"/>
      <c r="L23" s="423"/>
      <c r="M23" s="423"/>
      <c r="N23" s="224"/>
      <c r="O23" s="565"/>
      <c r="P23" s="832"/>
      <c r="Q23" s="829"/>
      <c r="R23" s="829"/>
      <c r="S23" s="830"/>
      <c r="T23" s="752"/>
      <c r="U23" s="752"/>
      <c r="V23" s="752"/>
      <c r="W23" s="752"/>
      <c r="X23" s="752"/>
    </row>
    <row r="24" spans="1:24" s="225" customFormat="1" ht="15" customHeight="1" thickBot="1" x14ac:dyDescent="0.3">
      <c r="A24" s="964">
        <v>24</v>
      </c>
      <c r="B24" s="250"/>
      <c r="C24" s="167"/>
      <c r="D24" s="167"/>
      <c r="E24" s="718" t="s">
        <v>783</v>
      </c>
      <c r="F24" s="704"/>
      <c r="G24" s="167"/>
      <c r="H24" s="167"/>
      <c r="I24" s="167"/>
      <c r="J24" s="167"/>
      <c r="K24" s="979"/>
      <c r="L24" s="979"/>
      <c r="M24" s="981"/>
      <c r="N24" s="224"/>
      <c r="O24" s="565"/>
      <c r="P24" s="832"/>
      <c r="Q24" s="829"/>
      <c r="R24" s="829"/>
      <c r="S24" s="830"/>
      <c r="T24" s="752"/>
      <c r="U24" s="752"/>
      <c r="V24" s="752"/>
      <c r="W24" s="752"/>
      <c r="X24" s="752"/>
    </row>
    <row r="25" spans="1:24" s="225" customFormat="1" ht="15" customHeight="1" thickBot="1" x14ac:dyDescent="0.3">
      <c r="A25" s="964">
        <v>25</v>
      </c>
      <c r="B25" s="250"/>
      <c r="C25" s="167"/>
      <c r="D25" s="167"/>
      <c r="E25" s="167"/>
      <c r="F25" s="167"/>
      <c r="G25" s="167"/>
      <c r="H25" s="167"/>
      <c r="I25" s="167"/>
      <c r="J25" s="167"/>
      <c r="K25" s="423"/>
      <c r="L25" s="423"/>
      <c r="M25" s="423"/>
      <c r="N25" s="224"/>
      <c r="O25" s="565"/>
      <c r="P25" s="832"/>
      <c r="Q25" s="829"/>
      <c r="R25" s="829"/>
      <c r="S25" s="830"/>
      <c r="T25" s="752"/>
      <c r="U25" s="752"/>
      <c r="V25" s="752"/>
      <c r="W25" s="752"/>
      <c r="X25" s="752"/>
    </row>
    <row r="26" spans="1:24" s="225" customFormat="1" ht="15" customHeight="1" thickBot="1" x14ac:dyDescent="0.3">
      <c r="A26" s="964">
        <v>26</v>
      </c>
      <c r="B26" s="250"/>
      <c r="C26" s="167"/>
      <c r="D26" s="167"/>
      <c r="E26" s="195" t="s">
        <v>83</v>
      </c>
      <c r="F26" s="158"/>
      <c r="G26" s="167"/>
      <c r="H26" s="167"/>
      <c r="I26" s="167"/>
      <c r="J26" s="167"/>
      <c r="K26" s="979"/>
      <c r="L26" s="979"/>
      <c r="M26" s="979"/>
      <c r="N26" s="224"/>
      <c r="O26" s="565"/>
      <c r="P26" s="836" t="s">
        <v>746</v>
      </c>
      <c r="Q26" s="829"/>
      <c r="R26" s="829"/>
      <c r="S26" s="830"/>
      <c r="T26" s="752"/>
      <c r="U26" s="752"/>
      <c r="V26" s="752"/>
      <c r="W26" s="752"/>
      <c r="X26" s="752"/>
    </row>
    <row r="27" spans="1:24" s="225" customFormat="1" ht="15" customHeight="1" x14ac:dyDescent="0.25">
      <c r="A27" s="964">
        <v>27</v>
      </c>
      <c r="B27" s="250"/>
      <c r="C27" s="167"/>
      <c r="D27" s="167"/>
      <c r="E27" s="257"/>
      <c r="F27" s="167" t="s">
        <v>81</v>
      </c>
      <c r="G27" s="167"/>
      <c r="H27" s="167"/>
      <c r="I27" s="167"/>
      <c r="J27" s="167"/>
      <c r="K27" s="980"/>
      <c r="L27" s="980"/>
      <c r="M27" s="980"/>
      <c r="N27" s="224"/>
      <c r="O27" s="565"/>
      <c r="P27" s="836" t="s">
        <v>747</v>
      </c>
      <c r="Q27" s="829"/>
      <c r="R27" s="829"/>
      <c r="S27" s="830"/>
      <c r="T27" s="752"/>
      <c r="U27" s="752"/>
      <c r="V27" s="752"/>
      <c r="W27" s="752"/>
      <c r="X27" s="752"/>
    </row>
    <row r="28" spans="1:24" s="225" customFormat="1" ht="15" customHeight="1" x14ac:dyDescent="0.25">
      <c r="A28" s="964">
        <v>28</v>
      </c>
      <c r="B28" s="250"/>
      <c r="C28" s="167"/>
      <c r="D28" s="167"/>
      <c r="E28" s="257"/>
      <c r="F28" s="167" t="s">
        <v>82</v>
      </c>
      <c r="G28" s="167"/>
      <c r="H28" s="167"/>
      <c r="I28" s="167"/>
      <c r="J28" s="167"/>
      <c r="K28" s="847"/>
      <c r="L28" s="847"/>
      <c r="M28" s="847"/>
      <c r="N28" s="224"/>
      <c r="O28" s="565"/>
      <c r="P28" s="836" t="s">
        <v>748</v>
      </c>
      <c r="Q28" s="829"/>
      <c r="R28" s="829"/>
      <c r="S28" s="830"/>
      <c r="T28" s="752"/>
      <c r="U28" s="752"/>
      <c r="V28" s="752"/>
      <c r="W28" s="752"/>
      <c r="X28" s="752"/>
    </row>
    <row r="29" spans="1:24" s="6" customFormat="1" ht="12.75" customHeight="1" x14ac:dyDescent="0.2">
      <c r="A29" s="964">
        <v>29</v>
      </c>
      <c r="B29" s="250"/>
      <c r="C29" s="167"/>
      <c r="D29" s="167"/>
      <c r="E29" s="167"/>
      <c r="F29" s="167"/>
      <c r="G29" s="167"/>
      <c r="H29" s="167"/>
      <c r="I29" s="167"/>
      <c r="J29" s="167"/>
      <c r="K29" s="167"/>
      <c r="L29" s="167"/>
      <c r="M29" s="167"/>
      <c r="N29" s="22"/>
      <c r="O29" s="565"/>
      <c r="P29" s="833"/>
      <c r="Q29" s="834"/>
      <c r="R29" s="834"/>
      <c r="S29" s="835"/>
      <c r="T29" s="567"/>
      <c r="U29" s="567"/>
      <c r="V29" s="567"/>
      <c r="W29" s="567"/>
      <c r="X29" s="567"/>
    </row>
    <row r="30" spans="1:24" s="6" customFormat="1" ht="30" customHeight="1" x14ac:dyDescent="0.3">
      <c r="A30" s="964">
        <v>30</v>
      </c>
      <c r="B30" s="258"/>
      <c r="C30" s="247" t="s">
        <v>454</v>
      </c>
      <c r="D30" s="234"/>
      <c r="E30" s="167"/>
      <c r="F30" s="167"/>
      <c r="G30" s="167"/>
      <c r="H30" s="167"/>
      <c r="I30" s="167"/>
      <c r="J30" s="167"/>
      <c r="K30" s="167"/>
      <c r="L30" s="259" t="s">
        <v>46</v>
      </c>
      <c r="M30" s="167"/>
      <c r="N30" s="22"/>
      <c r="O30" s="565"/>
      <c r="P30" s="567"/>
      <c r="Q30" s="567"/>
      <c r="R30" s="567"/>
      <c r="S30" s="567"/>
      <c r="T30" s="567"/>
      <c r="U30" s="567"/>
      <c r="V30" s="567"/>
      <c r="W30" s="567"/>
      <c r="X30" s="567"/>
    </row>
    <row r="31" spans="1:24" s="6" customFormat="1" ht="15" customHeight="1" x14ac:dyDescent="0.2">
      <c r="A31" s="964">
        <v>31</v>
      </c>
      <c r="B31" s="260"/>
      <c r="C31" s="242"/>
      <c r="D31" s="242"/>
      <c r="E31" s="167"/>
      <c r="F31" s="167"/>
      <c r="G31" s="167"/>
      <c r="H31" s="167"/>
      <c r="I31" s="167"/>
      <c r="J31" s="167"/>
      <c r="K31" s="418"/>
      <c r="L31" s="418"/>
      <c r="M31" s="418"/>
      <c r="N31" s="22"/>
      <c r="O31" s="565"/>
      <c r="P31" s="567"/>
      <c r="Q31" s="567"/>
      <c r="R31" s="567"/>
      <c r="S31" s="567"/>
      <c r="T31" s="567"/>
      <c r="U31" s="567"/>
      <c r="V31" s="567"/>
      <c r="W31" s="567"/>
      <c r="X31" s="567"/>
    </row>
    <row r="32" spans="1:24" s="6" customFormat="1" ht="15" customHeight="1" x14ac:dyDescent="0.2">
      <c r="A32" s="964">
        <v>32</v>
      </c>
      <c r="B32" s="260"/>
      <c r="C32" s="242"/>
      <c r="D32" s="242"/>
      <c r="E32" s="167"/>
      <c r="F32" s="167" t="s">
        <v>84</v>
      </c>
      <c r="G32" s="167"/>
      <c r="H32" s="167"/>
      <c r="I32" s="167"/>
      <c r="J32" s="167"/>
      <c r="K32" s="445">
        <f>'S4.RAB Value (Rolled Forward)'!P10</f>
        <v>0</v>
      </c>
      <c r="L32" s="418"/>
      <c r="M32" s="418"/>
      <c r="N32" s="22"/>
      <c r="O32" s="565" t="s">
        <v>524</v>
      </c>
      <c r="P32" s="567"/>
      <c r="Q32" s="567"/>
      <c r="R32" s="567"/>
      <c r="S32" s="567"/>
      <c r="T32" s="567"/>
      <c r="U32" s="567"/>
      <c r="V32" s="567"/>
      <c r="W32" s="567"/>
      <c r="X32" s="567"/>
    </row>
    <row r="33" spans="1:24" s="6" customFormat="1" ht="15" customHeight="1" thickBot="1" x14ac:dyDescent="0.25">
      <c r="A33" s="964">
        <v>33</v>
      </c>
      <c r="B33" s="260"/>
      <c r="C33" s="261"/>
      <c r="D33" s="261" t="s">
        <v>85</v>
      </c>
      <c r="E33" s="167"/>
      <c r="F33" s="167" t="s">
        <v>86</v>
      </c>
      <c r="G33" s="167"/>
      <c r="H33" s="167"/>
      <c r="I33" s="167"/>
      <c r="J33" s="167"/>
      <c r="K33" s="446">
        <f>'S5a.Regulatory Tax Allowance '!I60</f>
        <v>0</v>
      </c>
      <c r="L33" s="418"/>
      <c r="M33" s="418"/>
      <c r="N33" s="22"/>
      <c r="O33" s="565" t="s">
        <v>526</v>
      </c>
      <c r="P33" s="567"/>
      <c r="Q33" s="567"/>
      <c r="R33" s="567"/>
      <c r="S33" s="567"/>
      <c r="T33" s="567"/>
      <c r="U33" s="567"/>
      <c r="V33" s="567"/>
      <c r="W33" s="567"/>
      <c r="X33" s="567"/>
    </row>
    <row r="34" spans="1:24" s="6" customFormat="1" ht="15" customHeight="1" thickBot="1" x14ac:dyDescent="0.25">
      <c r="A34" s="964">
        <v>34</v>
      </c>
      <c r="B34" s="260"/>
      <c r="C34" s="158" t="s">
        <v>87</v>
      </c>
      <c r="D34" s="242"/>
      <c r="E34" s="158"/>
      <c r="F34" s="167"/>
      <c r="G34" s="167"/>
      <c r="H34" s="167"/>
      <c r="I34" s="167"/>
      <c r="J34" s="167"/>
      <c r="K34" s="418"/>
      <c r="L34" s="449">
        <f>K32+K33</f>
        <v>0</v>
      </c>
      <c r="M34" s="418"/>
      <c r="N34" s="151"/>
      <c r="O34" s="565" t="s">
        <v>776</v>
      </c>
      <c r="P34" s="879" t="s">
        <v>662</v>
      </c>
      <c r="Q34" s="825"/>
      <c r="R34" s="825"/>
      <c r="S34" s="825"/>
      <c r="T34" s="825"/>
      <c r="U34" s="825"/>
      <c r="V34" s="825"/>
      <c r="W34" s="825"/>
      <c r="X34" s="826"/>
    </row>
    <row r="35" spans="1:24" s="6" customFormat="1" ht="15" customHeight="1" thickBot="1" x14ac:dyDescent="0.25">
      <c r="A35" s="964">
        <v>35</v>
      </c>
      <c r="B35" s="260"/>
      <c r="C35" s="242"/>
      <c r="D35" s="242"/>
      <c r="E35" s="158"/>
      <c r="F35" s="158"/>
      <c r="G35" s="167"/>
      <c r="H35" s="167"/>
      <c r="I35" s="167"/>
      <c r="J35" s="167"/>
      <c r="K35" s="418"/>
      <c r="L35" s="418"/>
      <c r="M35" s="418"/>
      <c r="N35" s="151"/>
      <c r="O35" s="565"/>
      <c r="P35" s="855"/>
      <c r="Q35" s="564"/>
      <c r="R35" s="564"/>
      <c r="S35" s="564"/>
      <c r="T35" s="564"/>
      <c r="U35" s="564"/>
      <c r="V35" s="564"/>
      <c r="W35" s="564"/>
      <c r="X35" s="828"/>
    </row>
    <row r="36" spans="1:24" s="530" customFormat="1" ht="15" customHeight="1" thickBot="1" x14ac:dyDescent="0.25">
      <c r="A36" s="964">
        <v>36</v>
      </c>
      <c r="B36" s="260"/>
      <c r="C36" s="717" t="s">
        <v>386</v>
      </c>
      <c r="D36" s="705"/>
      <c r="E36" s="717"/>
      <c r="F36" s="717"/>
      <c r="G36" s="167"/>
      <c r="H36" s="167"/>
      <c r="I36" s="167"/>
      <c r="J36" s="167"/>
      <c r="K36" s="418"/>
      <c r="L36" s="745">
        <f>'S3.Regulatory Profit'!T9</f>
        <v>0</v>
      </c>
      <c r="M36" s="418"/>
      <c r="N36" s="151"/>
      <c r="O36" s="565" t="s">
        <v>523</v>
      </c>
      <c r="P36" s="880" t="s">
        <v>2</v>
      </c>
      <c r="Q36" s="856" t="s">
        <v>667</v>
      </c>
      <c r="R36" s="856" t="s">
        <v>668</v>
      </c>
      <c r="S36" s="857" t="s">
        <v>709</v>
      </c>
      <c r="T36" s="753"/>
      <c r="U36" s="857" t="s">
        <v>710</v>
      </c>
      <c r="V36" s="857"/>
      <c r="W36" s="857" t="s">
        <v>711</v>
      </c>
      <c r="X36" s="858"/>
    </row>
    <row r="37" spans="1:24" s="530" customFormat="1" ht="15" customHeight="1" x14ac:dyDescent="0.2">
      <c r="A37" s="964">
        <v>37</v>
      </c>
      <c r="B37" s="260"/>
      <c r="C37" s="242"/>
      <c r="D37" s="242"/>
      <c r="E37" s="158"/>
      <c r="F37" s="158"/>
      <c r="G37" s="704"/>
      <c r="H37" s="167"/>
      <c r="I37" s="167"/>
      <c r="J37" s="167"/>
      <c r="K37" s="418"/>
      <c r="L37" s="418"/>
      <c r="M37" s="418"/>
      <c r="N37" s="151"/>
      <c r="O37" s="565"/>
      <c r="P37" s="855"/>
      <c r="Q37" s="856" t="s">
        <v>669</v>
      </c>
      <c r="R37" s="856" t="s">
        <v>670</v>
      </c>
      <c r="S37" s="856" t="s">
        <v>663</v>
      </c>
      <c r="T37" s="754" t="s">
        <v>712</v>
      </c>
      <c r="U37" s="856" t="s">
        <v>663</v>
      </c>
      <c r="V37" s="856" t="s">
        <v>712</v>
      </c>
      <c r="W37" s="856" t="s">
        <v>663</v>
      </c>
      <c r="X37" s="859" t="s">
        <v>712</v>
      </c>
    </row>
    <row r="38" spans="1:24" s="6" customFormat="1" ht="15" customHeight="1" x14ac:dyDescent="0.25">
      <c r="A38" s="964">
        <v>38</v>
      </c>
      <c r="B38" s="250"/>
      <c r="C38" s="167"/>
      <c r="D38" s="167"/>
      <c r="E38" s="167"/>
      <c r="F38" s="704" t="s">
        <v>649</v>
      </c>
      <c r="G38" s="167"/>
      <c r="H38" s="167"/>
      <c r="I38" s="167"/>
      <c r="J38" s="167"/>
      <c r="K38" s="445">
        <f>'S3.Regulatory Profit'!T15+'S3.Regulatory Profit'!T17</f>
        <v>0</v>
      </c>
      <c r="L38" s="418"/>
      <c r="M38" s="418"/>
      <c r="N38" s="151"/>
      <c r="O38" s="565" t="s">
        <v>753</v>
      </c>
      <c r="P38" s="882" t="s">
        <v>2</v>
      </c>
      <c r="Q38" s="564"/>
      <c r="R38" s="564"/>
      <c r="S38" s="564"/>
      <c r="T38" s="564"/>
      <c r="U38" s="564"/>
      <c r="V38" s="564"/>
      <c r="W38" s="564"/>
      <c r="X38" s="828"/>
    </row>
    <row r="39" spans="1:24" s="6" customFormat="1" ht="15" customHeight="1" x14ac:dyDescent="0.2">
      <c r="A39" s="964">
        <v>39</v>
      </c>
      <c r="B39" s="250"/>
      <c r="C39" s="719"/>
      <c r="D39" s="719" t="s">
        <v>85</v>
      </c>
      <c r="E39" s="165"/>
      <c r="F39" s="165" t="s">
        <v>91</v>
      </c>
      <c r="G39" s="167"/>
      <c r="H39" s="167"/>
      <c r="I39" s="167"/>
      <c r="J39" s="167"/>
      <c r="K39" s="445">
        <f>'S4.RAB Value (Rolled Forward)'!P16</f>
        <v>0</v>
      </c>
      <c r="L39" s="418"/>
      <c r="M39" s="418"/>
      <c r="N39" s="151"/>
      <c r="O39" s="565" t="s">
        <v>524</v>
      </c>
      <c r="P39" s="836" t="s">
        <v>87</v>
      </c>
      <c r="Q39" s="849">
        <v>365</v>
      </c>
      <c r="R39" s="861" t="e">
        <f t="shared" ref="R39:R43" si="0">K$3-Q39</f>
        <v>#VALUE!</v>
      </c>
      <c r="S39" s="862">
        <f>-L34</f>
        <v>0</v>
      </c>
      <c r="T39" s="863" t="e">
        <f>S39/(1+T$46)^((365-$Q39)/365)</f>
        <v>#VALUE!</v>
      </c>
      <c r="U39" s="564">
        <f>S39</f>
        <v>0</v>
      </c>
      <c r="V39" s="564" t="e">
        <f>U39/(1+V$46)^((365-$Q39)/365)</f>
        <v>#VALUE!</v>
      </c>
      <c r="W39" s="564">
        <f>U39</f>
        <v>0</v>
      </c>
      <c r="X39" s="828" t="e">
        <f>W39/(1+X$46)^((365-$Q39)/365)</f>
        <v>#VALUE!</v>
      </c>
    </row>
    <row r="40" spans="1:24" s="6" customFormat="1" ht="15" customHeight="1" x14ac:dyDescent="0.2">
      <c r="A40" s="964">
        <v>40</v>
      </c>
      <c r="B40" s="250"/>
      <c r="C40" s="719"/>
      <c r="D40" s="719" t="s">
        <v>89</v>
      </c>
      <c r="E40" s="165"/>
      <c r="F40" s="165" t="s">
        <v>92</v>
      </c>
      <c r="G40" s="167"/>
      <c r="H40" s="167"/>
      <c r="I40" s="167"/>
      <c r="J40" s="167"/>
      <c r="K40" s="446">
        <f>'S4.RAB Value (Rolled Forward)'!P18</f>
        <v>0</v>
      </c>
      <c r="L40" s="418"/>
      <c r="M40" s="418"/>
      <c r="N40" s="151"/>
      <c r="O40" s="565" t="s">
        <v>524</v>
      </c>
      <c r="P40" s="836" t="s">
        <v>664</v>
      </c>
      <c r="Q40" s="849">
        <v>182</v>
      </c>
      <c r="R40" s="861" t="e">
        <f t="shared" si="0"/>
        <v>#VALUE!</v>
      </c>
      <c r="S40" s="862">
        <f>-L43</f>
        <v>0</v>
      </c>
      <c r="T40" s="863" t="e">
        <f t="shared" ref="T40:T43" si="1">S40/(1+T$46)^((365-$Q40)/365)</f>
        <v>#VALUE!</v>
      </c>
      <c r="U40" s="564">
        <f>S40+(M104*M57)</f>
        <v>0</v>
      </c>
      <c r="V40" s="564" t="e">
        <f t="shared" ref="V40:V43" si="2">U40/(1+V$46)^((365-$Q40)/365)</f>
        <v>#VALUE!</v>
      </c>
      <c r="W40" s="564">
        <f>U40+(M111*M57)</f>
        <v>0</v>
      </c>
      <c r="X40" s="828" t="e">
        <f>W40/(1+X$46)^((365-$Q40)/365)</f>
        <v>#VALUE!</v>
      </c>
    </row>
    <row r="41" spans="1:24" s="530" customFormat="1" ht="15" customHeight="1" x14ac:dyDescent="0.2">
      <c r="A41" s="964">
        <v>41</v>
      </c>
      <c r="B41" s="250"/>
      <c r="C41" s="719"/>
      <c r="D41" s="719" t="s">
        <v>85</v>
      </c>
      <c r="E41" s="165"/>
      <c r="F41" s="720" t="s">
        <v>569</v>
      </c>
      <c r="G41" s="167"/>
      <c r="H41" s="167"/>
      <c r="I41" s="167"/>
      <c r="J41" s="167"/>
      <c r="K41" s="746">
        <f>'S3.Regulatory Profit'!T29-K33+K50</f>
        <v>0</v>
      </c>
      <c r="L41" s="418"/>
      <c r="M41" s="418"/>
      <c r="N41" s="151"/>
      <c r="O41" s="565" t="s">
        <v>754</v>
      </c>
      <c r="P41" s="836" t="s">
        <v>386</v>
      </c>
      <c r="Q41" s="849">
        <v>148</v>
      </c>
      <c r="R41" s="861" t="e">
        <f t="shared" si="0"/>
        <v>#VALUE!</v>
      </c>
      <c r="S41" s="864">
        <f>L36</f>
        <v>0</v>
      </c>
      <c r="T41" s="863" t="e">
        <f t="shared" si="1"/>
        <v>#VALUE!</v>
      </c>
      <c r="U41" s="863">
        <f>S41-M104</f>
        <v>0</v>
      </c>
      <c r="V41" s="564" t="e">
        <f t="shared" si="2"/>
        <v>#VALUE!</v>
      </c>
      <c r="W41" s="863">
        <f>U41-M111</f>
        <v>0</v>
      </c>
      <c r="X41" s="828" t="e">
        <f>W41/(1+X$46)^((365-$Q41)/365)</f>
        <v>#VALUE!</v>
      </c>
    </row>
    <row r="42" spans="1:24" s="530" customFormat="1" ht="15" customHeight="1" thickBot="1" x14ac:dyDescent="0.25">
      <c r="A42" s="964">
        <v>42</v>
      </c>
      <c r="B42" s="250"/>
      <c r="C42" s="719"/>
      <c r="D42" s="719" t="s">
        <v>89</v>
      </c>
      <c r="E42" s="165"/>
      <c r="F42" s="720" t="s">
        <v>650</v>
      </c>
      <c r="G42" s="167"/>
      <c r="H42" s="167"/>
      <c r="I42" s="167"/>
      <c r="J42" s="167"/>
      <c r="K42" s="746">
        <f>'S3.Regulatory Profit'!T10+'S3.Regulatory Profit'!T11</f>
        <v>0</v>
      </c>
      <c r="L42" s="418"/>
      <c r="M42" s="418"/>
      <c r="N42" s="151"/>
      <c r="O42" s="565" t="s">
        <v>523</v>
      </c>
      <c r="P42" s="836" t="s">
        <v>665</v>
      </c>
      <c r="Q42" s="849">
        <v>0</v>
      </c>
      <c r="R42" s="861" t="e">
        <f t="shared" si="0"/>
        <v>#VALUE!</v>
      </c>
      <c r="S42" s="862">
        <f>-L45</f>
        <v>0</v>
      </c>
      <c r="T42" s="863" t="e">
        <f t="shared" si="1"/>
        <v>#VALUE!</v>
      </c>
      <c r="U42" s="564">
        <f>S42</f>
        <v>0</v>
      </c>
      <c r="V42" s="564" t="e">
        <f t="shared" si="2"/>
        <v>#VALUE!</v>
      </c>
      <c r="W42" s="564">
        <f>U42</f>
        <v>0</v>
      </c>
      <c r="X42" s="828" t="e">
        <f>W42/(1+X$46)^((365-$Q42)/365)</f>
        <v>#VALUE!</v>
      </c>
    </row>
    <row r="43" spans="1:24" s="6" customFormat="1" ht="15" customHeight="1" thickBot="1" x14ac:dyDescent="0.25">
      <c r="A43" s="964">
        <v>43</v>
      </c>
      <c r="B43" s="250"/>
      <c r="C43" s="717" t="s">
        <v>651</v>
      </c>
      <c r="D43" s="704"/>
      <c r="E43" s="718"/>
      <c r="F43" s="718"/>
      <c r="G43" s="167"/>
      <c r="H43" s="167"/>
      <c r="I43" s="167"/>
      <c r="J43" s="167"/>
      <c r="K43" s="418"/>
      <c r="L43" s="741">
        <f>K38+K39-K40+K41-K42</f>
        <v>0</v>
      </c>
      <c r="M43" s="418"/>
      <c r="N43" s="151"/>
      <c r="O43" s="565"/>
      <c r="P43" s="836" t="s">
        <v>97</v>
      </c>
      <c r="Q43" s="849">
        <v>0</v>
      </c>
      <c r="R43" s="861" t="e">
        <f t="shared" si="0"/>
        <v>#VALUE!</v>
      </c>
      <c r="S43" s="862">
        <f>L51</f>
        <v>0</v>
      </c>
      <c r="T43" s="863" t="e">
        <f t="shared" si="1"/>
        <v>#VALUE!</v>
      </c>
      <c r="U43" s="564">
        <f>S43</f>
        <v>0</v>
      </c>
      <c r="V43" s="564" t="e">
        <f t="shared" si="2"/>
        <v>#VALUE!</v>
      </c>
      <c r="W43" s="564">
        <f>U43</f>
        <v>0</v>
      </c>
      <c r="X43" s="828" t="e">
        <f>W43/(1+X$46)^((365-$Q43)/365)</f>
        <v>#VALUE!</v>
      </c>
    </row>
    <row r="44" spans="1:24" s="6" customFormat="1" ht="15" customHeight="1" thickBot="1" x14ac:dyDescent="0.25">
      <c r="A44" s="964">
        <v>44</v>
      </c>
      <c r="B44" s="250"/>
      <c r="C44" s="705"/>
      <c r="D44" s="242"/>
      <c r="E44" s="167"/>
      <c r="F44" s="167"/>
      <c r="G44" s="167"/>
      <c r="H44" s="167"/>
      <c r="I44" s="167"/>
      <c r="J44" s="167"/>
      <c r="K44" s="418"/>
      <c r="L44" s="418"/>
      <c r="M44" s="418"/>
      <c r="N44" s="151"/>
      <c r="O44" s="565"/>
      <c r="P44" s="860"/>
      <c r="Q44" s="849"/>
      <c r="R44" s="849"/>
      <c r="S44" s="564"/>
      <c r="T44" s="564"/>
      <c r="U44" s="564"/>
      <c r="V44" s="564"/>
      <c r="W44" s="564"/>
      <c r="X44" s="828"/>
    </row>
    <row r="45" spans="1:24" s="530" customFormat="1" ht="15" customHeight="1" thickBot="1" x14ac:dyDescent="0.25">
      <c r="A45" s="964">
        <v>45</v>
      </c>
      <c r="B45" s="250"/>
      <c r="C45" s="705" t="s">
        <v>103</v>
      </c>
      <c r="D45" s="705"/>
      <c r="E45" s="704"/>
      <c r="F45" s="704"/>
      <c r="G45" s="167"/>
      <c r="H45" s="167"/>
      <c r="I45" s="167"/>
      <c r="J45" s="167"/>
      <c r="K45" s="418"/>
      <c r="L45" s="741">
        <f>'S3.Regulatory Profit'!T27</f>
        <v>0</v>
      </c>
      <c r="M45" s="418"/>
      <c r="N45" s="151"/>
      <c r="O45" s="565" t="s">
        <v>523</v>
      </c>
      <c r="P45" s="860"/>
      <c r="Q45" s="564"/>
      <c r="R45" s="564"/>
      <c r="S45" s="564" t="s">
        <v>713</v>
      </c>
      <c r="T45" s="564">
        <f>0.1*SIGN(SUM(S39:S43))</f>
        <v>0</v>
      </c>
      <c r="U45" s="564"/>
      <c r="V45" s="564">
        <f>0.1*SIGN(SUM(U39:U43))</f>
        <v>0</v>
      </c>
      <c r="W45" s="564"/>
      <c r="X45" s="828">
        <f>0.1*SIGN(SUM(W39:W43))</f>
        <v>0</v>
      </c>
    </row>
    <row r="46" spans="1:24" s="530" customFormat="1" ht="15" customHeight="1" x14ac:dyDescent="0.2">
      <c r="A46" s="964">
        <v>46</v>
      </c>
      <c r="B46" s="250"/>
      <c r="C46" s="242"/>
      <c r="D46" s="242"/>
      <c r="E46" s="167"/>
      <c r="F46" s="167"/>
      <c r="G46" s="167"/>
      <c r="H46" s="167"/>
      <c r="I46" s="167"/>
      <c r="J46" s="167"/>
      <c r="K46" s="418"/>
      <c r="L46" s="418"/>
      <c r="M46" s="418"/>
      <c r="N46" s="151"/>
      <c r="O46" s="565"/>
      <c r="P46" s="860"/>
      <c r="Q46" s="849"/>
      <c r="R46" s="849"/>
      <c r="S46" s="564" t="s">
        <v>714</v>
      </c>
      <c r="T46" s="865" t="e">
        <f>XIRR(S39:S43,$R39:$R43,T45)</f>
        <v>#VALUE!</v>
      </c>
      <c r="U46" s="564"/>
      <c r="V46" s="564" t="e">
        <f>XIRR(U39:U43,$R39:$R43,V45)</f>
        <v>#VALUE!</v>
      </c>
      <c r="W46" s="564"/>
      <c r="X46" s="828" t="e">
        <f>XIRR(W39:W43,$R39:$R43,X45)</f>
        <v>#VALUE!</v>
      </c>
    </row>
    <row r="47" spans="1:24" s="6" customFormat="1" ht="15" customHeight="1" x14ac:dyDescent="0.2">
      <c r="A47" s="964">
        <v>47</v>
      </c>
      <c r="B47" s="250"/>
      <c r="C47" s="167"/>
      <c r="D47" s="167"/>
      <c r="E47" s="167"/>
      <c r="F47" s="167" t="s">
        <v>93</v>
      </c>
      <c r="G47" s="167"/>
      <c r="H47" s="167"/>
      <c r="I47" s="167"/>
      <c r="J47" s="167"/>
      <c r="K47" s="445">
        <f>'S4.RAB Value (Rolled Forward)'!P24</f>
        <v>0</v>
      </c>
      <c r="L47" s="418"/>
      <c r="M47" s="418"/>
      <c r="N47" s="151"/>
      <c r="O47" s="565" t="s">
        <v>524</v>
      </c>
      <c r="P47" s="855"/>
      <c r="Q47" s="564"/>
      <c r="R47" s="564"/>
      <c r="S47" s="564" t="s">
        <v>715</v>
      </c>
      <c r="T47" s="865" t="e">
        <f>SUM(T39:T43)</f>
        <v>#VALUE!</v>
      </c>
      <c r="U47" s="564"/>
      <c r="V47" s="564" t="e">
        <f>SUM(V39:V43)</f>
        <v>#VALUE!</v>
      </c>
      <c r="W47" s="564"/>
      <c r="X47" s="828" t="e">
        <f>SUM(X39:X43)</f>
        <v>#VALUE!</v>
      </c>
    </row>
    <row r="48" spans="1:24" s="6" customFormat="1" ht="15" customHeight="1" x14ac:dyDescent="0.2">
      <c r="A48" s="964">
        <v>48</v>
      </c>
      <c r="B48" s="250"/>
      <c r="C48" s="261"/>
      <c r="D48" s="261" t="s">
        <v>89</v>
      </c>
      <c r="E48" s="167"/>
      <c r="F48" s="167" t="s">
        <v>94</v>
      </c>
      <c r="G48" s="167"/>
      <c r="H48" s="167"/>
      <c r="I48" s="167"/>
      <c r="J48" s="167"/>
      <c r="K48" s="445">
        <f>'S4.RAB Value (Rolled Forward)'!P22</f>
        <v>0</v>
      </c>
      <c r="L48" s="418"/>
      <c r="M48" s="418"/>
      <c r="N48" s="151"/>
      <c r="O48" s="565" t="s">
        <v>524</v>
      </c>
      <c r="P48" s="855"/>
      <c r="Q48" s="564"/>
      <c r="R48" s="564"/>
      <c r="S48" s="564" t="s">
        <v>566</v>
      </c>
      <c r="T48" s="564" t="e">
        <f>IF(ABS(T47)&lt;0.01,T46,"ERROR")</f>
        <v>#VALUE!</v>
      </c>
      <c r="U48" s="564"/>
      <c r="V48" s="564" t="e">
        <f>IF(ABS(V47)&lt;0.01,V46,"ERROR")</f>
        <v>#VALUE!</v>
      </c>
      <c r="W48" s="564"/>
      <c r="X48" s="828" t="e">
        <f>IF(ABS(X47)&lt;0.01,X46,"ERROR")</f>
        <v>#VALUE!</v>
      </c>
    </row>
    <row r="49" spans="1:24" s="6" customFormat="1" ht="15" customHeight="1" x14ac:dyDescent="0.2">
      <c r="A49" s="964">
        <v>49</v>
      </c>
      <c r="B49" s="260"/>
      <c r="C49" s="261"/>
      <c r="D49" s="261" t="s">
        <v>89</v>
      </c>
      <c r="E49" s="167"/>
      <c r="F49" s="167" t="s">
        <v>95</v>
      </c>
      <c r="G49" s="167"/>
      <c r="H49" s="167"/>
      <c r="I49" s="167"/>
      <c r="J49" s="167"/>
      <c r="K49" s="446">
        <f>'S4.RAB Value (Rolled Forward)'!P20</f>
        <v>0</v>
      </c>
      <c r="L49" s="418"/>
      <c r="M49" s="418"/>
      <c r="N49" s="151"/>
      <c r="O49" s="565" t="s">
        <v>524</v>
      </c>
      <c r="P49" s="833"/>
      <c r="Q49" s="834"/>
      <c r="R49" s="834"/>
      <c r="S49" s="866"/>
      <c r="T49" s="834"/>
      <c r="U49" s="834"/>
      <c r="V49" s="834"/>
      <c r="W49" s="834"/>
      <c r="X49" s="835"/>
    </row>
    <row r="50" spans="1:24" s="6" customFormat="1" ht="15" customHeight="1" thickBot="1" x14ac:dyDescent="0.25">
      <c r="A50" s="964">
        <v>50</v>
      </c>
      <c r="B50" s="250"/>
      <c r="C50" s="261"/>
      <c r="D50" s="261" t="s">
        <v>85</v>
      </c>
      <c r="E50" s="167"/>
      <c r="F50" s="167" t="s">
        <v>96</v>
      </c>
      <c r="G50" s="167"/>
      <c r="H50" s="167"/>
      <c r="I50" s="167"/>
      <c r="J50" s="167"/>
      <c r="K50" s="446">
        <f>'S5a.Regulatory Tax Allowance '!J76</f>
        <v>0</v>
      </c>
      <c r="L50" s="418"/>
      <c r="M50" s="418"/>
      <c r="N50" s="151"/>
      <c r="O50" s="565" t="s">
        <v>526</v>
      </c>
      <c r="P50" s="879" t="s">
        <v>666</v>
      </c>
      <c r="Q50" s="825"/>
      <c r="R50" s="825"/>
      <c r="S50" s="825"/>
      <c r="T50" s="826"/>
      <c r="U50" s="567"/>
      <c r="V50" s="567"/>
      <c r="W50" s="567"/>
      <c r="X50" s="567"/>
    </row>
    <row r="51" spans="1:24" s="6" customFormat="1" ht="15" customHeight="1" thickBot="1" x14ac:dyDescent="0.25">
      <c r="A51" s="964">
        <v>51</v>
      </c>
      <c r="B51" s="250"/>
      <c r="C51" s="158" t="s">
        <v>97</v>
      </c>
      <c r="D51" s="167"/>
      <c r="E51" s="158"/>
      <c r="F51" s="158"/>
      <c r="G51" s="167"/>
      <c r="H51" s="167"/>
      <c r="I51" s="167"/>
      <c r="J51" s="167"/>
      <c r="K51" s="167"/>
      <c r="L51" s="449">
        <f>K47-K48-K49+K50</f>
        <v>0</v>
      </c>
      <c r="M51" s="262"/>
      <c r="N51" s="151"/>
      <c r="O51" s="565"/>
      <c r="P51" s="855"/>
      <c r="Q51" s="564"/>
      <c r="R51" s="564"/>
      <c r="S51" s="564"/>
      <c r="T51" s="828"/>
      <c r="U51" s="567"/>
      <c r="V51" s="567"/>
      <c r="W51" s="567"/>
      <c r="X51" s="567"/>
    </row>
    <row r="52" spans="1:24" s="6" customFormat="1" ht="15" customHeight="1" thickBot="1" x14ac:dyDescent="0.25">
      <c r="A52" s="964">
        <v>52</v>
      </c>
      <c r="B52" s="250"/>
      <c r="C52" s="167"/>
      <c r="D52" s="167"/>
      <c r="E52" s="167"/>
      <c r="F52" s="167"/>
      <c r="G52" s="167"/>
      <c r="H52" s="167"/>
      <c r="I52" s="167"/>
      <c r="J52" s="167"/>
      <c r="K52" s="167"/>
      <c r="L52" s="167"/>
      <c r="M52" s="262"/>
      <c r="N52" s="151"/>
      <c r="O52" s="565"/>
      <c r="P52" s="880" t="s">
        <v>2</v>
      </c>
      <c r="Q52" s="856" t="s">
        <v>667</v>
      </c>
      <c r="R52" s="856" t="s">
        <v>668</v>
      </c>
      <c r="S52" s="857" t="s">
        <v>709</v>
      </c>
      <c r="T52" s="867"/>
      <c r="U52" s="567"/>
      <c r="V52" s="567"/>
      <c r="W52" s="567"/>
      <c r="X52" s="567"/>
    </row>
    <row r="53" spans="1:24" s="6" customFormat="1" ht="15" customHeight="1" thickBot="1" x14ac:dyDescent="0.25">
      <c r="A53" s="964">
        <v>53</v>
      </c>
      <c r="B53" s="250"/>
      <c r="C53" s="255"/>
      <c r="D53" s="738" t="s">
        <v>629</v>
      </c>
      <c r="E53" s="704"/>
      <c r="F53" s="704"/>
      <c r="G53" s="167"/>
      <c r="H53" s="167"/>
      <c r="I53" s="167"/>
      <c r="J53" s="167"/>
      <c r="K53" s="167"/>
      <c r="L53" s="167"/>
      <c r="M53" s="850">
        <f>IF(K32=0,0,T48)</f>
        <v>0</v>
      </c>
      <c r="N53" s="151"/>
      <c r="O53" s="565" t="s">
        <v>755</v>
      </c>
      <c r="P53" s="855"/>
      <c r="Q53" s="856" t="s">
        <v>669</v>
      </c>
      <c r="R53" s="856" t="s">
        <v>670</v>
      </c>
      <c r="S53" s="856" t="s">
        <v>663</v>
      </c>
      <c r="T53" s="868" t="s">
        <v>712</v>
      </c>
      <c r="U53" s="567"/>
      <c r="V53" s="567"/>
      <c r="W53" s="567"/>
      <c r="X53" s="567"/>
    </row>
    <row r="54" spans="1:24" s="6" customFormat="1" ht="15" customHeight="1" x14ac:dyDescent="0.2">
      <c r="A54" s="964">
        <v>54</v>
      </c>
      <c r="B54" s="167"/>
      <c r="C54" s="264"/>
      <c r="D54" s="264"/>
      <c r="E54" s="257"/>
      <c r="F54" s="257"/>
      <c r="G54" s="167"/>
      <c r="H54" s="167"/>
      <c r="I54" s="167"/>
      <c r="J54" s="167"/>
      <c r="K54" s="167"/>
      <c r="L54" s="167"/>
      <c r="M54" s="167"/>
      <c r="N54" s="152"/>
      <c r="O54" s="565"/>
      <c r="P54" s="855"/>
      <c r="Q54" s="564"/>
      <c r="R54" s="564"/>
      <c r="S54" s="564"/>
      <c r="T54" s="869"/>
      <c r="U54" s="564"/>
      <c r="V54" s="567"/>
      <c r="W54" s="567"/>
      <c r="X54" s="567"/>
    </row>
    <row r="55" spans="1:24" s="6" customFormat="1" ht="15" customHeight="1" x14ac:dyDescent="0.2">
      <c r="A55" s="964">
        <v>55</v>
      </c>
      <c r="B55" s="250"/>
      <c r="C55" s="167"/>
      <c r="D55" s="167"/>
      <c r="E55" s="167"/>
      <c r="F55" s="167" t="s">
        <v>98</v>
      </c>
      <c r="G55" s="167"/>
      <c r="H55" s="167"/>
      <c r="I55" s="167"/>
      <c r="J55" s="167"/>
      <c r="K55" s="167"/>
      <c r="L55" s="167"/>
      <c r="M55" s="477">
        <v>0.44</v>
      </c>
      <c r="N55" s="151"/>
      <c r="O55" s="565"/>
      <c r="P55" s="836" t="s">
        <v>671</v>
      </c>
      <c r="Q55" s="870">
        <v>365</v>
      </c>
      <c r="R55" s="861" t="e">
        <f t="shared" ref="R55:R82" si="3">K$3-Q55</f>
        <v>#VALUE!</v>
      </c>
      <c r="S55" s="837">
        <f>-L34</f>
        <v>0</v>
      </c>
      <c r="T55" s="871" t="e">
        <f t="shared" ref="T55:T82" si="4">S55/(1+T$85)^((365-$Q55)/365)</f>
        <v>#VALUE!</v>
      </c>
      <c r="U55" s="560"/>
      <c r="V55" s="567"/>
      <c r="W55" s="567"/>
      <c r="X55" s="567"/>
    </row>
    <row r="56" spans="1:24" s="6" customFormat="1" ht="15" customHeight="1" x14ac:dyDescent="0.2">
      <c r="A56" s="964">
        <v>56</v>
      </c>
      <c r="B56" s="250"/>
      <c r="C56" s="167"/>
      <c r="D56" s="167"/>
      <c r="E56" s="167"/>
      <c r="F56" s="167" t="s">
        <v>99</v>
      </c>
      <c r="G56" s="167"/>
      <c r="H56" s="167"/>
      <c r="I56" s="167"/>
      <c r="J56" s="167"/>
      <c r="K56" s="167"/>
      <c r="L56" s="167"/>
      <c r="M56" s="590"/>
      <c r="N56" s="22"/>
      <c r="O56" s="565" t="s">
        <v>756</v>
      </c>
      <c r="P56" s="836" t="s">
        <v>673</v>
      </c>
      <c r="Q56" s="870">
        <v>350</v>
      </c>
      <c r="R56" s="861" t="e">
        <f t="shared" si="3"/>
        <v>#VALUE!</v>
      </c>
      <c r="S56" s="837">
        <f t="shared" ref="S56:S67" si="5">-M67</f>
        <v>0</v>
      </c>
      <c r="T56" s="871" t="e">
        <f t="shared" si="4"/>
        <v>#VALUE!</v>
      </c>
      <c r="U56" s="560"/>
      <c r="V56" s="567"/>
      <c r="W56" s="567"/>
      <c r="X56" s="567"/>
    </row>
    <row r="57" spans="1:24" s="6" customFormat="1" ht="15" customHeight="1" x14ac:dyDescent="0.2">
      <c r="A57" s="964">
        <v>57</v>
      </c>
      <c r="B57" s="250"/>
      <c r="C57" s="167"/>
      <c r="D57" s="167"/>
      <c r="E57" s="167"/>
      <c r="F57" s="167" t="s">
        <v>100</v>
      </c>
      <c r="G57" s="167"/>
      <c r="H57" s="167"/>
      <c r="I57" s="167"/>
      <c r="J57" s="167"/>
      <c r="K57" s="167"/>
      <c r="L57" s="167"/>
      <c r="M57" s="742">
        <f>'S5a.Regulatory Tax Allowance '!I27</f>
        <v>0</v>
      </c>
      <c r="N57" s="22"/>
      <c r="O57" s="565" t="s">
        <v>526</v>
      </c>
      <c r="P57" s="836" t="s">
        <v>674</v>
      </c>
      <c r="Q57" s="870">
        <v>320</v>
      </c>
      <c r="R57" s="861" t="e">
        <f t="shared" si="3"/>
        <v>#VALUE!</v>
      </c>
      <c r="S57" s="837">
        <f t="shared" si="5"/>
        <v>0</v>
      </c>
      <c r="T57" s="871" t="e">
        <f t="shared" si="4"/>
        <v>#VALUE!</v>
      </c>
      <c r="U57" s="560"/>
      <c r="V57" s="567"/>
      <c r="W57" s="567"/>
      <c r="X57" s="567"/>
    </row>
    <row r="58" spans="1:24" s="6" customFormat="1" ht="15" customHeight="1" thickBot="1" x14ac:dyDescent="0.25">
      <c r="A58" s="964">
        <v>58</v>
      </c>
      <c r="B58" s="250"/>
      <c r="C58" s="242"/>
      <c r="D58" s="242"/>
      <c r="E58" s="167"/>
      <c r="F58" s="167"/>
      <c r="G58" s="167"/>
      <c r="H58" s="167"/>
      <c r="I58" s="167"/>
      <c r="J58" s="167"/>
      <c r="K58" s="167"/>
      <c r="L58" s="167"/>
      <c r="M58" s="167"/>
      <c r="N58" s="22"/>
      <c r="O58" s="486"/>
      <c r="P58" s="836" t="s">
        <v>675</v>
      </c>
      <c r="Q58" s="870">
        <v>289</v>
      </c>
      <c r="R58" s="861" t="e">
        <f t="shared" si="3"/>
        <v>#VALUE!</v>
      </c>
      <c r="S58" s="837">
        <f t="shared" si="5"/>
        <v>0</v>
      </c>
      <c r="T58" s="871" t="e">
        <f t="shared" si="4"/>
        <v>#VALUE!</v>
      </c>
      <c r="U58" s="560"/>
      <c r="V58" s="567"/>
      <c r="W58" s="567"/>
      <c r="X58" s="567"/>
    </row>
    <row r="59" spans="1:24" s="6" customFormat="1" ht="15" customHeight="1" thickBot="1" x14ac:dyDescent="0.25">
      <c r="A59" s="964">
        <v>59</v>
      </c>
      <c r="B59" s="250"/>
      <c r="C59" s="255"/>
      <c r="D59" s="738" t="s">
        <v>628</v>
      </c>
      <c r="E59" s="704"/>
      <c r="F59" s="704"/>
      <c r="G59" s="167"/>
      <c r="H59" s="167"/>
      <c r="I59" s="167"/>
      <c r="J59" s="167"/>
      <c r="K59" s="167"/>
      <c r="L59" s="167"/>
      <c r="M59" s="743">
        <f>M53-($M$55*$M$56*$M$57)</f>
        <v>0</v>
      </c>
      <c r="N59" s="22"/>
      <c r="O59" s="565" t="s">
        <v>534</v>
      </c>
      <c r="P59" s="836" t="s">
        <v>676</v>
      </c>
      <c r="Q59" s="870">
        <v>259</v>
      </c>
      <c r="R59" s="861" t="e">
        <f t="shared" si="3"/>
        <v>#VALUE!</v>
      </c>
      <c r="S59" s="837">
        <f t="shared" si="5"/>
        <v>0</v>
      </c>
      <c r="T59" s="871" t="e">
        <f t="shared" si="4"/>
        <v>#VALUE!</v>
      </c>
      <c r="U59" s="560"/>
      <c r="V59" s="567"/>
      <c r="W59" s="567"/>
      <c r="X59" s="567"/>
    </row>
    <row r="60" spans="1:24" s="171" customFormat="1" ht="15" customHeight="1" x14ac:dyDescent="0.2">
      <c r="A60" s="964">
        <v>60</v>
      </c>
      <c r="B60" s="250"/>
      <c r="C60" s="255"/>
      <c r="D60" s="255"/>
      <c r="E60" s="167"/>
      <c r="F60" s="167"/>
      <c r="G60" s="167"/>
      <c r="H60" s="167"/>
      <c r="I60" s="167"/>
      <c r="J60" s="167"/>
      <c r="K60" s="167"/>
      <c r="L60" s="415"/>
      <c r="M60" s="140"/>
      <c r="N60" s="22"/>
      <c r="O60" s="565"/>
      <c r="P60" s="836" t="s">
        <v>677</v>
      </c>
      <c r="Q60" s="870">
        <v>228</v>
      </c>
      <c r="R60" s="861" t="e">
        <f t="shared" si="3"/>
        <v>#VALUE!</v>
      </c>
      <c r="S60" s="837">
        <f t="shared" si="5"/>
        <v>0</v>
      </c>
      <c r="T60" s="871" t="e">
        <f t="shared" si="4"/>
        <v>#VALUE!</v>
      </c>
      <c r="U60" s="560"/>
      <c r="V60" s="567"/>
      <c r="W60" s="567"/>
      <c r="X60" s="567"/>
    </row>
    <row r="61" spans="1:24" s="6" customFormat="1" ht="14.25" customHeight="1" x14ac:dyDescent="0.3">
      <c r="A61" s="964">
        <v>61</v>
      </c>
      <c r="B61" s="265"/>
      <c r="C61" s="739" t="s">
        <v>455</v>
      </c>
      <c r="D61" s="740"/>
      <c r="E61" s="727"/>
      <c r="F61" s="727"/>
      <c r="G61" s="726"/>
      <c r="H61" s="268"/>
      <c r="I61" s="267"/>
      <c r="J61" s="267"/>
      <c r="K61" s="267"/>
      <c r="L61" s="269"/>
      <c r="M61" s="270"/>
      <c r="N61" s="22"/>
      <c r="O61" s="565"/>
      <c r="P61" s="836" t="s">
        <v>678</v>
      </c>
      <c r="Q61" s="870">
        <v>197</v>
      </c>
      <c r="R61" s="861" t="e">
        <f t="shared" si="3"/>
        <v>#VALUE!</v>
      </c>
      <c r="S61" s="837">
        <f t="shared" si="5"/>
        <v>0</v>
      </c>
      <c r="T61" s="871" t="e">
        <f t="shared" si="4"/>
        <v>#VALUE!</v>
      </c>
      <c r="U61" s="560"/>
      <c r="V61" s="567"/>
      <c r="W61" s="567"/>
      <c r="X61" s="567"/>
    </row>
    <row r="62" spans="1:24" s="6" customFormat="1" ht="14.25" customHeight="1" thickBot="1" x14ac:dyDescent="0.25">
      <c r="A62" s="964">
        <v>62</v>
      </c>
      <c r="B62" s="271"/>
      <c r="C62" s="267"/>
      <c r="D62" s="267"/>
      <c r="E62" s="267"/>
      <c r="F62" s="727"/>
      <c r="G62" s="268"/>
      <c r="H62" s="268"/>
      <c r="I62" s="267"/>
      <c r="J62" s="267"/>
      <c r="K62" s="267"/>
      <c r="L62" s="269"/>
      <c r="M62" s="270"/>
      <c r="N62" s="22"/>
      <c r="O62" s="565"/>
      <c r="P62" s="836" t="s">
        <v>679</v>
      </c>
      <c r="Q62" s="870">
        <v>167</v>
      </c>
      <c r="R62" s="861" t="e">
        <f t="shared" si="3"/>
        <v>#VALUE!</v>
      </c>
      <c r="S62" s="837">
        <f t="shared" si="5"/>
        <v>0</v>
      </c>
      <c r="T62" s="871" t="e">
        <f t="shared" si="4"/>
        <v>#VALUE!</v>
      </c>
      <c r="U62" s="560"/>
      <c r="V62" s="567"/>
      <c r="W62" s="567"/>
      <c r="X62" s="567"/>
    </row>
    <row r="63" spans="1:24" s="530" customFormat="1" ht="15" customHeight="1" thickBot="1" x14ac:dyDescent="0.25">
      <c r="A63" s="964">
        <v>63</v>
      </c>
      <c r="B63" s="271"/>
      <c r="C63" s="267"/>
      <c r="D63" s="267"/>
      <c r="E63" s="158" t="s">
        <v>87</v>
      </c>
      <c r="F63" s="267"/>
      <c r="G63" s="268"/>
      <c r="H63" s="268"/>
      <c r="I63" s="267"/>
      <c r="J63" s="267"/>
      <c r="K63" s="267"/>
      <c r="L63" s="269"/>
      <c r="M63" s="744" t="str">
        <f>IF(M79=0,"N/A",L34)</f>
        <v>N/A</v>
      </c>
      <c r="N63" s="22"/>
      <c r="O63" s="565" t="s">
        <v>757</v>
      </c>
      <c r="P63" s="836" t="s">
        <v>680</v>
      </c>
      <c r="Q63" s="870">
        <v>136</v>
      </c>
      <c r="R63" s="861" t="e">
        <f t="shared" si="3"/>
        <v>#VALUE!</v>
      </c>
      <c r="S63" s="837">
        <f t="shared" si="5"/>
        <v>0</v>
      </c>
      <c r="T63" s="871" t="e">
        <f t="shared" si="4"/>
        <v>#VALUE!</v>
      </c>
      <c r="U63" s="560"/>
      <c r="V63" s="567"/>
      <c r="W63" s="567"/>
      <c r="X63" s="567"/>
    </row>
    <row r="64" spans="1:24" s="530" customFormat="1" ht="15" customHeight="1" x14ac:dyDescent="0.2">
      <c r="A64" s="964">
        <v>64</v>
      </c>
      <c r="B64" s="271"/>
      <c r="C64" s="267"/>
      <c r="D64" s="267"/>
      <c r="E64" s="267"/>
      <c r="F64" s="267"/>
      <c r="G64" s="268"/>
      <c r="H64" s="268"/>
      <c r="I64" s="267"/>
      <c r="J64" s="267"/>
      <c r="K64" s="267"/>
      <c r="L64" s="269"/>
      <c r="M64" s="270"/>
      <c r="N64" s="22"/>
      <c r="O64" s="565"/>
      <c r="P64" s="836" t="s">
        <v>681</v>
      </c>
      <c r="Q64" s="870">
        <v>106</v>
      </c>
      <c r="R64" s="861" t="e">
        <f t="shared" si="3"/>
        <v>#VALUE!</v>
      </c>
      <c r="S64" s="837">
        <f t="shared" si="5"/>
        <v>0</v>
      </c>
      <c r="T64" s="871" t="e">
        <f t="shared" si="4"/>
        <v>#VALUE!</v>
      </c>
      <c r="U64" s="560"/>
      <c r="V64" s="567"/>
      <c r="W64" s="567"/>
      <c r="X64" s="567"/>
    </row>
    <row r="65" spans="1:24" s="6" customFormat="1" ht="15" customHeight="1" x14ac:dyDescent="0.2">
      <c r="A65" s="964">
        <v>65</v>
      </c>
      <c r="B65" s="267"/>
      <c r="C65" s="267"/>
      <c r="D65" s="272"/>
      <c r="E65" s="272"/>
      <c r="F65" s="272"/>
      <c r="G65" s="1149" t="s">
        <v>46</v>
      </c>
      <c r="H65" s="1149"/>
      <c r="I65" s="1149"/>
      <c r="J65" s="1149"/>
      <c r="K65" s="1149"/>
      <c r="L65" s="1149"/>
      <c r="M65" s="1149"/>
      <c r="N65" s="22"/>
      <c r="O65" s="565"/>
      <c r="P65" s="836" t="s">
        <v>682</v>
      </c>
      <c r="Q65" s="870">
        <v>75</v>
      </c>
      <c r="R65" s="861" t="e">
        <f t="shared" si="3"/>
        <v>#VALUE!</v>
      </c>
      <c r="S65" s="837">
        <f t="shared" si="5"/>
        <v>0</v>
      </c>
      <c r="T65" s="871" t="e">
        <f t="shared" si="4"/>
        <v>#VALUE!</v>
      </c>
      <c r="U65" s="560"/>
      <c r="V65" s="567"/>
      <c r="W65" s="567"/>
      <c r="X65" s="567"/>
    </row>
    <row r="66" spans="1:24" s="6" customFormat="1" ht="25.5" x14ac:dyDescent="0.2">
      <c r="A66" s="964">
        <v>66</v>
      </c>
      <c r="B66" s="267"/>
      <c r="C66" s="273"/>
      <c r="D66" s="273"/>
      <c r="E66" s="274"/>
      <c r="F66" s="274"/>
      <c r="G66" s="721" t="s">
        <v>386</v>
      </c>
      <c r="H66" s="268"/>
      <c r="I66" s="722" t="s">
        <v>649</v>
      </c>
      <c r="J66" s="557" t="s">
        <v>91</v>
      </c>
      <c r="K66" s="557" t="s">
        <v>92</v>
      </c>
      <c r="L66" s="722" t="s">
        <v>650</v>
      </c>
      <c r="M66" s="722" t="s">
        <v>652</v>
      </c>
      <c r="N66" s="30"/>
      <c r="O66" s="565"/>
      <c r="P66" s="836" t="s">
        <v>683</v>
      </c>
      <c r="Q66" s="870">
        <v>44</v>
      </c>
      <c r="R66" s="861" t="e">
        <f t="shared" si="3"/>
        <v>#VALUE!</v>
      </c>
      <c r="S66" s="837">
        <f t="shared" si="5"/>
        <v>0</v>
      </c>
      <c r="T66" s="871" t="e">
        <f t="shared" si="4"/>
        <v>#VALUE!</v>
      </c>
      <c r="U66" s="560"/>
      <c r="V66" s="567"/>
      <c r="W66" s="567"/>
      <c r="X66" s="567"/>
    </row>
    <row r="67" spans="1:24" s="6" customFormat="1" ht="15" customHeight="1" x14ac:dyDescent="0.2">
      <c r="A67" s="964">
        <v>67</v>
      </c>
      <c r="B67" s="267"/>
      <c r="C67" s="273"/>
      <c r="D67" s="273"/>
      <c r="E67" s="274" t="s">
        <v>504</v>
      </c>
      <c r="F67" s="274"/>
      <c r="G67" s="1059"/>
      <c r="H67" s="268"/>
      <c r="I67" s="591"/>
      <c r="J67" s="591"/>
      <c r="K67" s="591"/>
      <c r="L67" s="982"/>
      <c r="M67" s="1063">
        <f>I67+J67-K67-L67</f>
        <v>0</v>
      </c>
      <c r="N67" s="30"/>
      <c r="O67" s="565"/>
      <c r="P67" s="836" t="s">
        <v>684</v>
      </c>
      <c r="Q67" s="870">
        <v>16</v>
      </c>
      <c r="R67" s="861" t="e">
        <f t="shared" si="3"/>
        <v>#VALUE!</v>
      </c>
      <c r="S67" s="837">
        <f t="shared" si="5"/>
        <v>0</v>
      </c>
      <c r="T67" s="871" t="e">
        <f t="shared" si="4"/>
        <v>#VALUE!</v>
      </c>
      <c r="U67" s="560"/>
      <c r="V67" s="567"/>
      <c r="W67" s="567"/>
      <c r="X67" s="567"/>
    </row>
    <row r="68" spans="1:24" s="6" customFormat="1" ht="15" customHeight="1" x14ac:dyDescent="0.2">
      <c r="A68" s="964">
        <v>68</v>
      </c>
      <c r="B68" s="267"/>
      <c r="C68" s="273"/>
      <c r="D68" s="273"/>
      <c r="E68" s="274" t="s">
        <v>505</v>
      </c>
      <c r="F68" s="274"/>
      <c r="G68" s="1059"/>
      <c r="H68" s="268"/>
      <c r="I68" s="591"/>
      <c r="J68" s="591"/>
      <c r="K68" s="591"/>
      <c r="L68" s="982"/>
      <c r="M68" s="1063">
        <f t="shared" ref="M68:M78" si="6">I68+J68-K68-L68</f>
        <v>0</v>
      </c>
      <c r="N68" s="30"/>
      <c r="O68" s="565"/>
      <c r="P68" s="836" t="s">
        <v>685</v>
      </c>
      <c r="Q68" s="870">
        <v>315</v>
      </c>
      <c r="R68" s="861" t="e">
        <f t="shared" si="3"/>
        <v>#VALUE!</v>
      </c>
      <c r="S68" s="837">
        <f t="shared" ref="S68:S79" si="7">G67</f>
        <v>0</v>
      </c>
      <c r="T68" s="871" t="e">
        <f t="shared" si="4"/>
        <v>#VALUE!</v>
      </c>
      <c r="U68" s="560"/>
      <c r="V68" s="567"/>
      <c r="W68" s="567"/>
      <c r="X68" s="567"/>
    </row>
    <row r="69" spans="1:24" s="6" customFormat="1" ht="15" customHeight="1" x14ac:dyDescent="0.2">
      <c r="A69" s="964">
        <v>69</v>
      </c>
      <c r="B69" s="267"/>
      <c r="C69" s="273"/>
      <c r="D69" s="273"/>
      <c r="E69" s="274" t="s">
        <v>506</v>
      </c>
      <c r="F69" s="274"/>
      <c r="G69" s="1059"/>
      <c r="H69" s="268"/>
      <c r="I69" s="591"/>
      <c r="J69" s="591"/>
      <c r="K69" s="591"/>
      <c r="L69" s="982"/>
      <c r="M69" s="1063">
        <f t="shared" si="6"/>
        <v>0</v>
      </c>
      <c r="N69" s="30"/>
      <c r="O69" s="565"/>
      <c r="P69" s="836" t="s">
        <v>686</v>
      </c>
      <c r="Q69" s="870">
        <v>284</v>
      </c>
      <c r="R69" s="861" t="e">
        <f t="shared" si="3"/>
        <v>#VALUE!</v>
      </c>
      <c r="S69" s="837">
        <f t="shared" si="7"/>
        <v>0</v>
      </c>
      <c r="T69" s="871" t="e">
        <f t="shared" si="4"/>
        <v>#VALUE!</v>
      </c>
      <c r="U69" s="560"/>
      <c r="V69" s="567"/>
      <c r="W69" s="567"/>
      <c r="X69" s="567"/>
    </row>
    <row r="70" spans="1:24" s="6" customFormat="1" ht="15" customHeight="1" x14ac:dyDescent="0.2">
      <c r="A70" s="964">
        <v>70</v>
      </c>
      <c r="B70" s="267"/>
      <c r="C70" s="273"/>
      <c r="D70" s="273"/>
      <c r="E70" s="274" t="s">
        <v>507</v>
      </c>
      <c r="F70" s="274"/>
      <c r="G70" s="1059"/>
      <c r="H70" s="268"/>
      <c r="I70" s="591"/>
      <c r="J70" s="591"/>
      <c r="K70" s="591"/>
      <c r="L70" s="982"/>
      <c r="M70" s="1063">
        <f t="shared" si="6"/>
        <v>0</v>
      </c>
      <c r="N70" s="30"/>
      <c r="O70" s="565"/>
      <c r="P70" s="836" t="s">
        <v>687</v>
      </c>
      <c r="Q70" s="870">
        <v>254</v>
      </c>
      <c r="R70" s="861" t="e">
        <f t="shared" si="3"/>
        <v>#VALUE!</v>
      </c>
      <c r="S70" s="837">
        <f t="shared" si="7"/>
        <v>0</v>
      </c>
      <c r="T70" s="871" t="e">
        <f t="shared" si="4"/>
        <v>#VALUE!</v>
      </c>
      <c r="U70" s="560"/>
      <c r="V70" s="567"/>
      <c r="W70" s="567"/>
      <c r="X70" s="567"/>
    </row>
    <row r="71" spans="1:24" s="6" customFormat="1" ht="15" customHeight="1" x14ac:dyDescent="0.2">
      <c r="A71" s="964">
        <v>71</v>
      </c>
      <c r="B71" s="267"/>
      <c r="C71" s="273"/>
      <c r="D71" s="273"/>
      <c r="E71" s="274" t="s">
        <v>508</v>
      </c>
      <c r="F71" s="274"/>
      <c r="G71" s="1059"/>
      <c r="H71" s="268"/>
      <c r="I71" s="591"/>
      <c r="J71" s="591"/>
      <c r="K71" s="591"/>
      <c r="L71" s="982"/>
      <c r="M71" s="1063">
        <f t="shared" si="6"/>
        <v>0</v>
      </c>
      <c r="N71" s="30"/>
      <c r="O71" s="565"/>
      <c r="P71" s="836" t="s">
        <v>688</v>
      </c>
      <c r="Q71" s="870">
        <v>223</v>
      </c>
      <c r="R71" s="861" t="e">
        <f t="shared" si="3"/>
        <v>#VALUE!</v>
      </c>
      <c r="S71" s="837">
        <f t="shared" si="7"/>
        <v>0</v>
      </c>
      <c r="T71" s="871" t="e">
        <f t="shared" si="4"/>
        <v>#VALUE!</v>
      </c>
      <c r="U71" s="560"/>
      <c r="V71" s="567"/>
      <c r="W71" s="567"/>
      <c r="X71" s="567"/>
    </row>
    <row r="72" spans="1:24" s="6" customFormat="1" ht="15" customHeight="1" x14ac:dyDescent="0.2">
      <c r="A72" s="964">
        <v>72</v>
      </c>
      <c r="B72" s="267"/>
      <c r="C72" s="273"/>
      <c r="D72" s="273"/>
      <c r="E72" s="274" t="s">
        <v>509</v>
      </c>
      <c r="F72" s="274"/>
      <c r="G72" s="1059"/>
      <c r="H72" s="268"/>
      <c r="I72" s="592"/>
      <c r="J72" s="591"/>
      <c r="K72" s="591"/>
      <c r="L72" s="982"/>
      <c r="M72" s="1063">
        <f t="shared" si="6"/>
        <v>0</v>
      </c>
      <c r="N72" s="30"/>
      <c r="O72" s="565"/>
      <c r="P72" s="836" t="s">
        <v>689</v>
      </c>
      <c r="Q72" s="870">
        <v>192</v>
      </c>
      <c r="R72" s="861" t="e">
        <f t="shared" si="3"/>
        <v>#VALUE!</v>
      </c>
      <c r="S72" s="837">
        <f t="shared" si="7"/>
        <v>0</v>
      </c>
      <c r="T72" s="871" t="e">
        <f t="shared" si="4"/>
        <v>#VALUE!</v>
      </c>
      <c r="U72" s="560"/>
      <c r="V72" s="567"/>
      <c r="W72" s="567"/>
      <c r="X72" s="567"/>
    </row>
    <row r="73" spans="1:24" s="6" customFormat="1" ht="15" customHeight="1" x14ac:dyDescent="0.2">
      <c r="A73" s="964">
        <v>73</v>
      </c>
      <c r="B73" s="267"/>
      <c r="C73" s="273"/>
      <c r="D73" s="273"/>
      <c r="E73" s="274" t="s">
        <v>510</v>
      </c>
      <c r="F73" s="274"/>
      <c r="G73" s="1059"/>
      <c r="H73" s="268"/>
      <c r="I73" s="592"/>
      <c r="J73" s="591"/>
      <c r="K73" s="591"/>
      <c r="L73" s="982"/>
      <c r="M73" s="1063">
        <f t="shared" si="6"/>
        <v>0</v>
      </c>
      <c r="N73" s="30"/>
      <c r="O73" s="565"/>
      <c r="P73" s="836" t="s">
        <v>690</v>
      </c>
      <c r="Q73" s="870">
        <v>162</v>
      </c>
      <c r="R73" s="861" t="e">
        <f t="shared" si="3"/>
        <v>#VALUE!</v>
      </c>
      <c r="S73" s="837">
        <f t="shared" si="7"/>
        <v>0</v>
      </c>
      <c r="T73" s="871" t="e">
        <f t="shared" si="4"/>
        <v>#VALUE!</v>
      </c>
      <c r="U73" s="560"/>
      <c r="V73" s="567"/>
      <c r="W73" s="567"/>
      <c r="X73" s="567"/>
    </row>
    <row r="74" spans="1:24" s="6" customFormat="1" ht="15" customHeight="1" x14ac:dyDescent="0.2">
      <c r="A74" s="964">
        <v>74</v>
      </c>
      <c r="B74" s="267"/>
      <c r="C74" s="273"/>
      <c r="D74" s="273"/>
      <c r="E74" s="274" t="s">
        <v>511</v>
      </c>
      <c r="F74" s="274"/>
      <c r="G74" s="1059"/>
      <c r="H74" s="268"/>
      <c r="I74" s="592"/>
      <c r="J74" s="591"/>
      <c r="K74" s="591"/>
      <c r="L74" s="982"/>
      <c r="M74" s="1063">
        <f t="shared" si="6"/>
        <v>0</v>
      </c>
      <c r="N74" s="30"/>
      <c r="O74" s="565"/>
      <c r="P74" s="836" t="s">
        <v>691</v>
      </c>
      <c r="Q74" s="870">
        <v>131</v>
      </c>
      <c r="R74" s="861" t="e">
        <f t="shared" si="3"/>
        <v>#VALUE!</v>
      </c>
      <c r="S74" s="837">
        <f t="shared" si="7"/>
        <v>0</v>
      </c>
      <c r="T74" s="871" t="e">
        <f t="shared" si="4"/>
        <v>#VALUE!</v>
      </c>
      <c r="U74" s="560"/>
      <c r="V74" s="567"/>
      <c r="W74" s="567"/>
      <c r="X74" s="567"/>
    </row>
    <row r="75" spans="1:24" s="6" customFormat="1" ht="15" customHeight="1" x14ac:dyDescent="0.2">
      <c r="A75" s="964">
        <v>75</v>
      </c>
      <c r="B75" s="267"/>
      <c r="C75" s="273"/>
      <c r="D75" s="273"/>
      <c r="E75" s="274" t="s">
        <v>512</v>
      </c>
      <c r="F75" s="274"/>
      <c r="G75" s="1059"/>
      <c r="H75" s="268"/>
      <c r="I75" s="592"/>
      <c r="J75" s="591"/>
      <c r="K75" s="591"/>
      <c r="L75" s="982"/>
      <c r="M75" s="1063">
        <f t="shared" si="6"/>
        <v>0</v>
      </c>
      <c r="N75" s="30"/>
      <c r="O75" s="565"/>
      <c r="P75" s="836" t="s">
        <v>692</v>
      </c>
      <c r="Q75" s="870">
        <v>101</v>
      </c>
      <c r="R75" s="861" t="e">
        <f t="shared" si="3"/>
        <v>#VALUE!</v>
      </c>
      <c r="S75" s="837">
        <f t="shared" si="7"/>
        <v>0</v>
      </c>
      <c r="T75" s="871" t="e">
        <f t="shared" si="4"/>
        <v>#VALUE!</v>
      </c>
      <c r="U75" s="560"/>
      <c r="V75" s="567"/>
      <c r="W75" s="567"/>
      <c r="X75" s="567"/>
    </row>
    <row r="76" spans="1:24" s="6" customFormat="1" ht="15" customHeight="1" x14ac:dyDescent="0.2">
      <c r="A76" s="964">
        <v>76</v>
      </c>
      <c r="B76" s="267"/>
      <c r="C76" s="273"/>
      <c r="D76" s="273"/>
      <c r="E76" s="274" t="s">
        <v>513</v>
      </c>
      <c r="F76" s="274"/>
      <c r="G76" s="1059"/>
      <c r="H76" s="268"/>
      <c r="I76" s="592"/>
      <c r="J76" s="591"/>
      <c r="K76" s="591"/>
      <c r="L76" s="982"/>
      <c r="M76" s="1063">
        <f t="shared" si="6"/>
        <v>0</v>
      </c>
      <c r="N76" s="30"/>
      <c r="O76" s="565"/>
      <c r="P76" s="836" t="s">
        <v>693</v>
      </c>
      <c r="Q76" s="870">
        <v>70</v>
      </c>
      <c r="R76" s="861" t="e">
        <f t="shared" si="3"/>
        <v>#VALUE!</v>
      </c>
      <c r="S76" s="837">
        <f t="shared" si="7"/>
        <v>0</v>
      </c>
      <c r="T76" s="871" t="e">
        <f t="shared" si="4"/>
        <v>#VALUE!</v>
      </c>
      <c r="U76" s="560"/>
      <c r="V76" s="567"/>
      <c r="W76" s="567"/>
      <c r="X76" s="567"/>
    </row>
    <row r="77" spans="1:24" s="6" customFormat="1" ht="15" customHeight="1" x14ac:dyDescent="0.2">
      <c r="A77" s="964">
        <v>77</v>
      </c>
      <c r="B77" s="267"/>
      <c r="C77" s="273"/>
      <c r="D77" s="273"/>
      <c r="E77" s="274" t="s">
        <v>514</v>
      </c>
      <c r="F77" s="274"/>
      <c r="G77" s="1059"/>
      <c r="H77" s="268"/>
      <c r="I77" s="592"/>
      <c r="J77" s="591"/>
      <c r="K77" s="591"/>
      <c r="L77" s="982"/>
      <c r="M77" s="1063">
        <f t="shared" si="6"/>
        <v>0</v>
      </c>
      <c r="N77" s="30"/>
      <c r="O77" s="565"/>
      <c r="P77" s="836" t="s">
        <v>694</v>
      </c>
      <c r="Q77" s="870">
        <v>39</v>
      </c>
      <c r="R77" s="861" t="e">
        <f t="shared" si="3"/>
        <v>#VALUE!</v>
      </c>
      <c r="S77" s="837">
        <f t="shared" si="7"/>
        <v>0</v>
      </c>
      <c r="T77" s="871" t="e">
        <f t="shared" si="4"/>
        <v>#VALUE!</v>
      </c>
      <c r="U77" s="560"/>
      <c r="V77" s="567"/>
      <c r="W77" s="567"/>
      <c r="X77" s="567"/>
    </row>
    <row r="78" spans="1:24" s="6" customFormat="1" ht="15" customHeight="1" thickBot="1" x14ac:dyDescent="0.25">
      <c r="A78" s="964">
        <v>78</v>
      </c>
      <c r="B78" s="267"/>
      <c r="C78" s="273"/>
      <c r="D78" s="273"/>
      <c r="E78" s="274" t="s">
        <v>515</v>
      </c>
      <c r="F78" s="274"/>
      <c r="G78" s="1060"/>
      <c r="H78" s="268"/>
      <c r="I78" s="592"/>
      <c r="J78" s="592"/>
      <c r="K78" s="592"/>
      <c r="L78" s="983"/>
      <c r="M78" s="1064">
        <f t="shared" si="6"/>
        <v>0</v>
      </c>
      <c r="N78" s="30"/>
      <c r="O78" s="565"/>
      <c r="P78" s="836" t="s">
        <v>695</v>
      </c>
      <c r="Q78" s="870">
        <v>11</v>
      </c>
      <c r="R78" s="861" t="e">
        <f t="shared" si="3"/>
        <v>#VALUE!</v>
      </c>
      <c r="S78" s="837">
        <f t="shared" si="7"/>
        <v>0</v>
      </c>
      <c r="T78" s="871" t="e">
        <f t="shared" si="4"/>
        <v>#VALUE!</v>
      </c>
      <c r="U78" s="560"/>
      <c r="V78" s="567"/>
      <c r="W78" s="567"/>
      <c r="X78" s="567"/>
    </row>
    <row r="79" spans="1:24" s="6" customFormat="1" ht="15" customHeight="1" thickBot="1" x14ac:dyDescent="0.25">
      <c r="A79" s="964">
        <v>79</v>
      </c>
      <c r="B79" s="267"/>
      <c r="C79" s="273"/>
      <c r="D79" s="273"/>
      <c r="E79" s="272" t="s">
        <v>15</v>
      </c>
      <c r="F79" s="267"/>
      <c r="G79" s="1061">
        <f>SUM(G67:G78)</f>
        <v>0</v>
      </c>
      <c r="H79" s="268"/>
      <c r="I79" s="1061">
        <f>SUM(I67:I78)</f>
        <v>0</v>
      </c>
      <c r="J79" s="1061">
        <f>SUM(J67:J78)</f>
        <v>0</v>
      </c>
      <c r="K79" s="1061">
        <f>SUM(K67:K78)</f>
        <v>0</v>
      </c>
      <c r="L79" s="1061">
        <f>SUM(L67:L78)</f>
        <v>0</v>
      </c>
      <c r="M79" s="1065">
        <f>I79+J79-K79-L79</f>
        <v>0</v>
      </c>
      <c r="N79" s="30"/>
      <c r="O79" s="565"/>
      <c r="P79" s="836" t="s">
        <v>696</v>
      </c>
      <c r="Q79" s="870">
        <v>-20</v>
      </c>
      <c r="R79" s="861" t="e">
        <f t="shared" si="3"/>
        <v>#VALUE!</v>
      </c>
      <c r="S79" s="837">
        <f t="shared" si="7"/>
        <v>0</v>
      </c>
      <c r="T79" s="871" t="e">
        <f t="shared" si="4"/>
        <v>#VALUE!</v>
      </c>
      <c r="U79" s="560"/>
      <c r="V79" s="567"/>
      <c r="W79" s="567"/>
      <c r="X79" s="567"/>
    </row>
    <row r="80" spans="1:24" s="145" customFormat="1" ht="15" customHeight="1" thickBot="1" x14ac:dyDescent="0.25">
      <c r="A80" s="964">
        <v>80</v>
      </c>
      <c r="B80" s="267"/>
      <c r="C80" s="273"/>
      <c r="D80" s="273"/>
      <c r="E80" s="274"/>
      <c r="F80" s="274"/>
      <c r="G80" s="275"/>
      <c r="H80" s="268"/>
      <c r="I80" s="275"/>
      <c r="J80" s="275"/>
      <c r="K80" s="275"/>
      <c r="L80" s="275"/>
      <c r="M80" s="276"/>
      <c r="N80" s="30"/>
      <c r="O80" s="565"/>
      <c r="P80" s="836" t="s">
        <v>672</v>
      </c>
      <c r="Q80" s="564">
        <v>182</v>
      </c>
      <c r="R80" s="861" t="e">
        <f t="shared" si="3"/>
        <v>#VALUE!</v>
      </c>
      <c r="S80" s="838" t="e">
        <f>-M81</f>
        <v>#VALUE!</v>
      </c>
      <c r="T80" s="871" t="e">
        <f t="shared" si="4"/>
        <v>#VALUE!</v>
      </c>
      <c r="U80" s="560"/>
      <c r="V80" s="567"/>
      <c r="W80" s="567"/>
      <c r="X80" s="567"/>
    </row>
    <row r="81" spans="1:24" s="6" customFormat="1" ht="15.75" customHeight="1" thickBot="1" x14ac:dyDescent="0.25">
      <c r="A81" s="964">
        <v>81</v>
      </c>
      <c r="B81" s="267"/>
      <c r="C81" s="273"/>
      <c r="D81" s="273"/>
      <c r="E81" s="723" t="s">
        <v>653</v>
      </c>
      <c r="F81" s="724"/>
      <c r="G81" s="725"/>
      <c r="H81" s="268"/>
      <c r="I81" s="278"/>
      <c r="J81" s="278"/>
      <c r="K81" s="269"/>
      <c r="L81" s="278"/>
      <c r="M81" s="741" t="str">
        <f>IF(M79=0,"N/A",K41)</f>
        <v>N/A</v>
      </c>
      <c r="N81" s="30"/>
      <c r="O81" s="565" t="s">
        <v>758</v>
      </c>
      <c r="P81" s="836" t="s">
        <v>665</v>
      </c>
      <c r="Q81" s="870">
        <v>0</v>
      </c>
      <c r="R81" s="861" t="e">
        <f t="shared" si="3"/>
        <v>#VALUE!</v>
      </c>
      <c r="S81" s="839" t="str">
        <f>M83</f>
        <v>N/A</v>
      </c>
      <c r="T81" s="871" t="e">
        <f t="shared" si="4"/>
        <v>#VALUE!</v>
      </c>
      <c r="U81" s="560"/>
      <c r="V81" s="567"/>
      <c r="W81" s="567"/>
      <c r="X81" s="567"/>
    </row>
    <row r="82" spans="1:24" s="530" customFormat="1" ht="15" customHeight="1" thickBot="1" x14ac:dyDescent="0.25">
      <c r="A82" s="964">
        <v>82</v>
      </c>
      <c r="B82" s="267"/>
      <c r="C82" s="273"/>
      <c r="D82" s="273"/>
      <c r="E82" s="277"/>
      <c r="F82" s="277"/>
      <c r="G82" s="269"/>
      <c r="H82" s="268"/>
      <c r="I82" s="278"/>
      <c r="J82" s="278"/>
      <c r="K82" s="269"/>
      <c r="L82" s="278"/>
      <c r="M82" s="269"/>
      <c r="N82" s="30"/>
      <c r="O82" s="565"/>
      <c r="P82" s="836" t="s">
        <v>97</v>
      </c>
      <c r="Q82" s="870">
        <v>0</v>
      </c>
      <c r="R82" s="861" t="e">
        <f t="shared" si="3"/>
        <v>#VALUE!</v>
      </c>
      <c r="S82" s="839" t="str">
        <f>M85</f>
        <v>N/A</v>
      </c>
      <c r="T82" s="871" t="e">
        <f t="shared" si="4"/>
        <v>#VALUE!</v>
      </c>
      <c r="U82" s="560"/>
      <c r="V82" s="567"/>
      <c r="W82" s="567"/>
      <c r="X82" s="567"/>
    </row>
    <row r="83" spans="1:24" s="530" customFormat="1" ht="15" customHeight="1" thickBot="1" x14ac:dyDescent="0.25">
      <c r="A83" s="964">
        <v>83</v>
      </c>
      <c r="B83" s="267"/>
      <c r="C83" s="273"/>
      <c r="D83" s="273"/>
      <c r="E83" s="723" t="s">
        <v>103</v>
      </c>
      <c r="F83" s="724"/>
      <c r="G83" s="725"/>
      <c r="H83" s="268"/>
      <c r="I83" s="278"/>
      <c r="J83" s="278"/>
      <c r="K83" s="269"/>
      <c r="L83" s="278"/>
      <c r="M83" s="741" t="str">
        <f>IF(M79=0,"N/A",L45)</f>
        <v>N/A</v>
      </c>
      <c r="N83" s="30"/>
      <c r="O83" s="565" t="s">
        <v>759</v>
      </c>
      <c r="P83" s="860"/>
      <c r="Q83" s="849"/>
      <c r="R83" s="861"/>
      <c r="S83" s="840"/>
      <c r="T83" s="872"/>
      <c r="U83" s="564"/>
      <c r="V83" s="567"/>
      <c r="W83" s="567"/>
      <c r="X83" s="567"/>
    </row>
    <row r="84" spans="1:24" s="530" customFormat="1" ht="15" customHeight="1" thickBot="1" x14ac:dyDescent="0.25">
      <c r="A84" s="964">
        <v>84</v>
      </c>
      <c r="B84" s="267"/>
      <c r="C84" s="273"/>
      <c r="D84" s="273"/>
      <c r="E84" s="277"/>
      <c r="F84" s="277"/>
      <c r="G84" s="269"/>
      <c r="H84" s="268"/>
      <c r="I84" s="278"/>
      <c r="J84" s="278"/>
      <c r="K84" s="269"/>
      <c r="L84" s="278"/>
      <c r="M84" s="269"/>
      <c r="N84" s="30"/>
      <c r="O84" s="565"/>
      <c r="P84" s="860"/>
      <c r="Q84" s="849"/>
      <c r="R84" s="564" t="s">
        <v>713</v>
      </c>
      <c r="S84" s="841" t="s">
        <v>713</v>
      </c>
      <c r="T84" s="873" t="e">
        <f>0.1*SIGN(SUM(S55:S82))</f>
        <v>#VALUE!</v>
      </c>
      <c r="U84" s="564"/>
      <c r="V84" s="567"/>
      <c r="W84" s="567"/>
      <c r="X84" s="567"/>
    </row>
    <row r="85" spans="1:24" s="530" customFormat="1" ht="15" customHeight="1" thickBot="1" x14ac:dyDescent="0.25">
      <c r="A85" s="964">
        <v>85</v>
      </c>
      <c r="B85" s="267"/>
      <c r="C85" s="273"/>
      <c r="D85" s="273"/>
      <c r="E85" s="723" t="s">
        <v>97</v>
      </c>
      <c r="F85" s="724"/>
      <c r="G85" s="269"/>
      <c r="H85" s="268"/>
      <c r="I85" s="278"/>
      <c r="J85" s="278"/>
      <c r="K85" s="269"/>
      <c r="L85" s="278"/>
      <c r="M85" s="741" t="str">
        <f>IF(M79=0,"N/A",L51)</f>
        <v>N/A</v>
      </c>
      <c r="N85" s="30"/>
      <c r="O85" s="565" t="s">
        <v>760</v>
      </c>
      <c r="P85" s="855"/>
      <c r="Q85" s="564"/>
      <c r="R85" s="564" t="s">
        <v>714</v>
      </c>
      <c r="S85" s="841" t="s">
        <v>714</v>
      </c>
      <c r="T85" s="874" t="e">
        <f>XIRR(S55:S82,R55:R82,T84)</f>
        <v>#VALUE!</v>
      </c>
      <c r="U85" s="564"/>
      <c r="V85" s="567"/>
      <c r="W85" s="567"/>
      <c r="X85" s="567"/>
    </row>
    <row r="86" spans="1:24" s="530" customFormat="1" ht="15" customHeight="1" x14ac:dyDescent="0.2">
      <c r="A86" s="964">
        <v>86</v>
      </c>
      <c r="B86" s="267"/>
      <c r="C86" s="273"/>
      <c r="D86" s="273"/>
      <c r="E86" s="277"/>
      <c r="F86" s="277"/>
      <c r="G86" s="269"/>
      <c r="H86" s="268"/>
      <c r="I86" s="278"/>
      <c r="J86" s="278"/>
      <c r="K86" s="269"/>
      <c r="L86" s="278"/>
      <c r="M86" s="269"/>
      <c r="N86" s="30"/>
      <c r="O86" s="565"/>
      <c r="P86" s="855"/>
      <c r="Q86" s="564"/>
      <c r="R86" s="564" t="s">
        <v>715</v>
      </c>
      <c r="S86" s="841" t="s">
        <v>715</v>
      </c>
      <c r="T86" s="875" t="e">
        <f>SUM(T55:T82)</f>
        <v>#VALUE!</v>
      </c>
      <c r="U86" s="564"/>
      <c r="V86" s="567"/>
      <c r="W86" s="567"/>
      <c r="X86" s="567"/>
    </row>
    <row r="87" spans="1:24" s="530" customFormat="1" ht="15" customHeight="1" thickBot="1" x14ac:dyDescent="0.25">
      <c r="A87" s="964">
        <v>87</v>
      </c>
      <c r="B87" s="267"/>
      <c r="C87" s="273"/>
      <c r="D87" s="273"/>
      <c r="E87" s="277"/>
      <c r="F87" s="277"/>
      <c r="G87" s="269"/>
      <c r="H87" s="268"/>
      <c r="I87" s="278"/>
      <c r="J87" s="278"/>
      <c r="K87" s="269"/>
      <c r="L87" s="278"/>
      <c r="M87" s="269"/>
      <c r="N87" s="30"/>
      <c r="O87" s="565"/>
      <c r="P87" s="855"/>
      <c r="Q87" s="564"/>
      <c r="R87" s="861" t="s">
        <v>566</v>
      </c>
      <c r="S87" s="842" t="s">
        <v>566</v>
      </c>
      <c r="T87" s="874" t="e">
        <f>IF(ABS(T86)&lt;0.01,T85,"ERROR")</f>
        <v>#VALUE!</v>
      </c>
      <c r="U87" s="564"/>
      <c r="V87" s="567"/>
      <c r="W87" s="567"/>
      <c r="X87" s="567"/>
    </row>
    <row r="88" spans="1:24" s="6" customFormat="1" ht="15" customHeight="1" thickBot="1" x14ac:dyDescent="0.3">
      <c r="A88" s="964">
        <v>88</v>
      </c>
      <c r="B88" s="267"/>
      <c r="C88" s="272"/>
      <c r="D88" s="272"/>
      <c r="E88" s="724" t="s">
        <v>630</v>
      </c>
      <c r="F88" s="726"/>
      <c r="G88" s="727"/>
      <c r="H88" s="267"/>
      <c r="I88" s="268"/>
      <c r="J88" s="267"/>
      <c r="K88" s="267"/>
      <c r="L88" s="267"/>
      <c r="M88" s="850" t="str">
        <f>IF(M79=0,"N/A",T87)</f>
        <v>N/A</v>
      </c>
      <c r="N88" s="227"/>
      <c r="O88" s="565" t="s">
        <v>761</v>
      </c>
      <c r="P88" s="881" t="s">
        <v>716</v>
      </c>
      <c r="Q88" s="564"/>
      <c r="R88" s="564"/>
      <c r="S88" s="865"/>
      <c r="T88" s="876"/>
      <c r="U88" s="566"/>
    </row>
    <row r="89" spans="1:24" s="6" customFormat="1" ht="15" customHeight="1" thickBot="1" x14ac:dyDescent="0.3">
      <c r="A89" s="964">
        <v>89</v>
      </c>
      <c r="B89" s="267"/>
      <c r="C89" s="272"/>
      <c r="D89" s="272"/>
      <c r="E89" s="268"/>
      <c r="F89" s="268"/>
      <c r="G89" s="267"/>
      <c r="H89" s="267"/>
      <c r="I89" s="267"/>
      <c r="J89" s="267"/>
      <c r="K89" s="267"/>
      <c r="L89" s="279"/>
      <c r="M89" s="425"/>
      <c r="N89" s="227"/>
      <c r="O89" s="565"/>
      <c r="P89" s="877"/>
      <c r="Q89" s="834"/>
      <c r="R89" s="834"/>
      <c r="S89" s="834"/>
      <c r="T89" s="835"/>
    </row>
    <row r="90" spans="1:24" s="6" customFormat="1" ht="15" customHeight="1" thickBot="1" x14ac:dyDescent="0.3">
      <c r="A90" s="964">
        <v>90</v>
      </c>
      <c r="B90" s="267"/>
      <c r="C90" s="272"/>
      <c r="D90" s="272"/>
      <c r="E90" s="724" t="s">
        <v>632</v>
      </c>
      <c r="F90" s="726"/>
      <c r="G90" s="727"/>
      <c r="H90" s="267"/>
      <c r="I90" s="267"/>
      <c r="J90" s="267"/>
      <c r="K90" s="267"/>
      <c r="L90" s="279"/>
      <c r="M90" s="747" t="str">
        <f>IF(M88="N/A","N/A",M88-($M$55*$M$56*$M$57))</f>
        <v>N/A</v>
      </c>
      <c r="N90" s="227"/>
      <c r="O90" s="565" t="s">
        <v>762</v>
      </c>
      <c r="P90"/>
    </row>
    <row r="91" spans="1:24" s="123" customFormat="1" ht="15" customHeight="1" x14ac:dyDescent="0.2">
      <c r="A91" s="964">
        <v>91</v>
      </c>
      <c r="B91" s="267"/>
      <c r="C91" s="272"/>
      <c r="D91" s="272"/>
      <c r="E91" s="268"/>
      <c r="F91" s="268"/>
      <c r="G91" s="267"/>
      <c r="H91" s="267"/>
      <c r="I91" s="267"/>
      <c r="J91" s="267"/>
      <c r="K91" s="267"/>
      <c r="L91" s="279"/>
      <c r="M91" s="426"/>
      <c r="N91" s="30"/>
      <c r="O91" s="565"/>
    </row>
    <row r="92" spans="1:24" s="123" customFormat="1" ht="15" customHeight="1" x14ac:dyDescent="0.3">
      <c r="A92" s="964">
        <v>92</v>
      </c>
      <c r="B92" s="272"/>
      <c r="C92" s="284" t="s">
        <v>456</v>
      </c>
      <c r="D92" s="266"/>
      <c r="E92" s="268"/>
      <c r="F92" s="268"/>
      <c r="G92" s="267"/>
      <c r="H92" s="267"/>
      <c r="I92" s="267"/>
      <c r="J92" s="267"/>
      <c r="K92" s="267"/>
      <c r="L92" s="279"/>
      <c r="M92" s="426"/>
      <c r="N92" s="30"/>
      <c r="O92" s="565"/>
    </row>
    <row r="93" spans="1:24" s="123" customFormat="1" ht="15" customHeight="1" thickBot="1" x14ac:dyDescent="0.25">
      <c r="A93" s="964">
        <v>93</v>
      </c>
      <c r="B93" s="272"/>
      <c r="C93" s="272"/>
      <c r="D93" s="272"/>
      <c r="E93" s="268"/>
      <c r="F93" s="268"/>
      <c r="G93" s="267"/>
      <c r="H93" s="267"/>
      <c r="I93" s="267"/>
      <c r="J93" s="267"/>
      <c r="K93" s="267"/>
      <c r="L93" s="279"/>
      <c r="M93" s="426"/>
      <c r="N93" s="30"/>
      <c r="O93" s="565"/>
      <c r="Q93" s="560"/>
      <c r="R93" s="560"/>
      <c r="S93" s="560"/>
      <c r="T93" s="560"/>
      <c r="U93" s="560"/>
      <c r="V93" s="560"/>
    </row>
    <row r="94" spans="1:24" s="123" customFormat="1" ht="15" customHeight="1" thickBot="1" x14ac:dyDescent="0.25">
      <c r="A94" s="964">
        <v>94</v>
      </c>
      <c r="B94" s="272"/>
      <c r="C94" s="280"/>
      <c r="D94" s="280"/>
      <c r="E94" s="728" t="s">
        <v>631</v>
      </c>
      <c r="F94" s="728"/>
      <c r="G94" s="727"/>
      <c r="H94" s="267"/>
      <c r="I94" s="267"/>
      <c r="J94" s="267"/>
      <c r="K94" s="267"/>
      <c r="L94" s="279"/>
      <c r="M94" s="850">
        <f>IF(L34=0,0,('S3.Regulatory Profit'!T31-(M104+M111))/(L34+(0.5*K39)))</f>
        <v>0</v>
      </c>
      <c r="N94" s="30"/>
      <c r="O94" s="565" t="s">
        <v>789</v>
      </c>
      <c r="Q94" s="560"/>
      <c r="R94" s="560"/>
      <c r="S94" s="560"/>
      <c r="T94" s="560"/>
      <c r="U94" s="560"/>
      <c r="V94" s="560"/>
    </row>
    <row r="95" spans="1:24" s="123" customFormat="1" ht="15" customHeight="1" thickBot="1" x14ac:dyDescent="0.25">
      <c r="A95" s="964">
        <v>95</v>
      </c>
      <c r="B95" s="272"/>
      <c r="C95" s="280"/>
      <c r="D95" s="280"/>
      <c r="E95" s="281"/>
      <c r="F95" s="281"/>
      <c r="G95" s="267"/>
      <c r="H95" s="267"/>
      <c r="I95" s="267"/>
      <c r="J95" s="267"/>
      <c r="K95" s="267"/>
      <c r="L95" s="279"/>
      <c r="M95" s="426"/>
      <c r="N95" s="30"/>
      <c r="O95" s="565"/>
      <c r="P95" s="1069" t="s">
        <v>832</v>
      </c>
      <c r="Q95" s="560"/>
      <c r="R95" s="560"/>
      <c r="S95" s="560"/>
      <c r="T95" s="560"/>
      <c r="U95" s="560"/>
      <c r="V95" s="560"/>
    </row>
    <row r="96" spans="1:24" s="123" customFormat="1" ht="15" customHeight="1" thickBot="1" x14ac:dyDescent="0.25">
      <c r="A96" s="964">
        <v>96</v>
      </c>
      <c r="B96" s="272"/>
      <c r="C96" s="280"/>
      <c r="D96" s="280"/>
      <c r="E96" s="728" t="s">
        <v>633</v>
      </c>
      <c r="F96" s="728"/>
      <c r="G96" s="727"/>
      <c r="H96" s="267"/>
      <c r="I96" s="267"/>
      <c r="J96" s="267"/>
      <c r="K96" s="267"/>
      <c r="L96" s="279"/>
      <c r="M96" s="556">
        <f>M94-($M$55*$M$56*$M$57)</f>
        <v>0</v>
      </c>
      <c r="N96" s="30"/>
      <c r="O96" s="565" t="s">
        <v>763</v>
      </c>
      <c r="P96" s="1073" t="s">
        <v>833</v>
      </c>
      <c r="Q96" s="1075" t="s">
        <v>834</v>
      </c>
      <c r="R96" s="1071"/>
      <c r="S96" s="560"/>
      <c r="T96" s="560"/>
      <c r="U96" s="560"/>
      <c r="V96" s="560"/>
    </row>
    <row r="97" spans="1:22" s="123" customFormat="1" ht="15" customHeight="1" x14ac:dyDescent="0.2">
      <c r="A97" s="964">
        <v>97</v>
      </c>
      <c r="B97" s="267"/>
      <c r="C97" s="280"/>
      <c r="D97" s="280"/>
      <c r="E97" s="281"/>
      <c r="F97" s="281"/>
      <c r="G97" s="267"/>
      <c r="H97" s="267"/>
      <c r="I97" s="267"/>
      <c r="J97" s="267"/>
      <c r="K97" s="267"/>
      <c r="L97" s="279"/>
      <c r="M97" s="279"/>
      <c r="N97" s="30"/>
      <c r="O97" s="565"/>
      <c r="P97" s="1077">
        <f>L36</f>
        <v>0</v>
      </c>
      <c r="Q97" s="1080" t="b">
        <f>(ROUND(P97,0)=ROUND(G79,0))</f>
        <v>1</v>
      </c>
      <c r="R97" s="1067"/>
      <c r="S97" s="560"/>
      <c r="T97" s="560"/>
      <c r="U97" s="560"/>
      <c r="V97" s="560"/>
    </row>
    <row r="98" spans="1:22" s="123" customFormat="1" ht="15" customHeight="1" x14ac:dyDescent="0.2">
      <c r="A98" s="964">
        <v>98</v>
      </c>
      <c r="B98" s="282"/>
      <c r="C98" s="283"/>
      <c r="D98" s="283" t="s">
        <v>389</v>
      </c>
      <c r="E98" s="283"/>
      <c r="F98" s="283"/>
      <c r="G98" s="283"/>
      <c r="H98" s="283"/>
      <c r="I98" s="283"/>
      <c r="J98" s="283"/>
      <c r="K98" s="283"/>
      <c r="L98" s="283"/>
      <c r="M98" s="283"/>
      <c r="N98" s="30"/>
      <c r="O98" s="565"/>
      <c r="Q98" s="560"/>
      <c r="R98" s="560"/>
      <c r="S98" s="560"/>
      <c r="T98" s="560"/>
      <c r="U98" s="560"/>
      <c r="V98" s="560"/>
    </row>
    <row r="99" spans="1:22" s="1" customFormat="1" ht="15" customHeight="1" x14ac:dyDescent="0.2">
      <c r="A99" s="964">
        <v>99</v>
      </c>
      <c r="B99" s="282"/>
      <c r="C99" s="283"/>
      <c r="D99" s="283"/>
      <c r="E99" s="283"/>
      <c r="F99" s="283"/>
      <c r="G99" s="283"/>
      <c r="H99" s="283"/>
      <c r="I99" s="283"/>
      <c r="J99" s="283"/>
      <c r="K99" s="283"/>
      <c r="L99" s="283"/>
      <c r="M99" s="283"/>
      <c r="N99" s="30"/>
      <c r="O99" s="565"/>
      <c r="P99" s="1069" t="s">
        <v>835</v>
      </c>
      <c r="Q99" s="564"/>
      <c r="R99" s="564"/>
      <c r="S99" s="564"/>
      <c r="T99" s="564"/>
      <c r="U99" s="564"/>
      <c r="V99" s="564"/>
    </row>
    <row r="100" spans="1:22" s="1" customFormat="1" ht="15" customHeight="1" x14ac:dyDescent="0.3">
      <c r="A100" s="964">
        <v>100</v>
      </c>
      <c r="B100" s="561"/>
      <c r="C100" s="729" t="s">
        <v>731</v>
      </c>
      <c r="D100" s="730"/>
      <c r="E100" s="731"/>
      <c r="F100" s="732"/>
      <c r="G100" s="732"/>
      <c r="H100" s="578"/>
      <c r="I100" s="578"/>
      <c r="J100" s="578"/>
      <c r="K100" s="578"/>
      <c r="L100" s="579"/>
      <c r="M100" s="580"/>
      <c r="N100" s="562"/>
      <c r="O100" s="565"/>
      <c r="P100" s="1073" t="s">
        <v>836</v>
      </c>
      <c r="Q100" s="1075" t="s">
        <v>837</v>
      </c>
      <c r="R100" s="1071"/>
      <c r="S100" s="560"/>
      <c r="T100" s="560"/>
      <c r="U100" s="560"/>
      <c r="V100" s="560"/>
    </row>
    <row r="101" spans="1:22" s="1" customFormat="1" ht="15" customHeight="1" x14ac:dyDescent="0.3">
      <c r="A101" s="964">
        <v>101</v>
      </c>
      <c r="B101" s="561"/>
      <c r="C101" s="574"/>
      <c r="D101" s="575"/>
      <c r="E101" s="576"/>
      <c r="F101" s="577"/>
      <c r="G101" s="577"/>
      <c r="H101" s="578"/>
      <c r="I101" s="578"/>
      <c r="J101" s="578"/>
      <c r="K101" s="578"/>
      <c r="L101" s="579"/>
      <c r="M101" s="580"/>
      <c r="N101" s="562"/>
      <c r="O101" s="565"/>
      <c r="P101" s="1078">
        <f>K38</f>
        <v>0</v>
      </c>
      <c r="Q101" s="1080" t="b">
        <f>(ROUND(P101,0)=ROUND(I79,0))</f>
        <v>1</v>
      </c>
      <c r="R101" s="1067"/>
      <c r="S101" s="560"/>
      <c r="T101" s="560"/>
      <c r="U101" s="560"/>
      <c r="V101" s="560"/>
    </row>
    <row r="102" spans="1:22" s="567" customFormat="1" ht="15" customHeight="1" x14ac:dyDescent="0.3">
      <c r="A102" s="964">
        <v>102</v>
      </c>
      <c r="B102" s="561"/>
      <c r="C102" s="729"/>
      <c r="D102" s="730"/>
      <c r="E102" s="732" t="s">
        <v>111</v>
      </c>
      <c r="F102" s="732"/>
      <c r="G102" s="732"/>
      <c r="H102" s="733"/>
      <c r="I102" s="733"/>
      <c r="J102" s="733"/>
      <c r="K102" s="733"/>
      <c r="L102" s="749">
        <f>'S3.Regulatory Profit'!T59</f>
        <v>0</v>
      </c>
      <c r="M102" s="735"/>
      <c r="N102" s="562"/>
      <c r="O102" s="565"/>
      <c r="P102" s="566"/>
      <c r="Q102" s="560"/>
      <c r="R102" s="560"/>
      <c r="S102" s="560"/>
      <c r="T102" s="560"/>
      <c r="U102" s="560"/>
      <c r="V102" s="560"/>
    </row>
    <row r="103" spans="1:22" s="1" customFormat="1" ht="15" customHeight="1" x14ac:dyDescent="0.3">
      <c r="A103" s="964">
        <v>103</v>
      </c>
      <c r="B103" s="561"/>
      <c r="C103" s="729"/>
      <c r="D103" s="730"/>
      <c r="E103" s="732" t="s">
        <v>792</v>
      </c>
      <c r="F103" s="732"/>
      <c r="G103" s="732"/>
      <c r="H103" s="733"/>
      <c r="I103" s="733"/>
      <c r="J103" s="733"/>
      <c r="K103" s="733"/>
      <c r="L103" s="591"/>
      <c r="M103" s="735"/>
      <c r="N103" s="562"/>
      <c r="O103" s="565"/>
      <c r="P103" s="1069" t="s">
        <v>838</v>
      </c>
      <c r="Q103" s="560"/>
      <c r="R103" s="560"/>
      <c r="S103" s="560"/>
      <c r="T103" s="560"/>
      <c r="U103" s="560"/>
      <c r="V103" s="560"/>
    </row>
    <row r="104" spans="1:22" s="6" customFormat="1" ht="15" customHeight="1" x14ac:dyDescent="0.3">
      <c r="A104" s="964">
        <v>104</v>
      </c>
      <c r="B104" s="561"/>
      <c r="C104" s="729"/>
      <c r="D104" s="737" t="s">
        <v>654</v>
      </c>
      <c r="E104" s="731"/>
      <c r="F104" s="732"/>
      <c r="G104" s="732"/>
      <c r="H104" s="733"/>
      <c r="I104" s="733"/>
      <c r="J104" s="733"/>
      <c r="K104" s="733"/>
      <c r="L104" s="734"/>
      <c r="M104" s="748">
        <f>SUM(L102:L103)</f>
        <v>0</v>
      </c>
      <c r="N104" s="562"/>
      <c r="O104" s="565"/>
      <c r="P104" s="1073" t="s">
        <v>839</v>
      </c>
      <c r="Q104" s="1076" t="s">
        <v>840</v>
      </c>
      <c r="R104" s="1072"/>
      <c r="S104" s="564"/>
      <c r="T104" s="564"/>
      <c r="U104" s="564"/>
      <c r="V104" s="564"/>
    </row>
    <row r="105" spans="1:22" s="6" customFormat="1" ht="15" customHeight="1" thickBot="1" x14ac:dyDescent="0.35">
      <c r="A105" s="964">
        <v>105</v>
      </c>
      <c r="B105" s="561"/>
      <c r="C105" s="574"/>
      <c r="D105" s="575"/>
      <c r="E105" s="576"/>
      <c r="F105" s="577"/>
      <c r="G105" s="577"/>
      <c r="H105" s="578"/>
      <c r="I105" s="578"/>
      <c r="J105" s="578"/>
      <c r="K105" s="578"/>
      <c r="L105" s="579"/>
      <c r="M105" s="735"/>
      <c r="N105" s="562"/>
      <c r="O105" s="565"/>
      <c r="P105" s="1078">
        <f>K39</f>
        <v>0</v>
      </c>
      <c r="Q105" s="1081" t="b">
        <f>(ROUND(P105,0)=ROUND(J79,0))</f>
        <v>1</v>
      </c>
      <c r="R105" s="1068"/>
      <c r="S105" s="564"/>
      <c r="T105" s="564"/>
      <c r="U105" s="564"/>
      <c r="V105" s="564"/>
    </row>
    <row r="106" spans="1:22" s="6" customFormat="1" ht="15" customHeight="1" thickBot="1" x14ac:dyDescent="0.35">
      <c r="A106" s="964">
        <v>106</v>
      </c>
      <c r="B106" s="561"/>
      <c r="C106" s="574"/>
      <c r="D106" s="736" t="s">
        <v>705</v>
      </c>
      <c r="E106" s="732"/>
      <c r="F106" s="732"/>
      <c r="G106" s="732"/>
      <c r="H106" s="578"/>
      <c r="I106" s="578"/>
      <c r="J106" s="578"/>
      <c r="K106" s="578"/>
      <c r="L106" s="579"/>
      <c r="M106" s="743">
        <f>M20-M21</f>
        <v>0</v>
      </c>
      <c r="N106" s="562"/>
      <c r="O106" s="565" t="s">
        <v>764</v>
      </c>
      <c r="P106" s="559"/>
      <c r="Q106" s="564"/>
      <c r="R106" s="564"/>
      <c r="S106" s="564"/>
      <c r="T106" s="564"/>
      <c r="U106" s="564"/>
      <c r="V106" s="564"/>
    </row>
    <row r="107" spans="1:22" s="566" customFormat="1" ht="15" customHeight="1" x14ac:dyDescent="0.3">
      <c r="A107" s="964">
        <v>107</v>
      </c>
      <c r="B107" s="561"/>
      <c r="C107" s="574"/>
      <c r="D107" s="574"/>
      <c r="E107" s="581"/>
      <c r="F107" s="577"/>
      <c r="G107" s="577"/>
      <c r="H107" s="578"/>
      <c r="I107" s="578"/>
      <c r="J107" s="578"/>
      <c r="K107" s="578"/>
      <c r="L107" s="579"/>
      <c r="M107" s="579"/>
      <c r="N107" s="562"/>
      <c r="O107" s="565"/>
      <c r="P107" s="1070" t="s">
        <v>841</v>
      </c>
      <c r="Q107" s="564"/>
      <c r="R107" s="564"/>
      <c r="S107" s="564"/>
      <c r="T107" s="564"/>
      <c r="U107" s="564"/>
      <c r="V107" s="564"/>
    </row>
    <row r="108" spans="1:22" s="566" customFormat="1" ht="15" customHeight="1" x14ac:dyDescent="0.3">
      <c r="A108" s="964">
        <v>108</v>
      </c>
      <c r="B108" s="561"/>
      <c r="C108" s="574"/>
      <c r="D108" s="729"/>
      <c r="E108" s="732" t="s">
        <v>706</v>
      </c>
      <c r="F108" s="732"/>
      <c r="G108" s="732"/>
      <c r="H108" s="733"/>
      <c r="I108" s="733"/>
      <c r="J108" s="733"/>
      <c r="K108" s="733"/>
      <c r="L108" s="591"/>
      <c r="M108" s="734"/>
      <c r="N108" s="562"/>
      <c r="O108" s="565"/>
      <c r="P108" s="1074" t="s">
        <v>842</v>
      </c>
      <c r="Q108" s="1076" t="s">
        <v>843</v>
      </c>
      <c r="R108" s="1072"/>
      <c r="S108" s="564"/>
      <c r="T108" s="564"/>
      <c r="U108" s="564"/>
      <c r="V108" s="564"/>
    </row>
    <row r="109" spans="1:22" s="566" customFormat="1" ht="15" customHeight="1" x14ac:dyDescent="0.3">
      <c r="A109" s="964">
        <v>109</v>
      </c>
      <c r="B109" s="561"/>
      <c r="C109" s="729"/>
      <c r="D109" s="729"/>
      <c r="E109" s="732" t="s">
        <v>707</v>
      </c>
      <c r="F109" s="732"/>
      <c r="G109" s="732"/>
      <c r="H109" s="733"/>
      <c r="I109" s="733"/>
      <c r="J109" s="733"/>
      <c r="K109" s="733"/>
      <c r="L109" s="591"/>
      <c r="M109" s="734"/>
      <c r="N109" s="562"/>
      <c r="O109" s="565"/>
      <c r="P109" s="1079">
        <f>K40</f>
        <v>0</v>
      </c>
      <c r="Q109" s="1081" t="b">
        <f>(ROUND(P109,0)=ROUND(K79,0))</f>
        <v>1</v>
      </c>
      <c r="R109" s="1068"/>
      <c r="S109" s="564"/>
      <c r="T109" s="564"/>
      <c r="U109" s="564"/>
      <c r="V109" s="564"/>
    </row>
    <row r="110" spans="1:22" s="566" customFormat="1" ht="15" customHeight="1" x14ac:dyDescent="0.3">
      <c r="A110" s="964">
        <v>110</v>
      </c>
      <c r="B110" s="561"/>
      <c r="C110" s="729"/>
      <c r="D110" s="729"/>
      <c r="E110" s="732" t="s">
        <v>793</v>
      </c>
      <c r="F110" s="732"/>
      <c r="G110" s="732"/>
      <c r="H110" s="733"/>
      <c r="I110" s="733"/>
      <c r="J110" s="733"/>
      <c r="K110" s="733"/>
      <c r="L110" s="591"/>
      <c r="M110" s="734"/>
      <c r="N110" s="562"/>
      <c r="O110" s="565"/>
      <c r="P110" s="567"/>
      <c r="Q110" s="564"/>
      <c r="R110" s="564"/>
      <c r="S110" s="564"/>
      <c r="T110" s="564"/>
      <c r="U110" s="564"/>
      <c r="V110" s="564"/>
    </row>
    <row r="111" spans="1:22" s="6" customFormat="1" ht="15" customHeight="1" x14ac:dyDescent="0.3">
      <c r="A111" s="964">
        <v>111</v>
      </c>
      <c r="B111" s="561"/>
      <c r="C111" s="574"/>
      <c r="D111" s="737" t="s">
        <v>708</v>
      </c>
      <c r="E111" s="731"/>
      <c r="F111" s="732"/>
      <c r="G111" s="732"/>
      <c r="H111" s="733"/>
      <c r="I111" s="733"/>
      <c r="J111" s="733"/>
      <c r="K111" s="733"/>
      <c r="L111" s="734"/>
      <c r="M111" s="848">
        <f>SUM(L108:L110)</f>
        <v>0</v>
      </c>
      <c r="N111" s="562"/>
      <c r="O111" s="565"/>
      <c r="P111" s="1069" t="s">
        <v>844</v>
      </c>
      <c r="Q111" s="564"/>
      <c r="R111" s="564"/>
      <c r="S111" s="564"/>
      <c r="T111" s="564"/>
      <c r="U111" s="564"/>
      <c r="V111" s="564"/>
    </row>
    <row r="112" spans="1:22" s="6" customFormat="1" ht="15" customHeight="1" thickBot="1" x14ac:dyDescent="0.35">
      <c r="A112" s="964">
        <v>112</v>
      </c>
      <c r="B112" s="561"/>
      <c r="C112" s="574"/>
      <c r="D112" s="730"/>
      <c r="E112" s="731"/>
      <c r="F112" s="732"/>
      <c r="G112" s="732"/>
      <c r="H112" s="733"/>
      <c r="I112" s="733"/>
      <c r="J112" s="733"/>
      <c r="K112" s="733"/>
      <c r="L112" s="734"/>
      <c r="M112" s="735"/>
      <c r="N112" s="562"/>
      <c r="O112" s="565"/>
      <c r="P112" s="1073" t="s">
        <v>845</v>
      </c>
      <c r="Q112" s="1076" t="s">
        <v>846</v>
      </c>
      <c r="R112" s="1072"/>
      <c r="S112" s="564"/>
      <c r="T112" s="564"/>
      <c r="U112" s="564"/>
      <c r="V112" s="564"/>
    </row>
    <row r="113" spans="1:22" s="566" customFormat="1" ht="15" customHeight="1" thickBot="1" x14ac:dyDescent="0.35">
      <c r="A113" s="964">
        <v>113</v>
      </c>
      <c r="B113" s="561"/>
      <c r="C113" s="574"/>
      <c r="D113" s="728" t="s">
        <v>717</v>
      </c>
      <c r="E113" s="732"/>
      <c r="F113" s="732"/>
      <c r="G113" s="732"/>
      <c r="H113" s="733"/>
      <c r="I113" s="733"/>
      <c r="J113" s="733"/>
      <c r="K113" s="733"/>
      <c r="L113" s="734"/>
      <c r="M113" s="743">
        <f>M21-M22</f>
        <v>0</v>
      </c>
      <c r="N113" s="562"/>
      <c r="O113" s="565" t="s">
        <v>765</v>
      </c>
      <c r="P113" s="1078">
        <f>K42</f>
        <v>0</v>
      </c>
      <c r="Q113" s="1081" t="b">
        <f>(ROUND(P113,0)=ROUND(L79,0))</f>
        <v>1</v>
      </c>
      <c r="R113" s="1068"/>
      <c r="S113" s="564"/>
      <c r="T113" s="564"/>
      <c r="U113" s="564"/>
      <c r="V113" s="564"/>
    </row>
    <row r="114" spans="1:22" s="6" customFormat="1" ht="15" customHeight="1" x14ac:dyDescent="0.3">
      <c r="A114" s="563"/>
      <c r="B114" s="903"/>
      <c r="C114" s="904"/>
      <c r="D114" s="905"/>
      <c r="E114" s="906"/>
      <c r="F114" s="907"/>
      <c r="G114" s="907"/>
      <c r="H114" s="903"/>
      <c r="I114" s="903"/>
      <c r="J114" s="903"/>
      <c r="K114" s="903"/>
      <c r="L114" s="903"/>
      <c r="M114" s="903"/>
      <c r="N114" s="902"/>
      <c r="O114" s="565"/>
      <c r="P114" s="559"/>
      <c r="Q114" s="564"/>
      <c r="R114" s="564"/>
      <c r="S114" s="564"/>
      <c r="T114" s="564"/>
      <c r="U114" s="564"/>
      <c r="V114" s="564"/>
    </row>
    <row r="115" spans="1:22" x14ac:dyDescent="0.2">
      <c r="O115"/>
    </row>
    <row r="116" spans="1:22" x14ac:dyDescent="0.2">
      <c r="O116"/>
    </row>
    <row r="117" spans="1:22" x14ac:dyDescent="0.2">
      <c r="O117"/>
    </row>
    <row r="118" spans="1:22" x14ac:dyDescent="0.2">
      <c r="O118"/>
    </row>
    <row r="119" spans="1:22" x14ac:dyDescent="0.2">
      <c r="O119"/>
    </row>
    <row r="120" spans="1:22" x14ac:dyDescent="0.2">
      <c r="O120"/>
    </row>
    <row r="121" spans="1:22" x14ac:dyDescent="0.2">
      <c r="O121"/>
    </row>
    <row r="122" spans="1:22" x14ac:dyDescent="0.2">
      <c r="O122"/>
    </row>
    <row r="123" spans="1:22" x14ac:dyDescent="0.2">
      <c r="O123"/>
    </row>
    <row r="124" spans="1:22" x14ac:dyDescent="0.2">
      <c r="O124"/>
    </row>
  </sheetData>
  <sheetProtection sheet="1" objects="1" formatRows="0" insertRows="0"/>
  <mergeCells count="4">
    <mergeCell ref="A5:M5"/>
    <mergeCell ref="K2:M2"/>
    <mergeCell ref="K3:M3"/>
    <mergeCell ref="G65:M65"/>
  </mergeCells>
  <conditionalFormatting sqref="G79">
    <cfRule type="expression" dxfId="18" priority="5">
      <formula>$Q$97&lt;&gt;TRUE</formula>
    </cfRule>
  </conditionalFormatting>
  <conditionalFormatting sqref="I79">
    <cfRule type="expression" dxfId="17" priority="4">
      <formula>$Q$101&lt;&gt;TRUE</formula>
    </cfRule>
  </conditionalFormatting>
  <conditionalFormatting sqref="J79">
    <cfRule type="expression" dxfId="16" priority="3">
      <formula>$Q$105&lt;&gt;TRUE</formula>
    </cfRule>
  </conditionalFormatting>
  <conditionalFormatting sqref="K79">
    <cfRule type="expression" dxfId="15" priority="2">
      <formula>$Q$109&lt;&gt;TRUE</formula>
    </cfRule>
  </conditionalFormatting>
  <conditionalFormatting sqref="L79">
    <cfRule type="expression" dxfId="14" priority="1">
      <formula>$Q$113&lt;&gt;TRUE</formula>
    </cfRule>
  </conditionalFormatting>
  <pageMargins left="0.70866141732283472" right="0.70866141732283472" top="0.74803149606299213" bottom="0.74803149606299213" header="0.31496062992125989" footer="0.31496062992125989"/>
  <pageSetup paperSize="9" scale="62" fitToHeight="0" orientation="portrait" r:id="rId1"/>
  <headerFooter>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CCFF"/>
    <pageSetUpPr fitToPage="1"/>
  </sheetPr>
  <dimension ref="A1:V71"/>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style="566" customWidth="1"/>
    <col min="10" max="16" width="3.140625" style="566" customWidth="1"/>
    <col min="17" max="17" width="2.5703125" customWidth="1"/>
    <col min="18" max="20" width="16.140625" customWidth="1"/>
    <col min="21" max="21" width="2.7109375" customWidth="1"/>
    <col min="22" max="22" width="22" customWidth="1"/>
  </cols>
  <sheetData>
    <row r="1" spans="1:22" ht="12.75" customHeight="1" x14ac:dyDescent="0.2">
      <c r="A1" s="908"/>
      <c r="B1" s="883"/>
      <c r="C1" s="883"/>
      <c r="D1" s="883"/>
      <c r="E1" s="883"/>
      <c r="F1" s="883"/>
      <c r="G1" s="883"/>
      <c r="H1" s="883"/>
      <c r="I1" s="883"/>
      <c r="J1" s="883"/>
      <c r="K1" s="883"/>
      <c r="L1" s="883"/>
      <c r="M1" s="883"/>
      <c r="N1" s="883"/>
      <c r="O1" s="883"/>
      <c r="P1" s="883"/>
      <c r="Q1" s="889"/>
      <c r="R1" s="889"/>
      <c r="S1" s="883"/>
      <c r="T1" s="883"/>
      <c r="U1" s="911"/>
      <c r="V1" s="484"/>
    </row>
    <row r="2" spans="1:22" ht="18" customHeight="1" x14ac:dyDescent="0.3">
      <c r="A2" s="909"/>
      <c r="B2" s="32"/>
      <c r="C2" s="32"/>
      <c r="D2" s="32"/>
      <c r="E2" s="32"/>
      <c r="F2" s="32"/>
      <c r="G2" s="154"/>
      <c r="H2" s="154"/>
      <c r="I2" s="154"/>
      <c r="J2" s="154"/>
      <c r="K2" s="154"/>
      <c r="L2" s="154"/>
      <c r="M2" s="154"/>
      <c r="N2" s="154"/>
      <c r="O2" s="154"/>
      <c r="P2" s="154"/>
      <c r="Q2" s="154" t="s">
        <v>5</v>
      </c>
      <c r="R2" s="1143" t="str">
        <f>IF(NOT(ISBLANK(CoverSheet!$C$8)),CoverSheet!$C$8,"")</f>
        <v/>
      </c>
      <c r="S2" s="1144"/>
      <c r="T2" s="1145"/>
      <c r="U2" s="35"/>
      <c r="V2" s="485"/>
    </row>
    <row r="3" spans="1:22" ht="18" customHeight="1" x14ac:dyDescent="0.25">
      <c r="A3" s="909"/>
      <c r="B3" s="32"/>
      <c r="C3" s="32"/>
      <c r="D3" s="32"/>
      <c r="E3" s="32"/>
      <c r="F3" s="32"/>
      <c r="G3" s="154"/>
      <c r="H3" s="154"/>
      <c r="I3" s="154"/>
      <c r="J3" s="154"/>
      <c r="K3" s="154"/>
      <c r="L3" s="154"/>
      <c r="M3" s="154"/>
      <c r="N3" s="154"/>
      <c r="O3" s="154"/>
      <c r="P3" s="154"/>
      <c r="Q3" s="154" t="s">
        <v>3</v>
      </c>
      <c r="R3" s="1146" t="str">
        <f>IF(ISNUMBER(CoverSheet!$C$12),CoverSheet!$C$12,"")</f>
        <v/>
      </c>
      <c r="S3" s="1146"/>
      <c r="T3" s="1146"/>
      <c r="U3" s="308"/>
      <c r="V3" s="485"/>
    </row>
    <row r="4" spans="1:22" ht="20.25" customHeight="1" x14ac:dyDescent="0.35">
      <c r="A4" s="910" t="s">
        <v>466</v>
      </c>
      <c r="B4" s="155"/>
      <c r="C4" s="33"/>
      <c r="D4" s="32"/>
      <c r="E4" s="32"/>
      <c r="F4" s="32"/>
      <c r="G4" s="32"/>
      <c r="H4" s="32"/>
      <c r="I4" s="32"/>
      <c r="J4" s="32"/>
      <c r="K4" s="32"/>
      <c r="L4" s="32"/>
      <c r="M4" s="32"/>
      <c r="N4" s="32"/>
      <c r="O4" s="32"/>
      <c r="P4" s="32"/>
      <c r="Q4" s="34"/>
      <c r="R4" s="34"/>
      <c r="S4" s="32"/>
      <c r="T4" s="32"/>
      <c r="U4" s="35"/>
      <c r="V4" s="485"/>
    </row>
    <row r="5" spans="1:22" ht="46.5" customHeight="1" x14ac:dyDescent="0.2">
      <c r="A5" s="1150" t="s">
        <v>317</v>
      </c>
      <c r="B5" s="1151"/>
      <c r="C5" s="1151"/>
      <c r="D5" s="1151"/>
      <c r="E5" s="1151"/>
      <c r="F5" s="1151"/>
      <c r="G5" s="1151"/>
      <c r="H5" s="1151"/>
      <c r="I5" s="1151"/>
      <c r="J5" s="1151"/>
      <c r="K5" s="1151"/>
      <c r="L5" s="1151"/>
      <c r="M5" s="1151"/>
      <c r="N5" s="1151"/>
      <c r="O5" s="1151"/>
      <c r="P5" s="1151"/>
      <c r="Q5" s="1151"/>
      <c r="R5" s="1151"/>
      <c r="S5" s="1151"/>
      <c r="T5" s="1151"/>
      <c r="U5" s="308"/>
      <c r="V5" s="487"/>
    </row>
    <row r="6" spans="1:22" x14ac:dyDescent="0.2">
      <c r="A6" s="896" t="s">
        <v>562</v>
      </c>
      <c r="B6" s="26"/>
      <c r="C6" s="26"/>
      <c r="D6" s="36"/>
      <c r="E6" s="32"/>
      <c r="F6" s="32"/>
      <c r="G6" s="32"/>
      <c r="H6" s="32"/>
      <c r="I6" s="32"/>
      <c r="J6" s="32"/>
      <c r="K6" s="32"/>
      <c r="L6" s="32"/>
      <c r="M6" s="32"/>
      <c r="N6" s="32"/>
      <c r="O6" s="32"/>
      <c r="P6" s="32"/>
      <c r="Q6" s="34"/>
      <c r="R6" s="34"/>
      <c r="S6" s="32"/>
      <c r="T6" s="32"/>
      <c r="U6" s="35"/>
      <c r="V6" s="488"/>
    </row>
    <row r="7" spans="1:22" ht="30" customHeight="1" x14ac:dyDescent="0.3">
      <c r="A7" s="963">
        <v>7</v>
      </c>
      <c r="B7" s="116"/>
      <c r="C7" s="247" t="s">
        <v>467</v>
      </c>
      <c r="D7" s="234"/>
      <c r="E7" s="251"/>
      <c r="F7" s="251"/>
      <c r="G7" s="251"/>
      <c r="H7" s="251"/>
      <c r="I7" s="251"/>
      <c r="J7" s="251"/>
      <c r="K7" s="251"/>
      <c r="L7" s="251"/>
      <c r="M7" s="251"/>
      <c r="N7" s="251"/>
      <c r="O7" s="251"/>
      <c r="P7" s="251"/>
      <c r="Q7" s="251"/>
      <c r="R7" s="251"/>
      <c r="S7" s="251"/>
      <c r="T7" s="140" t="s">
        <v>46</v>
      </c>
      <c r="U7" s="37"/>
      <c r="V7" s="486"/>
    </row>
    <row r="8" spans="1:22" ht="20.100000000000001" customHeight="1" x14ac:dyDescent="0.2">
      <c r="A8" s="963">
        <v>8</v>
      </c>
      <c r="B8" s="116"/>
      <c r="C8" s="250"/>
      <c r="D8" s="285"/>
      <c r="E8" s="236" t="s">
        <v>104</v>
      </c>
      <c r="F8" s="285"/>
      <c r="G8" s="251"/>
      <c r="H8" s="251"/>
      <c r="I8" s="251"/>
      <c r="J8" s="251"/>
      <c r="K8" s="251"/>
      <c r="L8" s="251"/>
      <c r="M8" s="251"/>
      <c r="N8" s="251"/>
      <c r="O8" s="251"/>
      <c r="P8" s="251"/>
      <c r="Q8" s="251"/>
      <c r="R8" s="251"/>
      <c r="S8" s="259"/>
      <c r="T8" s="259"/>
      <c r="U8" s="40"/>
      <c r="V8" s="486"/>
    </row>
    <row r="9" spans="1:22" ht="15" customHeight="1" x14ac:dyDescent="0.2">
      <c r="A9" s="963">
        <v>9</v>
      </c>
      <c r="B9" s="116"/>
      <c r="C9" s="250"/>
      <c r="D9" s="286"/>
      <c r="E9" s="287"/>
      <c r="F9" s="165" t="s">
        <v>386</v>
      </c>
      <c r="G9" s="251"/>
      <c r="H9" s="251"/>
      <c r="I9" s="251"/>
      <c r="J9" s="251"/>
      <c r="K9" s="251"/>
      <c r="L9" s="251"/>
      <c r="M9" s="251"/>
      <c r="N9" s="251"/>
      <c r="O9" s="251"/>
      <c r="P9" s="251"/>
      <c r="Q9" s="251"/>
      <c r="R9" s="251"/>
      <c r="S9" s="251"/>
      <c r="T9" s="447">
        <f>'S8.Billed Quantities+Revenues'!G51</f>
        <v>0</v>
      </c>
      <c r="U9" s="40"/>
      <c r="V9" s="484" t="s">
        <v>520</v>
      </c>
    </row>
    <row r="10" spans="1:22" ht="15" customHeight="1" x14ac:dyDescent="0.2">
      <c r="A10" s="963">
        <v>10</v>
      </c>
      <c r="B10" s="116"/>
      <c r="C10" s="250"/>
      <c r="D10" s="261" t="s">
        <v>85</v>
      </c>
      <c r="E10" s="287"/>
      <c r="F10" s="165" t="s">
        <v>431</v>
      </c>
      <c r="G10" s="251"/>
      <c r="H10" s="251"/>
      <c r="I10" s="251"/>
      <c r="J10" s="251"/>
      <c r="K10" s="251"/>
      <c r="L10" s="251"/>
      <c r="M10" s="251"/>
      <c r="N10" s="251"/>
      <c r="O10" s="251"/>
      <c r="P10" s="251"/>
      <c r="Q10" s="251"/>
      <c r="R10" s="251"/>
      <c r="S10" s="251"/>
      <c r="T10" s="593"/>
      <c r="U10" s="40"/>
      <c r="V10" s="484"/>
    </row>
    <row r="11" spans="1:22" ht="15" customHeight="1" x14ac:dyDescent="0.2">
      <c r="A11" s="963">
        <v>11</v>
      </c>
      <c r="B11" s="116"/>
      <c r="C11" s="250"/>
      <c r="D11" s="261" t="s">
        <v>85</v>
      </c>
      <c r="E11" s="287"/>
      <c r="F11" s="167" t="s">
        <v>432</v>
      </c>
      <c r="G11" s="251"/>
      <c r="H11" s="251"/>
      <c r="I11" s="251"/>
      <c r="J11" s="251"/>
      <c r="K11" s="251"/>
      <c r="L11" s="251"/>
      <c r="M11" s="251"/>
      <c r="N11" s="251"/>
      <c r="O11" s="251"/>
      <c r="P11" s="251"/>
      <c r="Q11" s="251"/>
      <c r="R11" s="251"/>
      <c r="S11" s="167"/>
      <c r="T11" s="594"/>
      <c r="U11" s="40"/>
      <c r="V11" s="484"/>
    </row>
    <row r="12" spans="1:22" ht="15" customHeight="1" thickBot="1" x14ac:dyDescent="0.25">
      <c r="A12" s="963">
        <v>12</v>
      </c>
      <c r="B12" s="116"/>
      <c r="C12" s="250"/>
      <c r="D12" s="167"/>
      <c r="E12" s="288"/>
      <c r="F12" s="288"/>
      <c r="G12" s="251"/>
      <c r="H12" s="251"/>
      <c r="I12" s="251"/>
      <c r="J12" s="251"/>
      <c r="K12" s="251"/>
      <c r="L12" s="251"/>
      <c r="M12" s="251"/>
      <c r="N12" s="251"/>
      <c r="O12" s="251"/>
      <c r="P12" s="251"/>
      <c r="Q12" s="251"/>
      <c r="R12" s="251"/>
      <c r="S12" s="251"/>
      <c r="T12" s="418"/>
      <c r="U12" s="40"/>
      <c r="V12" s="484"/>
    </row>
    <row r="13" spans="1:22" ht="15" customHeight="1" thickBot="1" x14ac:dyDescent="0.25">
      <c r="A13" s="963">
        <v>13</v>
      </c>
      <c r="B13" s="116"/>
      <c r="C13" s="250"/>
      <c r="D13" s="167"/>
      <c r="E13" s="195" t="s">
        <v>105</v>
      </c>
      <c r="F13" s="165"/>
      <c r="G13" s="251"/>
      <c r="H13" s="251"/>
      <c r="I13" s="251"/>
      <c r="J13" s="251"/>
      <c r="K13" s="251"/>
      <c r="L13" s="251"/>
      <c r="M13" s="251"/>
      <c r="N13" s="251"/>
      <c r="O13" s="251"/>
      <c r="P13" s="251"/>
      <c r="Q13" s="251"/>
      <c r="R13" s="251"/>
      <c r="S13" s="167"/>
      <c r="T13" s="448">
        <f>T9+T10+T11</f>
        <v>0</v>
      </c>
      <c r="U13" s="40"/>
      <c r="V13" s="484" t="s">
        <v>533</v>
      </c>
    </row>
    <row r="14" spans="1:22" ht="20.100000000000001" customHeight="1" x14ac:dyDescent="0.2">
      <c r="A14" s="965">
        <v>14</v>
      </c>
      <c r="B14" s="41"/>
      <c r="C14" s="289"/>
      <c r="D14" s="285"/>
      <c r="E14" s="285" t="s">
        <v>101</v>
      </c>
      <c r="F14" s="285"/>
      <c r="G14" s="251"/>
      <c r="H14" s="251"/>
      <c r="I14" s="251"/>
      <c r="J14" s="251"/>
      <c r="K14" s="251"/>
      <c r="L14" s="251"/>
      <c r="M14" s="251"/>
      <c r="N14" s="251"/>
      <c r="O14" s="251"/>
      <c r="P14" s="251"/>
      <c r="Q14" s="251"/>
      <c r="R14" s="251"/>
      <c r="S14" s="167"/>
      <c r="T14" s="418"/>
      <c r="U14" s="40"/>
      <c r="V14" s="484"/>
    </row>
    <row r="15" spans="1:22" ht="15" customHeight="1" x14ac:dyDescent="0.2">
      <c r="A15" s="963">
        <v>15</v>
      </c>
      <c r="B15" s="116"/>
      <c r="C15" s="250"/>
      <c r="D15" s="261" t="s">
        <v>89</v>
      </c>
      <c r="E15" s="287"/>
      <c r="F15" s="165" t="s">
        <v>106</v>
      </c>
      <c r="G15" s="251"/>
      <c r="H15" s="251"/>
      <c r="I15" s="251"/>
      <c r="J15" s="251"/>
      <c r="K15" s="251"/>
      <c r="L15" s="251"/>
      <c r="M15" s="251"/>
      <c r="N15" s="251"/>
      <c r="O15" s="251"/>
      <c r="P15" s="251"/>
      <c r="Q15" s="251"/>
      <c r="R15" s="251"/>
      <c r="S15" s="251"/>
      <c r="T15" s="447">
        <f>'S6b.Actual Expenditure Opex'!S16</f>
        <v>0</v>
      </c>
      <c r="U15" s="40"/>
      <c r="V15" s="484" t="s">
        <v>767</v>
      </c>
    </row>
    <row r="16" spans="1:22" ht="15" customHeight="1" x14ac:dyDescent="0.2">
      <c r="A16" s="963">
        <v>16</v>
      </c>
      <c r="B16" s="116"/>
      <c r="C16" s="250"/>
      <c r="D16" s="261"/>
      <c r="E16" s="287"/>
      <c r="F16" s="287"/>
      <c r="G16" s="251"/>
      <c r="H16" s="251"/>
      <c r="I16" s="251"/>
      <c r="J16" s="251"/>
      <c r="K16" s="251"/>
      <c r="L16" s="251"/>
      <c r="M16" s="251"/>
      <c r="N16" s="251"/>
      <c r="O16" s="251"/>
      <c r="P16" s="251"/>
      <c r="Q16" s="251"/>
      <c r="R16" s="251"/>
      <c r="S16" s="251"/>
      <c r="T16" s="418"/>
      <c r="U16" s="40"/>
      <c r="V16" s="484"/>
    </row>
    <row r="17" spans="1:22" ht="15" customHeight="1" x14ac:dyDescent="0.2">
      <c r="A17" s="963">
        <v>17</v>
      </c>
      <c r="B17" s="116"/>
      <c r="C17" s="250"/>
      <c r="D17" s="261" t="s">
        <v>89</v>
      </c>
      <c r="E17" s="287"/>
      <c r="F17" s="720" t="s">
        <v>727</v>
      </c>
      <c r="G17" s="755"/>
      <c r="H17" s="755"/>
      <c r="I17" s="755"/>
      <c r="J17" s="755"/>
      <c r="K17" s="755"/>
      <c r="L17" s="755"/>
      <c r="M17" s="755"/>
      <c r="N17" s="755"/>
      <c r="O17" s="755"/>
      <c r="P17" s="755"/>
      <c r="Q17" s="251"/>
      <c r="R17" s="251"/>
      <c r="S17" s="251"/>
      <c r="T17" s="447">
        <f>T41</f>
        <v>0</v>
      </c>
      <c r="U17" s="40"/>
      <c r="V17" s="484" t="s">
        <v>768</v>
      </c>
    </row>
    <row r="18" spans="1:22" ht="15" customHeight="1" thickBot="1" x14ac:dyDescent="0.25">
      <c r="A18" s="963">
        <v>18</v>
      </c>
      <c r="B18" s="116"/>
      <c r="C18" s="250"/>
      <c r="D18" s="290"/>
      <c r="E18" s="288"/>
      <c r="F18" s="167"/>
      <c r="G18" s="251"/>
      <c r="H18" s="251"/>
      <c r="I18" s="251"/>
      <c r="J18" s="251"/>
      <c r="K18" s="251"/>
      <c r="L18" s="251"/>
      <c r="M18" s="251"/>
      <c r="N18" s="251"/>
      <c r="O18" s="251"/>
      <c r="P18" s="251"/>
      <c r="Q18" s="251"/>
      <c r="R18" s="251"/>
      <c r="S18" s="251"/>
      <c r="T18" s="418"/>
      <c r="U18" s="40"/>
      <c r="V18" s="484"/>
    </row>
    <row r="19" spans="1:22" ht="15" customHeight="1" thickBot="1" x14ac:dyDescent="0.25">
      <c r="A19" s="963">
        <v>19</v>
      </c>
      <c r="B19" s="116"/>
      <c r="C19" s="250"/>
      <c r="D19" s="285"/>
      <c r="E19" s="285" t="s">
        <v>88</v>
      </c>
      <c r="F19" s="285"/>
      <c r="G19" s="251"/>
      <c r="H19" s="251"/>
      <c r="I19" s="251"/>
      <c r="J19" s="251"/>
      <c r="K19" s="251"/>
      <c r="L19" s="251"/>
      <c r="M19" s="251"/>
      <c r="N19" s="251"/>
      <c r="O19" s="251"/>
      <c r="P19" s="251"/>
      <c r="Q19" s="251"/>
      <c r="R19" s="251"/>
      <c r="S19" s="167"/>
      <c r="T19" s="448">
        <f>T13-T15-T17</f>
        <v>0</v>
      </c>
      <c r="U19" s="40"/>
      <c r="V19" s="484" t="s">
        <v>549</v>
      </c>
    </row>
    <row r="20" spans="1:22" ht="15" customHeight="1" x14ac:dyDescent="0.2">
      <c r="A20" s="963">
        <v>20</v>
      </c>
      <c r="B20" s="116"/>
      <c r="C20" s="250"/>
      <c r="D20" s="291"/>
      <c r="E20" s="167"/>
      <c r="F20" s="167"/>
      <c r="G20" s="167"/>
      <c r="H20" s="167"/>
      <c r="I20" s="167"/>
      <c r="J20" s="167"/>
      <c r="K20" s="167"/>
      <c r="L20" s="167"/>
      <c r="M20" s="167"/>
      <c r="N20" s="167"/>
      <c r="O20" s="167"/>
      <c r="P20" s="167"/>
      <c r="Q20" s="251"/>
      <c r="R20" s="251"/>
      <c r="S20" s="167"/>
      <c r="T20" s="418"/>
      <c r="U20" s="40"/>
      <c r="V20" s="484"/>
    </row>
    <row r="21" spans="1:22" ht="15" customHeight="1" x14ac:dyDescent="0.2">
      <c r="A21" s="963">
        <v>21</v>
      </c>
      <c r="B21" s="116"/>
      <c r="C21" s="250"/>
      <c r="D21" s="261" t="s">
        <v>89</v>
      </c>
      <c r="E21" s="287"/>
      <c r="F21" s="165" t="s">
        <v>107</v>
      </c>
      <c r="G21" s="251"/>
      <c r="H21" s="251"/>
      <c r="I21" s="251"/>
      <c r="J21" s="251"/>
      <c r="K21" s="251"/>
      <c r="L21" s="251"/>
      <c r="M21" s="251"/>
      <c r="N21" s="251"/>
      <c r="O21" s="251"/>
      <c r="P21" s="251"/>
      <c r="Q21" s="251"/>
      <c r="R21" s="251"/>
      <c r="S21" s="167"/>
      <c r="T21" s="447">
        <f>'S4.RAB Value (Rolled Forward)'!P83</f>
        <v>0</v>
      </c>
      <c r="U21" s="40"/>
      <c r="V21" s="484" t="s">
        <v>547</v>
      </c>
    </row>
    <row r="22" spans="1:22" ht="15" customHeight="1" x14ac:dyDescent="0.2">
      <c r="A22" s="963">
        <v>22</v>
      </c>
      <c r="B22" s="116"/>
      <c r="C22" s="250"/>
      <c r="D22" s="167"/>
      <c r="E22" s="287"/>
      <c r="F22" s="287"/>
      <c r="G22" s="251"/>
      <c r="H22" s="251"/>
      <c r="I22" s="251"/>
      <c r="J22" s="251"/>
      <c r="K22" s="251"/>
      <c r="L22" s="251"/>
      <c r="M22" s="251"/>
      <c r="N22" s="251"/>
      <c r="O22" s="251"/>
      <c r="P22" s="251"/>
      <c r="Q22" s="251"/>
      <c r="R22" s="251"/>
      <c r="S22" s="167"/>
      <c r="T22" s="418"/>
      <c r="U22" s="40"/>
      <c r="V22" s="484"/>
    </row>
    <row r="23" spans="1:22" ht="15" customHeight="1" x14ac:dyDescent="0.2">
      <c r="A23" s="963">
        <v>23</v>
      </c>
      <c r="B23" s="116"/>
      <c r="C23" s="250"/>
      <c r="D23" s="261" t="s">
        <v>85</v>
      </c>
      <c r="E23" s="287"/>
      <c r="F23" s="165" t="s">
        <v>320</v>
      </c>
      <c r="G23" s="251"/>
      <c r="H23" s="251"/>
      <c r="I23" s="251"/>
      <c r="J23" s="251"/>
      <c r="K23" s="251"/>
      <c r="L23" s="251"/>
      <c r="M23" s="251"/>
      <c r="N23" s="251"/>
      <c r="O23" s="251"/>
      <c r="P23" s="251"/>
      <c r="Q23" s="251"/>
      <c r="R23" s="251"/>
      <c r="S23" s="167"/>
      <c r="T23" s="447">
        <f>'S4.RAB Value (Rolled Forward)'!P64</f>
        <v>0</v>
      </c>
      <c r="U23" s="40"/>
      <c r="V23" s="484" t="s">
        <v>769</v>
      </c>
    </row>
    <row r="24" spans="1:22" ht="15" customHeight="1" thickBot="1" x14ac:dyDescent="0.25">
      <c r="A24" s="963">
        <v>24</v>
      </c>
      <c r="B24" s="116"/>
      <c r="C24" s="250"/>
      <c r="D24" s="261"/>
      <c r="E24" s="287"/>
      <c r="F24" s="287"/>
      <c r="G24" s="251"/>
      <c r="H24" s="251"/>
      <c r="I24" s="251"/>
      <c r="J24" s="251"/>
      <c r="K24" s="251"/>
      <c r="L24" s="251"/>
      <c r="M24" s="251"/>
      <c r="N24" s="251"/>
      <c r="O24" s="251"/>
      <c r="P24" s="251"/>
      <c r="Q24" s="251"/>
      <c r="R24" s="251"/>
      <c r="S24" s="167"/>
      <c r="T24" s="388"/>
      <c r="U24" s="40"/>
      <c r="V24" s="484"/>
    </row>
    <row r="25" spans="1:22" ht="15" customHeight="1" thickBot="1" x14ac:dyDescent="0.25">
      <c r="A25" s="963">
        <v>25</v>
      </c>
      <c r="B25" s="116"/>
      <c r="C25" s="250"/>
      <c r="D25" s="766"/>
      <c r="E25" s="766" t="s">
        <v>108</v>
      </c>
      <c r="F25" s="766"/>
      <c r="G25" s="712"/>
      <c r="H25" s="712"/>
      <c r="I25" s="712"/>
      <c r="J25" s="712"/>
      <c r="K25" s="712"/>
      <c r="L25" s="712"/>
      <c r="M25" s="712"/>
      <c r="N25" s="712"/>
      <c r="O25" s="712"/>
      <c r="P25" s="712"/>
      <c r="Q25" s="238"/>
      <c r="R25" s="238"/>
      <c r="S25" s="293"/>
      <c r="T25" s="448">
        <f>T19-T21+T23</f>
        <v>0</v>
      </c>
      <c r="U25" s="136"/>
      <c r="V25" s="484"/>
    </row>
    <row r="26" spans="1:22" ht="15" customHeight="1" x14ac:dyDescent="0.2">
      <c r="A26" s="963">
        <v>26</v>
      </c>
      <c r="B26" s="116"/>
      <c r="C26" s="250"/>
      <c r="D26" s="238"/>
      <c r="E26" s="236"/>
      <c r="F26" s="236"/>
      <c r="G26" s="238"/>
      <c r="H26" s="238"/>
      <c r="I26" s="238"/>
      <c r="J26" s="238"/>
      <c r="K26" s="238"/>
      <c r="L26" s="238"/>
      <c r="M26" s="238"/>
      <c r="N26" s="238"/>
      <c r="O26" s="238"/>
      <c r="P26" s="238"/>
      <c r="Q26" s="238"/>
      <c r="R26" s="238"/>
      <c r="S26" s="293"/>
      <c r="T26" s="431"/>
      <c r="U26" s="136"/>
      <c r="V26" s="484"/>
    </row>
    <row r="27" spans="1:22" ht="15" customHeight="1" x14ac:dyDescent="0.2">
      <c r="A27" s="963">
        <v>27</v>
      </c>
      <c r="B27" s="116"/>
      <c r="C27" s="250"/>
      <c r="D27" s="294" t="s">
        <v>89</v>
      </c>
      <c r="E27" s="295"/>
      <c r="F27" s="296" t="s">
        <v>103</v>
      </c>
      <c r="G27" s="238"/>
      <c r="H27" s="238"/>
      <c r="I27" s="238"/>
      <c r="J27" s="238"/>
      <c r="K27" s="238"/>
      <c r="L27" s="238"/>
      <c r="M27" s="238"/>
      <c r="N27" s="238"/>
      <c r="O27" s="238"/>
      <c r="P27" s="238"/>
      <c r="Q27" s="238"/>
      <c r="R27" s="238"/>
      <c r="S27" s="293"/>
      <c r="T27" s="447">
        <f>'S5c.TCSD Allowance'!I27</f>
        <v>0</v>
      </c>
      <c r="U27" s="136"/>
      <c r="V27" s="484" t="s">
        <v>527</v>
      </c>
    </row>
    <row r="28" spans="1:22" ht="15" customHeight="1" x14ac:dyDescent="0.2">
      <c r="A28" s="963">
        <v>28</v>
      </c>
      <c r="B28" s="116"/>
      <c r="C28" s="250"/>
      <c r="D28" s="167"/>
      <c r="E28" s="167"/>
      <c r="F28" s="167"/>
      <c r="G28" s="167"/>
      <c r="H28" s="167"/>
      <c r="I28" s="167"/>
      <c r="J28" s="167"/>
      <c r="K28" s="167"/>
      <c r="L28" s="167"/>
      <c r="M28" s="167"/>
      <c r="N28" s="167"/>
      <c r="O28" s="167"/>
      <c r="P28" s="167"/>
      <c r="Q28" s="251"/>
      <c r="R28" s="251"/>
      <c r="S28" s="167"/>
      <c r="T28" s="418"/>
      <c r="U28" s="40"/>
      <c r="V28" s="484"/>
    </row>
    <row r="29" spans="1:22" ht="15" customHeight="1" x14ac:dyDescent="0.2">
      <c r="A29" s="964">
        <v>29</v>
      </c>
      <c r="B29" s="116"/>
      <c r="C29" s="250"/>
      <c r="D29" s="261" t="s">
        <v>89</v>
      </c>
      <c r="E29" s="287"/>
      <c r="F29" s="167" t="s">
        <v>90</v>
      </c>
      <c r="G29" s="251"/>
      <c r="H29" s="251"/>
      <c r="I29" s="251"/>
      <c r="J29" s="251"/>
      <c r="K29" s="251"/>
      <c r="L29" s="251"/>
      <c r="M29" s="251"/>
      <c r="N29" s="251"/>
      <c r="O29" s="251"/>
      <c r="P29" s="251"/>
      <c r="Q29" s="251"/>
      <c r="R29" s="251"/>
      <c r="S29" s="167"/>
      <c r="T29" s="447">
        <f>'S5a.Regulatory Tax Allowance '!J28</f>
        <v>0</v>
      </c>
      <c r="U29" s="40"/>
      <c r="V29" s="484" t="s">
        <v>766</v>
      </c>
    </row>
    <row r="30" spans="1:22" ht="15" customHeight="1" thickBot="1" x14ac:dyDescent="0.25">
      <c r="A30" s="964">
        <v>30</v>
      </c>
      <c r="B30" s="116"/>
      <c r="C30" s="250"/>
      <c r="D30" s="167"/>
      <c r="E30" s="167"/>
      <c r="F30" s="167"/>
      <c r="G30" s="167"/>
      <c r="H30" s="167"/>
      <c r="I30" s="167"/>
      <c r="J30" s="167"/>
      <c r="K30" s="167"/>
      <c r="L30" s="167"/>
      <c r="M30" s="167"/>
      <c r="N30" s="167"/>
      <c r="O30" s="167"/>
      <c r="P30" s="167"/>
      <c r="Q30" s="251"/>
      <c r="R30" s="251"/>
      <c r="S30" s="167"/>
      <c r="T30" s="418"/>
      <c r="U30" s="40"/>
      <c r="V30" s="484"/>
    </row>
    <row r="31" spans="1:22" ht="15" customHeight="1" thickBot="1" x14ac:dyDescent="0.25">
      <c r="A31" s="964">
        <v>31</v>
      </c>
      <c r="B31" s="116"/>
      <c r="C31" s="250"/>
      <c r="D31" s="285"/>
      <c r="E31" s="285" t="s">
        <v>782</v>
      </c>
      <c r="F31" s="285"/>
      <c r="G31" s="167"/>
      <c r="H31" s="167"/>
      <c r="I31" s="167"/>
      <c r="J31" s="167"/>
      <c r="K31" s="167"/>
      <c r="L31" s="167"/>
      <c r="M31" s="167"/>
      <c r="N31" s="167"/>
      <c r="O31" s="167"/>
      <c r="P31" s="167"/>
      <c r="Q31" s="251"/>
      <c r="R31" s="251"/>
      <c r="S31" s="167"/>
      <c r="T31" s="765">
        <f>T25-T27-T29</f>
        <v>0</v>
      </c>
      <c r="U31" s="40"/>
      <c r="V31" s="484" t="s">
        <v>770</v>
      </c>
    </row>
    <row r="32" spans="1:22" x14ac:dyDescent="0.2">
      <c r="A32" s="964">
        <v>32</v>
      </c>
      <c r="B32" s="41"/>
      <c r="C32" s="297"/>
      <c r="D32" s="298"/>
      <c r="E32" s="299"/>
      <c r="F32" s="299"/>
      <c r="G32" s="299"/>
      <c r="H32" s="299"/>
      <c r="I32" s="299"/>
      <c r="J32" s="299"/>
      <c r="K32" s="299"/>
      <c r="L32" s="299"/>
      <c r="M32" s="299"/>
      <c r="N32" s="299"/>
      <c r="O32" s="299"/>
      <c r="P32" s="299"/>
      <c r="Q32" s="300"/>
      <c r="R32" s="300"/>
      <c r="S32" s="299"/>
      <c r="T32" s="299"/>
      <c r="U32" s="181"/>
      <c r="V32" s="484"/>
    </row>
    <row r="33" spans="1:22" ht="18.75" x14ac:dyDescent="0.3">
      <c r="A33" s="964">
        <v>33</v>
      </c>
      <c r="B33" s="41"/>
      <c r="C33" s="756" t="s">
        <v>730</v>
      </c>
      <c r="D33" s="757"/>
      <c r="E33" s="758"/>
      <c r="F33" s="758"/>
      <c r="G33" s="758"/>
      <c r="H33" s="758"/>
      <c r="I33" s="758"/>
      <c r="J33" s="758"/>
      <c r="K33" s="758"/>
      <c r="L33" s="758"/>
      <c r="M33" s="758"/>
      <c r="N33" s="758"/>
      <c r="O33" s="758"/>
      <c r="P33" s="758"/>
      <c r="Q33" s="759"/>
      <c r="R33" s="300"/>
      <c r="S33" s="769" t="s">
        <v>46</v>
      </c>
      <c r="T33" s="769"/>
      <c r="U33" s="181"/>
      <c r="V33" s="486"/>
    </row>
    <row r="34" spans="1:22" ht="15" customHeight="1" x14ac:dyDescent="0.2">
      <c r="A34" s="964">
        <v>34</v>
      </c>
      <c r="B34" s="41"/>
      <c r="C34" s="297"/>
      <c r="D34" s="298"/>
      <c r="E34" s="582" t="s">
        <v>219</v>
      </c>
      <c r="F34" s="582"/>
      <c r="G34" s="573"/>
      <c r="H34" s="299"/>
      <c r="I34" s="299"/>
      <c r="J34" s="299"/>
      <c r="K34" s="299"/>
      <c r="L34" s="299"/>
      <c r="M34" s="299"/>
      <c r="N34" s="299"/>
      <c r="O34" s="299"/>
      <c r="P34" s="299"/>
      <c r="Q34" s="300"/>
      <c r="R34" s="300"/>
      <c r="S34" s="299"/>
      <c r="T34" s="299"/>
      <c r="U34" s="181"/>
      <c r="V34" s="484"/>
    </row>
    <row r="35" spans="1:22" ht="15" customHeight="1" x14ac:dyDescent="0.2">
      <c r="A35" s="964">
        <v>35</v>
      </c>
      <c r="B35" s="41"/>
      <c r="C35" s="297"/>
      <c r="D35" s="298"/>
      <c r="E35" s="301"/>
      <c r="F35" s="238" t="s">
        <v>109</v>
      </c>
      <c r="G35" s="238"/>
      <c r="H35" s="299"/>
      <c r="I35" s="299"/>
      <c r="J35" s="299"/>
      <c r="K35" s="299"/>
      <c r="L35" s="299"/>
      <c r="M35" s="299"/>
      <c r="N35" s="299"/>
      <c r="O35" s="299"/>
      <c r="P35" s="299"/>
      <c r="Q35" s="300"/>
      <c r="R35" s="300"/>
      <c r="S35" s="593"/>
      <c r="T35" s="432"/>
      <c r="U35" s="181"/>
      <c r="V35" s="484"/>
    </row>
    <row r="36" spans="1:22" ht="15" customHeight="1" x14ac:dyDescent="0.2">
      <c r="A36" s="964">
        <v>36</v>
      </c>
      <c r="B36" s="41"/>
      <c r="C36" s="297"/>
      <c r="D36" s="298"/>
      <c r="E36" s="301"/>
      <c r="F36" s="238" t="s">
        <v>256</v>
      </c>
      <c r="G36" s="238"/>
      <c r="H36" s="299"/>
      <c r="I36" s="299"/>
      <c r="J36" s="299"/>
      <c r="K36" s="299"/>
      <c r="L36" s="299"/>
      <c r="M36" s="299"/>
      <c r="N36" s="299"/>
      <c r="O36" s="299"/>
      <c r="P36" s="299"/>
      <c r="Q36" s="300"/>
      <c r="R36" s="300"/>
      <c r="S36" s="593"/>
      <c r="T36" s="432"/>
      <c r="U36" s="181"/>
      <c r="V36" s="484"/>
    </row>
    <row r="37" spans="1:22" ht="15" customHeight="1" x14ac:dyDescent="0.2">
      <c r="A37" s="964">
        <v>37</v>
      </c>
      <c r="B37" s="41"/>
      <c r="C37" s="297"/>
      <c r="D37" s="298"/>
      <c r="E37" s="301"/>
      <c r="F37" s="712" t="s">
        <v>655</v>
      </c>
      <c r="G37" s="712"/>
      <c r="H37" s="299"/>
      <c r="I37" s="299"/>
      <c r="J37" s="299"/>
      <c r="K37" s="299"/>
      <c r="L37" s="299"/>
      <c r="M37" s="299"/>
      <c r="N37" s="299"/>
      <c r="O37" s="299"/>
      <c r="P37" s="299"/>
      <c r="Q37" s="300"/>
      <c r="R37" s="300"/>
      <c r="S37" s="593"/>
      <c r="T37" s="432"/>
      <c r="U37" s="181"/>
      <c r="V37" s="484"/>
    </row>
    <row r="38" spans="1:22" ht="15" customHeight="1" x14ac:dyDescent="0.2">
      <c r="A38" s="964">
        <v>38</v>
      </c>
      <c r="B38" s="41"/>
      <c r="C38" s="297"/>
      <c r="D38" s="298"/>
      <c r="E38" s="301"/>
      <c r="F38" s="712" t="s">
        <v>656</v>
      </c>
      <c r="G38" s="712"/>
      <c r="H38" s="299"/>
      <c r="I38" s="299"/>
      <c r="J38" s="299"/>
      <c r="K38" s="299"/>
      <c r="L38" s="299"/>
      <c r="M38" s="299"/>
      <c r="N38" s="299"/>
      <c r="O38" s="299"/>
      <c r="P38" s="299"/>
      <c r="Q38" s="300"/>
      <c r="R38" s="300"/>
      <c r="S38" s="593"/>
      <c r="T38" s="432"/>
      <c r="U38" s="181"/>
      <c r="V38" s="484"/>
    </row>
    <row r="39" spans="1:22" s="566" customFormat="1" ht="15" customHeight="1" x14ac:dyDescent="0.2">
      <c r="A39" s="964">
        <v>39</v>
      </c>
      <c r="B39" s="41"/>
      <c r="C39" s="297"/>
      <c r="D39" s="760"/>
      <c r="E39" s="761" t="s">
        <v>729</v>
      </c>
      <c r="F39" s="712"/>
      <c r="G39" s="712"/>
      <c r="H39" s="758"/>
      <c r="I39" s="758"/>
      <c r="J39" s="758"/>
      <c r="K39" s="758"/>
      <c r="L39" s="758"/>
      <c r="M39" s="758"/>
      <c r="N39" s="758"/>
      <c r="O39" s="758"/>
      <c r="P39" s="758"/>
      <c r="Q39" s="300"/>
      <c r="R39" s="300"/>
      <c r="S39" s="432"/>
      <c r="T39" s="432"/>
      <c r="U39" s="181"/>
      <c r="V39" s="565"/>
    </row>
    <row r="40" spans="1:22" s="566" customFormat="1" ht="15" customHeight="1" thickBot="1" x14ac:dyDescent="0.25">
      <c r="A40" s="964">
        <v>40</v>
      </c>
      <c r="B40" s="41"/>
      <c r="C40" s="297"/>
      <c r="D40" s="760"/>
      <c r="E40" s="762"/>
      <c r="F40" s="712" t="s">
        <v>790</v>
      </c>
      <c r="G40" s="712"/>
      <c r="H40" s="758"/>
      <c r="I40" s="758"/>
      <c r="J40" s="758"/>
      <c r="K40" s="758"/>
      <c r="L40" s="758"/>
      <c r="M40" s="758"/>
      <c r="N40" s="758"/>
      <c r="O40" s="758"/>
      <c r="P40" s="758"/>
      <c r="Q40" s="300"/>
      <c r="R40" s="300"/>
      <c r="S40" s="593"/>
      <c r="T40" s="432"/>
      <c r="U40" s="181"/>
      <c r="V40" s="565"/>
    </row>
    <row r="41" spans="1:22" ht="15" customHeight="1" thickBot="1" x14ac:dyDescent="0.25">
      <c r="A41" s="964">
        <v>41</v>
      </c>
      <c r="B41" s="41"/>
      <c r="C41" s="297"/>
      <c r="D41" s="763"/>
      <c r="E41" s="763" t="s">
        <v>727</v>
      </c>
      <c r="F41" s="763"/>
      <c r="G41" s="764"/>
      <c r="H41" s="764"/>
      <c r="I41" s="764"/>
      <c r="J41" s="764"/>
      <c r="K41" s="764"/>
      <c r="L41" s="764"/>
      <c r="M41" s="764"/>
      <c r="N41" s="764"/>
      <c r="O41" s="764"/>
      <c r="P41" s="764"/>
      <c r="Q41" s="300"/>
      <c r="R41" s="300"/>
      <c r="S41" s="432"/>
      <c r="T41" s="765">
        <f>SUM(S35:S38,S40)</f>
        <v>0</v>
      </c>
      <c r="U41" s="181"/>
      <c r="V41" s="484" t="s">
        <v>536</v>
      </c>
    </row>
    <row r="42" spans="1:22" x14ac:dyDescent="0.2">
      <c r="A42" s="964">
        <v>42</v>
      </c>
      <c r="B42" s="41"/>
      <c r="C42" s="43"/>
      <c r="D42" s="44"/>
      <c r="E42" s="51"/>
      <c r="F42" s="51"/>
      <c r="G42" s="45"/>
      <c r="H42" s="45"/>
      <c r="I42" s="45"/>
      <c r="J42" s="45"/>
      <c r="K42" s="45"/>
      <c r="L42" s="45"/>
      <c r="M42" s="45"/>
      <c r="N42" s="45"/>
      <c r="O42" s="45"/>
      <c r="P42" s="45"/>
      <c r="Q42" s="46"/>
      <c r="R42" s="46"/>
      <c r="S42" s="52"/>
      <c r="T42" s="45"/>
      <c r="U42" s="181"/>
      <c r="V42" s="484"/>
    </row>
    <row r="43" spans="1:22" x14ac:dyDescent="0.2">
      <c r="A43" s="964">
        <v>43</v>
      </c>
      <c r="B43" s="41"/>
      <c r="C43" s="43"/>
      <c r="D43" s="44"/>
      <c r="E43" s="51"/>
      <c r="F43" s="51"/>
      <c r="G43" s="45"/>
      <c r="H43" s="45"/>
      <c r="I43" s="45"/>
      <c r="J43" s="45"/>
      <c r="K43" s="45"/>
      <c r="L43" s="45"/>
      <c r="M43" s="45"/>
      <c r="N43" s="45"/>
      <c r="O43" s="45"/>
      <c r="P43" s="45"/>
      <c r="Q43" s="46"/>
      <c r="R43" s="46"/>
      <c r="S43" s="52"/>
      <c r="T43" s="45"/>
      <c r="U43" s="181"/>
      <c r="V43" s="484"/>
    </row>
    <row r="44" spans="1:22" ht="23.25" customHeight="1" x14ac:dyDescent="0.3">
      <c r="A44" s="964">
        <v>44</v>
      </c>
      <c r="B44" s="289"/>
      <c r="C44" s="247" t="s">
        <v>468</v>
      </c>
      <c r="D44" s="234"/>
      <c r="E44" s="251"/>
      <c r="F44" s="251"/>
      <c r="G44" s="251"/>
      <c r="H44" s="251"/>
      <c r="I44" s="251"/>
      <c r="J44" s="251"/>
      <c r="K44" s="251"/>
      <c r="L44" s="251"/>
      <c r="M44" s="251"/>
      <c r="N44" s="251"/>
      <c r="O44" s="251"/>
      <c r="P44" s="251"/>
      <c r="Q44" s="251"/>
      <c r="R44" s="251"/>
      <c r="S44" s="769" t="s">
        <v>46</v>
      </c>
      <c r="T44" s="769"/>
      <c r="U44" s="181"/>
      <c r="V44" s="484"/>
    </row>
    <row r="45" spans="1:22" x14ac:dyDescent="0.2">
      <c r="A45" s="964">
        <v>45</v>
      </c>
      <c r="B45" s="289"/>
      <c r="C45" s="297"/>
      <c r="D45" s="298"/>
      <c r="E45" s="251"/>
      <c r="F45" s="251"/>
      <c r="G45" s="251"/>
      <c r="H45" s="251"/>
      <c r="I45" s="251"/>
      <c r="J45" s="251"/>
      <c r="K45" s="251"/>
      <c r="L45" s="251"/>
      <c r="M45" s="251"/>
      <c r="N45" s="251"/>
      <c r="O45" s="251"/>
      <c r="P45" s="251"/>
      <c r="Q45" s="251"/>
      <c r="R45" s="251"/>
      <c r="S45" s="256" t="s">
        <v>77</v>
      </c>
      <c r="T45" s="256" t="s">
        <v>112</v>
      </c>
      <c r="U45" s="181"/>
      <c r="V45" s="484"/>
    </row>
    <row r="46" spans="1:22" x14ac:dyDescent="0.2">
      <c r="A46" s="964">
        <v>46</v>
      </c>
      <c r="B46" s="289"/>
      <c r="C46" s="297"/>
      <c r="D46" s="298"/>
      <c r="E46" s="251"/>
      <c r="F46" s="251"/>
      <c r="G46" s="251"/>
      <c r="H46" s="251"/>
      <c r="I46" s="251"/>
      <c r="J46" s="251"/>
      <c r="K46" s="251"/>
      <c r="L46" s="251"/>
      <c r="M46" s="251"/>
      <c r="N46" s="251"/>
      <c r="O46" s="251"/>
      <c r="P46" s="251"/>
      <c r="Q46" s="251"/>
      <c r="R46" s="251"/>
      <c r="S46" s="435" t="str">
        <f>IF(ISNUMBER(CoverSheet!$C$12),DATE(YEAR(CoverSheet!$C$12)-1,MONTH(CoverSheet!$C$12),DAY(CoverSheet!$C$12)),"")</f>
        <v/>
      </c>
      <c r="T46" s="435" t="str">
        <f>R3</f>
        <v/>
      </c>
      <c r="U46" s="181"/>
      <c r="V46" s="484"/>
    </row>
    <row r="47" spans="1:22" ht="15" customHeight="1" x14ac:dyDescent="0.2">
      <c r="A47" s="964">
        <v>47</v>
      </c>
      <c r="B47" s="289"/>
      <c r="C47" s="297"/>
      <c r="D47" s="298"/>
      <c r="E47" s="251"/>
      <c r="F47" s="165" t="s">
        <v>113</v>
      </c>
      <c r="G47" s="251"/>
      <c r="H47" s="251"/>
      <c r="I47" s="251"/>
      <c r="J47" s="251"/>
      <c r="K47" s="251"/>
      <c r="L47" s="251"/>
      <c r="M47" s="251"/>
      <c r="N47" s="251"/>
      <c r="O47" s="251"/>
      <c r="P47" s="251"/>
      <c r="Q47" s="251"/>
      <c r="R47" s="251"/>
      <c r="S47" s="595"/>
      <c r="T47" s="595"/>
      <c r="U47" s="181"/>
      <c r="V47" s="484"/>
    </row>
    <row r="48" spans="1:22" ht="15" customHeight="1" x14ac:dyDescent="0.2">
      <c r="A48" s="964">
        <v>48</v>
      </c>
      <c r="B48" s="289"/>
      <c r="C48" s="297"/>
      <c r="D48" s="298"/>
      <c r="E48" s="251"/>
      <c r="F48" s="165" t="s">
        <v>114</v>
      </c>
      <c r="G48" s="251"/>
      <c r="H48" s="251"/>
      <c r="I48" s="251"/>
      <c r="J48" s="251"/>
      <c r="K48" s="251"/>
      <c r="L48" s="251"/>
      <c r="M48" s="251"/>
      <c r="N48" s="251"/>
      <c r="O48" s="251"/>
      <c r="P48" s="251"/>
      <c r="Q48" s="251"/>
      <c r="R48" s="251"/>
      <c r="S48" s="596"/>
      <c r="T48" s="596"/>
      <c r="U48" s="181"/>
      <c r="V48" s="484"/>
    </row>
    <row r="49" spans="1:22" ht="15" customHeight="1" x14ac:dyDescent="0.2">
      <c r="A49" s="964">
        <v>49</v>
      </c>
      <c r="B49" s="289"/>
      <c r="C49" s="297"/>
      <c r="D49" s="298"/>
      <c r="E49" s="251"/>
      <c r="F49" s="251"/>
      <c r="G49" s="251"/>
      <c r="H49" s="251"/>
      <c r="I49" s="251"/>
      <c r="J49" s="251"/>
      <c r="K49" s="251"/>
      <c r="L49" s="251"/>
      <c r="M49" s="251"/>
      <c r="N49" s="251"/>
      <c r="O49" s="251"/>
      <c r="P49" s="251"/>
      <c r="Q49" s="251"/>
      <c r="R49" s="251"/>
      <c r="S49" s="429"/>
      <c r="T49" s="429"/>
      <c r="U49" s="181"/>
      <c r="V49" s="484"/>
    </row>
    <row r="50" spans="1:22" ht="15" customHeight="1" x14ac:dyDescent="0.2">
      <c r="A50" s="964">
        <v>50</v>
      </c>
      <c r="B50" s="289"/>
      <c r="C50" s="297"/>
      <c r="D50" s="298"/>
      <c r="E50" s="169" t="s">
        <v>312</v>
      </c>
      <c r="F50" s="169"/>
      <c r="G50" s="169"/>
      <c r="H50" s="251"/>
      <c r="I50" s="251"/>
      <c r="J50" s="251"/>
      <c r="K50" s="251"/>
      <c r="L50" s="251"/>
      <c r="M50" s="251"/>
      <c r="N50" s="251"/>
      <c r="O50" s="251"/>
      <c r="P50" s="251"/>
      <c r="Q50" s="251"/>
      <c r="R50" s="251"/>
      <c r="S50" s="429"/>
      <c r="T50" s="984"/>
      <c r="U50" s="181"/>
      <c r="V50" s="484"/>
    </row>
    <row r="51" spans="1:22" x14ac:dyDescent="0.2">
      <c r="A51" s="964">
        <v>51</v>
      </c>
      <c r="B51" s="289"/>
      <c r="C51" s="297"/>
      <c r="D51" s="298"/>
      <c r="E51" s="251"/>
      <c r="F51" s="251"/>
      <c r="G51" s="251"/>
      <c r="H51" s="251"/>
      <c r="I51" s="251"/>
      <c r="J51" s="251"/>
      <c r="K51" s="251"/>
      <c r="L51" s="251"/>
      <c r="M51" s="251"/>
      <c r="N51" s="251"/>
      <c r="O51" s="251"/>
      <c r="P51" s="251"/>
      <c r="Q51" s="251"/>
      <c r="R51" s="251"/>
      <c r="S51" s="251"/>
      <c r="T51" s="251"/>
      <c r="U51" s="181"/>
      <c r="V51" s="484"/>
    </row>
    <row r="52" spans="1:22" ht="50.1" customHeight="1" x14ac:dyDescent="0.2">
      <c r="A52" s="964">
        <v>52</v>
      </c>
      <c r="B52" s="289"/>
      <c r="C52" s="297"/>
      <c r="D52" s="298"/>
      <c r="E52" s="169"/>
      <c r="F52" s="169"/>
      <c r="G52" s="251"/>
      <c r="H52" s="251"/>
      <c r="I52" s="251"/>
      <c r="J52" s="251"/>
      <c r="K52" s="251"/>
      <c r="L52" s="251"/>
      <c r="M52" s="251"/>
      <c r="N52" s="251"/>
      <c r="O52" s="251"/>
      <c r="P52" s="251"/>
      <c r="Q52" s="251"/>
      <c r="R52" s="251"/>
      <c r="S52" s="246" t="s">
        <v>313</v>
      </c>
      <c r="T52" s="246" t="s">
        <v>314</v>
      </c>
      <c r="U52" s="181"/>
      <c r="V52" s="484"/>
    </row>
    <row r="53" spans="1:22" ht="15" customHeight="1" x14ac:dyDescent="0.2">
      <c r="A53" s="964">
        <v>53</v>
      </c>
      <c r="B53" s="289"/>
      <c r="C53" s="297"/>
      <c r="D53" s="298"/>
      <c r="E53" s="257"/>
      <c r="F53" s="167" t="s">
        <v>115</v>
      </c>
      <c r="G53" s="302" t="str">
        <f>IF(ISNUMBER(CoverSheet!$C$12),DATE(YEAR(CoverSheet!$C$12)-5,MONTH(CoverSheet!$C$12),DAY(CoverSheet!$C$12)),"[year]")</f>
        <v>[year]</v>
      </c>
      <c r="H53" s="302"/>
      <c r="I53" s="1000"/>
      <c r="J53" s="1000"/>
      <c r="K53" s="1000"/>
      <c r="L53" s="1000"/>
      <c r="M53" s="1000"/>
      <c r="N53" s="1000"/>
      <c r="O53" s="1000"/>
      <c r="P53" s="1000"/>
      <c r="Q53" s="1001"/>
      <c r="R53" s="1001"/>
      <c r="S53" s="593"/>
      <c r="T53" s="593"/>
      <c r="U53" s="181"/>
      <c r="V53" s="484"/>
    </row>
    <row r="54" spans="1:22" ht="15" customHeight="1" x14ac:dyDescent="0.2">
      <c r="A54" s="964">
        <v>54</v>
      </c>
      <c r="B54" s="303"/>
      <c r="C54" s="297"/>
      <c r="D54" s="298"/>
      <c r="E54" s="257"/>
      <c r="F54" s="167" t="s">
        <v>116</v>
      </c>
      <c r="G54" s="302" t="str">
        <f>IF(ISNUMBER(CoverSheet!$C$12),DATE(YEAR(CoverSheet!$C$12)-4,MONTH(CoverSheet!$C$12),DAY(CoverSheet!$C$12)),"[year]")</f>
        <v>[year]</v>
      </c>
      <c r="H54" s="302"/>
      <c r="I54" s="1000"/>
      <c r="J54" s="1000"/>
      <c r="K54" s="1000"/>
      <c r="L54" s="1000"/>
      <c r="M54" s="1000"/>
      <c r="N54" s="1000"/>
      <c r="O54" s="1000"/>
      <c r="P54" s="1000"/>
      <c r="Q54" s="1001"/>
      <c r="R54" s="1001"/>
      <c r="S54" s="593"/>
      <c r="T54" s="593"/>
      <c r="U54" s="181"/>
      <c r="V54" s="484"/>
    </row>
    <row r="55" spans="1:22" ht="15" customHeight="1" x14ac:dyDescent="0.2">
      <c r="A55" s="964">
        <v>55</v>
      </c>
      <c r="B55" s="303"/>
      <c r="C55" s="297"/>
      <c r="D55" s="298"/>
      <c r="E55" s="257"/>
      <c r="F55" s="167" t="s">
        <v>117</v>
      </c>
      <c r="G55" s="302" t="str">
        <f>IF(ISNUMBER(CoverSheet!$C$12),DATE(YEAR(CoverSheet!$C$12)-3,MONTH(CoverSheet!$C$12),DAY(CoverSheet!$C$12)),"[year]")</f>
        <v>[year]</v>
      </c>
      <c r="H55" s="302"/>
      <c r="I55" s="1000"/>
      <c r="J55" s="1000"/>
      <c r="K55" s="1000"/>
      <c r="L55" s="1000"/>
      <c r="M55" s="1000"/>
      <c r="N55" s="1000"/>
      <c r="O55" s="1000"/>
      <c r="P55" s="1000"/>
      <c r="Q55" s="1001"/>
      <c r="R55" s="1001"/>
      <c r="S55" s="593"/>
      <c r="T55" s="593"/>
      <c r="U55" s="181"/>
      <c r="V55" s="484"/>
    </row>
    <row r="56" spans="1:22" ht="15" customHeight="1" x14ac:dyDescent="0.2">
      <c r="A56" s="964">
        <v>56</v>
      </c>
      <c r="B56" s="303"/>
      <c r="C56" s="297"/>
      <c r="D56" s="298"/>
      <c r="E56" s="257"/>
      <c r="F56" s="167" t="s">
        <v>76</v>
      </c>
      <c r="G56" s="302" t="str">
        <f>IF(ISNUMBER(CoverSheet!$C$12),DATE(YEAR(CoverSheet!$C$12)-2,MONTH(CoverSheet!$C$12),DAY(CoverSheet!$C$12)),"[year]")</f>
        <v>[year]</v>
      </c>
      <c r="H56" s="302"/>
      <c r="I56" s="1000"/>
      <c r="J56" s="1000"/>
      <c r="K56" s="1000"/>
      <c r="L56" s="1000"/>
      <c r="M56" s="1000"/>
      <c r="N56" s="1000"/>
      <c r="O56" s="1000"/>
      <c r="P56" s="1000"/>
      <c r="Q56" s="1001"/>
      <c r="R56" s="1001"/>
      <c r="S56" s="593"/>
      <c r="T56" s="593"/>
      <c r="U56" s="181"/>
      <c r="V56" s="484"/>
    </row>
    <row r="57" spans="1:22" ht="15" customHeight="1" thickBot="1" x14ac:dyDescent="0.25">
      <c r="A57" s="964">
        <v>57</v>
      </c>
      <c r="B57" s="303"/>
      <c r="C57" s="297"/>
      <c r="D57" s="298"/>
      <c r="E57" s="257"/>
      <c r="F57" s="167" t="s">
        <v>77</v>
      </c>
      <c r="G57" s="302" t="str">
        <f>IF(ISNUMBER(CoverSheet!$C$12),DATE(YEAR(CoverSheet!$C$12)-1,MONTH(CoverSheet!$C$12),DAY(CoverSheet!$C$12)),"[year]")</f>
        <v>[year]</v>
      </c>
      <c r="H57" s="302"/>
      <c r="I57" s="1000"/>
      <c r="J57" s="1000"/>
      <c r="K57" s="1000"/>
      <c r="L57" s="1000"/>
      <c r="M57" s="1000"/>
      <c r="N57" s="1000"/>
      <c r="O57" s="1000"/>
      <c r="P57" s="1000"/>
      <c r="Q57" s="1001"/>
      <c r="R57" s="1001"/>
      <c r="S57" s="593"/>
      <c r="T57" s="593"/>
      <c r="U57" s="181"/>
      <c r="V57" s="484"/>
    </row>
    <row r="58" spans="1:22" ht="15" customHeight="1" thickBot="1" x14ac:dyDescent="0.25">
      <c r="A58" s="964">
        <v>58</v>
      </c>
      <c r="B58" s="303"/>
      <c r="C58" s="297"/>
      <c r="D58" s="241"/>
      <c r="E58" s="158" t="s">
        <v>118</v>
      </c>
      <c r="F58" s="257"/>
      <c r="G58" s="257"/>
      <c r="H58" s="251"/>
      <c r="I58" s="1001"/>
      <c r="J58" s="1001"/>
      <c r="K58" s="1001"/>
      <c r="L58" s="1001"/>
      <c r="M58" s="1001"/>
      <c r="N58" s="1001"/>
      <c r="O58" s="1001"/>
      <c r="P58" s="1001"/>
      <c r="Q58" s="1001"/>
      <c r="R58" s="1001"/>
      <c r="S58" s="429"/>
      <c r="T58" s="448">
        <f>SUM(T53:T57)</f>
        <v>0</v>
      </c>
      <c r="U58" s="181"/>
      <c r="V58" s="484"/>
    </row>
    <row r="59" spans="1:22" ht="15" customHeight="1" thickBot="1" x14ac:dyDescent="0.25">
      <c r="A59" s="964">
        <v>59</v>
      </c>
      <c r="B59" s="303"/>
      <c r="C59" s="297"/>
      <c r="D59" s="298"/>
      <c r="E59" s="257"/>
      <c r="F59" s="257"/>
      <c r="G59" s="251"/>
      <c r="H59" s="251"/>
      <c r="I59" s="1001"/>
      <c r="J59" s="1001"/>
      <c r="K59" s="1001"/>
      <c r="L59" s="1001"/>
      <c r="M59" s="1001"/>
      <c r="N59" s="1001"/>
      <c r="O59" s="1001"/>
      <c r="P59" s="1001"/>
      <c r="Q59" s="1001"/>
      <c r="R59" s="1001"/>
      <c r="S59" s="429"/>
      <c r="T59" s="429"/>
      <c r="U59" s="181"/>
      <c r="V59" s="484"/>
    </row>
    <row r="60" spans="1:22" ht="15" customHeight="1" thickBot="1" x14ac:dyDescent="0.25">
      <c r="A60" s="964">
        <v>60</v>
      </c>
      <c r="B60" s="303"/>
      <c r="C60" s="297"/>
      <c r="D60" s="298"/>
      <c r="E60" s="304" t="s">
        <v>111</v>
      </c>
      <c r="F60" s="286"/>
      <c r="G60" s="286"/>
      <c r="H60" s="251"/>
      <c r="I60" s="1001"/>
      <c r="J60" s="1001"/>
      <c r="K60" s="1001"/>
      <c r="L60" s="1001"/>
      <c r="M60" s="1001"/>
      <c r="N60" s="1001"/>
      <c r="O60" s="1001"/>
      <c r="P60" s="1001"/>
      <c r="Q60" s="1001"/>
      <c r="R60" s="1001"/>
      <c r="S60" s="429"/>
      <c r="T60" s="448">
        <f>IF(T58&gt;0,T58,0)</f>
        <v>0</v>
      </c>
      <c r="U60" s="181"/>
      <c r="V60" s="484"/>
    </row>
    <row r="61" spans="1:22" x14ac:dyDescent="0.2">
      <c r="A61" s="964">
        <v>61</v>
      </c>
      <c r="B61" s="303"/>
      <c r="C61" s="297"/>
      <c r="D61" s="298"/>
      <c r="E61" s="286"/>
      <c r="F61" s="286"/>
      <c r="G61" s="251"/>
      <c r="H61" s="251"/>
      <c r="I61" s="1001"/>
      <c r="J61" s="1001"/>
      <c r="K61" s="1001"/>
      <c r="L61" s="1001"/>
      <c r="M61" s="1001"/>
      <c r="N61" s="1001"/>
      <c r="O61" s="1001"/>
      <c r="P61" s="1001"/>
      <c r="Q61" s="1001"/>
      <c r="R61" s="1001"/>
      <c r="S61" s="429"/>
      <c r="T61" s="429"/>
      <c r="U61" s="181"/>
      <c r="V61" s="484"/>
    </row>
    <row r="62" spans="1:22" ht="18.75" x14ac:dyDescent="0.3">
      <c r="A62" s="964">
        <v>62</v>
      </c>
      <c r="B62" s="303"/>
      <c r="C62" s="247" t="s">
        <v>469</v>
      </c>
      <c r="D62" s="234"/>
      <c r="E62" s="286"/>
      <c r="F62" s="286"/>
      <c r="G62" s="251"/>
      <c r="H62" s="251"/>
      <c r="I62" s="1001"/>
      <c r="J62" s="1001"/>
      <c r="K62" s="1001"/>
      <c r="L62" s="1001"/>
      <c r="M62" s="1001"/>
      <c r="N62" s="1001"/>
      <c r="O62" s="1001"/>
      <c r="P62" s="1001"/>
      <c r="Q62" s="1001"/>
      <c r="R62" s="1001"/>
      <c r="S62" s="429"/>
      <c r="T62" s="429"/>
      <c r="U62" s="181"/>
      <c r="V62" s="484"/>
    </row>
    <row r="63" spans="1:22" x14ac:dyDescent="0.2">
      <c r="A63" s="964">
        <v>63</v>
      </c>
      <c r="B63" s="303"/>
      <c r="C63" s="297"/>
      <c r="D63" s="298"/>
      <c r="E63" s="286"/>
      <c r="F63" s="286"/>
      <c r="G63" s="251"/>
      <c r="H63" s="251"/>
      <c r="I63" s="1001"/>
      <c r="J63" s="1001"/>
      <c r="K63" s="1001"/>
      <c r="L63" s="1001"/>
      <c r="M63" s="1001"/>
      <c r="N63" s="1001"/>
      <c r="O63" s="1001"/>
      <c r="P63" s="1001"/>
      <c r="Q63" s="1001"/>
      <c r="R63" s="1001"/>
      <c r="S63" s="429"/>
      <c r="T63" s="140" t="s">
        <v>46</v>
      </c>
      <c r="U63" s="181"/>
      <c r="V63" s="484"/>
    </row>
    <row r="64" spans="1:22" ht="15" customHeight="1" x14ac:dyDescent="0.2">
      <c r="A64" s="964">
        <v>64</v>
      </c>
      <c r="B64" s="303"/>
      <c r="C64" s="289"/>
      <c r="D64" s="305"/>
      <c r="E64" s="305"/>
      <c r="F64" s="767" t="s">
        <v>642</v>
      </c>
      <c r="G64" s="768"/>
      <c r="H64" s="286"/>
      <c r="I64" s="1002"/>
      <c r="J64" s="1002"/>
      <c r="K64" s="1002"/>
      <c r="L64" s="1002"/>
      <c r="M64" s="1002"/>
      <c r="N64" s="1002"/>
      <c r="O64" s="1002"/>
      <c r="P64" s="1002"/>
      <c r="Q64" s="1001"/>
      <c r="R64" s="1001"/>
      <c r="S64" s="429"/>
      <c r="T64" s="593"/>
      <c r="U64" s="37"/>
      <c r="V64" s="484"/>
    </row>
    <row r="65" spans="1:22" x14ac:dyDescent="0.2">
      <c r="A65" s="964">
        <v>65</v>
      </c>
      <c r="B65" s="303"/>
      <c r="C65" s="289"/>
      <c r="D65" s="305"/>
      <c r="E65" s="305"/>
      <c r="F65" s="305"/>
      <c r="G65" s="286"/>
      <c r="H65" s="286"/>
      <c r="I65" s="286"/>
      <c r="J65" s="286"/>
      <c r="K65" s="286"/>
      <c r="L65" s="286"/>
      <c r="M65" s="286"/>
      <c r="N65" s="286"/>
      <c r="O65" s="286"/>
      <c r="P65" s="286"/>
      <c r="Q65" s="251"/>
      <c r="R65" s="251"/>
      <c r="S65" s="251"/>
      <c r="T65" s="251"/>
      <c r="U65" s="37"/>
      <c r="V65" s="484"/>
    </row>
    <row r="66" spans="1:22" ht="30" customHeight="1" x14ac:dyDescent="0.2">
      <c r="A66" s="964">
        <v>66</v>
      </c>
      <c r="B66" s="303"/>
      <c r="C66" s="289"/>
      <c r="D66" s="305"/>
      <c r="E66" s="306"/>
      <c r="F66" s="1152" t="s">
        <v>315</v>
      </c>
      <c r="G66" s="1152"/>
      <c r="H66" s="1152"/>
      <c r="I66" s="1152"/>
      <c r="J66" s="1152"/>
      <c r="K66" s="1152"/>
      <c r="L66" s="1152"/>
      <c r="M66" s="1152"/>
      <c r="N66" s="1152"/>
      <c r="O66" s="1152"/>
      <c r="P66" s="1152"/>
      <c r="Q66" s="1152"/>
      <c r="R66" s="1152"/>
      <c r="S66" s="1152"/>
      <c r="T66" s="1152"/>
      <c r="U66" s="182"/>
      <c r="V66" s="484"/>
    </row>
    <row r="67" spans="1:22" s="566" customFormat="1" x14ac:dyDescent="0.2">
      <c r="A67" s="964">
        <v>67</v>
      </c>
      <c r="B67" s="303"/>
      <c r="C67" s="297"/>
      <c r="D67" s="298"/>
      <c r="E67" s="286"/>
      <c r="F67" s="286"/>
      <c r="G67" s="251"/>
      <c r="H67" s="251"/>
      <c r="I67" s="1001"/>
      <c r="J67" s="1001"/>
      <c r="K67" s="1001"/>
      <c r="L67" s="1001"/>
      <c r="M67" s="1001"/>
      <c r="N67" s="1001"/>
      <c r="O67" s="1001"/>
      <c r="P67" s="1001"/>
      <c r="Q67" s="1001"/>
      <c r="R67" s="1001"/>
      <c r="S67" s="429"/>
      <c r="T67" s="140" t="s">
        <v>46</v>
      </c>
      <c r="U67" s="181"/>
      <c r="V67" s="565"/>
    </row>
    <row r="68" spans="1:22" ht="24.75" customHeight="1" x14ac:dyDescent="0.3">
      <c r="A68" s="964">
        <v>68</v>
      </c>
      <c r="B68" s="303"/>
      <c r="C68" s="247" t="s">
        <v>470</v>
      </c>
      <c r="D68" s="234"/>
      <c r="E68" s="251"/>
      <c r="F68" s="251"/>
      <c r="G68" s="251"/>
      <c r="H68" s="251"/>
      <c r="I68" s="1001"/>
      <c r="J68" s="1001"/>
      <c r="K68" s="1001"/>
      <c r="L68" s="1001"/>
      <c r="M68" s="1001"/>
      <c r="N68" s="1001"/>
      <c r="O68" s="1001"/>
      <c r="P68" s="1001"/>
      <c r="Q68" s="1001"/>
      <c r="R68" s="1001"/>
      <c r="S68" s="259"/>
      <c r="T68" s="251"/>
      <c r="U68" s="37"/>
      <c r="V68" s="484"/>
    </row>
    <row r="69" spans="1:22" s="566" customFormat="1" x14ac:dyDescent="0.2">
      <c r="A69" s="964">
        <v>69</v>
      </c>
      <c r="B69" s="303"/>
      <c r="C69" s="297"/>
      <c r="D69" s="298"/>
      <c r="E69" s="286"/>
      <c r="F69" s="286"/>
      <c r="G69" s="251"/>
      <c r="H69" s="251"/>
      <c r="I69" s="1001"/>
      <c r="J69" s="1001"/>
      <c r="K69" s="1001"/>
      <c r="L69" s="1001"/>
      <c r="M69" s="1001"/>
      <c r="N69" s="1001"/>
      <c r="O69" s="1001"/>
      <c r="P69" s="1001"/>
      <c r="Q69" s="1001"/>
      <c r="R69" s="1001"/>
      <c r="S69" s="429"/>
      <c r="T69" s="140" t="s">
        <v>46</v>
      </c>
      <c r="U69" s="181"/>
      <c r="V69" s="565"/>
    </row>
    <row r="70" spans="1:22" ht="15" customHeight="1" x14ac:dyDescent="0.2">
      <c r="A70" s="964">
        <v>70</v>
      </c>
      <c r="B70" s="303"/>
      <c r="C70" s="289"/>
      <c r="D70" s="305"/>
      <c r="E70" s="307"/>
      <c r="F70" s="307" t="s">
        <v>119</v>
      </c>
      <c r="G70" s="286"/>
      <c r="H70" s="286"/>
      <c r="I70" s="1002"/>
      <c r="J70" s="1002"/>
      <c r="K70" s="1002"/>
      <c r="L70" s="1002"/>
      <c r="M70" s="1002"/>
      <c r="N70" s="1002"/>
      <c r="O70" s="1002"/>
      <c r="P70" s="1002"/>
      <c r="Q70" s="1001"/>
      <c r="R70" s="1001"/>
      <c r="S70" s="1001"/>
      <c r="T70" s="593"/>
      <c r="U70" s="37"/>
      <c r="V70" s="484"/>
    </row>
    <row r="71" spans="1:22" ht="11.25" customHeight="1" x14ac:dyDescent="0.2">
      <c r="A71" s="190"/>
      <c r="B71" s="913"/>
      <c r="C71" s="914"/>
      <c r="D71" s="915"/>
      <c r="E71" s="886"/>
      <c r="F71" s="886"/>
      <c r="G71" s="884"/>
      <c r="H71" s="884"/>
      <c r="I71" s="884"/>
      <c r="J71" s="884"/>
      <c r="K71" s="884"/>
      <c r="L71" s="884"/>
      <c r="M71" s="884"/>
      <c r="N71" s="884"/>
      <c r="O71" s="884"/>
      <c r="P71" s="884"/>
      <c r="Q71" s="888"/>
      <c r="R71" s="888"/>
      <c r="S71" s="886"/>
      <c r="T71" s="888"/>
      <c r="U71" s="912"/>
      <c r="V71" s="484"/>
    </row>
  </sheetData>
  <sheetProtection sheet="1" objects="1" formatRows="0" insertRows="0"/>
  <mergeCells count="4">
    <mergeCell ref="A5:T5"/>
    <mergeCell ref="F66:T66"/>
    <mergeCell ref="R2:T2"/>
    <mergeCell ref="R3:T3"/>
  </mergeCells>
  <pageMargins left="0.70866141732283472" right="0.70866141732283472" top="0.74803149606299213" bottom="0.74803149606299213" header="0.31496062992125984" footer="0.31496062992125984"/>
  <pageSetup paperSize="9" scale="60" orientation="portrait" r:id="rId1"/>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CCFF"/>
  </sheetPr>
  <dimension ref="A1:T112"/>
  <sheetViews>
    <sheetView showGridLines="0" view="pageBreakPreview" zoomScaleNormal="100" zoomScaleSheetLayoutView="100" workbookViewId="0"/>
  </sheetViews>
  <sheetFormatPr defaultRowHeight="12.75" x14ac:dyDescent="0.2"/>
  <cols>
    <col min="1" max="1" width="4.85546875" customWidth="1"/>
    <col min="2" max="3" width="3.7109375" customWidth="1"/>
    <col min="4" max="4" width="3.140625" customWidth="1"/>
    <col min="5" max="5" width="3" customWidth="1"/>
    <col min="6" max="6" width="37.28515625" customWidth="1"/>
    <col min="7" max="16" width="16.140625" customWidth="1"/>
    <col min="17" max="17" width="2.7109375" customWidth="1"/>
    <col min="18" max="18" width="24.28515625" customWidth="1"/>
    <col min="19" max="19" width="47.5703125" bestFit="1" customWidth="1"/>
  </cols>
  <sheetData>
    <row r="1" spans="1:20" ht="12.75" customHeight="1" x14ac:dyDescent="0.2">
      <c r="A1" s="893"/>
      <c r="B1" s="885"/>
      <c r="C1" s="885"/>
      <c r="D1" s="885"/>
      <c r="E1" s="885"/>
      <c r="F1" s="885"/>
      <c r="G1" s="885"/>
      <c r="H1" s="885"/>
      <c r="I1" s="885"/>
      <c r="J1" s="885"/>
      <c r="K1" s="885"/>
      <c r="L1" s="917"/>
      <c r="M1" s="917"/>
      <c r="N1" s="917"/>
      <c r="O1" s="917"/>
      <c r="P1" s="917"/>
      <c r="Q1" s="916"/>
      <c r="R1" s="566"/>
      <c r="S1" s="566"/>
      <c r="T1" s="566"/>
    </row>
    <row r="2" spans="1:20" ht="18" customHeight="1" x14ac:dyDescent="0.3">
      <c r="A2" s="894"/>
      <c r="B2" s="17"/>
      <c r="C2" s="17"/>
      <c r="D2" s="17"/>
      <c r="E2" s="17"/>
      <c r="F2" s="17"/>
      <c r="G2" s="17"/>
      <c r="H2" s="131"/>
      <c r="I2" s="114"/>
      <c r="J2" s="114"/>
      <c r="K2" s="114"/>
      <c r="L2" s="114"/>
      <c r="M2" s="131" t="s">
        <v>5</v>
      </c>
      <c r="N2" s="1153" t="str">
        <f>IF(NOT(ISBLANK(CoverSheet!$C$8)),CoverSheet!$C$8,"")</f>
        <v/>
      </c>
      <c r="O2" s="1153"/>
      <c r="P2" s="1153"/>
      <c r="Q2" s="95"/>
      <c r="R2" s="566"/>
      <c r="S2" s="566"/>
      <c r="T2" s="566"/>
    </row>
    <row r="3" spans="1:20" ht="18" customHeight="1" x14ac:dyDescent="0.25">
      <c r="A3" s="894"/>
      <c r="B3" s="17"/>
      <c r="C3" s="17"/>
      <c r="D3" s="17"/>
      <c r="E3" s="17"/>
      <c r="F3" s="17"/>
      <c r="G3" s="17"/>
      <c r="H3" s="131"/>
      <c r="I3" s="114"/>
      <c r="J3" s="114"/>
      <c r="K3" s="114"/>
      <c r="L3" s="114"/>
      <c r="M3" s="131" t="s">
        <v>3</v>
      </c>
      <c r="N3" s="1146" t="str">
        <f>IF(ISNUMBER(CoverSheet!$C$12),CoverSheet!$C$12,"")</f>
        <v/>
      </c>
      <c r="O3" s="1146"/>
      <c r="P3" s="1146"/>
      <c r="Q3" s="95"/>
      <c r="R3" s="566"/>
      <c r="S3" s="566"/>
      <c r="T3" s="566"/>
    </row>
    <row r="4" spans="1:20" ht="20.25" customHeight="1" x14ac:dyDescent="0.35">
      <c r="A4" s="910" t="s">
        <v>284</v>
      </c>
      <c r="B4" s="155"/>
      <c r="C4" s="155"/>
      <c r="D4" s="155"/>
      <c r="E4" s="17"/>
      <c r="F4" s="17"/>
      <c r="G4" s="17"/>
      <c r="H4" s="17"/>
      <c r="I4" s="17"/>
      <c r="J4" s="17"/>
      <c r="K4" s="17"/>
      <c r="L4" s="114"/>
      <c r="M4" s="114"/>
      <c r="N4" s="114"/>
      <c r="O4" s="114"/>
      <c r="P4" s="114"/>
      <c r="Q4" s="95"/>
      <c r="R4" s="566"/>
      <c r="S4" s="566"/>
      <c r="T4" s="566"/>
    </row>
    <row r="5" spans="1:20" ht="36" customHeight="1" x14ac:dyDescent="0.2">
      <c r="A5" s="1147" t="s">
        <v>460</v>
      </c>
      <c r="B5" s="1148"/>
      <c r="C5" s="1148"/>
      <c r="D5" s="1148"/>
      <c r="E5" s="1148"/>
      <c r="F5" s="1148"/>
      <c r="G5" s="1148"/>
      <c r="H5" s="1148"/>
      <c r="I5" s="1148"/>
      <c r="J5" s="1148"/>
      <c r="K5" s="1148"/>
      <c r="L5" s="1148"/>
      <c r="M5" s="1148"/>
      <c r="N5" s="1148"/>
      <c r="O5" s="1148"/>
      <c r="P5" s="1148"/>
      <c r="Q5" s="310"/>
      <c r="R5" s="566"/>
      <c r="S5" s="566"/>
      <c r="T5" s="566"/>
    </row>
    <row r="6" spans="1:20" x14ac:dyDescent="0.2">
      <c r="A6" s="896" t="s">
        <v>562</v>
      </c>
      <c r="B6" s="19"/>
      <c r="C6" s="179"/>
      <c r="D6" s="179"/>
      <c r="E6" s="19"/>
      <c r="F6" s="19"/>
      <c r="G6" s="17"/>
      <c r="H6" s="17"/>
      <c r="I6" s="17"/>
      <c r="J6" s="17"/>
      <c r="K6" s="17"/>
      <c r="L6" s="114"/>
      <c r="M6" s="114"/>
      <c r="N6" s="114"/>
      <c r="O6" s="114"/>
      <c r="P6" s="114"/>
      <c r="Q6" s="95"/>
      <c r="R6" s="566"/>
      <c r="S6" s="566"/>
      <c r="T6" s="566"/>
    </row>
    <row r="7" spans="1:20" ht="30" customHeight="1" x14ac:dyDescent="0.3">
      <c r="A7" s="963">
        <v>7</v>
      </c>
      <c r="B7" s="250"/>
      <c r="C7" s="247" t="s">
        <v>285</v>
      </c>
      <c r="D7" s="250"/>
      <c r="E7" s="235"/>
      <c r="F7" s="234"/>
      <c r="G7" s="439"/>
      <c r="H7" s="439"/>
      <c r="I7" s="439"/>
      <c r="J7" s="439"/>
      <c r="K7" s="439"/>
      <c r="L7" s="311" t="s">
        <v>102</v>
      </c>
      <c r="M7" s="311" t="s">
        <v>102</v>
      </c>
      <c r="N7" s="311" t="s">
        <v>102</v>
      </c>
      <c r="O7" s="311" t="s">
        <v>102</v>
      </c>
      <c r="P7" s="311" t="s">
        <v>102</v>
      </c>
      <c r="Q7" s="111"/>
      <c r="R7" s="566"/>
      <c r="S7" s="566"/>
      <c r="T7" s="566"/>
    </row>
    <row r="8" spans="1:20" x14ac:dyDescent="0.2">
      <c r="A8" s="963">
        <v>8</v>
      </c>
      <c r="B8" s="250"/>
      <c r="C8" s="250"/>
      <c r="D8" s="250"/>
      <c r="E8" s="167"/>
      <c r="F8" s="167"/>
      <c r="G8" s="439"/>
      <c r="H8" s="439"/>
      <c r="I8" s="439"/>
      <c r="J8" s="439"/>
      <c r="K8" s="439" t="str">
        <f>IF(ISNUMBER(CoverSheet!$C$12),"for year ended","")</f>
        <v/>
      </c>
      <c r="L8" s="526" t="str">
        <f>IF(ISNUMBER(CoverSheet!$C$12),DATE(YEAR(CoverSheet!$C$12)-4,MONTH(CoverSheet!$C$12),DAY(CoverSheet!$C$12)),"CY-4")</f>
        <v>CY-4</v>
      </c>
      <c r="M8" s="526" t="str">
        <f>IF(ISNUMBER(CoverSheet!$C$12),DATE(YEAR(CoverSheet!$C$12)-3,MONTH(CoverSheet!$C$12),DAY(CoverSheet!$C$12)),"CY-4")</f>
        <v>CY-4</v>
      </c>
      <c r="N8" s="526" t="str">
        <f>IF(ISNUMBER(CoverSheet!$C$12),DATE(YEAR(CoverSheet!$C$12)-2,MONTH(CoverSheet!$C$12),DAY(CoverSheet!$C$12)),"CY-4")</f>
        <v>CY-4</v>
      </c>
      <c r="O8" s="526" t="str">
        <f>IF(ISNUMBER(CoverSheet!$C$12),DATE(YEAR(CoverSheet!$C$12)-1,MONTH(CoverSheet!$C$12),DAY(CoverSheet!$C$12)),"CY-4")</f>
        <v>CY-4</v>
      </c>
      <c r="P8" s="526" t="str">
        <f>IF(ISNUMBER(CoverSheet!$C$12),DATE(YEAR(CoverSheet!$C$12),MONTH(CoverSheet!$C$12),DAY(CoverSheet!$C$12)),"CY-4")</f>
        <v>CY-4</v>
      </c>
      <c r="Q8" s="22"/>
      <c r="R8" s="566"/>
      <c r="S8" s="566"/>
      <c r="T8" s="566"/>
    </row>
    <row r="9" spans="1:20" ht="15" customHeight="1" x14ac:dyDescent="0.2">
      <c r="A9" s="963">
        <v>9</v>
      </c>
      <c r="B9" s="250"/>
      <c r="C9" s="250"/>
      <c r="D9" s="250"/>
      <c r="E9" s="167"/>
      <c r="F9" s="167"/>
      <c r="G9" s="312"/>
      <c r="H9" s="312"/>
      <c r="I9" s="312"/>
      <c r="J9" s="312"/>
      <c r="K9" s="312"/>
      <c r="L9" s="140" t="s">
        <v>46</v>
      </c>
      <c r="M9" s="140" t="s">
        <v>46</v>
      </c>
      <c r="N9" s="140" t="s">
        <v>46</v>
      </c>
      <c r="O9" s="140" t="s">
        <v>46</v>
      </c>
      <c r="P9" s="140" t="s">
        <v>46</v>
      </c>
      <c r="Q9" s="22"/>
      <c r="R9" s="585"/>
      <c r="S9" s="566"/>
      <c r="T9" s="566"/>
    </row>
    <row r="10" spans="1:20" ht="15" customHeight="1" x14ac:dyDescent="0.2">
      <c r="A10" s="963">
        <v>10</v>
      </c>
      <c r="B10" s="250"/>
      <c r="C10" s="250"/>
      <c r="D10" s="250"/>
      <c r="E10" s="158" t="s">
        <v>84</v>
      </c>
      <c r="F10" s="167"/>
      <c r="G10" s="439"/>
      <c r="H10" s="439"/>
      <c r="I10" s="439"/>
      <c r="J10" s="439"/>
      <c r="K10" s="439"/>
      <c r="L10" s="985"/>
      <c r="M10" s="986">
        <f>L24</f>
        <v>0</v>
      </c>
      <c r="N10" s="986">
        <f>M24</f>
        <v>0</v>
      </c>
      <c r="O10" s="986">
        <f>N24</f>
        <v>0</v>
      </c>
      <c r="P10" s="986">
        <f>O24</f>
        <v>0</v>
      </c>
      <c r="Q10" s="64"/>
      <c r="R10" s="586" t="s">
        <v>548</v>
      </c>
      <c r="S10" s="586" t="s">
        <v>719</v>
      </c>
      <c r="T10" s="566"/>
    </row>
    <row r="11" spans="1:20" ht="15" customHeight="1" x14ac:dyDescent="0.2">
      <c r="A11" s="963">
        <v>11</v>
      </c>
      <c r="B11" s="250"/>
      <c r="C11" s="250"/>
      <c r="D11" s="250"/>
      <c r="E11" s="167"/>
      <c r="F11" s="167"/>
      <c r="G11" s="439"/>
      <c r="H11" s="439"/>
      <c r="I11" s="439"/>
      <c r="J11" s="439"/>
      <c r="K11" s="439"/>
      <c r="L11" s="418"/>
      <c r="M11" s="418"/>
      <c r="N11" s="418"/>
      <c r="O11" s="418"/>
      <c r="P11" s="418"/>
      <c r="Q11" s="22"/>
      <c r="R11" s="566"/>
      <c r="S11" s="566"/>
      <c r="T11" s="566"/>
    </row>
    <row r="12" spans="1:20" ht="15" customHeight="1" x14ac:dyDescent="0.2">
      <c r="A12" s="963">
        <v>12</v>
      </c>
      <c r="B12" s="250"/>
      <c r="C12" s="250"/>
      <c r="D12" s="261" t="s">
        <v>89</v>
      </c>
      <c r="E12" s="158" t="s">
        <v>107</v>
      </c>
      <c r="F12" s="261"/>
      <c r="G12" s="439"/>
      <c r="H12" s="439"/>
      <c r="I12" s="439"/>
      <c r="J12" s="439"/>
      <c r="K12" s="439"/>
      <c r="L12" s="597"/>
      <c r="M12" s="597"/>
      <c r="N12" s="597"/>
      <c r="O12" s="985"/>
      <c r="P12" s="986">
        <f>P31</f>
        <v>0</v>
      </c>
      <c r="Q12" s="64"/>
      <c r="R12" s="586" t="s">
        <v>827</v>
      </c>
      <c r="S12" s="586" t="s">
        <v>720</v>
      </c>
      <c r="T12" s="566"/>
    </row>
    <row r="13" spans="1:20" ht="15" customHeight="1" x14ac:dyDescent="0.2">
      <c r="A13" s="963">
        <v>13</v>
      </c>
      <c r="B13" s="250"/>
      <c r="C13" s="250"/>
      <c r="D13" s="250"/>
      <c r="E13" s="167"/>
      <c r="F13" s="167"/>
      <c r="G13" s="439"/>
      <c r="H13" s="439"/>
      <c r="I13" s="439"/>
      <c r="J13" s="439"/>
      <c r="K13" s="439"/>
      <c r="L13" s="418"/>
      <c r="M13" s="418"/>
      <c r="N13" s="418"/>
      <c r="O13" s="418"/>
      <c r="P13" s="418"/>
      <c r="Q13" s="22"/>
      <c r="R13" s="566"/>
      <c r="S13" s="566"/>
      <c r="T13" s="566"/>
    </row>
    <row r="14" spans="1:20" ht="15" customHeight="1" x14ac:dyDescent="0.2">
      <c r="A14" s="963">
        <v>14</v>
      </c>
      <c r="B14" s="250"/>
      <c r="C14" s="250"/>
      <c r="D14" s="261" t="s">
        <v>85</v>
      </c>
      <c r="E14" s="158" t="s">
        <v>320</v>
      </c>
      <c r="F14" s="261"/>
      <c r="G14" s="439"/>
      <c r="H14" s="439"/>
      <c r="I14" s="439"/>
      <c r="J14" s="439"/>
      <c r="K14" s="439"/>
      <c r="L14" s="597"/>
      <c r="M14" s="597"/>
      <c r="N14" s="597"/>
      <c r="O14" s="985"/>
      <c r="P14" s="986">
        <f>P33</f>
        <v>0</v>
      </c>
      <c r="Q14" s="64"/>
      <c r="R14" s="586" t="s">
        <v>822</v>
      </c>
      <c r="S14" s="586" t="s">
        <v>721</v>
      </c>
      <c r="T14" s="566"/>
    </row>
    <row r="15" spans="1:20" ht="15" customHeight="1" x14ac:dyDescent="0.2">
      <c r="A15" s="963">
        <v>15</v>
      </c>
      <c r="B15" s="250"/>
      <c r="C15" s="250"/>
      <c r="D15" s="250"/>
      <c r="E15" s="167"/>
      <c r="F15" s="167"/>
      <c r="G15" s="439"/>
      <c r="H15" s="439"/>
      <c r="I15" s="439"/>
      <c r="J15" s="439"/>
      <c r="K15" s="439"/>
      <c r="L15" s="418"/>
      <c r="M15" s="418"/>
      <c r="N15" s="418"/>
      <c r="O15" s="418"/>
      <c r="P15" s="418"/>
      <c r="Q15" s="22"/>
      <c r="R15" s="566"/>
      <c r="S15" s="566"/>
      <c r="T15" s="566"/>
    </row>
    <row r="16" spans="1:20" ht="15" customHeight="1" x14ac:dyDescent="0.2">
      <c r="A16" s="963">
        <v>16</v>
      </c>
      <c r="B16" s="250"/>
      <c r="C16" s="250"/>
      <c r="D16" s="261" t="s">
        <v>85</v>
      </c>
      <c r="E16" s="158" t="s">
        <v>158</v>
      </c>
      <c r="F16" s="261"/>
      <c r="G16" s="439"/>
      <c r="H16" s="439"/>
      <c r="I16" s="439"/>
      <c r="J16" s="439"/>
      <c r="K16" s="439"/>
      <c r="L16" s="597"/>
      <c r="M16" s="597"/>
      <c r="N16" s="597"/>
      <c r="O16" s="985"/>
      <c r="P16" s="986">
        <f>P38</f>
        <v>0</v>
      </c>
      <c r="Q16" s="22"/>
      <c r="R16" s="586" t="s">
        <v>823</v>
      </c>
      <c r="S16" s="586" t="s">
        <v>722</v>
      </c>
      <c r="T16" s="566"/>
    </row>
    <row r="17" spans="1:20" ht="15" customHeight="1" x14ac:dyDescent="0.2">
      <c r="A17" s="963">
        <v>17</v>
      </c>
      <c r="B17" s="250"/>
      <c r="C17" s="250"/>
      <c r="D17" s="250"/>
      <c r="E17" s="167"/>
      <c r="F17" s="167"/>
      <c r="G17" s="439"/>
      <c r="H17" s="439"/>
      <c r="I17" s="439"/>
      <c r="J17" s="439"/>
      <c r="K17" s="439"/>
      <c r="L17" s="418"/>
      <c r="M17" s="418"/>
      <c r="N17" s="418"/>
      <c r="O17" s="418"/>
      <c r="P17" s="418"/>
      <c r="Q17" s="22"/>
      <c r="R17" s="566"/>
      <c r="S17" s="566"/>
      <c r="T17" s="566"/>
    </row>
    <row r="18" spans="1:20" ht="15" customHeight="1" x14ac:dyDescent="0.2">
      <c r="A18" s="963">
        <v>18</v>
      </c>
      <c r="B18" s="250"/>
      <c r="C18" s="250"/>
      <c r="D18" s="261" t="s">
        <v>89</v>
      </c>
      <c r="E18" s="158" t="s">
        <v>92</v>
      </c>
      <c r="F18" s="261"/>
      <c r="G18" s="439"/>
      <c r="H18" s="439"/>
      <c r="I18" s="439"/>
      <c r="J18" s="439"/>
      <c r="K18" s="439"/>
      <c r="L18" s="597"/>
      <c r="M18" s="597"/>
      <c r="N18" s="597"/>
      <c r="O18" s="985"/>
      <c r="P18" s="986">
        <f>P43</f>
        <v>0</v>
      </c>
      <c r="Q18" s="22"/>
      <c r="R18" s="586" t="s">
        <v>824</v>
      </c>
      <c r="S18" s="586" t="s">
        <v>723</v>
      </c>
      <c r="T18" s="566"/>
    </row>
    <row r="19" spans="1:20" ht="15" customHeight="1" x14ac:dyDescent="0.2">
      <c r="A19" s="963">
        <v>19</v>
      </c>
      <c r="B19" s="250"/>
      <c r="C19" s="250"/>
      <c r="D19" s="250"/>
      <c r="E19" s="167"/>
      <c r="F19" s="167"/>
      <c r="G19" s="439"/>
      <c r="H19" s="439"/>
      <c r="I19" s="439"/>
      <c r="J19" s="439"/>
      <c r="K19" s="439"/>
      <c r="L19" s="418"/>
      <c r="M19" s="418"/>
      <c r="N19" s="418"/>
      <c r="O19" s="418"/>
      <c r="P19" s="418"/>
      <c r="Q19" s="64"/>
      <c r="R19" s="566"/>
      <c r="S19" s="566"/>
      <c r="T19" s="566"/>
    </row>
    <row r="20" spans="1:20" ht="15" customHeight="1" x14ac:dyDescent="0.2">
      <c r="A20" s="963">
        <v>20</v>
      </c>
      <c r="B20" s="250"/>
      <c r="C20" s="250"/>
      <c r="D20" s="261" t="s">
        <v>85</v>
      </c>
      <c r="E20" s="158" t="s">
        <v>95</v>
      </c>
      <c r="F20" s="261"/>
      <c r="G20" s="439"/>
      <c r="H20" s="439"/>
      <c r="I20" s="439"/>
      <c r="J20" s="439"/>
      <c r="K20" s="439"/>
      <c r="L20" s="597"/>
      <c r="M20" s="597"/>
      <c r="N20" s="597"/>
      <c r="O20" s="985"/>
      <c r="P20" s="986">
        <f>P45</f>
        <v>0</v>
      </c>
      <c r="Q20" s="22"/>
      <c r="R20" s="586" t="s">
        <v>825</v>
      </c>
      <c r="S20" s="586" t="s">
        <v>724</v>
      </c>
      <c r="T20" s="566"/>
    </row>
    <row r="21" spans="1:20" ht="15" customHeight="1" x14ac:dyDescent="0.2">
      <c r="A21" s="963">
        <v>21</v>
      </c>
      <c r="B21" s="250"/>
      <c r="C21" s="250"/>
      <c r="D21" s="250"/>
      <c r="E21" s="167"/>
      <c r="F21" s="167"/>
      <c r="G21" s="439"/>
      <c r="H21" s="439"/>
      <c r="I21" s="439"/>
      <c r="J21" s="439"/>
      <c r="K21" s="439"/>
      <c r="L21" s="418"/>
      <c r="M21" s="418"/>
      <c r="N21" s="418"/>
      <c r="O21" s="418"/>
      <c r="P21" s="418"/>
      <c r="Q21" s="22"/>
      <c r="R21" s="566"/>
      <c r="S21" s="566"/>
      <c r="T21" s="566"/>
    </row>
    <row r="22" spans="1:20" ht="15" customHeight="1" x14ac:dyDescent="0.2">
      <c r="A22" s="963">
        <v>22</v>
      </c>
      <c r="B22" s="250"/>
      <c r="C22" s="250"/>
      <c r="D22" s="313" t="s">
        <v>85</v>
      </c>
      <c r="E22" s="158" t="s">
        <v>94</v>
      </c>
      <c r="F22" s="313"/>
      <c r="G22" s="439"/>
      <c r="H22" s="439"/>
      <c r="I22" s="439"/>
      <c r="J22" s="439"/>
      <c r="K22" s="439"/>
      <c r="L22" s="597"/>
      <c r="M22" s="597"/>
      <c r="N22" s="597"/>
      <c r="O22" s="985"/>
      <c r="P22" s="986">
        <f>P47</f>
        <v>0</v>
      </c>
      <c r="Q22" s="22"/>
      <c r="R22" s="586" t="s">
        <v>826</v>
      </c>
      <c r="S22" s="586" t="s">
        <v>725</v>
      </c>
      <c r="T22" s="566"/>
    </row>
    <row r="23" spans="1:20" ht="15" customHeight="1" thickBot="1" x14ac:dyDescent="0.25">
      <c r="A23" s="963">
        <v>23</v>
      </c>
      <c r="B23" s="250"/>
      <c r="C23" s="250"/>
      <c r="D23" s="250"/>
      <c r="E23" s="167"/>
      <c r="F23" s="167"/>
      <c r="G23" s="439"/>
      <c r="H23" s="439"/>
      <c r="I23" s="439"/>
      <c r="J23" s="439"/>
      <c r="K23" s="439"/>
      <c r="L23" s="418"/>
      <c r="M23" s="418"/>
      <c r="N23" s="418"/>
      <c r="O23" s="418"/>
      <c r="P23" s="418"/>
      <c r="Q23" s="22"/>
      <c r="R23" s="566"/>
      <c r="S23" s="566"/>
      <c r="T23" s="566"/>
    </row>
    <row r="24" spans="1:20" ht="15" customHeight="1" thickBot="1" x14ac:dyDescent="0.25">
      <c r="A24" s="963">
        <v>24</v>
      </c>
      <c r="B24" s="250"/>
      <c r="C24" s="250"/>
      <c r="D24" s="250"/>
      <c r="E24" s="158" t="s">
        <v>159</v>
      </c>
      <c r="F24" s="241"/>
      <c r="G24" s="439"/>
      <c r="H24" s="439"/>
      <c r="I24" s="439"/>
      <c r="J24" s="439"/>
      <c r="K24" s="439"/>
      <c r="L24" s="449">
        <f>L10-L12+L14+L16-L18+L20+L22</f>
        <v>0</v>
      </c>
      <c r="M24" s="449">
        <f>M10-M12+M14+M16-M18+M20+M22</f>
        <v>0</v>
      </c>
      <c r="N24" s="449">
        <f>N10-N12+N14+N16-N18+N20+N22</f>
        <v>0</v>
      </c>
      <c r="O24" s="449">
        <f>O10-O12+O14+O16-O18+O20+O22</f>
        <v>0</v>
      </c>
      <c r="P24" s="449">
        <f>P10-P12+P14+P16-P18+P20+P22</f>
        <v>0</v>
      </c>
      <c r="Q24" s="64"/>
      <c r="R24" s="586" t="s">
        <v>549</v>
      </c>
      <c r="S24" s="586"/>
      <c r="T24" s="566"/>
    </row>
    <row r="25" spans="1:20" s="566" customFormat="1" ht="15" customHeight="1" x14ac:dyDescent="0.2">
      <c r="A25" s="963">
        <v>25</v>
      </c>
      <c r="B25" s="250"/>
      <c r="C25" s="250"/>
      <c r="D25" s="250"/>
      <c r="E25" s="167"/>
      <c r="F25" s="167"/>
      <c r="G25" s="851"/>
      <c r="H25" s="851"/>
      <c r="I25" s="851"/>
      <c r="J25" s="851"/>
      <c r="K25" s="851"/>
      <c r="L25" s="1003"/>
      <c r="M25" s="1003"/>
      <c r="N25" s="1003"/>
      <c r="O25" s="1003"/>
      <c r="P25" s="1003"/>
      <c r="Q25" s="64"/>
    </row>
    <row r="26" spans="1:20" ht="39.950000000000003" customHeight="1" x14ac:dyDescent="0.3">
      <c r="A26" s="963">
        <v>26</v>
      </c>
      <c r="B26" s="250"/>
      <c r="C26" s="247" t="s">
        <v>286</v>
      </c>
      <c r="D26" s="250"/>
      <c r="E26" s="314"/>
      <c r="F26" s="234"/>
      <c r="G26" s="439"/>
      <c r="H26" s="439"/>
      <c r="I26" s="439"/>
      <c r="J26" s="439"/>
      <c r="K26" s="439"/>
      <c r="L26" s="315"/>
      <c r="M26" s="315"/>
      <c r="N26" s="315"/>
      <c r="O26" s="315"/>
      <c r="P26" s="315"/>
      <c r="Q26" s="111"/>
      <c r="R26" s="566"/>
      <c r="S26" s="566"/>
      <c r="T26" s="566"/>
    </row>
    <row r="27" spans="1:20" x14ac:dyDescent="0.2">
      <c r="A27" s="963">
        <v>27</v>
      </c>
      <c r="B27" s="250"/>
      <c r="C27" s="250"/>
      <c r="D27" s="250"/>
      <c r="E27" s="314"/>
      <c r="F27" s="314"/>
      <c r="G27" s="439"/>
      <c r="H27" s="1154"/>
      <c r="I27" s="1154"/>
      <c r="J27" s="1154"/>
      <c r="K27" s="1154"/>
      <c r="L27" s="167"/>
      <c r="M27" s="1155" t="s">
        <v>160</v>
      </c>
      <c r="N27" s="1155"/>
      <c r="O27" s="1155" t="s">
        <v>102</v>
      </c>
      <c r="P27" s="1155"/>
      <c r="Q27" s="22"/>
      <c r="R27" s="566"/>
      <c r="S27" s="566"/>
      <c r="T27" s="566"/>
    </row>
    <row r="28" spans="1:20" ht="15" customHeight="1" thickBot="1" x14ac:dyDescent="0.25">
      <c r="A28" s="963">
        <v>28</v>
      </c>
      <c r="B28" s="250"/>
      <c r="C28" s="250"/>
      <c r="D28" s="250"/>
      <c r="E28" s="167"/>
      <c r="F28" s="167"/>
      <c r="G28" s="439"/>
      <c r="H28" s="312"/>
      <c r="I28" s="312"/>
      <c r="J28" s="312"/>
      <c r="K28" s="312"/>
      <c r="L28" s="167"/>
      <c r="M28" s="140" t="s">
        <v>46</v>
      </c>
      <c r="N28" s="140" t="s">
        <v>46</v>
      </c>
      <c r="O28" s="140" t="s">
        <v>46</v>
      </c>
      <c r="P28" s="140" t="s">
        <v>46</v>
      </c>
      <c r="Q28" s="22"/>
      <c r="R28" s="585"/>
      <c r="S28" s="566"/>
      <c r="T28" s="566"/>
    </row>
    <row r="29" spans="1:20" ht="15" customHeight="1" thickBot="1" x14ac:dyDescent="0.25">
      <c r="A29" s="963">
        <v>29</v>
      </c>
      <c r="B29" s="250"/>
      <c r="C29" s="250"/>
      <c r="D29" s="250"/>
      <c r="E29" s="158" t="s">
        <v>84</v>
      </c>
      <c r="F29" s="167"/>
      <c r="G29" s="439"/>
      <c r="H29" s="439"/>
      <c r="I29" s="439"/>
      <c r="J29" s="439"/>
      <c r="K29" s="439"/>
      <c r="L29" s="158"/>
      <c r="M29" s="428"/>
      <c r="N29" s="597"/>
      <c r="O29" s="418"/>
      <c r="P29" s="449">
        <f>P10</f>
        <v>0</v>
      </c>
      <c r="Q29" s="64"/>
      <c r="R29" s="586" t="s">
        <v>530</v>
      </c>
      <c r="S29" s="586" t="s">
        <v>726</v>
      </c>
      <c r="T29" s="566"/>
    </row>
    <row r="30" spans="1:20" ht="15" customHeight="1" thickBot="1" x14ac:dyDescent="0.25">
      <c r="A30" s="963">
        <v>30</v>
      </c>
      <c r="B30" s="250"/>
      <c r="C30" s="250"/>
      <c r="D30" s="261" t="s">
        <v>89</v>
      </c>
      <c r="E30" s="167"/>
      <c r="F30" s="261"/>
      <c r="G30" s="439"/>
      <c r="H30" s="439"/>
      <c r="I30" s="439"/>
      <c r="J30" s="439"/>
      <c r="K30" s="439"/>
      <c r="L30" s="167"/>
      <c r="M30" s="428"/>
      <c r="N30" s="428"/>
      <c r="O30" s="418"/>
      <c r="P30" s="418"/>
      <c r="Q30" s="22"/>
      <c r="R30" s="566"/>
      <c r="S30" s="566"/>
      <c r="T30" s="566"/>
    </row>
    <row r="31" spans="1:20" ht="15" customHeight="1" thickBot="1" x14ac:dyDescent="0.25">
      <c r="A31" s="963">
        <v>31</v>
      </c>
      <c r="B31" s="250"/>
      <c r="C31" s="250"/>
      <c r="D31" s="250"/>
      <c r="E31" s="158" t="s">
        <v>107</v>
      </c>
      <c r="F31" s="167"/>
      <c r="G31" s="439"/>
      <c r="H31" s="439"/>
      <c r="I31" s="439"/>
      <c r="J31" s="439"/>
      <c r="K31" s="439"/>
      <c r="L31" s="158"/>
      <c r="M31" s="428"/>
      <c r="N31" s="449">
        <f>N83</f>
        <v>0</v>
      </c>
      <c r="O31" s="418"/>
      <c r="P31" s="449">
        <f>P83</f>
        <v>0</v>
      </c>
      <c r="Q31" s="64"/>
      <c r="R31" s="586" t="s">
        <v>819</v>
      </c>
      <c r="S31" s="566"/>
      <c r="T31" s="566"/>
    </row>
    <row r="32" spans="1:20" ht="15" customHeight="1" thickBot="1" x14ac:dyDescent="0.25">
      <c r="A32" s="963">
        <v>32</v>
      </c>
      <c r="B32" s="250"/>
      <c r="C32" s="250"/>
      <c r="D32" s="261" t="s">
        <v>85</v>
      </c>
      <c r="E32" s="167"/>
      <c r="F32" s="261"/>
      <c r="G32" s="439"/>
      <c r="H32" s="439"/>
      <c r="I32" s="439"/>
      <c r="J32" s="439"/>
      <c r="K32" s="439"/>
      <c r="L32" s="167"/>
      <c r="M32" s="428"/>
      <c r="N32" s="428"/>
      <c r="O32" s="418"/>
      <c r="P32" s="418"/>
      <c r="Q32" s="22"/>
      <c r="R32" s="566"/>
      <c r="S32" s="566"/>
      <c r="T32" s="566"/>
    </row>
    <row r="33" spans="1:20" ht="15" customHeight="1" thickBot="1" x14ac:dyDescent="0.25">
      <c r="A33" s="963">
        <v>33</v>
      </c>
      <c r="B33" s="250"/>
      <c r="C33" s="250"/>
      <c r="D33" s="250"/>
      <c r="E33" s="569" t="s">
        <v>320</v>
      </c>
      <c r="F33" s="570"/>
      <c r="G33" s="439"/>
      <c r="H33" s="439"/>
      <c r="I33" s="439"/>
      <c r="J33" s="439"/>
      <c r="K33" s="439"/>
      <c r="L33" s="158"/>
      <c r="M33" s="428"/>
      <c r="N33" s="449">
        <f>N64</f>
        <v>0</v>
      </c>
      <c r="O33" s="418"/>
      <c r="P33" s="449">
        <f>P64</f>
        <v>0</v>
      </c>
      <c r="Q33" s="64"/>
      <c r="R33" s="586" t="s">
        <v>820</v>
      </c>
      <c r="S33" s="566"/>
      <c r="T33" s="566"/>
    </row>
    <row r="34" spans="1:20" ht="15" customHeight="1" x14ac:dyDescent="0.2">
      <c r="A34" s="963">
        <v>34</v>
      </c>
      <c r="B34" s="250"/>
      <c r="C34" s="250"/>
      <c r="D34" s="261" t="s">
        <v>85</v>
      </c>
      <c r="E34" s="167"/>
      <c r="F34" s="261"/>
      <c r="G34" s="439"/>
      <c r="H34" s="439"/>
      <c r="I34" s="439"/>
      <c r="J34" s="439"/>
      <c r="K34" s="439"/>
      <c r="L34" s="167"/>
      <c r="M34" s="428"/>
      <c r="N34" s="428"/>
      <c r="O34" s="418"/>
      <c r="P34" s="418"/>
      <c r="Q34" s="22"/>
      <c r="R34" s="566"/>
      <c r="S34" s="566"/>
      <c r="T34" s="566"/>
    </row>
    <row r="35" spans="1:20" ht="15" customHeight="1" x14ac:dyDescent="0.2">
      <c r="A35" s="963">
        <v>35</v>
      </c>
      <c r="B35" s="250"/>
      <c r="C35" s="250"/>
      <c r="D35" s="250"/>
      <c r="E35" s="167"/>
      <c r="F35" s="165" t="s">
        <v>161</v>
      </c>
      <c r="G35" s="439"/>
      <c r="H35" s="439"/>
      <c r="I35" s="439"/>
      <c r="J35" s="439"/>
      <c r="K35" s="439"/>
      <c r="L35" s="167"/>
      <c r="M35" s="597"/>
      <c r="N35" s="428"/>
      <c r="O35" s="597"/>
      <c r="P35" s="418"/>
      <c r="Q35" s="22"/>
      <c r="R35" s="566"/>
      <c r="S35" s="566"/>
      <c r="T35" s="566"/>
    </row>
    <row r="36" spans="1:20" ht="15" customHeight="1" x14ac:dyDescent="0.2">
      <c r="A36" s="963">
        <v>36</v>
      </c>
      <c r="B36" s="250"/>
      <c r="C36" s="250"/>
      <c r="D36" s="250"/>
      <c r="E36" s="167"/>
      <c r="F36" s="167" t="s">
        <v>162</v>
      </c>
      <c r="G36" s="439"/>
      <c r="H36" s="439"/>
      <c r="I36" s="439"/>
      <c r="J36" s="439"/>
      <c r="K36" s="439"/>
      <c r="L36" s="167"/>
      <c r="M36" s="597"/>
      <c r="N36" s="428"/>
      <c r="O36" s="597"/>
      <c r="P36" s="418"/>
      <c r="Q36" s="22"/>
      <c r="R36" s="566"/>
      <c r="S36" s="566"/>
      <c r="T36" s="566"/>
    </row>
    <row r="37" spans="1:20" ht="15" customHeight="1" thickBot="1" x14ac:dyDescent="0.25">
      <c r="A37" s="963">
        <v>37</v>
      </c>
      <c r="B37" s="250"/>
      <c r="C37" s="250"/>
      <c r="D37" s="250"/>
      <c r="E37" s="167"/>
      <c r="F37" s="167" t="s">
        <v>163</v>
      </c>
      <c r="G37" s="439"/>
      <c r="H37" s="439"/>
      <c r="I37" s="439"/>
      <c r="J37" s="439"/>
      <c r="K37" s="439"/>
      <c r="L37" s="167"/>
      <c r="M37" s="597"/>
      <c r="N37" s="428"/>
      <c r="O37" s="597"/>
      <c r="P37" s="418"/>
      <c r="Q37" s="22"/>
      <c r="R37" s="566"/>
      <c r="S37" s="566"/>
      <c r="T37" s="566"/>
    </row>
    <row r="38" spans="1:20" ht="15" customHeight="1" thickBot="1" x14ac:dyDescent="0.25">
      <c r="A38" s="963">
        <v>38</v>
      </c>
      <c r="B38" s="250"/>
      <c r="C38" s="250"/>
      <c r="D38" s="250"/>
      <c r="E38" s="158" t="s">
        <v>158</v>
      </c>
      <c r="F38" s="167"/>
      <c r="G38" s="439"/>
      <c r="H38" s="439"/>
      <c r="I38" s="439"/>
      <c r="J38" s="439"/>
      <c r="K38" s="439"/>
      <c r="L38" s="158"/>
      <c r="M38" s="428"/>
      <c r="N38" s="449">
        <f>SUM(M35:M37)</f>
        <v>0</v>
      </c>
      <c r="O38" s="418"/>
      <c r="P38" s="449">
        <f>SUM(O35:O37)</f>
        <v>0</v>
      </c>
      <c r="Q38" s="64"/>
      <c r="R38" s="586" t="s">
        <v>537</v>
      </c>
      <c r="S38" s="566"/>
      <c r="T38" s="566"/>
    </row>
    <row r="39" spans="1:20" ht="15" customHeight="1" x14ac:dyDescent="0.2">
      <c r="A39" s="963">
        <v>39</v>
      </c>
      <c r="B39" s="250"/>
      <c r="C39" s="250"/>
      <c r="D39" s="261" t="s">
        <v>164</v>
      </c>
      <c r="E39" s="167"/>
      <c r="F39" s="261"/>
      <c r="G39" s="439"/>
      <c r="H39" s="439"/>
      <c r="I39" s="439"/>
      <c r="J39" s="439"/>
      <c r="K39" s="439"/>
      <c r="L39" s="167"/>
      <c r="M39" s="428"/>
      <c r="N39" s="428"/>
      <c r="O39" s="418"/>
      <c r="P39" s="418"/>
      <c r="Q39" s="22"/>
      <c r="R39" s="566"/>
      <c r="S39" s="566"/>
      <c r="T39" s="566"/>
    </row>
    <row r="40" spans="1:20" ht="15" customHeight="1" x14ac:dyDescent="0.2">
      <c r="A40" s="963">
        <v>40</v>
      </c>
      <c r="B40" s="250"/>
      <c r="C40" s="250"/>
      <c r="D40" s="250"/>
      <c r="E40" s="167"/>
      <c r="F40" s="167" t="s">
        <v>165</v>
      </c>
      <c r="G40" s="439"/>
      <c r="H40" s="439"/>
      <c r="I40" s="439"/>
      <c r="J40" s="439"/>
      <c r="K40" s="439"/>
      <c r="L40" s="167"/>
      <c r="M40" s="597"/>
      <c r="N40" s="428"/>
      <c r="O40" s="597"/>
      <c r="P40" s="418"/>
      <c r="Q40" s="22"/>
      <c r="R40" s="566"/>
      <c r="S40" s="566"/>
      <c r="T40" s="566"/>
    </row>
    <row r="41" spans="1:20" ht="15" customHeight="1" x14ac:dyDescent="0.2">
      <c r="A41" s="963">
        <v>41</v>
      </c>
      <c r="B41" s="250"/>
      <c r="C41" s="250"/>
      <c r="D41" s="250"/>
      <c r="E41" s="167"/>
      <c r="F41" s="167" t="s">
        <v>166</v>
      </c>
      <c r="G41" s="439"/>
      <c r="H41" s="439"/>
      <c r="I41" s="439"/>
      <c r="J41" s="439"/>
      <c r="K41" s="439"/>
      <c r="L41" s="167"/>
      <c r="M41" s="597"/>
      <c r="N41" s="428"/>
      <c r="O41" s="597"/>
      <c r="P41" s="418"/>
      <c r="Q41" s="22"/>
      <c r="R41" s="566"/>
      <c r="S41" s="566"/>
      <c r="T41" s="566"/>
    </row>
    <row r="42" spans="1:20" ht="15" customHeight="1" thickBot="1" x14ac:dyDescent="0.25">
      <c r="A42" s="963">
        <v>42</v>
      </c>
      <c r="B42" s="250"/>
      <c r="C42" s="250"/>
      <c r="D42" s="250"/>
      <c r="E42" s="167"/>
      <c r="F42" s="167" t="s">
        <v>167</v>
      </c>
      <c r="G42" s="439"/>
      <c r="H42" s="439"/>
      <c r="I42" s="439"/>
      <c r="J42" s="439"/>
      <c r="K42" s="439"/>
      <c r="L42" s="167"/>
      <c r="M42" s="597"/>
      <c r="N42" s="428"/>
      <c r="O42" s="597"/>
      <c r="P42" s="418"/>
      <c r="Q42" s="22"/>
      <c r="R42" s="566"/>
      <c r="S42" s="566"/>
      <c r="T42" s="566"/>
    </row>
    <row r="43" spans="1:20" ht="15" customHeight="1" thickBot="1" x14ac:dyDescent="0.25">
      <c r="A43" s="963">
        <v>43</v>
      </c>
      <c r="B43" s="250"/>
      <c r="C43" s="250"/>
      <c r="D43" s="250"/>
      <c r="E43" s="158" t="s">
        <v>92</v>
      </c>
      <c r="F43" s="167"/>
      <c r="G43" s="439"/>
      <c r="H43" s="439"/>
      <c r="I43" s="439"/>
      <c r="J43" s="439"/>
      <c r="K43" s="439"/>
      <c r="L43" s="158"/>
      <c r="M43" s="428"/>
      <c r="N43" s="449">
        <f>SUM(M40:M42)</f>
        <v>0</v>
      </c>
      <c r="O43" s="418"/>
      <c r="P43" s="449">
        <f>SUM(O40:O42)</f>
        <v>0</v>
      </c>
      <c r="Q43" s="64"/>
      <c r="R43" s="586" t="s">
        <v>535</v>
      </c>
      <c r="S43" s="566"/>
      <c r="T43" s="566"/>
    </row>
    <row r="44" spans="1:20" ht="15" customHeight="1" x14ac:dyDescent="0.2">
      <c r="A44" s="963">
        <v>44</v>
      </c>
      <c r="B44" s="250"/>
      <c r="C44" s="250"/>
      <c r="D44" s="250"/>
      <c r="E44" s="167"/>
      <c r="F44" s="167"/>
      <c r="G44" s="439"/>
      <c r="H44" s="439"/>
      <c r="I44" s="439"/>
      <c r="J44" s="439"/>
      <c r="K44" s="439"/>
      <c r="L44" s="167"/>
      <c r="M44" s="428"/>
      <c r="N44" s="428"/>
      <c r="O44" s="418"/>
      <c r="P44" s="418"/>
      <c r="Q44" s="111"/>
      <c r="R44" s="566"/>
      <c r="S44" s="566"/>
      <c r="T44" s="566"/>
    </row>
    <row r="45" spans="1:20" ht="15" customHeight="1" x14ac:dyDescent="0.2">
      <c r="A45" s="963">
        <v>45</v>
      </c>
      <c r="B45" s="250"/>
      <c r="C45" s="250"/>
      <c r="D45" s="261" t="s">
        <v>85</v>
      </c>
      <c r="E45" s="158" t="s">
        <v>95</v>
      </c>
      <c r="F45" s="261"/>
      <c r="G45" s="439"/>
      <c r="H45" s="439"/>
      <c r="I45" s="439"/>
      <c r="J45" s="439"/>
      <c r="K45" s="439"/>
      <c r="L45" s="158"/>
      <c r="M45" s="428"/>
      <c r="N45" s="598"/>
      <c r="O45" s="418"/>
      <c r="P45" s="598"/>
      <c r="Q45" s="22"/>
      <c r="R45" s="586" t="s">
        <v>538</v>
      </c>
      <c r="S45" s="566"/>
      <c r="T45" s="566"/>
    </row>
    <row r="46" spans="1:20" ht="15" customHeight="1" thickBot="1" x14ac:dyDescent="0.25">
      <c r="A46" s="963">
        <v>46</v>
      </c>
      <c r="B46" s="250"/>
      <c r="C46" s="250"/>
      <c r="D46" s="250"/>
      <c r="E46" s="167"/>
      <c r="F46" s="167"/>
      <c r="G46" s="439"/>
      <c r="H46" s="439"/>
      <c r="I46" s="439"/>
      <c r="J46" s="439"/>
      <c r="K46" s="439"/>
      <c r="L46" s="167"/>
      <c r="M46" s="428"/>
      <c r="N46" s="428"/>
      <c r="O46" s="418"/>
      <c r="P46" s="418"/>
      <c r="Q46" s="22"/>
      <c r="R46" s="566"/>
      <c r="S46" s="566"/>
      <c r="T46" s="566"/>
    </row>
    <row r="47" spans="1:20" ht="15" customHeight="1" thickBot="1" x14ac:dyDescent="0.25">
      <c r="A47" s="963">
        <v>47</v>
      </c>
      <c r="B47" s="250"/>
      <c r="C47" s="250"/>
      <c r="D47" s="261" t="s">
        <v>85</v>
      </c>
      <c r="E47" s="158" t="s">
        <v>94</v>
      </c>
      <c r="F47" s="261"/>
      <c r="G47" s="439"/>
      <c r="H47" s="439"/>
      <c r="I47" s="439"/>
      <c r="J47" s="439"/>
      <c r="K47" s="439"/>
      <c r="L47" s="158"/>
      <c r="M47" s="428"/>
      <c r="N47" s="428"/>
      <c r="O47" s="418"/>
      <c r="P47" s="449">
        <f>P49-(P29-P31+P33+P38-P43+P45)</f>
        <v>0</v>
      </c>
      <c r="Q47" s="64"/>
      <c r="R47" s="586" t="s">
        <v>539</v>
      </c>
      <c r="S47" s="566"/>
      <c r="T47" s="566"/>
    </row>
    <row r="48" spans="1:20" ht="15" customHeight="1" thickBot="1" x14ac:dyDescent="0.25">
      <c r="A48" s="963">
        <v>48</v>
      </c>
      <c r="B48" s="250"/>
      <c r="C48" s="250"/>
      <c r="D48" s="250"/>
      <c r="E48" s="167"/>
      <c r="F48" s="167"/>
      <c r="G48" s="439"/>
      <c r="H48" s="439"/>
      <c r="I48" s="439"/>
      <c r="J48" s="439"/>
      <c r="K48" s="439"/>
      <c r="L48" s="167"/>
      <c r="M48" s="428"/>
      <c r="N48" s="428"/>
      <c r="O48" s="418"/>
      <c r="P48" s="418"/>
      <c r="Q48" s="22"/>
      <c r="R48" s="566"/>
      <c r="S48" s="566"/>
      <c r="T48" s="566"/>
    </row>
    <row r="49" spans="1:20" ht="15" customHeight="1" thickBot="1" x14ac:dyDescent="0.25">
      <c r="A49" s="963">
        <v>49</v>
      </c>
      <c r="B49" s="250"/>
      <c r="C49" s="250"/>
      <c r="D49" s="250"/>
      <c r="E49" s="158" t="s">
        <v>159</v>
      </c>
      <c r="F49" s="241"/>
      <c r="G49" s="439"/>
      <c r="H49" s="439"/>
      <c r="I49" s="439"/>
      <c r="J49" s="439"/>
      <c r="K49" s="439"/>
      <c r="L49" s="167"/>
      <c r="M49" s="428"/>
      <c r="N49" s="450">
        <f>N29-N31+N33+N38-N43+N45</f>
        <v>0</v>
      </c>
      <c r="O49" s="418"/>
      <c r="P49" s="449">
        <f>'S5e.Asset Allocations'!K41</f>
        <v>0</v>
      </c>
      <c r="Q49" s="64"/>
      <c r="R49" s="586" t="s">
        <v>531</v>
      </c>
      <c r="S49" s="566"/>
      <c r="T49" s="566"/>
    </row>
    <row r="50" spans="1:20" ht="33.75" customHeight="1" x14ac:dyDescent="0.2">
      <c r="A50" s="963">
        <v>50</v>
      </c>
      <c r="B50" s="316"/>
      <c r="C50" s="1156" t="s">
        <v>646</v>
      </c>
      <c r="D50" s="1156"/>
      <c r="E50" s="1156"/>
      <c r="F50" s="1156"/>
      <c r="G50" s="1156"/>
      <c r="H50" s="1156"/>
      <c r="I50" s="1156"/>
      <c r="J50" s="1156"/>
      <c r="K50" s="1156"/>
      <c r="L50" s="1156"/>
      <c r="M50" s="1156"/>
      <c r="N50" s="1156"/>
      <c r="O50" s="1156"/>
      <c r="P50" s="1156"/>
      <c r="Q50" s="22"/>
      <c r="R50" s="566"/>
      <c r="S50" s="566"/>
      <c r="T50" s="566"/>
    </row>
    <row r="51" spans="1:20" ht="14.25" customHeight="1" x14ac:dyDescent="0.2">
      <c r="A51" s="963">
        <v>51</v>
      </c>
      <c r="B51" s="416"/>
      <c r="C51" s="414"/>
      <c r="D51" s="414"/>
      <c r="E51" s="414"/>
      <c r="F51" s="414"/>
      <c r="G51" s="414"/>
      <c r="H51" s="414"/>
      <c r="I51" s="414"/>
      <c r="J51" s="414"/>
      <c r="K51" s="414"/>
      <c r="L51" s="414"/>
      <c r="M51" s="414"/>
      <c r="N51" s="414"/>
      <c r="O51" s="414"/>
      <c r="P51" s="414"/>
      <c r="Q51" s="22"/>
      <c r="R51" s="566"/>
      <c r="S51" s="566"/>
      <c r="T51" s="566"/>
    </row>
    <row r="52" spans="1:20" ht="30" customHeight="1" x14ac:dyDescent="0.3">
      <c r="A52" s="963">
        <v>52</v>
      </c>
      <c r="B52" s="250"/>
      <c r="C52" s="247" t="s">
        <v>494</v>
      </c>
      <c r="D52" s="250"/>
      <c r="E52" s="258"/>
      <c r="F52" s="234"/>
      <c r="G52" s="439"/>
      <c r="H52" s="439"/>
      <c r="I52" s="439"/>
      <c r="J52" s="439"/>
      <c r="K52" s="439"/>
      <c r="L52" s="167"/>
      <c r="M52" s="251"/>
      <c r="N52" s="167"/>
      <c r="O52" s="167"/>
      <c r="P52" s="167"/>
      <c r="Q52" s="22"/>
      <c r="R52" s="566"/>
      <c r="S52" s="566"/>
      <c r="T52" s="566"/>
    </row>
    <row r="53" spans="1:20" ht="15" customHeight="1" x14ac:dyDescent="0.2">
      <c r="A53" s="963">
        <v>53</v>
      </c>
      <c r="B53" s="289"/>
      <c r="C53" s="289"/>
      <c r="D53" s="289"/>
      <c r="E53" s="251"/>
      <c r="F53" s="251"/>
      <c r="G53" s="439"/>
      <c r="H53" s="439"/>
      <c r="I53" s="439"/>
      <c r="J53" s="439"/>
      <c r="K53" s="439"/>
      <c r="L53" s="158"/>
      <c r="M53" s="251"/>
      <c r="N53" s="251"/>
      <c r="O53" s="251"/>
      <c r="P53" s="251"/>
      <c r="Q53" s="22"/>
      <c r="R53" s="566"/>
      <c r="S53" s="566"/>
      <c r="T53" s="566"/>
    </row>
    <row r="54" spans="1:20" ht="15" customHeight="1" x14ac:dyDescent="0.25">
      <c r="A54" s="963">
        <v>54</v>
      </c>
      <c r="B54" s="250"/>
      <c r="C54" s="250"/>
      <c r="D54" s="250"/>
      <c r="E54" s="167"/>
      <c r="F54" s="165" t="s">
        <v>517</v>
      </c>
      <c r="G54" s="439"/>
      <c r="H54" s="439"/>
      <c r="I54" s="439"/>
      <c r="J54" s="439"/>
      <c r="K54" s="439"/>
      <c r="L54" s="167"/>
      <c r="M54" s="167"/>
      <c r="N54" s="167"/>
      <c r="O54" s="167"/>
      <c r="P54" s="598"/>
      <c r="Q54" s="64"/>
      <c r="R54" s="566"/>
      <c r="S54" s="586" t="s">
        <v>612</v>
      </c>
      <c r="T54" s="566"/>
    </row>
    <row r="55" spans="1:20" ht="15" customHeight="1" x14ac:dyDescent="0.25">
      <c r="A55" s="963">
        <v>55</v>
      </c>
      <c r="B55" s="250"/>
      <c r="C55" s="250"/>
      <c r="D55" s="250"/>
      <c r="E55" s="167"/>
      <c r="F55" s="165" t="s">
        <v>518</v>
      </c>
      <c r="G55" s="439"/>
      <c r="H55" s="439"/>
      <c r="I55" s="439"/>
      <c r="J55" s="439"/>
      <c r="K55" s="439"/>
      <c r="L55" s="158"/>
      <c r="M55" s="167"/>
      <c r="N55" s="167"/>
      <c r="O55" s="167"/>
      <c r="P55" s="598"/>
      <c r="Q55" s="22"/>
      <c r="R55" s="566"/>
      <c r="S55" s="586" t="s">
        <v>612</v>
      </c>
      <c r="T55" s="566"/>
    </row>
    <row r="56" spans="1:20" ht="15" customHeight="1" x14ac:dyDescent="0.2">
      <c r="A56" s="963">
        <v>56</v>
      </c>
      <c r="B56" s="250"/>
      <c r="C56" s="250"/>
      <c r="D56" s="250"/>
      <c r="E56" s="167"/>
      <c r="F56" s="165" t="s">
        <v>175</v>
      </c>
      <c r="G56" s="439"/>
      <c r="H56" s="439"/>
      <c r="I56" s="439"/>
      <c r="J56" s="439"/>
      <c r="K56" s="439"/>
      <c r="L56" s="167"/>
      <c r="M56" s="167"/>
      <c r="N56" s="167"/>
      <c r="O56" s="167"/>
      <c r="P56" s="451">
        <f>IF(P54&lt;&gt;0,P54/P55-1,0)</f>
        <v>0</v>
      </c>
      <c r="Q56" s="64"/>
      <c r="R56" s="566"/>
      <c r="S56" s="566"/>
      <c r="T56" s="566"/>
    </row>
    <row r="57" spans="1:20" ht="15" customHeight="1" x14ac:dyDescent="0.2">
      <c r="A57" s="963">
        <v>57</v>
      </c>
      <c r="B57" s="250"/>
      <c r="C57" s="250"/>
      <c r="D57" s="250"/>
      <c r="E57" s="167"/>
      <c r="F57" s="167"/>
      <c r="G57" s="439"/>
      <c r="H57" s="439"/>
      <c r="I57" s="439"/>
      <c r="J57" s="439"/>
      <c r="K57" s="439"/>
      <c r="L57" s="167"/>
      <c r="M57" s="167"/>
      <c r="N57" s="167"/>
      <c r="O57" s="167"/>
      <c r="P57" s="317"/>
      <c r="Q57" s="22"/>
      <c r="R57" s="566"/>
      <c r="S57" s="566"/>
      <c r="T57" s="566"/>
    </row>
    <row r="58" spans="1:20" ht="15" customHeight="1" x14ac:dyDescent="0.2">
      <c r="A58" s="963">
        <v>58</v>
      </c>
      <c r="B58" s="250"/>
      <c r="C58" s="250"/>
      <c r="D58" s="250"/>
      <c r="E58" s="167"/>
      <c r="F58" s="167"/>
      <c r="G58" s="439"/>
      <c r="H58" s="1154"/>
      <c r="I58" s="1154"/>
      <c r="J58" s="1154"/>
      <c r="K58" s="1154"/>
      <c r="L58" s="167"/>
      <c r="M58" s="1155" t="s">
        <v>160</v>
      </c>
      <c r="N58" s="1155"/>
      <c r="O58" s="1155" t="s">
        <v>102</v>
      </c>
      <c r="P58" s="1155"/>
      <c r="Q58" s="22"/>
      <c r="R58" s="566"/>
      <c r="S58" s="566"/>
      <c r="T58" s="566"/>
    </row>
    <row r="59" spans="1:20" ht="15" customHeight="1" x14ac:dyDescent="0.2">
      <c r="A59" s="963">
        <v>59</v>
      </c>
      <c r="B59" s="250"/>
      <c r="C59" s="250"/>
      <c r="D59" s="250"/>
      <c r="E59" s="167"/>
      <c r="F59" s="167"/>
      <c r="G59" s="439"/>
      <c r="H59" s="312"/>
      <c r="I59" s="312"/>
      <c r="J59" s="312"/>
      <c r="K59" s="312"/>
      <c r="L59" s="158"/>
      <c r="M59" s="140" t="s">
        <v>46</v>
      </c>
      <c r="N59" s="140" t="s">
        <v>46</v>
      </c>
      <c r="O59" s="140" t="s">
        <v>46</v>
      </c>
      <c r="P59" s="140" t="s">
        <v>46</v>
      </c>
      <c r="Q59" s="22"/>
      <c r="R59" s="585"/>
      <c r="S59" s="566"/>
      <c r="T59" s="566"/>
    </row>
    <row r="60" spans="1:20" ht="15" customHeight="1" x14ac:dyDescent="0.2">
      <c r="A60" s="963">
        <v>60</v>
      </c>
      <c r="B60" s="250"/>
      <c r="C60" s="250"/>
      <c r="D60" s="250"/>
      <c r="E60" s="167"/>
      <c r="F60" s="165" t="s">
        <v>84</v>
      </c>
      <c r="G60" s="439"/>
      <c r="H60" s="439"/>
      <c r="I60" s="439"/>
      <c r="J60" s="439"/>
      <c r="K60" s="439"/>
      <c r="L60" s="167"/>
      <c r="M60" s="599"/>
      <c r="N60" s="418"/>
      <c r="O60" s="599"/>
      <c r="P60" s="418"/>
      <c r="Q60" s="22"/>
      <c r="R60" s="566"/>
      <c r="S60" s="566"/>
      <c r="T60" s="566"/>
    </row>
    <row r="61" spans="1:20" ht="15" customHeight="1" x14ac:dyDescent="0.2">
      <c r="A61" s="963">
        <v>61</v>
      </c>
      <c r="B61" s="250"/>
      <c r="C61" s="250"/>
      <c r="D61" s="261" t="s">
        <v>89</v>
      </c>
      <c r="E61" s="251"/>
      <c r="F61" s="704" t="s">
        <v>616</v>
      </c>
      <c r="G61" s="770"/>
      <c r="H61" s="439"/>
      <c r="I61" s="439"/>
      <c r="J61" s="439"/>
      <c r="K61" s="439"/>
      <c r="L61" s="167"/>
      <c r="M61" s="600"/>
      <c r="N61" s="429"/>
      <c r="O61" s="600"/>
      <c r="P61" s="418"/>
      <c r="Q61" s="64"/>
      <c r="R61" s="566"/>
      <c r="S61" s="566"/>
      <c r="T61" s="566"/>
    </row>
    <row r="62" spans="1:20" ht="15" customHeight="1" x14ac:dyDescent="0.2">
      <c r="A62" s="963">
        <v>62</v>
      </c>
      <c r="B62" s="250"/>
      <c r="C62" s="250"/>
      <c r="D62" s="250"/>
      <c r="E62" s="167"/>
      <c r="F62" s="167"/>
      <c r="G62" s="439"/>
      <c r="H62" s="439"/>
      <c r="I62" s="439"/>
      <c r="J62" s="439"/>
      <c r="K62" s="439"/>
      <c r="L62" s="158"/>
      <c r="M62" s="418"/>
      <c r="N62" s="418"/>
      <c r="O62" s="418"/>
      <c r="P62" s="418"/>
      <c r="Q62" s="22"/>
      <c r="R62" s="566"/>
      <c r="S62" s="566"/>
      <c r="T62" s="566"/>
    </row>
    <row r="63" spans="1:20" ht="15" customHeight="1" thickBot="1" x14ac:dyDescent="0.25">
      <c r="A63" s="963">
        <v>63</v>
      </c>
      <c r="B63" s="250"/>
      <c r="C63" s="250"/>
      <c r="D63" s="250"/>
      <c r="E63" s="167"/>
      <c r="F63" s="167" t="s">
        <v>176</v>
      </c>
      <c r="G63" s="439"/>
      <c r="H63" s="439"/>
      <c r="I63" s="439"/>
      <c r="J63" s="439"/>
      <c r="K63" s="439"/>
      <c r="L63" s="167"/>
      <c r="M63" s="452">
        <f>M60-M61</f>
        <v>0</v>
      </c>
      <c r="N63" s="418"/>
      <c r="O63" s="452">
        <f>O60-O61</f>
        <v>0</v>
      </c>
      <c r="P63" s="418"/>
      <c r="Q63" s="22"/>
      <c r="R63" s="566"/>
      <c r="S63" s="566"/>
      <c r="T63" s="566"/>
    </row>
    <row r="64" spans="1:20" ht="15" customHeight="1" thickBot="1" x14ac:dyDescent="0.25">
      <c r="A64" s="963">
        <v>64</v>
      </c>
      <c r="B64" s="250"/>
      <c r="C64" s="250"/>
      <c r="D64" s="250"/>
      <c r="E64" s="571" t="s">
        <v>320</v>
      </c>
      <c r="F64" s="572"/>
      <c r="G64" s="439"/>
      <c r="H64" s="439"/>
      <c r="I64" s="439"/>
      <c r="J64" s="439"/>
      <c r="K64" s="439"/>
      <c r="L64" s="158"/>
      <c r="M64" s="418"/>
      <c r="N64" s="453">
        <f>IF(ISNUMBER($P$56),M63*$P$56,0)</f>
        <v>0</v>
      </c>
      <c r="O64" s="418"/>
      <c r="P64" s="453">
        <f>IF(ISNUMBER($P$56),O63*$P$56,0)</f>
        <v>0</v>
      </c>
      <c r="Q64" s="22"/>
      <c r="R64" s="586" t="s">
        <v>828</v>
      </c>
      <c r="S64" s="566"/>
      <c r="T64" s="566"/>
    </row>
    <row r="65" spans="1:20" ht="15" customHeight="1" x14ac:dyDescent="0.2">
      <c r="A65" s="963">
        <v>65</v>
      </c>
      <c r="B65" s="250"/>
      <c r="C65" s="250"/>
      <c r="D65" s="250"/>
      <c r="E65" s="195"/>
      <c r="F65" s="165"/>
      <c r="G65" s="439"/>
      <c r="H65" s="439"/>
      <c r="I65" s="439"/>
      <c r="J65" s="439"/>
      <c r="K65" s="439"/>
      <c r="L65" s="158"/>
      <c r="M65" s="167"/>
      <c r="N65" s="318"/>
      <c r="O65" s="167"/>
      <c r="P65" s="318"/>
      <c r="Q65" s="22"/>
      <c r="R65" s="566"/>
      <c r="S65" s="566"/>
      <c r="T65" s="566"/>
    </row>
    <row r="66" spans="1:20" ht="30" customHeight="1" x14ac:dyDescent="0.3">
      <c r="A66" s="963">
        <v>66</v>
      </c>
      <c r="B66" s="250"/>
      <c r="C66" s="247" t="s">
        <v>495</v>
      </c>
      <c r="D66" s="250"/>
      <c r="E66" s="258"/>
      <c r="F66" s="234"/>
      <c r="G66" s="439"/>
      <c r="H66" s="439"/>
      <c r="I66" s="439"/>
      <c r="J66" s="439"/>
      <c r="K66" s="439"/>
      <c r="L66" s="167"/>
      <c r="M66" s="251"/>
      <c r="N66" s="251"/>
      <c r="O66" s="167"/>
      <c r="P66" s="167"/>
      <c r="Q66" s="22"/>
      <c r="R66" s="566"/>
      <c r="S66" s="566"/>
      <c r="T66" s="566"/>
    </row>
    <row r="67" spans="1:20" ht="30.75" customHeight="1" x14ac:dyDescent="0.2">
      <c r="A67" s="963">
        <v>67</v>
      </c>
      <c r="B67" s="250"/>
      <c r="C67" s="250"/>
      <c r="D67" s="250"/>
      <c r="E67" s="167"/>
      <c r="F67" s="167"/>
      <c r="G67" s="439"/>
      <c r="H67" s="1154"/>
      <c r="I67" s="1154"/>
      <c r="J67" s="1154"/>
      <c r="K67" s="1154"/>
      <c r="L67" s="167"/>
      <c r="M67" s="1155" t="s">
        <v>177</v>
      </c>
      <c r="N67" s="1155"/>
      <c r="O67" s="1155" t="s">
        <v>178</v>
      </c>
      <c r="P67" s="1155"/>
      <c r="Q67" s="64"/>
      <c r="R67" s="566"/>
      <c r="S67" s="566"/>
      <c r="T67" s="566"/>
    </row>
    <row r="68" spans="1:20" ht="15" customHeight="1" x14ac:dyDescent="0.2">
      <c r="A68" s="963">
        <v>68</v>
      </c>
      <c r="B68" s="250"/>
      <c r="C68" s="250"/>
      <c r="D68" s="250"/>
      <c r="E68" s="236" t="s">
        <v>179</v>
      </c>
      <c r="F68" s="167"/>
      <c r="G68" s="439"/>
      <c r="H68" s="439"/>
      <c r="I68" s="439"/>
      <c r="J68" s="439"/>
      <c r="K68" s="439"/>
      <c r="L68" s="167"/>
      <c r="M68" s="418"/>
      <c r="N68" s="597"/>
      <c r="O68" s="418"/>
      <c r="P68" s="597"/>
      <c r="Q68" s="22"/>
      <c r="R68" s="566"/>
      <c r="S68" s="586" t="s">
        <v>821</v>
      </c>
      <c r="T68" s="566"/>
    </row>
    <row r="69" spans="1:20" ht="15" customHeight="1" x14ac:dyDescent="0.2">
      <c r="A69" s="963">
        <v>69</v>
      </c>
      <c r="B69" s="250"/>
      <c r="C69" s="250"/>
      <c r="D69" s="261" t="s">
        <v>85</v>
      </c>
      <c r="E69" s="167"/>
      <c r="F69" s="167" t="s">
        <v>180</v>
      </c>
      <c r="G69" s="439"/>
      <c r="H69" s="439"/>
      <c r="I69" s="439"/>
      <c r="J69" s="439"/>
      <c r="K69" s="439"/>
      <c r="L69" s="158"/>
      <c r="M69" s="597"/>
      <c r="N69" s="418"/>
      <c r="O69" s="447">
        <f>'S6a.Actual Expenditure Capex'!K25</f>
        <v>0</v>
      </c>
      <c r="P69" s="418"/>
      <c r="Q69" s="22"/>
      <c r="R69" s="586" t="s">
        <v>532</v>
      </c>
      <c r="S69" s="566"/>
      <c r="T69" s="566"/>
    </row>
    <row r="70" spans="1:20" ht="15" customHeight="1" x14ac:dyDescent="0.2">
      <c r="A70" s="963">
        <v>70</v>
      </c>
      <c r="B70" s="250"/>
      <c r="C70" s="250"/>
      <c r="D70" s="261" t="s">
        <v>89</v>
      </c>
      <c r="E70" s="167"/>
      <c r="F70" s="167" t="s">
        <v>91</v>
      </c>
      <c r="G70" s="439"/>
      <c r="H70" s="439"/>
      <c r="I70" s="439"/>
      <c r="J70" s="439"/>
      <c r="K70" s="439"/>
      <c r="L70" s="167"/>
      <c r="M70" s="452">
        <f>N38</f>
        <v>0</v>
      </c>
      <c r="N70" s="418"/>
      <c r="O70" s="452">
        <f>P38</f>
        <v>0</v>
      </c>
      <c r="P70" s="418"/>
      <c r="Q70" s="22"/>
      <c r="R70" s="586" t="s">
        <v>829</v>
      </c>
      <c r="S70" s="566"/>
      <c r="T70" s="566"/>
    </row>
    <row r="71" spans="1:20" ht="15" customHeight="1" thickBot="1" x14ac:dyDescent="0.25">
      <c r="A71" s="963">
        <v>71</v>
      </c>
      <c r="B71" s="250"/>
      <c r="C71" s="250"/>
      <c r="D71" s="261" t="s">
        <v>85</v>
      </c>
      <c r="E71" s="167"/>
      <c r="F71" s="167" t="s">
        <v>94</v>
      </c>
      <c r="G71" s="439"/>
      <c r="H71" s="439"/>
      <c r="I71" s="439"/>
      <c r="J71" s="439"/>
      <c r="K71" s="439"/>
      <c r="L71" s="158"/>
      <c r="M71" s="388"/>
      <c r="N71" s="418"/>
      <c r="O71" s="597"/>
      <c r="P71" s="418"/>
      <c r="Q71" s="64"/>
      <c r="R71" s="566"/>
      <c r="S71" s="566"/>
      <c r="T71" s="566"/>
    </row>
    <row r="72" spans="1:20" ht="15" customHeight="1" thickBot="1" x14ac:dyDescent="0.25">
      <c r="A72" s="963">
        <v>72</v>
      </c>
      <c r="B72" s="250"/>
      <c r="C72" s="250"/>
      <c r="D72" s="250"/>
      <c r="E72" s="236" t="s">
        <v>181</v>
      </c>
      <c r="F72" s="167"/>
      <c r="G72" s="439"/>
      <c r="H72" s="439"/>
      <c r="I72" s="439"/>
      <c r="J72" s="439"/>
      <c r="K72" s="439"/>
      <c r="L72" s="167"/>
      <c r="M72" s="418"/>
      <c r="N72" s="450">
        <f>N68+M69-M70</f>
        <v>0</v>
      </c>
      <c r="O72" s="418"/>
      <c r="P72" s="450">
        <f>P68+O69-O70+O71</f>
        <v>0</v>
      </c>
      <c r="Q72" s="22"/>
      <c r="R72" s="566"/>
      <c r="S72" s="566"/>
      <c r="T72" s="566"/>
    </row>
    <row r="73" spans="1:20" ht="15" customHeight="1" thickBot="1" x14ac:dyDescent="0.25">
      <c r="A73" s="963">
        <v>73</v>
      </c>
      <c r="B73" s="250"/>
      <c r="C73" s="250"/>
      <c r="D73" s="250"/>
      <c r="E73" s="167"/>
      <c r="F73" s="167"/>
      <c r="G73" s="439"/>
      <c r="H73" s="439"/>
      <c r="I73" s="439"/>
      <c r="J73" s="439"/>
      <c r="K73" s="439"/>
      <c r="L73" s="167"/>
      <c r="M73" s="418"/>
      <c r="N73" s="388"/>
      <c r="O73" s="418"/>
      <c r="P73" s="418"/>
      <c r="Q73" s="22"/>
      <c r="R73" s="566"/>
      <c r="S73" s="566"/>
      <c r="T73" s="566"/>
    </row>
    <row r="74" spans="1:20" ht="15" customHeight="1" thickBot="1" x14ac:dyDescent="0.25">
      <c r="A74" s="963">
        <v>74</v>
      </c>
      <c r="B74" s="250"/>
      <c r="C74" s="250"/>
      <c r="D74" s="250"/>
      <c r="E74" s="167"/>
      <c r="F74" s="165" t="s">
        <v>182</v>
      </c>
      <c r="G74" s="439"/>
      <c r="H74" s="439"/>
      <c r="I74" s="439"/>
      <c r="J74" s="439"/>
      <c r="K74" s="439"/>
      <c r="L74" s="158"/>
      <c r="M74" s="418"/>
      <c r="N74" s="388"/>
      <c r="O74" s="418"/>
      <c r="P74" s="601"/>
      <c r="Q74" s="22"/>
      <c r="R74" s="566"/>
      <c r="S74" s="566"/>
      <c r="T74" s="566"/>
    </row>
    <row r="75" spans="1:20" ht="15" customHeight="1" x14ac:dyDescent="0.2">
      <c r="A75" s="963">
        <v>75</v>
      </c>
      <c r="B75" s="250"/>
      <c r="C75" s="250"/>
      <c r="D75" s="250"/>
      <c r="E75" s="167"/>
      <c r="F75" s="165"/>
      <c r="G75" s="439"/>
      <c r="H75" s="439"/>
      <c r="I75" s="439"/>
      <c r="J75" s="439"/>
      <c r="K75" s="439"/>
      <c r="L75" s="158"/>
      <c r="M75" s="167"/>
      <c r="N75" s="292"/>
      <c r="O75" s="167"/>
      <c r="P75" s="167"/>
      <c r="Q75" s="22"/>
      <c r="R75" s="566"/>
      <c r="S75" s="566"/>
      <c r="T75" s="566"/>
    </row>
    <row r="76" spans="1:20" ht="30" customHeight="1" x14ac:dyDescent="0.3">
      <c r="A76" s="963">
        <v>76</v>
      </c>
      <c r="B76" s="250"/>
      <c r="C76" s="247" t="s">
        <v>496</v>
      </c>
      <c r="D76" s="250"/>
      <c r="E76" s="258"/>
      <c r="F76" s="234"/>
      <c r="G76" s="439"/>
      <c r="H76" s="439"/>
      <c r="I76" s="439"/>
      <c r="J76" s="439"/>
      <c r="K76" s="439"/>
      <c r="L76" s="167"/>
      <c r="M76" s="167"/>
      <c r="N76" s="167"/>
      <c r="O76" s="167"/>
      <c r="P76" s="167"/>
      <c r="Q76" s="22"/>
      <c r="R76" s="566"/>
      <c r="S76" s="566"/>
      <c r="T76" s="566"/>
    </row>
    <row r="77" spans="1:20" ht="12.75" customHeight="1" x14ac:dyDescent="0.2">
      <c r="A77" s="963">
        <v>77</v>
      </c>
      <c r="B77" s="250"/>
      <c r="C77" s="250"/>
      <c r="D77" s="250"/>
      <c r="E77" s="167"/>
      <c r="F77" s="167"/>
      <c r="G77" s="439"/>
      <c r="H77" s="439"/>
      <c r="I77" s="312"/>
      <c r="J77" s="439"/>
      <c r="K77" s="312"/>
      <c r="L77" s="158"/>
      <c r="M77" s="311" t="s">
        <v>160</v>
      </c>
      <c r="N77" s="319"/>
      <c r="O77" s="311" t="s">
        <v>102</v>
      </c>
      <c r="P77" s="319"/>
      <c r="Q77" s="22"/>
      <c r="R77" s="585"/>
      <c r="S77" s="566"/>
      <c r="T77" s="566"/>
    </row>
    <row r="78" spans="1:20" ht="12.75" customHeight="1" x14ac:dyDescent="0.2">
      <c r="A78" s="963">
        <v>78</v>
      </c>
      <c r="B78" s="250"/>
      <c r="C78" s="250"/>
      <c r="D78" s="250"/>
      <c r="E78" s="167"/>
      <c r="F78" s="167"/>
      <c r="G78" s="439"/>
      <c r="H78" s="312"/>
      <c r="I78" s="312"/>
      <c r="J78" s="312"/>
      <c r="K78" s="312"/>
      <c r="L78" s="167"/>
      <c r="M78" s="140" t="s">
        <v>46</v>
      </c>
      <c r="N78" s="140" t="s">
        <v>46</v>
      </c>
      <c r="O78" s="140" t="s">
        <v>46</v>
      </c>
      <c r="P78" s="140" t="s">
        <v>46</v>
      </c>
      <c r="Q78" s="22"/>
      <c r="R78" s="585"/>
      <c r="S78" s="566"/>
      <c r="T78" s="566"/>
    </row>
    <row r="79" spans="1:20" ht="15" customHeight="1" x14ac:dyDescent="0.2">
      <c r="A79" s="963">
        <v>79</v>
      </c>
      <c r="B79" s="250"/>
      <c r="C79" s="250"/>
      <c r="D79" s="250"/>
      <c r="E79" s="167"/>
      <c r="F79" s="167" t="s">
        <v>168</v>
      </c>
      <c r="G79" s="439"/>
      <c r="H79" s="439"/>
      <c r="I79" s="439"/>
      <c r="J79" s="439"/>
      <c r="K79" s="439"/>
      <c r="L79" s="158"/>
      <c r="M79" s="602"/>
      <c r="N79" s="418"/>
      <c r="O79" s="602"/>
      <c r="P79" s="418"/>
      <c r="Q79" s="22"/>
      <c r="R79" s="566"/>
      <c r="S79" s="566"/>
      <c r="T79" s="566"/>
    </row>
    <row r="80" spans="1:20" ht="15" customHeight="1" x14ac:dyDescent="0.2">
      <c r="A80" s="963">
        <v>80</v>
      </c>
      <c r="B80" s="250"/>
      <c r="C80" s="250"/>
      <c r="D80" s="250"/>
      <c r="E80" s="167"/>
      <c r="F80" s="167" t="s">
        <v>500</v>
      </c>
      <c r="G80" s="439"/>
      <c r="H80" s="439"/>
      <c r="I80" s="439"/>
      <c r="J80" s="439"/>
      <c r="K80" s="439"/>
      <c r="L80" s="167"/>
      <c r="M80" s="602"/>
      <c r="N80" s="418"/>
      <c r="O80" s="602"/>
      <c r="P80" s="418"/>
      <c r="Q80" s="64"/>
      <c r="R80" s="566"/>
      <c r="S80" s="566"/>
      <c r="T80" s="566"/>
    </row>
    <row r="81" spans="1:20" ht="15" customHeight="1" x14ac:dyDescent="0.2">
      <c r="A81" s="963">
        <v>81</v>
      </c>
      <c r="B81" s="250"/>
      <c r="C81" s="250"/>
      <c r="D81" s="250"/>
      <c r="E81" s="167"/>
      <c r="F81" s="167" t="s">
        <v>169</v>
      </c>
      <c r="G81" s="439"/>
      <c r="H81" s="439"/>
      <c r="I81" s="439"/>
      <c r="J81" s="439"/>
      <c r="K81" s="439"/>
      <c r="L81" s="158"/>
      <c r="M81" s="602"/>
      <c r="N81" s="418"/>
      <c r="O81" s="602"/>
      <c r="P81" s="418"/>
      <c r="Q81" s="22"/>
      <c r="R81" s="566"/>
      <c r="S81" s="566"/>
      <c r="T81" s="566"/>
    </row>
    <row r="82" spans="1:20" ht="15" customHeight="1" thickBot="1" x14ac:dyDescent="0.25">
      <c r="A82" s="963">
        <v>82</v>
      </c>
      <c r="B82" s="250"/>
      <c r="C82" s="250"/>
      <c r="D82" s="250"/>
      <c r="E82" s="167"/>
      <c r="F82" s="167" t="s">
        <v>170</v>
      </c>
      <c r="G82" s="439"/>
      <c r="H82" s="439"/>
      <c r="I82" s="439"/>
      <c r="J82" s="439"/>
      <c r="K82" s="439"/>
      <c r="L82" s="167"/>
      <c r="M82" s="603"/>
      <c r="N82" s="418"/>
      <c r="O82" s="603"/>
      <c r="P82" s="418"/>
      <c r="Q82" s="22"/>
      <c r="R82" s="566"/>
      <c r="S82" s="566"/>
      <c r="T82" s="566"/>
    </row>
    <row r="83" spans="1:20" ht="15" customHeight="1" thickBot="1" x14ac:dyDescent="0.25">
      <c r="A83" s="963">
        <v>83</v>
      </c>
      <c r="B83" s="250"/>
      <c r="C83" s="250"/>
      <c r="D83" s="250"/>
      <c r="E83" s="236" t="s">
        <v>107</v>
      </c>
      <c r="F83" s="167"/>
      <c r="G83" s="439"/>
      <c r="H83" s="439"/>
      <c r="I83" s="439"/>
      <c r="J83" s="439"/>
      <c r="K83" s="439"/>
      <c r="L83" s="167"/>
      <c r="M83" s="418"/>
      <c r="N83" s="453">
        <f>SUM(M79:M82)</f>
        <v>0</v>
      </c>
      <c r="O83" s="418"/>
      <c r="P83" s="453">
        <f>SUM(O79:O82)</f>
        <v>0</v>
      </c>
      <c r="Q83" s="22"/>
      <c r="R83" s="586" t="s">
        <v>550</v>
      </c>
      <c r="S83" s="566"/>
      <c r="T83" s="566"/>
    </row>
    <row r="84" spans="1:20" ht="28.5" customHeight="1" x14ac:dyDescent="0.2">
      <c r="A84" s="963">
        <v>84</v>
      </c>
      <c r="B84" s="250"/>
      <c r="C84" s="250"/>
      <c r="D84" s="250"/>
      <c r="E84" s="167"/>
      <c r="F84" s="167"/>
      <c r="G84" s="439"/>
      <c r="H84" s="439"/>
      <c r="I84" s="439"/>
      <c r="J84" s="439"/>
      <c r="K84" s="439"/>
      <c r="L84" s="167"/>
      <c r="M84" s="167"/>
      <c r="N84" s="167"/>
      <c r="O84" s="167"/>
      <c r="P84" s="167"/>
      <c r="Q84" s="22"/>
      <c r="R84" s="566"/>
      <c r="S84" s="566"/>
      <c r="T84" s="566"/>
    </row>
    <row r="85" spans="1:20" ht="30" customHeight="1" x14ac:dyDescent="0.3">
      <c r="A85" s="963">
        <v>85</v>
      </c>
      <c r="B85" s="250"/>
      <c r="C85" s="247" t="s">
        <v>497</v>
      </c>
      <c r="D85" s="250"/>
      <c r="E85" s="258"/>
      <c r="F85" s="234"/>
      <c r="G85" s="439"/>
      <c r="H85" s="439"/>
      <c r="I85" s="312"/>
      <c r="J85" s="439"/>
      <c r="K85" s="439"/>
      <c r="L85" s="167"/>
      <c r="M85" s="251"/>
      <c r="N85" s="320" t="s">
        <v>64</v>
      </c>
      <c r="O85" s="167"/>
      <c r="P85" s="167"/>
      <c r="Q85" s="64"/>
      <c r="R85" s="566"/>
      <c r="S85" s="566"/>
      <c r="T85" s="566"/>
    </row>
    <row r="86" spans="1:20" ht="78.75" customHeight="1" x14ac:dyDescent="0.2">
      <c r="A86" s="963">
        <v>86</v>
      </c>
      <c r="B86" s="250"/>
      <c r="C86" s="250"/>
      <c r="D86" s="250"/>
      <c r="E86" s="167"/>
      <c r="F86" s="1082" t="s">
        <v>516</v>
      </c>
      <c r="G86" s="439"/>
      <c r="H86" s="439"/>
      <c r="I86" s="439"/>
      <c r="J86" s="1062" t="s">
        <v>171</v>
      </c>
      <c r="K86" s="1062"/>
      <c r="L86" s="1062"/>
      <c r="M86" s="1062"/>
      <c r="N86" s="246" t="s">
        <v>172</v>
      </c>
      <c r="O86" s="246" t="s">
        <v>173</v>
      </c>
      <c r="P86" s="246" t="s">
        <v>174</v>
      </c>
      <c r="Q86" s="22"/>
      <c r="R86" s="566"/>
      <c r="S86" s="566"/>
      <c r="T86" s="566"/>
    </row>
    <row r="87" spans="1:20" ht="15" customHeight="1" x14ac:dyDescent="0.2">
      <c r="A87" s="963">
        <v>87</v>
      </c>
      <c r="B87" s="250"/>
      <c r="C87" s="250"/>
      <c r="D87" s="250"/>
      <c r="E87" s="167"/>
      <c r="F87" s="1157"/>
      <c r="G87" s="1158"/>
      <c r="H87" s="1158"/>
      <c r="I87" s="1159"/>
      <c r="J87" s="1160"/>
      <c r="K87" s="1158"/>
      <c r="L87" s="1158"/>
      <c r="M87" s="1161"/>
      <c r="N87" s="598"/>
      <c r="O87" s="598"/>
      <c r="P87" s="598"/>
      <c r="Q87" s="64"/>
      <c r="R87" s="566"/>
      <c r="S87" s="566"/>
      <c r="T87" s="566"/>
    </row>
    <row r="88" spans="1:20" ht="15" customHeight="1" x14ac:dyDescent="0.2">
      <c r="A88" s="963">
        <v>88</v>
      </c>
      <c r="B88" s="250"/>
      <c r="C88" s="250"/>
      <c r="D88" s="250"/>
      <c r="E88" s="167"/>
      <c r="F88" s="1157"/>
      <c r="G88" s="1158"/>
      <c r="H88" s="1158"/>
      <c r="I88" s="1159"/>
      <c r="J88" s="1160"/>
      <c r="K88" s="1158"/>
      <c r="L88" s="1158"/>
      <c r="M88" s="1161"/>
      <c r="N88" s="598"/>
      <c r="O88" s="598"/>
      <c r="P88" s="598"/>
      <c r="Q88" s="22"/>
      <c r="R88" s="566"/>
      <c r="S88" s="566"/>
      <c r="T88" s="566"/>
    </row>
    <row r="89" spans="1:20" ht="15" customHeight="1" x14ac:dyDescent="0.2">
      <c r="A89" s="963">
        <v>89</v>
      </c>
      <c r="B89" s="250"/>
      <c r="C89" s="250"/>
      <c r="D89" s="250"/>
      <c r="E89" s="167"/>
      <c r="F89" s="1157"/>
      <c r="G89" s="1158"/>
      <c r="H89" s="1158"/>
      <c r="I89" s="1159"/>
      <c r="J89" s="1160"/>
      <c r="K89" s="1158"/>
      <c r="L89" s="1158"/>
      <c r="M89" s="1161"/>
      <c r="N89" s="598"/>
      <c r="O89" s="598"/>
      <c r="P89" s="598"/>
      <c r="Q89" s="22"/>
      <c r="R89" s="566"/>
      <c r="S89" s="566"/>
      <c r="T89" s="566"/>
    </row>
    <row r="90" spans="1:20" ht="15" customHeight="1" x14ac:dyDescent="0.2">
      <c r="A90" s="963">
        <v>90</v>
      </c>
      <c r="B90" s="250"/>
      <c r="C90" s="250"/>
      <c r="D90" s="250"/>
      <c r="E90" s="167"/>
      <c r="F90" s="1157"/>
      <c r="G90" s="1158"/>
      <c r="H90" s="1158"/>
      <c r="I90" s="1159"/>
      <c r="J90" s="1160"/>
      <c r="K90" s="1158"/>
      <c r="L90" s="1158"/>
      <c r="M90" s="1161"/>
      <c r="N90" s="598"/>
      <c r="O90" s="598"/>
      <c r="P90" s="598"/>
      <c r="Q90" s="22"/>
      <c r="R90" s="566"/>
      <c r="S90" s="566"/>
      <c r="T90" s="566"/>
    </row>
    <row r="91" spans="1:20" ht="15" customHeight="1" x14ac:dyDescent="0.2">
      <c r="A91" s="963">
        <v>91</v>
      </c>
      <c r="B91" s="250"/>
      <c r="C91" s="250"/>
      <c r="D91" s="250"/>
      <c r="E91" s="167"/>
      <c r="F91" s="1157"/>
      <c r="G91" s="1158"/>
      <c r="H91" s="1158"/>
      <c r="I91" s="1159"/>
      <c r="J91" s="1160"/>
      <c r="K91" s="1158"/>
      <c r="L91" s="1158"/>
      <c r="M91" s="1161"/>
      <c r="N91" s="598"/>
      <c r="O91" s="598"/>
      <c r="P91" s="598"/>
      <c r="Q91" s="22"/>
      <c r="R91" s="566"/>
      <c r="S91" s="566"/>
      <c r="T91" s="566"/>
    </row>
    <row r="92" spans="1:20" ht="15" customHeight="1" x14ac:dyDescent="0.2">
      <c r="A92" s="963">
        <v>92</v>
      </c>
      <c r="B92" s="250"/>
      <c r="C92" s="250"/>
      <c r="D92" s="250"/>
      <c r="E92" s="167"/>
      <c r="F92" s="1157"/>
      <c r="G92" s="1158"/>
      <c r="H92" s="1158"/>
      <c r="I92" s="1159"/>
      <c r="J92" s="1160"/>
      <c r="K92" s="1158"/>
      <c r="L92" s="1158"/>
      <c r="M92" s="1161"/>
      <c r="N92" s="598"/>
      <c r="O92" s="598"/>
      <c r="P92" s="598"/>
      <c r="Q92" s="64"/>
      <c r="R92" s="566"/>
      <c r="S92" s="566"/>
      <c r="T92" s="566"/>
    </row>
    <row r="93" spans="1:20" ht="15" customHeight="1" x14ac:dyDescent="0.2">
      <c r="A93" s="963">
        <v>93</v>
      </c>
      <c r="B93" s="250"/>
      <c r="C93" s="250"/>
      <c r="D93" s="250"/>
      <c r="E93" s="167"/>
      <c r="F93" s="1157"/>
      <c r="G93" s="1158"/>
      <c r="H93" s="1158"/>
      <c r="I93" s="1159"/>
      <c r="J93" s="1160"/>
      <c r="K93" s="1158"/>
      <c r="L93" s="1158"/>
      <c r="M93" s="1161"/>
      <c r="N93" s="598"/>
      <c r="O93" s="598"/>
      <c r="P93" s="598"/>
      <c r="Q93" s="22"/>
      <c r="R93" s="566"/>
      <c r="S93" s="566"/>
      <c r="T93" s="566"/>
    </row>
    <row r="94" spans="1:20" ht="15" customHeight="1" x14ac:dyDescent="0.2">
      <c r="A94" s="963">
        <v>94</v>
      </c>
      <c r="B94" s="250"/>
      <c r="C94" s="250"/>
      <c r="D94" s="250"/>
      <c r="E94" s="167"/>
      <c r="F94" s="1157"/>
      <c r="G94" s="1158"/>
      <c r="H94" s="1158"/>
      <c r="I94" s="1159"/>
      <c r="J94" s="1160"/>
      <c r="K94" s="1158"/>
      <c r="L94" s="1158"/>
      <c r="M94" s="1161"/>
      <c r="N94" s="598"/>
      <c r="O94" s="598"/>
      <c r="P94" s="598"/>
      <c r="Q94" s="22"/>
      <c r="R94" s="566"/>
      <c r="S94" s="566"/>
      <c r="T94" s="566"/>
    </row>
    <row r="95" spans="1:20" ht="15" customHeight="1" x14ac:dyDescent="0.2">
      <c r="A95" s="963">
        <v>95</v>
      </c>
      <c r="B95" s="439"/>
      <c r="C95" s="439"/>
      <c r="D95" s="439"/>
      <c r="E95" s="439"/>
      <c r="F95" s="510" t="s">
        <v>597</v>
      </c>
      <c r="G95" s="439"/>
      <c r="H95" s="439"/>
      <c r="I95" s="439"/>
      <c r="J95" s="439"/>
      <c r="K95" s="439"/>
      <c r="L95" s="439"/>
      <c r="M95" s="439"/>
      <c r="N95" s="439"/>
      <c r="O95" s="439"/>
      <c r="P95" s="439"/>
      <c r="Q95" s="64"/>
      <c r="R95" s="484"/>
    </row>
    <row r="96" spans="1:20" ht="30" customHeight="1" x14ac:dyDescent="0.3">
      <c r="A96" s="963">
        <v>96</v>
      </c>
      <c r="B96" s="250"/>
      <c r="C96" s="247" t="s">
        <v>287</v>
      </c>
      <c r="D96" s="250"/>
      <c r="E96" s="258"/>
      <c r="F96" s="234"/>
      <c r="G96" s="851"/>
      <c r="H96" s="851"/>
      <c r="I96" s="851"/>
      <c r="J96" s="851"/>
      <c r="K96" s="851"/>
      <c r="L96" s="851"/>
      <c r="M96" s="851"/>
      <c r="N96" s="851"/>
      <c r="O96" s="851"/>
      <c r="P96" s="851"/>
      <c r="Q96" s="55"/>
      <c r="R96" s="484"/>
    </row>
    <row r="97" spans="1:20" ht="13.5" thickBot="1" x14ac:dyDescent="0.25">
      <c r="A97" s="963">
        <v>97</v>
      </c>
      <c r="B97" s="250"/>
      <c r="C97" s="250"/>
      <c r="D97" s="250"/>
      <c r="E97" s="167"/>
      <c r="F97" s="257"/>
      <c r="G97" s="854" t="s">
        <v>64</v>
      </c>
      <c r="H97" s="854"/>
      <c r="I97" s="854"/>
      <c r="J97" s="854"/>
      <c r="K97" s="854"/>
      <c r="L97" s="854"/>
      <c r="M97" s="854"/>
      <c r="N97" s="854"/>
      <c r="O97" s="854"/>
      <c r="P97" s="854"/>
      <c r="Q97" s="40"/>
      <c r="R97" s="484"/>
      <c r="S97" s="11" t="s">
        <v>830</v>
      </c>
      <c r="T97" s="12"/>
    </row>
    <row r="98" spans="1:20" ht="39" thickBot="1" x14ac:dyDescent="0.25">
      <c r="A98" s="963">
        <v>98</v>
      </c>
      <c r="B98" s="250"/>
      <c r="C98" s="250"/>
      <c r="D98" s="250"/>
      <c r="E98" s="167"/>
      <c r="F98" s="167"/>
      <c r="G98" s="252" t="s">
        <v>251</v>
      </c>
      <c r="H98" s="252" t="s">
        <v>252</v>
      </c>
      <c r="I98" s="252" t="s">
        <v>253</v>
      </c>
      <c r="J98" s="252" t="s">
        <v>22</v>
      </c>
      <c r="K98" s="204" t="s">
        <v>36</v>
      </c>
      <c r="L98" s="252" t="s">
        <v>233</v>
      </c>
      <c r="M98" s="252" t="s">
        <v>23</v>
      </c>
      <c r="N98" s="252" t="s">
        <v>351</v>
      </c>
      <c r="O98" s="252" t="s">
        <v>370</v>
      </c>
      <c r="P98" s="252" t="s">
        <v>183</v>
      </c>
      <c r="Q98" s="55"/>
      <c r="R98" s="484"/>
      <c r="S98" s="65" t="s">
        <v>602</v>
      </c>
      <c r="T98" s="65" t="s">
        <v>603</v>
      </c>
    </row>
    <row r="99" spans="1:20" ht="15" customHeight="1" x14ac:dyDescent="0.2">
      <c r="A99" s="963">
        <v>99</v>
      </c>
      <c r="B99" s="250"/>
      <c r="C99" s="250"/>
      <c r="D99" s="250"/>
      <c r="E99" s="236" t="s">
        <v>84</v>
      </c>
      <c r="F99" s="257"/>
      <c r="G99" s="599"/>
      <c r="H99" s="599"/>
      <c r="I99" s="599"/>
      <c r="J99" s="599"/>
      <c r="K99" s="599"/>
      <c r="L99" s="599"/>
      <c r="M99" s="599"/>
      <c r="N99" s="599"/>
      <c r="O99" s="599"/>
      <c r="P99" s="452">
        <f>SUM(G99:O99)</f>
        <v>0</v>
      </c>
      <c r="Q99" s="40"/>
      <c r="R99" s="484"/>
      <c r="S99" s="14">
        <f>P29</f>
        <v>0</v>
      </c>
      <c r="T99" s="503" t="b">
        <f t="shared" ref="T99:T105" si="0">ROUND(P99,0)=ROUND(S99,0)</f>
        <v>1</v>
      </c>
    </row>
    <row r="100" spans="1:20" ht="15" customHeight="1" x14ac:dyDescent="0.2">
      <c r="A100" s="963">
        <v>100</v>
      </c>
      <c r="B100" s="250"/>
      <c r="C100" s="250"/>
      <c r="D100" s="261" t="s">
        <v>89</v>
      </c>
      <c r="E100" s="167"/>
      <c r="F100" s="167" t="s">
        <v>107</v>
      </c>
      <c r="G100" s="599"/>
      <c r="H100" s="599"/>
      <c r="I100" s="599"/>
      <c r="J100" s="599"/>
      <c r="K100" s="599"/>
      <c r="L100" s="599"/>
      <c r="M100" s="599"/>
      <c r="N100" s="599"/>
      <c r="O100" s="599"/>
      <c r="P100" s="452">
        <f t="shared" ref="P100:P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101" s="599"/>
      <c r="H101" s="599"/>
      <c r="I101" s="599"/>
      <c r="J101" s="599"/>
      <c r="K101" s="599"/>
      <c r="L101" s="599"/>
      <c r="M101" s="599"/>
      <c r="N101" s="599"/>
      <c r="O101" s="599"/>
      <c r="P101" s="452">
        <f t="shared" si="1"/>
        <v>0</v>
      </c>
      <c r="Q101" s="40"/>
      <c r="R101" s="484"/>
      <c r="S101" s="14">
        <f>P33</f>
        <v>0</v>
      </c>
      <c r="T101" s="503" t="b">
        <f t="shared" si="0"/>
        <v>1</v>
      </c>
    </row>
    <row r="102" spans="1:20" ht="15" customHeight="1" x14ac:dyDescent="0.2">
      <c r="A102" s="963">
        <v>102</v>
      </c>
      <c r="B102" s="250"/>
      <c r="C102" s="250"/>
      <c r="D102" s="261" t="s">
        <v>85</v>
      </c>
      <c r="E102" s="167"/>
      <c r="F102" s="167" t="s">
        <v>91</v>
      </c>
      <c r="G102" s="599"/>
      <c r="H102" s="599"/>
      <c r="I102" s="599"/>
      <c r="J102" s="599"/>
      <c r="K102" s="599"/>
      <c r="L102" s="599"/>
      <c r="M102" s="599"/>
      <c r="N102" s="599"/>
      <c r="O102" s="599"/>
      <c r="P102" s="452">
        <f t="shared" si="1"/>
        <v>0</v>
      </c>
      <c r="Q102" s="40"/>
      <c r="R102" s="484"/>
      <c r="S102" s="14">
        <f>P38</f>
        <v>0</v>
      </c>
      <c r="T102" s="503" t="b">
        <f t="shared" si="0"/>
        <v>1</v>
      </c>
    </row>
    <row r="103" spans="1:20" ht="15" customHeight="1" x14ac:dyDescent="0.2">
      <c r="A103" s="963">
        <v>103</v>
      </c>
      <c r="B103" s="250"/>
      <c r="C103" s="250"/>
      <c r="D103" s="261" t="s">
        <v>89</v>
      </c>
      <c r="E103" s="167"/>
      <c r="F103" s="167" t="s">
        <v>92</v>
      </c>
      <c r="G103" s="599"/>
      <c r="H103" s="599"/>
      <c r="I103" s="599"/>
      <c r="J103" s="599"/>
      <c r="K103" s="599"/>
      <c r="L103" s="599"/>
      <c r="M103" s="599"/>
      <c r="N103" s="599"/>
      <c r="O103" s="599"/>
      <c r="P103" s="452">
        <f t="shared" si="1"/>
        <v>0</v>
      </c>
      <c r="Q103" s="40"/>
      <c r="R103" s="484"/>
      <c r="S103" s="14">
        <f>P43</f>
        <v>0</v>
      </c>
      <c r="T103" s="508" t="b">
        <f t="shared" si="0"/>
        <v>1</v>
      </c>
    </row>
    <row r="104" spans="1:20" ht="15" customHeight="1" x14ac:dyDescent="0.2">
      <c r="A104" s="963">
        <v>104</v>
      </c>
      <c r="B104" s="250"/>
      <c r="C104" s="250"/>
      <c r="D104" s="261" t="s">
        <v>85</v>
      </c>
      <c r="E104" s="167"/>
      <c r="F104" s="167" t="s">
        <v>95</v>
      </c>
      <c r="G104" s="599"/>
      <c r="H104" s="599"/>
      <c r="I104" s="599"/>
      <c r="J104" s="599"/>
      <c r="K104" s="599"/>
      <c r="L104" s="599"/>
      <c r="M104" s="599"/>
      <c r="N104" s="599"/>
      <c r="O104" s="599"/>
      <c r="P104" s="452">
        <f t="shared" si="1"/>
        <v>0</v>
      </c>
      <c r="Q104" s="66"/>
      <c r="R104" s="484"/>
      <c r="S104" s="14">
        <f>P45</f>
        <v>0</v>
      </c>
      <c r="T104" s="503" t="b">
        <f t="shared" si="0"/>
        <v>1</v>
      </c>
    </row>
    <row r="105" spans="1:20" ht="15" customHeight="1" x14ac:dyDescent="0.2">
      <c r="A105" s="963">
        <v>105</v>
      </c>
      <c r="B105" s="250"/>
      <c r="C105" s="250"/>
      <c r="D105" s="261" t="s">
        <v>85</v>
      </c>
      <c r="E105" s="167"/>
      <c r="F105" s="167" t="s">
        <v>94</v>
      </c>
      <c r="G105" s="599"/>
      <c r="H105" s="599"/>
      <c r="I105" s="599"/>
      <c r="J105" s="599"/>
      <c r="K105" s="599"/>
      <c r="L105" s="599"/>
      <c r="M105" s="599"/>
      <c r="N105" s="599"/>
      <c r="O105" s="599"/>
      <c r="P105" s="452">
        <f t="shared" si="1"/>
        <v>0</v>
      </c>
      <c r="Q105" s="66"/>
      <c r="R105" s="484"/>
      <c r="S105" s="14">
        <f>P47</f>
        <v>0</v>
      </c>
      <c r="T105" s="503" t="b">
        <f t="shared" si="0"/>
        <v>1</v>
      </c>
    </row>
    <row r="106" spans="1:20" ht="15" customHeight="1" thickBot="1" x14ac:dyDescent="0.25">
      <c r="A106" s="963">
        <v>106</v>
      </c>
      <c r="B106" s="250"/>
      <c r="C106" s="250"/>
      <c r="D106" s="261" t="s">
        <v>85</v>
      </c>
      <c r="E106" s="167"/>
      <c r="F106" s="167" t="s">
        <v>319</v>
      </c>
      <c r="G106" s="604"/>
      <c r="H106" s="604"/>
      <c r="I106" s="604"/>
      <c r="J106" s="604"/>
      <c r="K106" s="604"/>
      <c r="L106" s="604"/>
      <c r="M106" s="604"/>
      <c r="N106" s="604"/>
      <c r="O106" s="604"/>
      <c r="P106" s="452">
        <f t="shared" si="1"/>
        <v>0</v>
      </c>
      <c r="Q106" s="40"/>
      <c r="R106" s="484"/>
      <c r="S106" s="14"/>
      <c r="T106" s="508"/>
    </row>
    <row r="107" spans="1:20" ht="15" customHeight="1" thickBot="1" x14ac:dyDescent="0.25">
      <c r="A107" s="963">
        <v>107</v>
      </c>
      <c r="B107" s="250"/>
      <c r="C107" s="250"/>
      <c r="D107" s="250"/>
      <c r="E107" s="236" t="s">
        <v>93</v>
      </c>
      <c r="F107" s="257"/>
      <c r="G107" s="517">
        <f t="shared" ref="G107:P107" si="2">G99-G100+G101+G102-G103+G104+G105+G106</f>
        <v>0</v>
      </c>
      <c r="H107" s="517">
        <f t="shared" si="2"/>
        <v>0</v>
      </c>
      <c r="I107" s="517">
        <f t="shared" si="2"/>
        <v>0</v>
      </c>
      <c r="J107" s="517">
        <f t="shared" si="2"/>
        <v>0</v>
      </c>
      <c r="K107" s="517">
        <f t="shared" si="2"/>
        <v>0</v>
      </c>
      <c r="L107" s="517">
        <f t="shared" si="2"/>
        <v>0</v>
      </c>
      <c r="M107" s="517">
        <f t="shared" si="2"/>
        <v>0</v>
      </c>
      <c r="N107" s="517">
        <f t="shared" si="2"/>
        <v>0</v>
      </c>
      <c r="O107" s="517">
        <f t="shared" si="2"/>
        <v>0</v>
      </c>
      <c r="P107" s="448">
        <f t="shared" si="2"/>
        <v>0</v>
      </c>
      <c r="Q107" s="40"/>
      <c r="R107" s="484"/>
      <c r="S107" s="15">
        <f>P49</f>
        <v>0</v>
      </c>
      <c r="T107" s="509" t="b">
        <f>ROUND(P107,0)=ROUND(S107,0)</f>
        <v>1</v>
      </c>
    </row>
    <row r="108" spans="1:20" ht="15" customHeight="1" x14ac:dyDescent="0.2">
      <c r="A108" s="963">
        <v>108</v>
      </c>
      <c r="B108" s="250"/>
      <c r="C108" s="250"/>
      <c r="D108" s="250"/>
      <c r="E108" s="167"/>
      <c r="F108" s="257"/>
      <c r="G108" s="292"/>
      <c r="H108" s="292"/>
      <c r="I108" s="292"/>
      <c r="J108" s="292"/>
      <c r="K108" s="292"/>
      <c r="L108" s="292"/>
      <c r="M108" s="292"/>
      <c r="N108" s="292"/>
      <c r="O108" s="292"/>
      <c r="P108" s="292"/>
      <c r="Q108" s="40"/>
      <c r="R108" s="484"/>
      <c r="S108" s="10"/>
      <c r="T108" s="10"/>
    </row>
    <row r="109" spans="1:20" ht="15" customHeight="1" x14ac:dyDescent="0.2">
      <c r="A109" s="963">
        <v>109</v>
      </c>
      <c r="B109" s="250"/>
      <c r="C109" s="250"/>
      <c r="D109" s="250"/>
      <c r="E109" s="236" t="s">
        <v>184</v>
      </c>
      <c r="F109" s="257"/>
      <c r="G109" s="292"/>
      <c r="H109" s="292"/>
      <c r="I109" s="292"/>
      <c r="J109" s="292"/>
      <c r="K109" s="292"/>
      <c r="L109" s="292"/>
      <c r="M109" s="292"/>
      <c r="N109" s="292"/>
      <c r="O109" s="292"/>
      <c r="P109" s="292"/>
      <c r="Q109" s="40"/>
      <c r="R109" s="489"/>
      <c r="S109" s="215"/>
      <c r="T109" s="215"/>
    </row>
    <row r="110" spans="1:20" ht="15" customHeight="1" x14ac:dyDescent="0.2">
      <c r="A110" s="963">
        <v>110</v>
      </c>
      <c r="B110" s="250"/>
      <c r="C110" s="250"/>
      <c r="D110" s="250"/>
      <c r="E110" s="167"/>
      <c r="F110" s="165" t="s">
        <v>185</v>
      </c>
      <c r="G110" s="605"/>
      <c r="H110" s="605"/>
      <c r="I110" s="605"/>
      <c r="J110" s="605"/>
      <c r="K110" s="605"/>
      <c r="L110" s="605"/>
      <c r="M110" s="605"/>
      <c r="N110" s="605"/>
      <c r="O110" s="605"/>
      <c r="P110" s="321" t="s">
        <v>418</v>
      </c>
      <c r="Q110" s="40"/>
      <c r="R110" s="484"/>
      <c r="S110" s="10"/>
      <c r="T110" s="10"/>
    </row>
    <row r="111" spans="1:20" x14ac:dyDescent="0.2">
      <c r="A111" s="963">
        <v>111</v>
      </c>
      <c r="B111" s="250"/>
      <c r="C111" s="250"/>
      <c r="D111" s="250"/>
      <c r="E111" s="167"/>
      <c r="F111" s="165" t="s">
        <v>186</v>
      </c>
      <c r="G111" s="606"/>
      <c r="H111" s="606"/>
      <c r="I111" s="606"/>
      <c r="J111" s="606"/>
      <c r="K111" s="606"/>
      <c r="L111" s="606"/>
      <c r="M111" s="606"/>
      <c r="N111" s="606"/>
      <c r="O111" s="606"/>
      <c r="P111" s="321" t="s">
        <v>418</v>
      </c>
      <c r="Q111" s="40"/>
      <c r="R111" s="484"/>
    </row>
    <row r="112" spans="1:20" x14ac:dyDescent="0.2">
      <c r="A112" s="187"/>
      <c r="B112" s="899"/>
      <c r="C112" s="899"/>
      <c r="D112" s="899"/>
      <c r="E112" s="886"/>
      <c r="F112" s="886"/>
      <c r="G112" s="900"/>
      <c r="H112" s="900"/>
      <c r="I112" s="900"/>
      <c r="J112" s="900"/>
      <c r="K112" s="900"/>
      <c r="L112" s="900"/>
      <c r="M112" s="900"/>
      <c r="N112" s="900"/>
      <c r="O112" s="900"/>
      <c r="P112" s="918"/>
      <c r="Q112" s="912"/>
    </row>
  </sheetData>
  <sheetProtection sheet="1" objects="1" formatRows="0" insertRows="0"/>
  <mergeCells count="32">
    <mergeCell ref="F91:I91"/>
    <mergeCell ref="F92:I92"/>
    <mergeCell ref="F93:I93"/>
    <mergeCell ref="F94:I94"/>
    <mergeCell ref="J88:M88"/>
    <mergeCell ref="J89:M89"/>
    <mergeCell ref="J90:M90"/>
    <mergeCell ref="J91:M91"/>
    <mergeCell ref="J92:M92"/>
    <mergeCell ref="J93:M93"/>
    <mergeCell ref="J94:M94"/>
    <mergeCell ref="F87:I87"/>
    <mergeCell ref="J87:M87"/>
    <mergeCell ref="F88:I88"/>
    <mergeCell ref="F89:I89"/>
    <mergeCell ref="F90:I90"/>
    <mergeCell ref="H58:I58"/>
    <mergeCell ref="J58:K58"/>
    <mergeCell ref="H67:I67"/>
    <mergeCell ref="H27:I27"/>
    <mergeCell ref="A5:P5"/>
    <mergeCell ref="M27:N27"/>
    <mergeCell ref="O27:P27"/>
    <mergeCell ref="C50:P50"/>
    <mergeCell ref="N2:P2"/>
    <mergeCell ref="N3:P3"/>
    <mergeCell ref="J67:K67"/>
    <mergeCell ref="J27:K27"/>
    <mergeCell ref="O58:P58"/>
    <mergeCell ref="M67:N67"/>
    <mergeCell ref="O67:P67"/>
    <mergeCell ref="M58:N58"/>
  </mergeCells>
  <conditionalFormatting sqref="P99:P105">
    <cfRule type="expression" dxfId="13" priority="18" stopIfTrue="1">
      <formula>T99&lt;&gt;TRUE</formula>
    </cfRule>
  </conditionalFormatting>
  <conditionalFormatting sqref="P107">
    <cfRule type="expression" dxfId="12" priority="19" stopIfTrue="1">
      <formula>$T$107&lt;&gt;TRUE</formula>
    </cfRule>
  </conditionalFormatting>
  <dataValidations count="1">
    <dataValidation allowBlank="1" showInputMessage="1" showErrorMessage="1" prompt="Please enter text" sqref="F87:F94 J87:J94"/>
  </dataValidations>
  <pageMargins left="0.70866141732283472" right="0.70866141732283472" top="0.74803149606299213" bottom="0.74803149606299213" header="0.31496062992125984" footer="0.31496062992125984"/>
  <pageSetup paperSize="9" scale="56" fitToHeight="0" orientation="landscape" r:id="rId1"/>
  <headerFooter>
    <oddHeader>&amp;CCommerce Commission Information Disclosure Template</oddHeader>
    <oddFooter>&amp;L&amp;F&amp;C&amp;P&amp;R&amp;A</oddFooter>
  </headerFooter>
  <rowBreaks count="2" manualBreakCount="2">
    <brk id="50" max="16" man="1"/>
    <brk id="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9CCFF"/>
  </sheetPr>
  <dimension ref="A1:M91"/>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85546875" customWidth="1"/>
    <col min="13" max="13" width="25" bestFit="1" customWidth="1"/>
  </cols>
  <sheetData>
    <row r="1" spans="1:13" ht="15" customHeight="1" x14ac:dyDescent="0.2">
      <c r="A1" s="919"/>
      <c r="B1" s="923"/>
      <c r="C1" s="923"/>
      <c r="D1" s="923"/>
      <c r="E1" s="923"/>
      <c r="F1" s="923"/>
      <c r="G1" s="923"/>
      <c r="H1" s="923"/>
      <c r="I1" s="923"/>
      <c r="J1" s="923"/>
      <c r="K1" s="921"/>
      <c r="L1" s="484"/>
      <c r="M1" s="123"/>
    </row>
    <row r="2" spans="1:13" ht="18" customHeight="1" x14ac:dyDescent="0.3">
      <c r="A2" s="920"/>
      <c r="B2" s="127"/>
      <c r="C2" s="127"/>
      <c r="D2" s="133"/>
      <c r="E2" s="132"/>
      <c r="F2" s="132"/>
      <c r="G2" s="131" t="s">
        <v>5</v>
      </c>
      <c r="H2" s="1143" t="str">
        <f>IF(NOT(ISBLANK(CoverSheet!$C$8)),CoverSheet!$C$8,"")</f>
        <v/>
      </c>
      <c r="I2" s="1144"/>
      <c r="J2" s="1145"/>
      <c r="K2" s="126"/>
      <c r="L2" s="484"/>
      <c r="M2" s="123"/>
    </row>
    <row r="3" spans="1:13" ht="18" customHeight="1" x14ac:dyDescent="0.3">
      <c r="A3" s="920"/>
      <c r="B3" s="127"/>
      <c r="C3" s="127"/>
      <c r="D3" s="133"/>
      <c r="E3" s="132"/>
      <c r="F3" s="132"/>
      <c r="G3" s="131" t="s">
        <v>3</v>
      </c>
      <c r="H3" s="1146" t="str">
        <f>IF(ISNUMBER(CoverSheet!$C$12),CoverSheet!$C$12,"")</f>
        <v/>
      </c>
      <c r="I3" s="1146"/>
      <c r="J3" s="1146"/>
      <c r="K3" s="126"/>
      <c r="L3" s="484"/>
      <c r="M3" s="1"/>
    </row>
    <row r="4" spans="1:13" ht="20.25" customHeight="1" x14ac:dyDescent="0.35">
      <c r="A4" s="895" t="s">
        <v>288</v>
      </c>
      <c r="B4" s="130"/>
      <c r="C4" s="127"/>
      <c r="D4" s="127"/>
      <c r="E4" s="127"/>
      <c r="F4" s="127"/>
      <c r="G4" s="129"/>
      <c r="H4" s="127"/>
      <c r="I4" s="127"/>
      <c r="J4" s="127"/>
      <c r="K4" s="126"/>
      <c r="L4" s="484"/>
      <c r="M4" s="1"/>
    </row>
    <row r="5" spans="1:13" ht="45" customHeight="1" x14ac:dyDescent="0.2">
      <c r="A5" s="1163" t="s">
        <v>498</v>
      </c>
      <c r="B5" s="1164"/>
      <c r="C5" s="1164"/>
      <c r="D5" s="1164"/>
      <c r="E5" s="1164"/>
      <c r="F5" s="1164"/>
      <c r="G5" s="1164"/>
      <c r="H5" s="1164"/>
      <c r="I5" s="1164"/>
      <c r="J5" s="1164"/>
      <c r="K5" s="322"/>
      <c r="L5" s="490"/>
      <c r="M5" s="323"/>
    </row>
    <row r="6" spans="1:13" ht="15" customHeight="1" x14ac:dyDescent="0.2">
      <c r="A6" s="896" t="s">
        <v>562</v>
      </c>
      <c r="B6" s="129"/>
      <c r="C6" s="128"/>
      <c r="D6" s="127"/>
      <c r="E6" s="127"/>
      <c r="F6" s="127"/>
      <c r="G6" s="127"/>
      <c r="H6" s="127"/>
      <c r="I6" s="127"/>
      <c r="J6" s="127"/>
      <c r="K6" s="126"/>
      <c r="L6" s="484"/>
      <c r="M6" s="1"/>
    </row>
    <row r="7" spans="1:13" ht="30" customHeight="1" x14ac:dyDescent="0.3">
      <c r="A7" s="966">
        <v>7</v>
      </c>
      <c r="B7" s="137"/>
      <c r="C7" s="247" t="s">
        <v>289</v>
      </c>
      <c r="D7" s="324"/>
      <c r="E7" s="238"/>
      <c r="F7" s="238"/>
      <c r="G7" s="324"/>
      <c r="H7" s="324"/>
      <c r="I7" s="324"/>
      <c r="J7" s="325" t="s">
        <v>46</v>
      </c>
      <c r="K7" s="138"/>
      <c r="L7" s="486"/>
      <c r="M7" s="123"/>
    </row>
    <row r="8" spans="1:13" ht="15" customHeight="1" x14ac:dyDescent="0.2">
      <c r="A8" s="966">
        <v>8</v>
      </c>
      <c r="B8" s="137"/>
      <c r="C8" s="324"/>
      <c r="D8" s="326"/>
      <c r="E8" s="236" t="s">
        <v>120</v>
      </c>
      <c r="F8" s="238"/>
      <c r="G8" s="326"/>
      <c r="H8" s="326"/>
      <c r="I8" s="324"/>
      <c r="J8" s="775">
        <f>'S3.Regulatory Profit'!T25</f>
        <v>0</v>
      </c>
      <c r="K8" s="138"/>
      <c r="L8" s="484" t="s">
        <v>523</v>
      </c>
      <c r="M8" s="123"/>
    </row>
    <row r="9" spans="1:13" x14ac:dyDescent="0.2">
      <c r="A9" s="966">
        <v>9</v>
      </c>
      <c r="B9" s="137"/>
      <c r="C9" s="324"/>
      <c r="D9" s="324"/>
      <c r="E9" s="236"/>
      <c r="F9" s="238"/>
      <c r="G9" s="324"/>
      <c r="H9" s="324"/>
      <c r="I9" s="324"/>
      <c r="J9" s="324"/>
      <c r="K9" s="138"/>
      <c r="L9" s="484"/>
      <c r="M9" s="123"/>
    </row>
    <row r="10" spans="1:13" ht="15" customHeight="1" x14ac:dyDescent="0.2">
      <c r="A10" s="966">
        <v>10</v>
      </c>
      <c r="B10" s="137"/>
      <c r="C10" s="327"/>
      <c r="D10" s="328" t="s">
        <v>85</v>
      </c>
      <c r="E10" s="236"/>
      <c r="F10" s="238" t="s">
        <v>121</v>
      </c>
      <c r="G10" s="329"/>
      <c r="H10" s="329"/>
      <c r="I10" s="607"/>
      <c r="J10" s="324" t="s">
        <v>122</v>
      </c>
      <c r="K10" s="138"/>
      <c r="L10" s="484"/>
      <c r="M10" s="123"/>
    </row>
    <row r="11" spans="1:13" ht="15" customHeight="1" x14ac:dyDescent="0.2">
      <c r="A11" s="966">
        <v>11</v>
      </c>
      <c r="B11" s="137"/>
      <c r="C11" s="324"/>
      <c r="D11" s="328"/>
      <c r="E11" s="236"/>
      <c r="F11" s="238" t="s">
        <v>123</v>
      </c>
      <c r="G11" s="329"/>
      <c r="H11" s="329"/>
      <c r="I11" s="607"/>
      <c r="J11" s="324" t="s">
        <v>122</v>
      </c>
      <c r="K11" s="138"/>
      <c r="L11" s="484"/>
      <c r="M11" s="123"/>
    </row>
    <row r="12" spans="1:13" ht="15" customHeight="1" x14ac:dyDescent="0.2">
      <c r="A12" s="966">
        <v>12</v>
      </c>
      <c r="B12" s="137"/>
      <c r="C12" s="324"/>
      <c r="D12" s="328"/>
      <c r="E12" s="236"/>
      <c r="F12" s="238" t="s">
        <v>124</v>
      </c>
      <c r="G12" s="329"/>
      <c r="H12" s="329"/>
      <c r="I12" s="454">
        <f>I37</f>
        <v>0</v>
      </c>
      <c r="J12" s="324"/>
      <c r="K12" s="138"/>
      <c r="L12" s="484" t="s">
        <v>529</v>
      </c>
      <c r="M12" s="123"/>
    </row>
    <row r="13" spans="1:13" ht="15" customHeight="1" x14ac:dyDescent="0.2">
      <c r="A13" s="966">
        <v>13</v>
      </c>
      <c r="B13" s="137"/>
      <c r="C13" s="324"/>
      <c r="D13" s="328"/>
      <c r="E13" s="236"/>
      <c r="F13" s="238" t="s">
        <v>125</v>
      </c>
      <c r="G13" s="329"/>
      <c r="H13" s="329"/>
      <c r="I13" s="454">
        <f>J50</f>
        <v>0</v>
      </c>
      <c r="J13" s="324"/>
      <c r="K13" s="138"/>
      <c r="L13" s="484" t="s">
        <v>771</v>
      </c>
      <c r="M13" s="123"/>
    </row>
    <row r="14" spans="1:13" ht="15" customHeight="1" x14ac:dyDescent="0.2">
      <c r="A14" s="966">
        <v>14</v>
      </c>
      <c r="B14" s="137"/>
      <c r="C14" s="324"/>
      <c r="D14" s="328"/>
      <c r="E14" s="236"/>
      <c r="F14" s="238"/>
      <c r="G14" s="324"/>
      <c r="H14" s="324"/>
      <c r="I14" s="324"/>
      <c r="J14" s="454">
        <f>SUM(I10:I13)</f>
        <v>0</v>
      </c>
      <c r="K14" s="138"/>
      <c r="L14" s="484"/>
      <c r="M14" s="123"/>
    </row>
    <row r="15" spans="1:13" ht="15" customHeight="1" x14ac:dyDescent="0.2">
      <c r="A15" s="966">
        <v>15</v>
      </c>
      <c r="B15" s="137"/>
      <c r="C15" s="324"/>
      <c r="D15" s="328"/>
      <c r="E15" s="236"/>
      <c r="F15" s="238"/>
      <c r="G15" s="324"/>
      <c r="H15" s="324"/>
      <c r="I15" s="324"/>
      <c r="J15" s="324"/>
      <c r="K15" s="138"/>
      <c r="L15" s="484"/>
      <c r="M15" s="123"/>
    </row>
    <row r="16" spans="1:13" ht="15" customHeight="1" x14ac:dyDescent="0.2">
      <c r="A16" s="966">
        <v>16</v>
      </c>
      <c r="B16" s="137"/>
      <c r="C16" s="324"/>
      <c r="D16" s="328" t="s">
        <v>89</v>
      </c>
      <c r="E16" s="766"/>
      <c r="F16" s="712" t="s">
        <v>320</v>
      </c>
      <c r="G16" s="324"/>
      <c r="H16" s="324"/>
      <c r="I16" s="454">
        <f>'S3.Regulatory Profit'!T23</f>
        <v>0</v>
      </c>
      <c r="J16" s="324"/>
      <c r="K16" s="138"/>
      <c r="L16" s="565" t="s">
        <v>523</v>
      </c>
      <c r="M16" s="558"/>
    </row>
    <row r="17" spans="1:13" ht="15" customHeight="1" x14ac:dyDescent="0.2">
      <c r="A17" s="966">
        <v>17</v>
      </c>
      <c r="B17" s="137"/>
      <c r="C17" s="327"/>
      <c r="D17" s="327"/>
      <c r="E17" s="766"/>
      <c r="F17" s="712" t="s">
        <v>718</v>
      </c>
      <c r="G17" s="329"/>
      <c r="H17" s="329"/>
      <c r="I17" s="607"/>
      <c r="J17" s="324" t="s">
        <v>122</v>
      </c>
      <c r="K17" s="138"/>
      <c r="L17" s="484"/>
    </row>
    <row r="18" spans="1:13" ht="15" customHeight="1" x14ac:dyDescent="0.2">
      <c r="A18" s="966">
        <v>18</v>
      </c>
      <c r="B18" s="137"/>
      <c r="C18" s="324"/>
      <c r="D18" s="328"/>
      <c r="E18" s="766"/>
      <c r="F18" s="712" t="s">
        <v>598</v>
      </c>
      <c r="G18" s="329"/>
      <c r="H18" s="329"/>
      <c r="I18" s="607"/>
      <c r="J18" s="324" t="s">
        <v>122</v>
      </c>
      <c r="K18" s="138"/>
      <c r="L18" s="484"/>
      <c r="M18" s="123"/>
    </row>
    <row r="19" spans="1:13" ht="15" customHeight="1" x14ac:dyDescent="0.2">
      <c r="A19" s="966">
        <v>19</v>
      </c>
      <c r="B19" s="137"/>
      <c r="C19" s="324"/>
      <c r="D19" s="328"/>
      <c r="E19" s="236"/>
      <c r="F19" s="238" t="s">
        <v>126</v>
      </c>
      <c r="G19" s="329"/>
      <c r="H19" s="329"/>
      <c r="I19" s="454">
        <f>(('S2.Return on Investment'!M55*'S2.Return on Investment'!M56*'S2.Return on Investment'!L34)+'S5c.TCSD Allowance'!I27)/SQRT(1+'S2.Return on Investment'!M56)</f>
        <v>0</v>
      </c>
      <c r="J19" s="324"/>
      <c r="K19" s="138"/>
      <c r="L19" s="484" t="s">
        <v>563</v>
      </c>
      <c r="M19" s="123"/>
    </row>
    <row r="20" spans="1:13" ht="15" customHeight="1" x14ac:dyDescent="0.2">
      <c r="A20" s="966">
        <v>20</v>
      </c>
      <c r="B20" s="137"/>
      <c r="C20" s="324"/>
      <c r="D20" s="328"/>
      <c r="E20" s="236"/>
      <c r="F20" s="238"/>
      <c r="G20" s="324"/>
      <c r="H20" s="324"/>
      <c r="I20" s="324"/>
      <c r="J20" s="775">
        <f>SUM(I16:I19)</f>
        <v>0</v>
      </c>
      <c r="K20" s="138"/>
      <c r="L20" s="484"/>
      <c r="M20" s="123"/>
    </row>
    <row r="21" spans="1:13" ht="15" customHeight="1" thickBot="1" x14ac:dyDescent="0.25">
      <c r="A21" s="966">
        <v>21</v>
      </c>
      <c r="B21" s="137"/>
      <c r="C21" s="324"/>
      <c r="D21" s="328"/>
      <c r="E21" s="236"/>
      <c r="F21" s="238"/>
      <c r="G21" s="324"/>
      <c r="H21" s="324"/>
      <c r="I21" s="324"/>
      <c r="J21" s="324"/>
      <c r="K21" s="138"/>
      <c r="L21" s="484"/>
      <c r="M21" s="123"/>
    </row>
    <row r="22" spans="1:13" ht="15" customHeight="1" thickBot="1" x14ac:dyDescent="0.25">
      <c r="A22" s="966">
        <v>22</v>
      </c>
      <c r="B22" s="137"/>
      <c r="C22" s="324"/>
      <c r="D22" s="328"/>
      <c r="E22" s="236" t="s">
        <v>127</v>
      </c>
      <c r="F22" s="238"/>
      <c r="G22" s="324"/>
      <c r="H22" s="324"/>
      <c r="I22" s="324"/>
      <c r="J22" s="455">
        <f>J8+J14-J20</f>
        <v>0</v>
      </c>
      <c r="K22" s="138"/>
      <c r="L22" s="484"/>
      <c r="M22" s="123"/>
    </row>
    <row r="23" spans="1:13" ht="15" customHeight="1" x14ac:dyDescent="0.2">
      <c r="A23" s="966">
        <v>23</v>
      </c>
      <c r="B23" s="137"/>
      <c r="C23" s="324"/>
      <c r="D23" s="328"/>
      <c r="E23" s="236"/>
      <c r="F23" s="238"/>
      <c r="G23" s="324"/>
      <c r="H23" s="324"/>
      <c r="I23" s="324"/>
      <c r="J23" s="324"/>
      <c r="K23" s="138"/>
      <c r="L23" s="484"/>
      <c r="M23" s="123"/>
    </row>
    <row r="24" spans="1:13" ht="15" customHeight="1" x14ac:dyDescent="0.2">
      <c r="A24" s="966">
        <v>24</v>
      </c>
      <c r="B24" s="137"/>
      <c r="C24" s="327"/>
      <c r="D24" s="328" t="s">
        <v>89</v>
      </c>
      <c r="E24" s="236"/>
      <c r="F24" s="238" t="s">
        <v>128</v>
      </c>
      <c r="G24" s="329"/>
      <c r="H24" s="329"/>
      <c r="I24" s="607"/>
      <c r="J24" s="324"/>
      <c r="K24" s="138" t="s">
        <v>12</v>
      </c>
      <c r="L24" s="484"/>
      <c r="M24" s="123"/>
    </row>
    <row r="25" spans="1:13" ht="15" customHeight="1" x14ac:dyDescent="0.2">
      <c r="A25" s="966">
        <v>25</v>
      </c>
      <c r="B25" s="137"/>
      <c r="C25" s="324"/>
      <c r="D25" s="324"/>
      <c r="E25" s="236"/>
      <c r="F25" s="238" t="s">
        <v>129</v>
      </c>
      <c r="G25" s="329"/>
      <c r="H25" s="329"/>
      <c r="I25" s="324"/>
      <c r="J25" s="987">
        <f>IF(J22&lt;0,0,MAX(J22-I24,0))</f>
        <v>0</v>
      </c>
      <c r="K25" s="138" t="s">
        <v>12</v>
      </c>
      <c r="L25" s="484"/>
      <c r="M25" s="123"/>
    </row>
    <row r="26" spans="1:13" ht="15" customHeight="1" x14ac:dyDescent="0.2">
      <c r="A26" s="966">
        <v>26</v>
      </c>
      <c r="B26" s="137"/>
      <c r="C26" s="324"/>
      <c r="D26" s="324"/>
      <c r="E26" s="236"/>
      <c r="F26" s="238"/>
      <c r="G26" s="324"/>
      <c r="H26" s="324"/>
      <c r="I26" s="324"/>
      <c r="J26" s="324"/>
      <c r="K26" s="138"/>
      <c r="L26" s="484"/>
      <c r="M26" s="123"/>
    </row>
    <row r="27" spans="1:13" ht="15" customHeight="1" thickBot="1" x14ac:dyDescent="0.25">
      <c r="A27" s="966">
        <v>27</v>
      </c>
      <c r="B27" s="137"/>
      <c r="C27" s="324"/>
      <c r="D27" s="329"/>
      <c r="E27" s="238"/>
      <c r="F27" s="238" t="s">
        <v>100</v>
      </c>
      <c r="G27" s="329"/>
      <c r="H27" s="329"/>
      <c r="I27" s="608"/>
      <c r="J27" s="324"/>
      <c r="K27" s="138"/>
      <c r="L27" s="484" t="s">
        <v>549</v>
      </c>
      <c r="M27" s="123"/>
    </row>
    <row r="28" spans="1:13" ht="15" customHeight="1" thickBot="1" x14ac:dyDescent="0.25">
      <c r="A28" s="966">
        <v>28</v>
      </c>
      <c r="B28" s="137"/>
      <c r="C28" s="324"/>
      <c r="D28" s="324"/>
      <c r="E28" s="330" t="s">
        <v>90</v>
      </c>
      <c r="F28" s="238"/>
      <c r="G28" s="324"/>
      <c r="H28" s="324"/>
      <c r="I28" s="324"/>
      <c r="J28" s="455">
        <f>IF(J25&lt;0,0,J25*I27)</f>
        <v>0</v>
      </c>
      <c r="K28" s="138" t="s">
        <v>12</v>
      </c>
      <c r="L28" s="484" t="s">
        <v>550</v>
      </c>
      <c r="M28" s="123"/>
    </row>
    <row r="29" spans="1:13" ht="15" customHeight="1" x14ac:dyDescent="0.2">
      <c r="A29" s="966">
        <v>29</v>
      </c>
      <c r="B29" s="137"/>
      <c r="C29" s="324"/>
      <c r="D29" s="324"/>
      <c r="E29" s="238"/>
      <c r="F29" s="238"/>
      <c r="G29" s="324"/>
      <c r="H29" s="324"/>
      <c r="I29" s="324"/>
      <c r="J29" s="331"/>
      <c r="K29" s="138"/>
      <c r="L29" s="484"/>
      <c r="M29" s="123"/>
    </row>
    <row r="30" spans="1:13" ht="15" customHeight="1" x14ac:dyDescent="0.2">
      <c r="A30" s="966">
        <v>30</v>
      </c>
      <c r="B30" s="176"/>
      <c r="C30" s="332" t="s">
        <v>310</v>
      </c>
      <c r="D30" s="324"/>
      <c r="E30" s="238"/>
      <c r="F30" s="238"/>
      <c r="G30" s="324"/>
      <c r="H30" s="324"/>
      <c r="I30" s="324"/>
      <c r="J30" s="324"/>
      <c r="K30" s="136"/>
      <c r="L30" s="484"/>
      <c r="M30" s="123"/>
    </row>
    <row r="31" spans="1:13" ht="15" customHeight="1" x14ac:dyDescent="0.2">
      <c r="A31" s="966">
        <v>31</v>
      </c>
      <c r="B31" s="771"/>
      <c r="C31" s="772"/>
      <c r="D31" s="773"/>
      <c r="E31" s="712"/>
      <c r="F31" s="712"/>
      <c r="G31" s="324"/>
      <c r="H31" s="324"/>
      <c r="I31" s="324"/>
      <c r="J31" s="324"/>
      <c r="K31" s="136"/>
      <c r="L31" s="484"/>
      <c r="M31" s="123"/>
    </row>
    <row r="32" spans="1:13" ht="30" customHeight="1" x14ac:dyDescent="0.3">
      <c r="A32" s="966">
        <v>32</v>
      </c>
      <c r="B32" s="137"/>
      <c r="C32" s="247" t="s">
        <v>290</v>
      </c>
      <c r="D32" s="324"/>
      <c r="E32" s="238"/>
      <c r="F32" s="238"/>
      <c r="G32" s="324"/>
      <c r="H32" s="324"/>
      <c r="I32" s="324"/>
      <c r="J32" s="333"/>
      <c r="K32" s="138"/>
      <c r="L32" s="486"/>
      <c r="M32" s="123"/>
    </row>
    <row r="33" spans="1:13" ht="15" customHeight="1" x14ac:dyDescent="0.2">
      <c r="A33" s="966">
        <v>33</v>
      </c>
      <c r="B33" s="137"/>
      <c r="C33" s="324"/>
      <c r="D33" s="326"/>
      <c r="E33" s="712"/>
      <c r="F33" s="712" t="s">
        <v>617</v>
      </c>
      <c r="G33" s="774"/>
      <c r="H33" s="774"/>
      <c r="I33" s="326"/>
      <c r="J33" s="326"/>
      <c r="K33" s="138"/>
      <c r="L33" s="484"/>
      <c r="M33" s="123"/>
    </row>
    <row r="34" spans="1:13" ht="30" customHeight="1" x14ac:dyDescent="0.3">
      <c r="A34" s="966">
        <v>34</v>
      </c>
      <c r="B34" s="137"/>
      <c r="C34" s="247" t="s">
        <v>291</v>
      </c>
      <c r="D34" s="324"/>
      <c r="E34" s="238"/>
      <c r="F34" s="238"/>
      <c r="G34" s="324"/>
      <c r="H34" s="324"/>
      <c r="I34" s="324"/>
      <c r="J34" s="325" t="s">
        <v>46</v>
      </c>
      <c r="K34" s="138"/>
      <c r="L34" s="486"/>
      <c r="M34" s="123"/>
    </row>
    <row r="35" spans="1:13" x14ac:dyDescent="0.2">
      <c r="A35" s="966">
        <v>35</v>
      </c>
      <c r="B35" s="137"/>
      <c r="C35" s="324"/>
      <c r="D35" s="324"/>
      <c r="E35" s="238"/>
      <c r="F35" s="238"/>
      <c r="G35" s="324"/>
      <c r="H35" s="334"/>
      <c r="I35" s="334"/>
      <c r="J35" s="335"/>
      <c r="K35" s="138"/>
      <c r="L35" s="484"/>
      <c r="M35" s="123"/>
    </row>
    <row r="36" spans="1:13" ht="15" customHeight="1" x14ac:dyDescent="0.2">
      <c r="A36" s="966">
        <v>36</v>
      </c>
      <c r="B36" s="137"/>
      <c r="C36" s="324"/>
      <c r="D36" s="324"/>
      <c r="E36" s="238"/>
      <c r="F36" s="238" t="s">
        <v>130</v>
      </c>
      <c r="G36" s="324"/>
      <c r="H36" s="334"/>
      <c r="I36" s="607"/>
      <c r="J36" s="334"/>
      <c r="K36" s="138"/>
      <c r="L36" s="529"/>
      <c r="M36" s="843" t="s">
        <v>772</v>
      </c>
    </row>
    <row r="37" spans="1:13" ht="15" customHeight="1" x14ac:dyDescent="0.2">
      <c r="A37" s="966">
        <v>37</v>
      </c>
      <c r="B37" s="137"/>
      <c r="C37" s="327"/>
      <c r="D37" s="328" t="s">
        <v>89</v>
      </c>
      <c r="E37" s="238"/>
      <c r="F37" s="238" t="s">
        <v>124</v>
      </c>
      <c r="G37" s="324"/>
      <c r="H37" s="334"/>
      <c r="I37" s="454">
        <f>IF(I36=0,0,I36/J42)</f>
        <v>0</v>
      </c>
      <c r="J37" s="334"/>
      <c r="K37" s="138"/>
      <c r="L37" s="484" t="s">
        <v>540</v>
      </c>
      <c r="M37" s="123"/>
    </row>
    <row r="38" spans="1:13" ht="15" customHeight="1" x14ac:dyDescent="0.2">
      <c r="A38" s="966">
        <v>38</v>
      </c>
      <c r="B38" s="137"/>
      <c r="C38" s="327"/>
      <c r="D38" s="328" t="s">
        <v>85</v>
      </c>
      <c r="E38" s="238"/>
      <c r="F38" s="238" t="s">
        <v>131</v>
      </c>
      <c r="G38" s="324"/>
      <c r="H38" s="334"/>
      <c r="I38" s="607"/>
      <c r="J38" s="334"/>
      <c r="K38" s="138"/>
      <c r="L38" s="484"/>
      <c r="M38" s="123"/>
    </row>
    <row r="39" spans="1:13" ht="15" customHeight="1" x14ac:dyDescent="0.2">
      <c r="A39" s="966">
        <v>39</v>
      </c>
      <c r="B39" s="137"/>
      <c r="C39" s="327"/>
      <c r="D39" s="328" t="s">
        <v>89</v>
      </c>
      <c r="E39" s="238"/>
      <c r="F39" s="238" t="s">
        <v>132</v>
      </c>
      <c r="G39" s="324"/>
      <c r="H39" s="334"/>
      <c r="I39" s="607"/>
      <c r="J39" s="334"/>
      <c r="K39" s="138"/>
      <c r="L39" s="484"/>
      <c r="M39" s="123"/>
    </row>
    <row r="40" spans="1:13" ht="15" customHeight="1" x14ac:dyDescent="0.2">
      <c r="A40" s="966">
        <v>40</v>
      </c>
      <c r="B40" s="137"/>
      <c r="C40" s="327"/>
      <c r="D40" s="326"/>
      <c r="E40" s="238"/>
      <c r="F40" s="712" t="s">
        <v>647</v>
      </c>
      <c r="G40" s="324"/>
      <c r="H40" s="334"/>
      <c r="I40" s="334"/>
      <c r="J40" s="454">
        <f>I36-I37+I38-I39</f>
        <v>0</v>
      </c>
      <c r="K40" s="138"/>
      <c r="L40" s="484"/>
      <c r="M40" s="123"/>
    </row>
    <row r="41" spans="1:13" ht="15" customHeight="1" x14ac:dyDescent="0.2">
      <c r="A41" s="966">
        <v>41</v>
      </c>
      <c r="B41" s="137"/>
      <c r="C41" s="324"/>
      <c r="D41" s="324"/>
      <c r="E41" s="238"/>
      <c r="F41" s="712"/>
      <c r="G41" s="324"/>
      <c r="H41" s="334"/>
      <c r="I41" s="334"/>
      <c r="J41" s="324"/>
      <c r="K41" s="138"/>
      <c r="L41" s="484"/>
      <c r="M41" s="123"/>
    </row>
    <row r="42" spans="1:13" ht="15" customHeight="1" x14ac:dyDescent="0.2">
      <c r="A42" s="967">
        <v>42</v>
      </c>
      <c r="B42" s="137"/>
      <c r="C42" s="324"/>
      <c r="D42" s="324"/>
      <c r="E42" s="238"/>
      <c r="F42" s="712" t="s">
        <v>660</v>
      </c>
      <c r="G42" s="324"/>
      <c r="H42" s="334"/>
      <c r="I42" s="334"/>
      <c r="J42" s="607"/>
      <c r="K42" s="138"/>
      <c r="L42" s="484"/>
      <c r="M42" s="123"/>
    </row>
    <row r="43" spans="1:13" s="566" customFormat="1" x14ac:dyDescent="0.2">
      <c r="A43" s="967">
        <v>43</v>
      </c>
      <c r="B43" s="137"/>
      <c r="C43" s="324"/>
      <c r="D43" s="324"/>
      <c r="E43" s="238"/>
      <c r="F43" s="712"/>
      <c r="G43" s="324"/>
      <c r="H43" s="334"/>
      <c r="I43" s="334"/>
      <c r="J43" s="335"/>
      <c r="K43" s="138"/>
      <c r="L43" s="565"/>
    </row>
    <row r="44" spans="1:13" ht="30" customHeight="1" x14ac:dyDescent="0.3">
      <c r="A44" s="967">
        <v>44</v>
      </c>
      <c r="B44" s="137"/>
      <c r="C44" s="247" t="s">
        <v>292</v>
      </c>
      <c r="D44" s="324"/>
      <c r="E44" s="238"/>
      <c r="F44" s="238"/>
      <c r="G44" s="324"/>
      <c r="H44" s="324"/>
      <c r="I44" s="324"/>
      <c r="J44" s="325" t="s">
        <v>46</v>
      </c>
      <c r="K44" s="138"/>
      <c r="L44" s="486"/>
      <c r="M44" s="123"/>
    </row>
    <row r="45" spans="1:13" ht="14.25" customHeight="1" x14ac:dyDescent="0.2">
      <c r="A45" s="967">
        <v>45</v>
      </c>
      <c r="B45" s="137"/>
      <c r="C45" s="234"/>
      <c r="D45" s="293"/>
      <c r="E45" s="293"/>
      <c r="F45" s="324"/>
      <c r="G45" s="324"/>
      <c r="H45" s="336"/>
      <c r="I45" s="336"/>
      <c r="J45" s="325"/>
      <c r="K45" s="138"/>
      <c r="L45" s="486"/>
      <c r="M45" s="123"/>
    </row>
    <row r="46" spans="1:13" ht="15" customHeight="1" x14ac:dyDescent="0.2">
      <c r="A46" s="967">
        <v>46</v>
      </c>
      <c r="B46" s="137"/>
      <c r="C46" s="234"/>
      <c r="D46" s="337"/>
      <c r="E46" s="337"/>
      <c r="F46" s="434" t="s">
        <v>831</v>
      </c>
      <c r="G46" s="324"/>
      <c r="H46" s="338"/>
      <c r="I46" s="607"/>
      <c r="J46" s="325"/>
      <c r="K46" s="138"/>
      <c r="L46" s="486"/>
      <c r="M46" s="123"/>
    </row>
    <row r="47" spans="1:13" ht="15" customHeight="1" x14ac:dyDescent="0.2">
      <c r="A47" s="967">
        <v>47</v>
      </c>
      <c r="B47" s="137"/>
      <c r="C47" s="234"/>
      <c r="D47" s="339"/>
      <c r="E47" s="339"/>
      <c r="F47" s="324"/>
      <c r="G47" s="324"/>
      <c r="H47" s="324"/>
      <c r="I47" s="324"/>
      <c r="J47" s="324"/>
      <c r="K47" s="138"/>
      <c r="L47" s="484"/>
      <c r="M47" s="123"/>
    </row>
    <row r="48" spans="1:13" ht="15" customHeight="1" x14ac:dyDescent="0.2">
      <c r="A48" s="967">
        <v>48</v>
      </c>
      <c r="B48" s="137"/>
      <c r="C48" s="329"/>
      <c r="D48" s="324"/>
      <c r="E48" s="238"/>
      <c r="F48" s="238" t="s">
        <v>133</v>
      </c>
      <c r="G48" s="324"/>
      <c r="H48" s="338"/>
      <c r="I48" s="607"/>
      <c r="J48" s="333"/>
      <c r="K48" s="138"/>
      <c r="L48" s="486"/>
      <c r="M48" s="123"/>
    </row>
    <row r="49" spans="1:13" ht="15" customHeight="1" x14ac:dyDescent="0.2">
      <c r="A49" s="967">
        <v>49</v>
      </c>
      <c r="B49" s="137"/>
      <c r="C49" s="329"/>
      <c r="D49" s="324"/>
      <c r="E49" s="238"/>
      <c r="F49" s="238" t="s">
        <v>107</v>
      </c>
      <c r="G49" s="324"/>
      <c r="H49" s="340"/>
      <c r="I49" s="531">
        <f>'S4.RAB Value (Rolled Forward)'!P83</f>
        <v>0</v>
      </c>
      <c r="J49" s="325"/>
      <c r="K49" s="138"/>
      <c r="L49" s="486" t="s">
        <v>524</v>
      </c>
      <c r="M49" s="123"/>
    </row>
    <row r="50" spans="1:13" ht="15" customHeight="1" x14ac:dyDescent="0.2">
      <c r="A50" s="967">
        <v>50</v>
      </c>
      <c r="B50" s="137"/>
      <c r="C50" s="329"/>
      <c r="D50" s="324"/>
      <c r="E50" s="238"/>
      <c r="F50" s="238" t="s">
        <v>125</v>
      </c>
      <c r="G50" s="324"/>
      <c r="H50" s="340"/>
      <c r="I50" s="324"/>
      <c r="J50" s="454">
        <f>I49-I48</f>
        <v>0</v>
      </c>
      <c r="K50" s="138"/>
      <c r="L50" s="484" t="s">
        <v>541</v>
      </c>
      <c r="M50" s="123"/>
    </row>
    <row r="51" spans="1:13" ht="15" customHeight="1" x14ac:dyDescent="0.2">
      <c r="A51" s="967">
        <v>51</v>
      </c>
      <c r="B51" s="137"/>
      <c r="C51" s="329"/>
      <c r="D51" s="324"/>
      <c r="E51" s="238"/>
      <c r="F51" s="238"/>
      <c r="G51" s="324"/>
      <c r="H51" s="340"/>
      <c r="I51" s="324"/>
      <c r="J51" s="375"/>
      <c r="K51" s="138"/>
      <c r="L51" s="484"/>
      <c r="M51" s="171"/>
    </row>
    <row r="52" spans="1:13" ht="23.25" customHeight="1" x14ac:dyDescent="0.3">
      <c r="A52" s="967">
        <v>52</v>
      </c>
      <c r="B52" s="137"/>
      <c r="C52" s="247" t="s">
        <v>293</v>
      </c>
      <c r="D52" s="236"/>
      <c r="E52" s="238"/>
      <c r="F52" s="324"/>
      <c r="G52" s="324"/>
      <c r="H52" s="340"/>
      <c r="I52" s="324"/>
      <c r="J52" s="325" t="s">
        <v>46</v>
      </c>
      <c r="K52" s="138"/>
      <c r="L52" s="486"/>
      <c r="M52" s="123"/>
    </row>
    <row r="53" spans="1:13" ht="15" customHeight="1" x14ac:dyDescent="0.2">
      <c r="A53" s="967">
        <v>53</v>
      </c>
      <c r="B53" s="137"/>
      <c r="C53" s="324"/>
      <c r="D53" s="324"/>
      <c r="E53" s="238"/>
      <c r="F53" s="238"/>
      <c r="G53" s="324"/>
      <c r="H53" s="324"/>
      <c r="I53" s="324"/>
      <c r="J53" s="333"/>
      <c r="K53" s="138"/>
      <c r="L53" s="486"/>
      <c r="M53" s="123"/>
    </row>
    <row r="54" spans="1:13" ht="15" customHeight="1" x14ac:dyDescent="0.2">
      <c r="A54" s="967">
        <v>54</v>
      </c>
      <c r="B54" s="137"/>
      <c r="C54" s="324"/>
      <c r="D54" s="324"/>
      <c r="E54" s="236" t="s">
        <v>134</v>
      </c>
      <c r="F54" s="238"/>
      <c r="G54" s="324"/>
      <c r="H54" s="324"/>
      <c r="I54" s="607"/>
      <c r="J54" s="324"/>
      <c r="K54" s="138"/>
      <c r="L54" s="529"/>
      <c r="M54" s="843" t="s">
        <v>772</v>
      </c>
    </row>
    <row r="55" spans="1:13" ht="15" customHeight="1" x14ac:dyDescent="0.2">
      <c r="A55" s="967">
        <v>55</v>
      </c>
      <c r="B55" s="137"/>
      <c r="C55" s="327"/>
      <c r="D55" s="328" t="s">
        <v>85</v>
      </c>
      <c r="E55" s="236"/>
      <c r="F55" s="238" t="s">
        <v>135</v>
      </c>
      <c r="G55" s="329"/>
      <c r="H55" s="324"/>
      <c r="I55" s="607"/>
      <c r="J55" s="324"/>
      <c r="K55" s="138"/>
      <c r="L55" s="484"/>
      <c r="M55" s="123"/>
    </row>
    <row r="56" spans="1:13" ht="15" customHeight="1" thickBot="1" x14ac:dyDescent="0.25">
      <c r="A56" s="967">
        <v>56</v>
      </c>
      <c r="B56" s="137"/>
      <c r="C56" s="327"/>
      <c r="D56" s="328" t="s">
        <v>89</v>
      </c>
      <c r="E56" s="236"/>
      <c r="F56" s="238" t="s">
        <v>128</v>
      </c>
      <c r="G56" s="329"/>
      <c r="H56" s="324"/>
      <c r="I56" s="607"/>
      <c r="J56" s="324"/>
      <c r="K56" s="138"/>
      <c r="L56" s="484"/>
      <c r="M56" s="123"/>
    </row>
    <row r="57" spans="1:13" ht="15" customHeight="1" thickBot="1" x14ac:dyDescent="0.25">
      <c r="A57" s="967">
        <v>57</v>
      </c>
      <c r="B57" s="137"/>
      <c r="C57" s="324"/>
      <c r="D57" s="324"/>
      <c r="E57" s="236" t="s">
        <v>136</v>
      </c>
      <c r="F57" s="238"/>
      <c r="G57" s="324"/>
      <c r="H57" s="324"/>
      <c r="I57" s="324"/>
      <c r="J57" s="455">
        <f>I54+I55-I56</f>
        <v>0</v>
      </c>
      <c r="K57" s="138"/>
      <c r="L57" s="484"/>
      <c r="M57" s="123"/>
    </row>
    <row r="58" spans="1:13" ht="30" customHeight="1" x14ac:dyDescent="0.3">
      <c r="A58" s="967">
        <v>58</v>
      </c>
      <c r="B58" s="137"/>
      <c r="C58" s="247" t="s">
        <v>294</v>
      </c>
      <c r="D58" s="324"/>
      <c r="E58" s="238"/>
      <c r="F58" s="238"/>
      <c r="G58" s="324"/>
      <c r="H58" s="324"/>
      <c r="I58" s="324"/>
      <c r="J58" s="325" t="s">
        <v>46</v>
      </c>
      <c r="K58" s="138"/>
      <c r="L58" s="486"/>
      <c r="M58" s="123"/>
    </row>
    <row r="59" spans="1:13" ht="15" customHeight="1" x14ac:dyDescent="0.2">
      <c r="A59" s="967">
        <v>59</v>
      </c>
      <c r="B59" s="137"/>
      <c r="C59" s="324"/>
      <c r="D59" s="324"/>
      <c r="E59" s="238"/>
      <c r="F59" s="238"/>
      <c r="G59" s="324"/>
      <c r="H59" s="324"/>
      <c r="I59" s="324"/>
      <c r="J59" s="335"/>
      <c r="K59" s="138"/>
      <c r="L59" s="484"/>
      <c r="M59" s="123"/>
    </row>
    <row r="60" spans="1:13" ht="15" customHeight="1" x14ac:dyDescent="0.2">
      <c r="A60" s="967">
        <v>60</v>
      </c>
      <c r="B60" s="137"/>
      <c r="C60" s="324"/>
      <c r="D60" s="326"/>
      <c r="E60" s="236" t="s">
        <v>86</v>
      </c>
      <c r="F60" s="238"/>
      <c r="G60" s="326"/>
      <c r="H60" s="324"/>
      <c r="I60" s="607"/>
      <c r="J60" s="324"/>
      <c r="K60" s="138"/>
      <c r="L60" s="484" t="s">
        <v>549</v>
      </c>
      <c r="M60" s="123"/>
    </row>
    <row r="61" spans="1:13" ht="15" customHeight="1" x14ac:dyDescent="0.2">
      <c r="A61" s="967">
        <v>61</v>
      </c>
      <c r="B61" s="137"/>
      <c r="C61" s="324"/>
      <c r="D61" s="324"/>
      <c r="E61" s="236"/>
      <c r="F61" s="238"/>
      <c r="G61" s="324"/>
      <c r="H61" s="324"/>
      <c r="I61" s="324"/>
      <c r="J61" s="324"/>
      <c r="K61" s="138"/>
      <c r="L61" s="484"/>
      <c r="M61" s="123"/>
    </row>
    <row r="62" spans="1:13" ht="15" customHeight="1" x14ac:dyDescent="0.2">
      <c r="A62" s="967">
        <v>62</v>
      </c>
      <c r="B62" s="137"/>
      <c r="C62" s="328"/>
      <c r="D62" s="328" t="s">
        <v>85</v>
      </c>
      <c r="E62" s="236"/>
      <c r="F62" s="238" t="s">
        <v>137</v>
      </c>
      <c r="G62" s="329"/>
      <c r="H62" s="324"/>
      <c r="I62" s="531">
        <f>I27*I48</f>
        <v>0</v>
      </c>
      <c r="J62" s="324"/>
      <c r="K62" s="138"/>
      <c r="L62" s="565" t="s">
        <v>784</v>
      </c>
      <c r="M62" s="123"/>
    </row>
    <row r="63" spans="1:13" ht="15" customHeight="1" x14ac:dyDescent="0.2">
      <c r="A63" s="967">
        <v>63</v>
      </c>
      <c r="B63" s="137"/>
      <c r="C63" s="327"/>
      <c r="D63" s="327"/>
      <c r="E63" s="236"/>
      <c r="F63" s="238"/>
      <c r="G63" s="329"/>
      <c r="H63" s="324"/>
      <c r="I63" s="324"/>
      <c r="J63" s="324"/>
      <c r="K63" s="138"/>
      <c r="L63" s="484"/>
      <c r="M63" s="123"/>
    </row>
    <row r="64" spans="1:13" ht="15" customHeight="1" x14ac:dyDescent="0.2">
      <c r="A64" s="967">
        <v>64</v>
      </c>
      <c r="B64" s="137"/>
      <c r="C64" s="327"/>
      <c r="D64" s="328" t="s">
        <v>89</v>
      </c>
      <c r="E64" s="236"/>
      <c r="F64" s="712" t="s">
        <v>657</v>
      </c>
      <c r="G64" s="329"/>
      <c r="H64" s="324"/>
      <c r="I64" s="776">
        <f>I27*I84</f>
        <v>0</v>
      </c>
      <c r="J64" s="324"/>
      <c r="K64" s="138"/>
      <c r="L64" s="484" t="s">
        <v>785</v>
      </c>
      <c r="M64" s="123"/>
    </row>
    <row r="65" spans="1:13" ht="15" customHeight="1" x14ac:dyDescent="0.2">
      <c r="A65" s="967">
        <v>65</v>
      </c>
      <c r="B65" s="137"/>
      <c r="C65" s="327"/>
      <c r="D65" s="327"/>
      <c r="E65" s="236"/>
      <c r="F65" s="238"/>
      <c r="G65" s="329"/>
      <c r="H65" s="324"/>
      <c r="I65" s="324"/>
      <c r="J65" s="324"/>
      <c r="K65" s="138"/>
      <c r="L65" s="484"/>
      <c r="M65" s="123"/>
    </row>
    <row r="66" spans="1:13" ht="15" customHeight="1" x14ac:dyDescent="0.2">
      <c r="A66" s="967">
        <v>66</v>
      </c>
      <c r="B66" s="137"/>
      <c r="C66" s="327"/>
      <c r="D66" s="328" t="s">
        <v>85</v>
      </c>
      <c r="E66" s="236"/>
      <c r="F66" s="238" t="s">
        <v>138</v>
      </c>
      <c r="G66" s="329"/>
      <c r="H66" s="324"/>
      <c r="I66" s="607"/>
      <c r="J66" s="324"/>
      <c r="K66" s="138"/>
      <c r="L66" s="484"/>
      <c r="M66" s="123"/>
    </row>
    <row r="67" spans="1:13" ht="15" customHeight="1" x14ac:dyDescent="0.2">
      <c r="A67" s="967">
        <v>67</v>
      </c>
      <c r="B67" s="137"/>
      <c r="C67" s="324"/>
      <c r="D67" s="327"/>
      <c r="E67" s="236"/>
      <c r="F67" s="238"/>
      <c r="G67" s="329"/>
      <c r="H67" s="324"/>
      <c r="I67" s="329"/>
      <c r="J67" s="324"/>
      <c r="K67" s="138"/>
      <c r="L67" s="484"/>
      <c r="M67" s="123"/>
    </row>
    <row r="68" spans="1:13" ht="15" customHeight="1" x14ac:dyDescent="0.2">
      <c r="A68" s="967">
        <v>68</v>
      </c>
      <c r="B68" s="137"/>
      <c r="C68" s="327"/>
      <c r="D68" s="341" t="s">
        <v>89</v>
      </c>
      <c r="E68" s="236"/>
      <c r="F68" s="238" t="s">
        <v>139</v>
      </c>
      <c r="G68" s="329"/>
      <c r="H68" s="324"/>
      <c r="I68" s="454">
        <f>I37*I27</f>
        <v>0</v>
      </c>
      <c r="J68" s="324"/>
      <c r="K68" s="138"/>
      <c r="L68" s="565" t="s">
        <v>786</v>
      </c>
      <c r="M68" s="123"/>
    </row>
    <row r="69" spans="1:13" ht="15" customHeight="1" x14ac:dyDescent="0.2">
      <c r="A69" s="967">
        <v>69</v>
      </c>
      <c r="B69" s="137"/>
      <c r="C69" s="324"/>
      <c r="D69" s="327"/>
      <c r="E69" s="236"/>
      <c r="F69" s="238"/>
      <c r="G69" s="329"/>
      <c r="H69" s="324"/>
      <c r="I69" s="329"/>
      <c r="J69" s="324"/>
      <c r="K69" s="138"/>
      <c r="L69" s="484"/>
      <c r="M69" s="123"/>
    </row>
    <row r="70" spans="1:13" ht="15" customHeight="1" x14ac:dyDescent="0.2">
      <c r="A70" s="967">
        <v>70</v>
      </c>
      <c r="B70" s="137"/>
      <c r="C70" s="327"/>
      <c r="D70" s="341" t="s">
        <v>85</v>
      </c>
      <c r="E70" s="236"/>
      <c r="F70" s="238" t="s">
        <v>140</v>
      </c>
      <c r="G70" s="329"/>
      <c r="H70" s="324"/>
      <c r="I70" s="607"/>
      <c r="J70" s="324"/>
      <c r="K70" s="138"/>
      <c r="L70" s="484"/>
      <c r="M70" s="123"/>
    </row>
    <row r="71" spans="1:13" ht="15" customHeight="1" x14ac:dyDescent="0.2">
      <c r="A71" s="967">
        <v>71</v>
      </c>
      <c r="B71" s="137"/>
      <c r="C71" s="324"/>
      <c r="D71" s="327"/>
      <c r="E71" s="236"/>
      <c r="F71" s="238"/>
      <c r="G71" s="329"/>
      <c r="H71" s="324"/>
      <c r="I71" s="329"/>
      <c r="J71" s="324"/>
      <c r="K71" s="138"/>
      <c r="L71" s="484"/>
      <c r="M71" s="123"/>
    </row>
    <row r="72" spans="1:13" ht="15" customHeight="1" x14ac:dyDescent="0.2">
      <c r="A72" s="967">
        <v>72</v>
      </c>
      <c r="B72" s="137"/>
      <c r="C72" s="327"/>
      <c r="D72" s="341" t="s">
        <v>89</v>
      </c>
      <c r="E72" s="236"/>
      <c r="F72" s="238" t="s">
        <v>141</v>
      </c>
      <c r="G72" s="329"/>
      <c r="H72" s="324"/>
      <c r="I72" s="776">
        <f>(I86-'S4.RAB Value (Rolled Forward)'!P18)*I27</f>
        <v>0</v>
      </c>
      <c r="J72" s="324"/>
      <c r="K72" s="138"/>
      <c r="L72" s="565" t="s">
        <v>788</v>
      </c>
      <c r="M72" s="123"/>
    </row>
    <row r="73" spans="1:13" ht="15" customHeight="1" x14ac:dyDescent="0.2">
      <c r="A73" s="967">
        <v>73</v>
      </c>
      <c r="B73" s="137"/>
      <c r="C73" s="324"/>
      <c r="D73" s="327"/>
      <c r="E73" s="236"/>
      <c r="F73" s="238"/>
      <c r="G73" s="329"/>
      <c r="H73" s="324"/>
      <c r="I73" s="329"/>
      <c r="J73" s="324"/>
      <c r="K73" s="138"/>
      <c r="L73" s="484"/>
      <c r="M73" s="123"/>
    </row>
    <row r="74" spans="1:13" ht="15" customHeight="1" x14ac:dyDescent="0.2">
      <c r="A74" s="967">
        <v>74</v>
      </c>
      <c r="B74" s="137"/>
      <c r="C74" s="327"/>
      <c r="D74" s="328" t="s">
        <v>85</v>
      </c>
      <c r="E74" s="236"/>
      <c r="F74" s="238" t="s">
        <v>142</v>
      </c>
      <c r="G74" s="329"/>
      <c r="H74" s="324"/>
      <c r="I74" s="776">
        <f>(I88-'S4.RAB Value (Rolled Forward)'!P22)*I27</f>
        <v>0</v>
      </c>
      <c r="J74" s="324"/>
      <c r="K74" s="138"/>
      <c r="L74" s="565" t="s">
        <v>787</v>
      </c>
      <c r="M74" s="123"/>
    </row>
    <row r="75" spans="1:13" ht="15" customHeight="1" thickBot="1" x14ac:dyDescent="0.25">
      <c r="A75" s="967">
        <v>75</v>
      </c>
      <c r="B75" s="137"/>
      <c r="C75" s="324"/>
      <c r="D75" s="329"/>
      <c r="E75" s="236"/>
      <c r="F75" s="238"/>
      <c r="G75" s="329"/>
      <c r="H75" s="324"/>
      <c r="I75" s="324"/>
      <c r="J75" s="329"/>
      <c r="K75" s="138"/>
      <c r="L75" s="484"/>
      <c r="M75" s="123"/>
    </row>
    <row r="76" spans="1:13" ht="15" customHeight="1" thickBot="1" x14ac:dyDescent="0.25">
      <c r="A76" s="967">
        <v>76</v>
      </c>
      <c r="B76" s="137"/>
      <c r="C76" s="324"/>
      <c r="D76" s="324"/>
      <c r="E76" s="236" t="s">
        <v>143</v>
      </c>
      <c r="F76" s="238"/>
      <c r="G76" s="324"/>
      <c r="H76" s="324"/>
      <c r="I76" s="324"/>
      <c r="J76" s="455">
        <f>I60+I62-I64+I66-I68+I70-I72+I74</f>
        <v>0</v>
      </c>
      <c r="K76" s="138"/>
      <c r="L76" s="484" t="s">
        <v>549</v>
      </c>
      <c r="M76" s="123"/>
    </row>
    <row r="77" spans="1:13" ht="15" customHeight="1" x14ac:dyDescent="0.2">
      <c r="A77" s="967">
        <v>77</v>
      </c>
      <c r="B77" s="137"/>
      <c r="C77" s="324"/>
      <c r="D77" s="324"/>
      <c r="E77" s="238"/>
      <c r="F77" s="238"/>
      <c r="G77" s="324"/>
      <c r="H77" s="324"/>
      <c r="I77" s="324"/>
      <c r="J77" s="324"/>
      <c r="K77" s="138"/>
      <c r="L77" s="484"/>
      <c r="M77" s="123"/>
    </row>
    <row r="78" spans="1:13" ht="30" customHeight="1" x14ac:dyDescent="0.3">
      <c r="A78" s="967">
        <v>78</v>
      </c>
      <c r="B78" s="137"/>
      <c r="C78" s="247" t="s">
        <v>295</v>
      </c>
      <c r="D78" s="324"/>
      <c r="E78" s="238"/>
      <c r="F78" s="238"/>
      <c r="G78" s="324"/>
      <c r="H78" s="324"/>
      <c r="I78" s="324"/>
      <c r="J78" s="333"/>
      <c r="K78" s="138"/>
      <c r="L78" s="486"/>
      <c r="M78" s="123"/>
    </row>
    <row r="79" spans="1:13" ht="29.25" customHeight="1" x14ac:dyDescent="0.2">
      <c r="A79" s="967">
        <v>79</v>
      </c>
      <c r="B79" s="137"/>
      <c r="C79" s="324"/>
      <c r="D79" s="342"/>
      <c r="E79" s="324"/>
      <c r="F79" s="1162" t="s">
        <v>620</v>
      </c>
      <c r="G79" s="1162"/>
      <c r="H79" s="1162"/>
      <c r="I79" s="1162"/>
      <c r="J79" s="1162"/>
      <c r="K79" s="138"/>
      <c r="L79" s="484"/>
      <c r="M79" s="123"/>
    </row>
    <row r="80" spans="1:13" ht="15" customHeight="1" x14ac:dyDescent="0.2">
      <c r="A80" s="967">
        <v>80</v>
      </c>
      <c r="B80" s="137"/>
      <c r="C80" s="324"/>
      <c r="D80" s="326"/>
      <c r="E80" s="324"/>
      <c r="F80" s="324"/>
      <c r="G80" s="324"/>
      <c r="H80" s="324"/>
      <c r="I80" s="333"/>
      <c r="J80" s="324"/>
      <c r="K80" s="138"/>
      <c r="L80" s="484"/>
      <c r="M80" s="123"/>
    </row>
    <row r="81" spans="1:13" ht="30" customHeight="1" x14ac:dyDescent="0.3">
      <c r="A81" s="967">
        <v>81</v>
      </c>
      <c r="B81" s="137"/>
      <c r="C81" s="247" t="s">
        <v>309</v>
      </c>
      <c r="D81" s="324"/>
      <c r="E81" s="238"/>
      <c r="F81" s="238"/>
      <c r="G81" s="324"/>
      <c r="H81" s="324"/>
      <c r="I81" s="324"/>
      <c r="J81" s="333"/>
      <c r="K81" s="138"/>
      <c r="L81" s="486"/>
      <c r="M81" s="123"/>
    </row>
    <row r="82" spans="1:13" ht="15" customHeight="1" x14ac:dyDescent="0.2">
      <c r="A82" s="967">
        <v>82</v>
      </c>
      <c r="B82" s="137"/>
      <c r="C82" s="324"/>
      <c r="D82" s="324"/>
      <c r="E82" s="238"/>
      <c r="F82" s="238"/>
      <c r="G82" s="324"/>
      <c r="H82" s="324"/>
      <c r="I82" s="325"/>
      <c r="J82" s="325" t="s">
        <v>46</v>
      </c>
      <c r="K82" s="138"/>
      <c r="L82" s="486"/>
      <c r="M82" s="123"/>
    </row>
    <row r="83" spans="1:13" ht="15" customHeight="1" x14ac:dyDescent="0.2">
      <c r="A83" s="967">
        <v>83</v>
      </c>
      <c r="B83" s="137"/>
      <c r="C83" s="234"/>
      <c r="D83" s="293"/>
      <c r="E83" s="417" t="s">
        <v>658</v>
      </c>
      <c r="F83" s="339"/>
      <c r="G83" s="343"/>
      <c r="H83" s="344"/>
      <c r="I83" s="607"/>
      <c r="J83" s="324"/>
      <c r="K83" s="138"/>
      <c r="L83" s="529"/>
      <c r="M83" s="843" t="s">
        <v>772</v>
      </c>
    </row>
    <row r="84" spans="1:13" ht="15" customHeight="1" x14ac:dyDescent="0.2">
      <c r="A84" s="967">
        <v>84</v>
      </c>
      <c r="B84" s="137"/>
      <c r="C84" s="327"/>
      <c r="D84" s="328" t="s">
        <v>89</v>
      </c>
      <c r="E84" s="324"/>
      <c r="F84" s="238" t="s">
        <v>321</v>
      </c>
      <c r="G84" s="343"/>
      <c r="H84" s="344"/>
      <c r="I84" s="607"/>
      <c r="J84" s="324"/>
      <c r="K84" s="138"/>
      <c r="L84" s="484"/>
      <c r="M84" s="123"/>
    </row>
    <row r="85" spans="1:13" ht="15" customHeight="1" x14ac:dyDescent="0.2">
      <c r="A85" s="967">
        <v>85</v>
      </c>
      <c r="B85" s="137"/>
      <c r="C85" s="327"/>
      <c r="D85" s="328" t="s">
        <v>85</v>
      </c>
      <c r="E85" s="324"/>
      <c r="F85" s="238" t="s">
        <v>144</v>
      </c>
      <c r="G85" s="324"/>
      <c r="H85" s="324"/>
      <c r="I85" s="607"/>
      <c r="J85" s="324"/>
      <c r="K85" s="138"/>
      <c r="L85" s="484"/>
      <c r="M85" s="123"/>
    </row>
    <row r="86" spans="1:13" ht="15" customHeight="1" x14ac:dyDescent="0.2">
      <c r="A86" s="967">
        <v>86</v>
      </c>
      <c r="B86" s="137"/>
      <c r="C86" s="327"/>
      <c r="D86" s="328" t="s">
        <v>89</v>
      </c>
      <c r="E86" s="324"/>
      <c r="F86" s="238" t="s">
        <v>145</v>
      </c>
      <c r="G86" s="324"/>
      <c r="H86" s="324"/>
      <c r="I86" s="607"/>
      <c r="J86" s="324"/>
      <c r="K86" s="138"/>
      <c r="L86" s="484"/>
      <c r="M86" s="123"/>
    </row>
    <row r="87" spans="1:13" ht="15" customHeight="1" x14ac:dyDescent="0.2">
      <c r="A87" s="967">
        <v>87</v>
      </c>
      <c r="B87" s="137"/>
      <c r="C87" s="327"/>
      <c r="D87" s="328" t="s">
        <v>85</v>
      </c>
      <c r="E87" s="324"/>
      <c r="F87" s="238" t="s">
        <v>95</v>
      </c>
      <c r="G87" s="324"/>
      <c r="H87" s="324"/>
      <c r="I87" s="607"/>
      <c r="J87" s="324"/>
      <c r="K87" s="138"/>
      <c r="L87" s="484"/>
      <c r="M87" s="123"/>
    </row>
    <row r="88" spans="1:13" ht="15" customHeight="1" x14ac:dyDescent="0.2">
      <c r="A88" s="967">
        <v>88</v>
      </c>
      <c r="B88" s="137"/>
      <c r="C88" s="327"/>
      <c r="D88" s="328" t="s">
        <v>85</v>
      </c>
      <c r="E88" s="324"/>
      <c r="F88" s="238" t="s">
        <v>659</v>
      </c>
      <c r="G88" s="324"/>
      <c r="H88" s="324"/>
      <c r="I88" s="607"/>
      <c r="J88" s="324"/>
      <c r="K88" s="138"/>
      <c r="L88" s="565"/>
      <c r="M88" s="558"/>
    </row>
    <row r="89" spans="1:13" ht="15" customHeight="1" thickBot="1" x14ac:dyDescent="0.25">
      <c r="A89" s="967">
        <v>89</v>
      </c>
      <c r="B89" s="137"/>
      <c r="C89" s="327"/>
      <c r="D89" s="328" t="s">
        <v>85</v>
      </c>
      <c r="E89" s="324"/>
      <c r="F89" s="773" t="s">
        <v>605</v>
      </c>
      <c r="G89" s="324"/>
      <c r="H89" s="324"/>
      <c r="I89" s="607"/>
      <c r="J89" s="324"/>
      <c r="K89" s="138"/>
      <c r="L89" s="484"/>
      <c r="M89" s="123"/>
    </row>
    <row r="90" spans="1:13" ht="15" customHeight="1" thickBot="1" x14ac:dyDescent="0.25">
      <c r="A90" s="967">
        <v>90</v>
      </c>
      <c r="B90" s="137"/>
      <c r="C90" s="324"/>
      <c r="D90" s="324"/>
      <c r="E90" s="236" t="s">
        <v>308</v>
      </c>
      <c r="F90" s="238"/>
      <c r="G90" s="324"/>
      <c r="H90" s="324"/>
      <c r="I90" s="324"/>
      <c r="J90" s="777">
        <f>I83-I84+I85-I86+I87+I89+I88</f>
        <v>0</v>
      </c>
      <c r="K90" s="138"/>
      <c r="L90" s="484"/>
      <c r="M90" s="123"/>
    </row>
    <row r="91" spans="1:13" x14ac:dyDescent="0.2">
      <c r="A91" s="563"/>
      <c r="B91" s="924"/>
      <c r="C91" s="924"/>
      <c r="D91" s="924"/>
      <c r="E91" s="924"/>
      <c r="F91" s="924"/>
      <c r="G91" s="924"/>
      <c r="H91" s="924"/>
      <c r="I91" s="924"/>
      <c r="J91" s="924"/>
      <c r="K91" s="922"/>
      <c r="L91" s="484"/>
      <c r="M91" s="123"/>
    </row>
  </sheetData>
  <sheetProtection sheet="1" objects="1" formatRows="0" insertRows="0"/>
  <mergeCells count="4">
    <mergeCell ref="F79:J79"/>
    <mergeCell ref="A5:J5"/>
    <mergeCell ref="H2:J2"/>
    <mergeCell ref="H3:J3"/>
  </mergeCells>
  <pageMargins left="0.70866141732283472" right="0.70866141732283472" top="0.74803149606299213" bottom="0.74803149606299213" header="0.31496062992125984" footer="0.31496062992125984"/>
  <pageSetup paperSize="9" scale="67" fitToHeight="2" orientation="portrait" r:id="rId1"/>
  <headerFooter>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pageSetUpPr fitToPage="1"/>
  </sheetPr>
  <dimension ref="A1:N93"/>
  <sheetViews>
    <sheetView showGridLines="0" tabSelected="1" view="pageBreakPreview" zoomScaleNormal="100" zoomScaleSheetLayoutView="100" workbookViewId="0">
      <selection activeCell="A94" sqref="A94"/>
    </sheetView>
  </sheetViews>
  <sheetFormatPr defaultRowHeight="12.75" x14ac:dyDescent="0.2"/>
  <cols>
    <col min="1" max="1" width="4.42578125" customWidth="1"/>
    <col min="2" max="2" width="3.7109375" style="145" customWidth="1"/>
    <col min="3" max="3" width="2.85546875" customWidth="1"/>
    <col min="4" max="5" width="2.85546875" style="156" customWidth="1"/>
    <col min="6" max="6" width="39.42578125" customWidth="1"/>
    <col min="7" max="7" width="26.85546875" customWidth="1"/>
    <col min="8" max="8" width="32.7109375" style="156" customWidth="1"/>
    <col min="9" max="10" width="16.140625" customWidth="1"/>
    <col min="11" max="11" width="43.7109375" customWidth="1"/>
    <col min="12" max="12" width="2.7109375" customWidth="1"/>
    <col min="14" max="14" width="40.28515625" bestFit="1" customWidth="1"/>
  </cols>
  <sheetData>
    <row r="1" spans="1:12" ht="12.75" customHeight="1" x14ac:dyDescent="0.2">
      <c r="A1" s="925"/>
      <c r="B1" s="889"/>
      <c r="C1" s="889"/>
      <c r="D1" s="889"/>
      <c r="E1" s="889"/>
      <c r="F1" s="889"/>
      <c r="G1" s="889"/>
      <c r="H1" s="889"/>
      <c r="I1" s="889"/>
      <c r="J1" s="889"/>
      <c r="K1" s="889"/>
      <c r="L1" s="911"/>
    </row>
    <row r="2" spans="1:12" ht="18" customHeight="1" x14ac:dyDescent="0.3">
      <c r="A2" s="926"/>
      <c r="B2" s="120"/>
      <c r="C2" s="120"/>
      <c r="D2" s="120"/>
      <c r="E2" s="120"/>
      <c r="F2" s="120"/>
      <c r="G2" s="154"/>
      <c r="H2" s="154" t="s">
        <v>5</v>
      </c>
      <c r="I2" s="1168" t="str">
        <f>IF(NOT(ISBLANK(CoverSheet!$C$8)),CoverSheet!$C$8,"")</f>
        <v/>
      </c>
      <c r="J2" s="1168"/>
      <c r="K2" s="1168"/>
      <c r="L2" s="81"/>
    </row>
    <row r="3" spans="1:12" ht="18" customHeight="1" x14ac:dyDescent="0.25">
      <c r="A3" s="926"/>
      <c r="B3" s="120"/>
      <c r="C3" s="120"/>
      <c r="D3" s="120"/>
      <c r="E3" s="120"/>
      <c r="F3" s="120"/>
      <c r="G3" s="154"/>
      <c r="H3" s="154" t="s">
        <v>3</v>
      </c>
      <c r="I3" s="1169" t="str">
        <f>IF(ISNUMBER(CoverSheet!$C$12),CoverSheet!$C$12,"")</f>
        <v/>
      </c>
      <c r="J3" s="1169"/>
      <c r="K3" s="1169"/>
      <c r="L3" s="82"/>
    </row>
    <row r="4" spans="1:12" ht="20.25" customHeight="1" x14ac:dyDescent="0.35">
      <c r="A4" s="895" t="s">
        <v>296</v>
      </c>
      <c r="B4" s="155"/>
      <c r="C4" s="120"/>
      <c r="D4" s="120"/>
      <c r="E4" s="120"/>
      <c r="F4" s="120"/>
      <c r="G4" s="120"/>
      <c r="H4" s="120"/>
      <c r="I4" s="120"/>
      <c r="J4" s="120"/>
      <c r="K4" s="120"/>
      <c r="L4" s="117"/>
    </row>
    <row r="5" spans="1:12" s="309" customFormat="1" ht="43.5" customHeight="1" x14ac:dyDescent="0.2">
      <c r="A5" s="1170" t="s">
        <v>854</v>
      </c>
      <c r="B5" s="1171"/>
      <c r="C5" s="1171"/>
      <c r="D5" s="1171"/>
      <c r="E5" s="1171"/>
      <c r="F5" s="1171"/>
      <c r="G5" s="1171"/>
      <c r="H5" s="1171"/>
      <c r="I5" s="1171"/>
      <c r="J5" s="1171"/>
      <c r="K5" s="1171"/>
      <c r="L5" s="345"/>
    </row>
    <row r="6" spans="1:12" x14ac:dyDescent="0.2">
      <c r="A6" s="896" t="s">
        <v>562</v>
      </c>
      <c r="B6" s="19"/>
      <c r="C6" s="19"/>
      <c r="D6" s="19"/>
      <c r="E6" s="19"/>
      <c r="F6" s="19"/>
      <c r="G6" s="120"/>
      <c r="H6" s="120"/>
      <c r="I6" s="120"/>
      <c r="J6" s="120"/>
      <c r="K6" s="120"/>
      <c r="L6" s="117"/>
    </row>
    <row r="7" spans="1:12" ht="30" customHeight="1" x14ac:dyDescent="0.3">
      <c r="A7" s="1137">
        <v>7</v>
      </c>
      <c r="B7" s="346"/>
      <c r="C7" s="247" t="s">
        <v>424</v>
      </c>
      <c r="D7" s="234"/>
      <c r="E7" s="234"/>
      <c r="F7" s="315"/>
      <c r="G7" s="315"/>
      <c r="H7" s="315"/>
      <c r="I7" s="347" t="s">
        <v>46</v>
      </c>
      <c r="J7" s="1104" t="s">
        <v>46</v>
      </c>
      <c r="K7" s="348"/>
      <c r="L7" s="111"/>
    </row>
    <row r="8" spans="1:12" ht="15" customHeight="1" x14ac:dyDescent="0.2">
      <c r="A8" s="1137">
        <v>8</v>
      </c>
      <c r="B8" s="346"/>
      <c r="C8" s="315"/>
      <c r="D8" s="315"/>
      <c r="E8" s="315"/>
      <c r="F8" s="1102" t="s">
        <v>105</v>
      </c>
      <c r="G8" s="315"/>
      <c r="H8" s="315"/>
      <c r="I8" s="1098"/>
      <c r="J8" s="1106"/>
      <c r="K8" s="348"/>
      <c r="L8" s="111"/>
    </row>
    <row r="9" spans="1:12" s="1108" customFormat="1" ht="15" customHeight="1" x14ac:dyDescent="0.2">
      <c r="A9" s="1137">
        <v>9</v>
      </c>
      <c r="B9" s="346"/>
      <c r="C9" s="315"/>
      <c r="D9" s="315"/>
      <c r="E9" s="315"/>
      <c r="F9" s="1102"/>
      <c r="G9" s="315"/>
      <c r="H9" s="315"/>
      <c r="I9" s="1098"/>
      <c r="J9" s="348"/>
      <c r="K9" s="348"/>
      <c r="L9" s="111"/>
    </row>
    <row r="10" spans="1:12" s="1108" customFormat="1" ht="15" customHeight="1" x14ac:dyDescent="0.2">
      <c r="A10" s="1137">
        <v>10</v>
      </c>
      <c r="B10" s="346"/>
      <c r="C10" s="315"/>
      <c r="D10" s="315"/>
      <c r="E10" s="315"/>
      <c r="F10" s="1102" t="s">
        <v>193</v>
      </c>
      <c r="G10" s="315"/>
      <c r="H10" s="315"/>
      <c r="I10" s="1098"/>
      <c r="J10" s="1119"/>
      <c r="K10" s="348"/>
      <c r="L10" s="111"/>
    </row>
    <row r="11" spans="1:12" s="1108" customFormat="1" ht="15" customHeight="1" x14ac:dyDescent="0.2">
      <c r="A11" s="1137">
        <v>11</v>
      </c>
      <c r="B11" s="346"/>
      <c r="C11" s="315"/>
      <c r="D11" s="315"/>
      <c r="E11" s="315"/>
      <c r="F11" s="1102"/>
      <c r="G11" s="315"/>
      <c r="H11" s="315"/>
      <c r="I11" s="1098"/>
      <c r="J11" s="315"/>
      <c r="K11" s="348"/>
      <c r="L11" s="111"/>
    </row>
    <row r="12" spans="1:12" s="566" customFormat="1" ht="15" customHeight="1" x14ac:dyDescent="0.2">
      <c r="A12" s="1137">
        <v>12</v>
      </c>
      <c r="B12" s="346"/>
      <c r="C12" s="315"/>
      <c r="D12" s="315"/>
      <c r="E12" s="315"/>
      <c r="F12" s="1121" t="s">
        <v>44</v>
      </c>
      <c r="G12" s="1103"/>
      <c r="H12" s="315"/>
      <c r="I12" s="1129">
        <f>SUMIF($G$45:$G$60,F12,$J$45:$J$60)</f>
        <v>0</v>
      </c>
      <c r="J12" s="315"/>
      <c r="K12" s="348"/>
      <c r="L12" s="111"/>
    </row>
    <row r="13" spans="1:12" s="566" customFormat="1" ht="15" customHeight="1" x14ac:dyDescent="0.2">
      <c r="A13" s="1137">
        <v>13</v>
      </c>
      <c r="B13" s="346"/>
      <c r="C13" s="315"/>
      <c r="D13" s="315"/>
      <c r="E13" s="315"/>
      <c r="F13" s="1121" t="s">
        <v>45</v>
      </c>
      <c r="G13" s="1103"/>
      <c r="H13" s="315"/>
      <c r="I13" s="1129">
        <f>SUMIF($G$45:$G$60,F13,$J$45:$J$60)</f>
        <v>0</v>
      </c>
      <c r="J13" s="315"/>
      <c r="K13" s="348"/>
      <c r="L13" s="111"/>
    </row>
    <row r="14" spans="1:12" s="566" customFormat="1" ht="15" customHeight="1" thickBot="1" x14ac:dyDescent="0.25">
      <c r="A14" s="1137">
        <v>14</v>
      </c>
      <c r="B14" s="346"/>
      <c r="C14" s="315"/>
      <c r="D14" s="315"/>
      <c r="E14" s="315"/>
      <c r="F14" s="1121" t="s">
        <v>858</v>
      </c>
      <c r="G14" s="315"/>
      <c r="H14" s="315"/>
      <c r="I14" s="1129">
        <f>SUMIF($G$45:$G$60,F14,$J$45:$J$60)</f>
        <v>0</v>
      </c>
      <c r="J14" s="315"/>
      <c r="K14" s="348"/>
      <c r="L14" s="111"/>
    </row>
    <row r="15" spans="1:12" s="566" customFormat="1" ht="15" customHeight="1" thickBot="1" x14ac:dyDescent="0.25">
      <c r="A15" s="1137">
        <v>15</v>
      </c>
      <c r="B15" s="346"/>
      <c r="C15" s="315"/>
      <c r="D15" s="315"/>
      <c r="E15" s="315"/>
      <c r="F15" s="1124" t="s">
        <v>379</v>
      </c>
      <c r="G15" s="315"/>
      <c r="H15" s="315"/>
      <c r="I15" s="1098"/>
      <c r="J15" s="1097">
        <f>SUM(I12:I14)</f>
        <v>0</v>
      </c>
      <c r="K15" s="348"/>
      <c r="L15" s="111"/>
    </row>
    <row r="16" spans="1:12" s="1108" customFormat="1" ht="15" customHeight="1" x14ac:dyDescent="0.2">
      <c r="A16" s="1137">
        <v>16</v>
      </c>
      <c r="B16" s="346"/>
      <c r="C16" s="315"/>
      <c r="D16" s="315"/>
      <c r="E16" s="315"/>
      <c r="F16" s="1240" t="s">
        <v>21</v>
      </c>
      <c r="G16" s="315"/>
      <c r="H16" s="315"/>
      <c r="I16" s="1098"/>
      <c r="J16" s="1129">
        <f>SUMIF($G$45:$G$60,F16,$J$45:$J$60)</f>
        <v>0</v>
      </c>
      <c r="K16" s="348"/>
      <c r="L16" s="111"/>
    </row>
    <row r="17" spans="1:12" s="566" customFormat="1" ht="15" customHeight="1" thickBot="1" x14ac:dyDescent="0.25">
      <c r="A17" s="1137">
        <v>17</v>
      </c>
      <c r="B17" s="346"/>
      <c r="C17" s="315"/>
      <c r="D17" s="315"/>
      <c r="E17" s="315"/>
      <c r="F17" s="1242" t="s">
        <v>235</v>
      </c>
      <c r="G17" s="315"/>
      <c r="H17" s="315"/>
      <c r="I17" s="1098"/>
      <c r="J17" s="1129">
        <f>SUMIF($G$45:$G$60,F17,$J$45:$J$60)</f>
        <v>0</v>
      </c>
      <c r="K17" s="348"/>
      <c r="L17" s="111"/>
    </row>
    <row r="18" spans="1:12" ht="15" customHeight="1" thickBot="1" x14ac:dyDescent="0.25">
      <c r="A18" s="1137">
        <v>18</v>
      </c>
      <c r="B18" s="346"/>
      <c r="C18" s="315"/>
      <c r="D18" s="315"/>
      <c r="E18" s="315"/>
      <c r="F18" s="1102" t="s">
        <v>106</v>
      </c>
      <c r="G18" s="315"/>
      <c r="H18" s="315"/>
      <c r="I18" s="1098"/>
      <c r="J18" s="1097">
        <f>J15+J16+J17</f>
        <v>0</v>
      </c>
      <c r="K18" s="348"/>
      <c r="L18" s="111"/>
    </row>
    <row r="19" spans="1:12" s="1105" customFormat="1" ht="15" customHeight="1" x14ac:dyDescent="0.2">
      <c r="A19" s="1137">
        <v>19</v>
      </c>
      <c r="B19" s="346"/>
      <c r="C19" s="315"/>
      <c r="D19" s="315"/>
      <c r="E19" s="315"/>
      <c r="F19" s="1123" t="s">
        <v>345</v>
      </c>
      <c r="G19" s="315"/>
      <c r="H19" s="315"/>
      <c r="I19" s="1129">
        <f>SUMIF($G$45:$G$60,F19,$J$45:$J$60)</f>
        <v>0</v>
      </c>
      <c r="J19" s="1107"/>
      <c r="K19" s="348"/>
      <c r="L19" s="111"/>
    </row>
    <row r="20" spans="1:12" s="1105" customFormat="1" ht="15" customHeight="1" x14ac:dyDescent="0.2">
      <c r="A20" s="1137">
        <v>20</v>
      </c>
      <c r="B20" s="346"/>
      <c r="C20" s="315"/>
      <c r="D20" s="315"/>
      <c r="E20" s="315"/>
      <c r="F20" s="1123" t="s">
        <v>68</v>
      </c>
      <c r="G20" s="315"/>
      <c r="H20" s="315"/>
      <c r="I20" s="1129">
        <f>SUMIF($G$45:$G$60,F20,$J$45:$J$60)</f>
        <v>0</v>
      </c>
      <c r="J20" s="1107"/>
      <c r="K20" s="348"/>
      <c r="L20" s="111"/>
    </row>
    <row r="21" spans="1:12" s="1105" customFormat="1" ht="15" customHeight="1" x14ac:dyDescent="0.2">
      <c r="A21" s="1137">
        <v>21</v>
      </c>
      <c r="B21" s="346"/>
      <c r="C21" s="315"/>
      <c r="D21" s="315"/>
      <c r="E21" s="315"/>
      <c r="F21" s="1123" t="s">
        <v>859</v>
      </c>
      <c r="G21" s="315"/>
      <c r="H21" s="315"/>
      <c r="I21" s="1129">
        <f>SUMIF($G$45:$G$60,F21,$J$45:$J$60)</f>
        <v>0</v>
      </c>
      <c r="J21" s="1107"/>
      <c r="K21" s="348"/>
      <c r="L21" s="111"/>
    </row>
    <row r="22" spans="1:12" s="1105" customFormat="1" ht="15" customHeight="1" x14ac:dyDescent="0.2">
      <c r="A22" s="1137">
        <v>22</v>
      </c>
      <c r="B22" s="346"/>
      <c r="C22" s="315"/>
      <c r="D22" s="315"/>
      <c r="E22" s="315"/>
      <c r="F22" s="1123" t="s">
        <v>70</v>
      </c>
      <c r="G22" s="315"/>
      <c r="H22" s="315"/>
      <c r="I22" s="1129">
        <f>SUMIF($G$45:$G$60,F22,$J$45:$J$60)</f>
        <v>0</v>
      </c>
      <c r="J22" s="1107"/>
      <c r="K22" s="348"/>
      <c r="L22" s="111"/>
    </row>
    <row r="23" spans="1:12" s="1241" customFormat="1" ht="15" customHeight="1" x14ac:dyDescent="0.2">
      <c r="A23" s="1137">
        <v>23</v>
      </c>
      <c r="B23" s="346"/>
      <c r="C23" s="315"/>
      <c r="D23" s="315"/>
      <c r="E23" s="315"/>
      <c r="F23" s="1243" t="s">
        <v>16</v>
      </c>
      <c r="G23" s="315"/>
      <c r="H23" s="315"/>
      <c r="I23" s="1129">
        <f>SUMIF($G$45:$G$60,F23,$J$45:$J$60)</f>
        <v>0</v>
      </c>
      <c r="J23" s="1107"/>
      <c r="K23" s="348"/>
      <c r="L23" s="111"/>
    </row>
    <row r="24" spans="1:12" s="1241" customFormat="1" ht="15" customHeight="1" x14ac:dyDescent="0.2">
      <c r="A24" s="1137">
        <v>24</v>
      </c>
      <c r="B24" s="346"/>
      <c r="C24" s="315"/>
      <c r="D24" s="315"/>
      <c r="E24" s="315"/>
      <c r="F24" s="1243" t="s">
        <v>71</v>
      </c>
      <c r="G24" s="315"/>
      <c r="H24" s="315"/>
      <c r="I24" s="1129">
        <f>SUMIF($G$45:$G$60,F24,$J$45:$J$60)</f>
        <v>0</v>
      </c>
      <c r="J24" s="1107"/>
      <c r="K24" s="348"/>
      <c r="L24" s="111"/>
    </row>
    <row r="25" spans="1:12" s="1105" customFormat="1" ht="15" customHeight="1" thickBot="1" x14ac:dyDescent="0.25">
      <c r="A25" s="1137">
        <v>25</v>
      </c>
      <c r="B25" s="346"/>
      <c r="C25" s="315"/>
      <c r="D25" s="315"/>
      <c r="E25" s="315"/>
      <c r="F25" s="1243" t="s">
        <v>249</v>
      </c>
      <c r="G25" s="315"/>
      <c r="H25" s="315"/>
      <c r="I25" s="1129">
        <f>SUMIF($G$45:$G$60,F25,$J$45:$J$60)</f>
        <v>0</v>
      </c>
      <c r="J25" s="1107"/>
      <c r="K25" s="348"/>
      <c r="L25" s="111"/>
    </row>
    <row r="26" spans="1:12" s="1105" customFormat="1" ht="15" customHeight="1" thickBot="1" x14ac:dyDescent="0.25">
      <c r="A26" s="1137">
        <v>26</v>
      </c>
      <c r="B26" s="346"/>
      <c r="C26" s="315"/>
      <c r="D26" s="315"/>
      <c r="E26" s="315"/>
      <c r="F26" s="1124" t="s">
        <v>661</v>
      </c>
      <c r="G26" s="315"/>
      <c r="H26" s="315"/>
      <c r="I26" s="1098"/>
      <c r="J26" s="1130">
        <f>SUMIF($G$45:$G$60,F26,$J$45:$J$60)</f>
        <v>0</v>
      </c>
      <c r="K26" s="348"/>
      <c r="L26" s="111"/>
    </row>
    <row r="27" spans="1:12" s="1108" customFormat="1" ht="15" customHeight="1" thickBot="1" x14ac:dyDescent="0.25">
      <c r="A27" s="1137">
        <v>27</v>
      </c>
      <c r="B27" s="346"/>
      <c r="C27" s="315"/>
      <c r="D27" s="315"/>
      <c r="E27" s="315"/>
      <c r="F27" s="1124" t="s">
        <v>473</v>
      </c>
      <c r="G27" s="315"/>
      <c r="H27" s="315"/>
      <c r="I27" s="1098"/>
      <c r="J27" s="1130">
        <f>SUM(I19:I25)+J26</f>
        <v>0</v>
      </c>
      <c r="K27" s="348"/>
      <c r="L27" s="111"/>
    </row>
    <row r="28" spans="1:12" s="1105" customFormat="1" ht="15" customHeight="1" x14ac:dyDescent="0.2">
      <c r="A28" s="1137">
        <v>28</v>
      </c>
      <c r="B28" s="346"/>
      <c r="C28" s="315"/>
      <c r="D28" s="315"/>
      <c r="E28" s="315"/>
      <c r="F28" s="1123" t="s">
        <v>474</v>
      </c>
      <c r="G28" s="315"/>
      <c r="H28" s="315"/>
      <c r="I28" s="1098"/>
      <c r="J28" s="1131"/>
      <c r="K28" s="348"/>
      <c r="L28" s="111"/>
    </row>
    <row r="29" spans="1:12" s="1105" customFormat="1" ht="15" customHeight="1" x14ac:dyDescent="0.2">
      <c r="A29" s="1137">
        <v>29</v>
      </c>
      <c r="B29" s="346"/>
      <c r="C29" s="315"/>
      <c r="D29" s="315"/>
      <c r="E29" s="315"/>
      <c r="F29" s="1123" t="s">
        <v>501</v>
      </c>
      <c r="G29" s="315"/>
      <c r="H29" s="315"/>
      <c r="I29" s="1098"/>
      <c r="J29" s="1110"/>
      <c r="K29" s="348"/>
      <c r="L29" s="111"/>
    </row>
    <row r="30" spans="1:12" s="1105" customFormat="1" ht="15" customHeight="1" thickBot="1" x14ac:dyDescent="0.25">
      <c r="A30" s="1137">
        <v>30</v>
      </c>
      <c r="B30" s="346"/>
      <c r="C30" s="315"/>
      <c r="D30" s="315"/>
      <c r="E30" s="315"/>
      <c r="F30" s="1123" t="s">
        <v>475</v>
      </c>
      <c r="G30" s="315"/>
      <c r="H30" s="315"/>
      <c r="I30" s="1098"/>
      <c r="J30" s="1111"/>
      <c r="K30" s="348"/>
      <c r="L30" s="111"/>
    </row>
    <row r="31" spans="1:12" ht="15" customHeight="1" thickBot="1" x14ac:dyDescent="0.25">
      <c r="A31" s="1137">
        <v>31</v>
      </c>
      <c r="B31" s="346"/>
      <c r="C31" s="315"/>
      <c r="D31" s="315"/>
      <c r="E31" s="315"/>
      <c r="F31" s="1102" t="s">
        <v>180</v>
      </c>
      <c r="G31" s="315"/>
      <c r="H31" s="315"/>
      <c r="I31" s="1098"/>
      <c r="J31" s="1097">
        <f>J27+J28-J29+J30</f>
        <v>0</v>
      </c>
      <c r="K31" s="348"/>
      <c r="L31" s="111"/>
    </row>
    <row r="32" spans="1:12" ht="15" customHeight="1" thickBot="1" x14ac:dyDescent="0.25">
      <c r="A32" s="1137">
        <v>32</v>
      </c>
      <c r="B32" s="346"/>
      <c r="C32" s="315"/>
      <c r="D32" s="315"/>
      <c r="E32" s="315"/>
      <c r="F32" s="1122" t="s">
        <v>857</v>
      </c>
      <c r="G32" s="315"/>
      <c r="H32" s="315"/>
      <c r="I32" s="1098"/>
      <c r="J32" s="1097">
        <f>J18+J31</f>
        <v>0</v>
      </c>
      <c r="K32" s="348"/>
      <c r="L32" s="111"/>
    </row>
    <row r="33" spans="1:12" s="1108" customFormat="1" ht="15" customHeight="1" x14ac:dyDescent="0.2">
      <c r="A33" s="1137">
        <v>33</v>
      </c>
      <c r="B33" s="346"/>
      <c r="C33" s="315"/>
      <c r="D33" s="315"/>
      <c r="E33" s="315"/>
      <c r="F33" s="1087"/>
      <c r="G33" s="315"/>
      <c r="H33" s="315"/>
      <c r="I33" s="1098"/>
      <c r="J33" s="1098"/>
      <c r="K33" s="348"/>
      <c r="L33" s="111"/>
    </row>
    <row r="34" spans="1:12" ht="15" customHeight="1" x14ac:dyDescent="0.2">
      <c r="A34" s="1137">
        <v>34</v>
      </c>
      <c r="B34" s="346"/>
      <c r="C34" s="315"/>
      <c r="D34" s="315"/>
      <c r="E34" s="315"/>
      <c r="F34" s="1102" t="s">
        <v>194</v>
      </c>
      <c r="G34" s="315"/>
      <c r="H34" s="315"/>
      <c r="I34" s="1098"/>
      <c r="J34" s="1119"/>
      <c r="K34" s="348"/>
      <c r="L34" s="111"/>
    </row>
    <row r="35" spans="1:12" s="1109" customFormat="1" ht="30" customHeight="1" x14ac:dyDescent="0.3">
      <c r="A35" s="1101">
        <v>13</v>
      </c>
      <c r="B35" s="1100"/>
      <c r="C35" s="1099" t="s">
        <v>425</v>
      </c>
      <c r="D35" s="1096"/>
      <c r="E35" s="1096"/>
      <c r="F35" s="1095"/>
      <c r="G35" s="1095"/>
      <c r="H35" s="1095"/>
      <c r="I35" s="1095"/>
      <c r="J35" s="1095"/>
      <c r="K35" s="1095"/>
      <c r="L35" s="1094"/>
    </row>
    <row r="36" spans="1:12" s="1109" customFormat="1" ht="20.100000000000001" customHeight="1" x14ac:dyDescent="0.2">
      <c r="A36" s="1101">
        <v>14</v>
      </c>
      <c r="B36" s="1100"/>
      <c r="C36" s="1095"/>
      <c r="D36" s="1095"/>
      <c r="E36" s="1095"/>
      <c r="F36" s="1093" t="s">
        <v>599</v>
      </c>
      <c r="G36" s="1092"/>
      <c r="H36" s="1172" t="s">
        <v>600</v>
      </c>
      <c r="I36" s="1172"/>
      <c r="J36" s="1172"/>
      <c r="K36" s="1172"/>
      <c r="L36" s="1094"/>
    </row>
    <row r="37" spans="1:12" s="1109" customFormat="1" ht="15" customHeight="1" x14ac:dyDescent="0.2">
      <c r="A37" s="1101">
        <v>15</v>
      </c>
      <c r="B37" s="1100"/>
      <c r="C37" s="1095"/>
      <c r="D37" s="1095"/>
      <c r="E37" s="1095"/>
      <c r="F37" s="1091"/>
      <c r="G37" s="1095"/>
      <c r="H37" s="1173"/>
      <c r="I37" s="1174"/>
      <c r="J37" s="1174"/>
      <c r="K37" s="1175"/>
      <c r="L37" s="1094"/>
    </row>
    <row r="38" spans="1:12" s="1109" customFormat="1" ht="15" customHeight="1" x14ac:dyDescent="0.2">
      <c r="A38" s="1101">
        <v>16</v>
      </c>
      <c r="B38" s="1100"/>
      <c r="C38" s="1095"/>
      <c r="D38" s="1095"/>
      <c r="E38" s="1095"/>
      <c r="F38" s="1091"/>
      <c r="G38" s="1095"/>
      <c r="H38" s="1173"/>
      <c r="I38" s="1174"/>
      <c r="J38" s="1174"/>
      <c r="K38" s="1175"/>
      <c r="L38" s="1094"/>
    </row>
    <row r="39" spans="1:12" s="1109" customFormat="1" ht="15" customHeight="1" x14ac:dyDescent="0.2">
      <c r="A39" s="1101">
        <v>17</v>
      </c>
      <c r="B39" s="1100"/>
      <c r="C39" s="1095"/>
      <c r="D39" s="1095"/>
      <c r="E39" s="1095"/>
      <c r="F39" s="1091"/>
      <c r="G39" s="1095"/>
      <c r="H39" s="1173"/>
      <c r="I39" s="1174"/>
      <c r="J39" s="1174"/>
      <c r="K39" s="1175"/>
      <c r="L39" s="1094"/>
    </row>
    <row r="40" spans="1:12" s="1109" customFormat="1" ht="15" customHeight="1" x14ac:dyDescent="0.2">
      <c r="A40" s="1101">
        <v>18</v>
      </c>
      <c r="B40" s="1100"/>
      <c r="C40" s="1095"/>
      <c r="D40" s="1095"/>
      <c r="E40" s="1095"/>
      <c r="F40" s="1091"/>
      <c r="G40" s="1095"/>
      <c r="H40" s="1173"/>
      <c r="I40" s="1174"/>
      <c r="J40" s="1174"/>
      <c r="K40" s="1175"/>
      <c r="L40" s="1094"/>
    </row>
    <row r="41" spans="1:12" s="1109" customFormat="1" ht="15" customHeight="1" x14ac:dyDescent="0.2">
      <c r="A41" s="1101">
        <v>19</v>
      </c>
      <c r="B41" s="1100"/>
      <c r="C41" s="1095"/>
      <c r="D41" s="1095"/>
      <c r="E41" s="1095"/>
      <c r="F41" s="1091"/>
      <c r="G41" s="1095"/>
      <c r="H41" s="1173"/>
      <c r="I41" s="1174"/>
      <c r="J41" s="1174"/>
      <c r="K41" s="1175"/>
      <c r="L41" s="1094"/>
    </row>
    <row r="42" spans="1:12" s="1109" customFormat="1" ht="15" customHeight="1" x14ac:dyDescent="0.2">
      <c r="A42" s="1101">
        <v>20</v>
      </c>
      <c r="B42" s="1100"/>
      <c r="C42" s="1095"/>
      <c r="D42" s="1095"/>
      <c r="E42" s="1095"/>
      <c r="F42" s="1088" t="s">
        <v>597</v>
      </c>
      <c r="G42" s="1100"/>
      <c r="H42" s="1095"/>
      <c r="I42" s="1095"/>
      <c r="J42" s="1095"/>
      <c r="K42" s="1095"/>
      <c r="L42" s="1094"/>
    </row>
    <row r="43" spans="1:12" ht="30" customHeight="1" x14ac:dyDescent="0.3">
      <c r="A43" s="1137">
        <v>35</v>
      </c>
      <c r="B43" s="1135"/>
      <c r="C43" s="1134" t="s">
        <v>860</v>
      </c>
      <c r="D43" s="1133"/>
      <c r="E43" s="1133"/>
      <c r="F43" s="1103"/>
      <c r="G43" s="1103"/>
      <c r="H43" s="315"/>
      <c r="I43" s="315"/>
      <c r="J43" s="315"/>
      <c r="K43" s="315"/>
      <c r="L43" s="111"/>
    </row>
    <row r="44" spans="1:12" ht="54" customHeight="1" x14ac:dyDescent="0.2">
      <c r="A44" s="1137">
        <v>36</v>
      </c>
      <c r="B44" s="346"/>
      <c r="C44" s="315"/>
      <c r="D44" s="315"/>
      <c r="E44" s="315"/>
      <c r="F44" s="350" t="s">
        <v>599</v>
      </c>
      <c r="G44" s="1125" t="s">
        <v>861</v>
      </c>
      <c r="H44" s="1176" t="s">
        <v>862</v>
      </c>
      <c r="I44" s="1177"/>
      <c r="J44" s="1089" t="s">
        <v>855</v>
      </c>
      <c r="K44" s="1090" t="s">
        <v>601</v>
      </c>
      <c r="L44" s="111"/>
    </row>
    <row r="45" spans="1:12" ht="15" customHeight="1" x14ac:dyDescent="0.2">
      <c r="A45" s="1137">
        <v>37</v>
      </c>
      <c r="B45" s="346"/>
      <c r="C45" s="315"/>
      <c r="D45" s="315"/>
      <c r="E45" s="315"/>
      <c r="F45" s="609"/>
      <c r="G45" s="1165" t="s">
        <v>318</v>
      </c>
      <c r="H45" s="1166"/>
      <c r="I45" s="1167"/>
      <c r="J45" s="599"/>
      <c r="K45" s="1091" t="s">
        <v>318</v>
      </c>
      <c r="L45" s="111"/>
    </row>
    <row r="46" spans="1:12" ht="15" customHeight="1" x14ac:dyDescent="0.2">
      <c r="A46" s="1137">
        <v>38</v>
      </c>
      <c r="B46" s="346"/>
      <c r="C46" s="315"/>
      <c r="D46" s="315"/>
      <c r="E46" s="315"/>
      <c r="F46" s="609"/>
      <c r="G46" s="1165" t="s">
        <v>318</v>
      </c>
      <c r="H46" s="1166"/>
      <c r="I46" s="1167"/>
      <c r="J46" s="599"/>
      <c r="K46" s="1091" t="s">
        <v>318</v>
      </c>
      <c r="L46" s="111"/>
    </row>
    <row r="47" spans="1:12" ht="15" customHeight="1" x14ac:dyDescent="0.2">
      <c r="A47" s="1137">
        <v>39</v>
      </c>
      <c r="B47" s="346"/>
      <c r="C47" s="315"/>
      <c r="D47" s="315"/>
      <c r="E47" s="315"/>
      <c r="F47" s="609"/>
      <c r="G47" s="1165" t="s">
        <v>318</v>
      </c>
      <c r="H47" s="1166"/>
      <c r="I47" s="1167"/>
      <c r="J47" s="599"/>
      <c r="K47" s="1091" t="s">
        <v>318</v>
      </c>
      <c r="L47" s="111"/>
    </row>
    <row r="48" spans="1:12" ht="15" customHeight="1" x14ac:dyDescent="0.2">
      <c r="A48" s="1137">
        <v>40</v>
      </c>
      <c r="B48" s="346"/>
      <c r="C48" s="315"/>
      <c r="D48" s="315"/>
      <c r="E48" s="315"/>
      <c r="F48" s="609"/>
      <c r="G48" s="1165" t="s">
        <v>318</v>
      </c>
      <c r="H48" s="1166"/>
      <c r="I48" s="1167"/>
      <c r="J48" s="599"/>
      <c r="K48" s="1091" t="s">
        <v>318</v>
      </c>
      <c r="L48" s="111"/>
    </row>
    <row r="49" spans="1:14" ht="15" customHeight="1" x14ac:dyDescent="0.2">
      <c r="A49" s="1137">
        <v>41</v>
      </c>
      <c r="B49" s="346"/>
      <c r="C49" s="315"/>
      <c r="D49" s="315"/>
      <c r="E49" s="315"/>
      <c r="F49" s="609"/>
      <c r="G49" s="1165" t="s">
        <v>318</v>
      </c>
      <c r="H49" s="1166"/>
      <c r="I49" s="1167"/>
      <c r="J49" s="599"/>
      <c r="K49" s="1091" t="s">
        <v>318</v>
      </c>
      <c r="L49" s="111"/>
    </row>
    <row r="50" spans="1:14" ht="15" customHeight="1" x14ac:dyDescent="0.2">
      <c r="A50" s="1137">
        <v>42</v>
      </c>
      <c r="B50" s="346"/>
      <c r="C50" s="315"/>
      <c r="D50" s="315"/>
      <c r="E50" s="315"/>
      <c r="F50" s="609"/>
      <c r="G50" s="1165" t="s">
        <v>318</v>
      </c>
      <c r="H50" s="1166"/>
      <c r="I50" s="1167"/>
      <c r="J50" s="599"/>
      <c r="K50" s="1091" t="s">
        <v>318</v>
      </c>
      <c r="L50" s="111"/>
    </row>
    <row r="51" spans="1:14" ht="15" customHeight="1" x14ac:dyDescent="0.2">
      <c r="A51" s="1137">
        <v>43</v>
      </c>
      <c r="B51" s="346"/>
      <c r="C51" s="315"/>
      <c r="D51" s="315"/>
      <c r="E51" s="315"/>
      <c r="F51" s="609"/>
      <c r="G51" s="1165" t="s">
        <v>318</v>
      </c>
      <c r="H51" s="1166"/>
      <c r="I51" s="1167"/>
      <c r="J51" s="599"/>
      <c r="K51" s="1091" t="s">
        <v>318</v>
      </c>
      <c r="L51" s="111"/>
    </row>
    <row r="52" spans="1:14" ht="15" customHeight="1" x14ac:dyDescent="0.2">
      <c r="A52" s="1137">
        <v>44</v>
      </c>
      <c r="B52" s="346"/>
      <c r="C52" s="315"/>
      <c r="D52" s="315"/>
      <c r="E52" s="315"/>
      <c r="F52" s="1117"/>
      <c r="G52" s="1165" t="s">
        <v>318</v>
      </c>
      <c r="H52" s="1166"/>
      <c r="I52" s="1167"/>
      <c r="J52" s="599"/>
      <c r="K52" s="1091" t="s">
        <v>318</v>
      </c>
      <c r="L52" s="111"/>
    </row>
    <row r="53" spans="1:14" ht="15" customHeight="1" x14ac:dyDescent="0.2">
      <c r="A53" s="1137">
        <v>45</v>
      </c>
      <c r="B53" s="346"/>
      <c r="C53" s="315"/>
      <c r="D53" s="315"/>
      <c r="E53" s="315"/>
      <c r="F53" s="609"/>
      <c r="G53" s="1165" t="s">
        <v>318</v>
      </c>
      <c r="H53" s="1166"/>
      <c r="I53" s="1167"/>
      <c r="J53" s="599"/>
      <c r="K53" s="1091" t="s">
        <v>318</v>
      </c>
      <c r="L53" s="111"/>
    </row>
    <row r="54" spans="1:14" ht="15" customHeight="1" x14ac:dyDescent="0.2">
      <c r="A54" s="1137">
        <v>46</v>
      </c>
      <c r="B54" s="346"/>
      <c r="C54" s="315"/>
      <c r="D54" s="315"/>
      <c r="E54" s="315"/>
      <c r="F54" s="609"/>
      <c r="G54" s="1165" t="s">
        <v>318</v>
      </c>
      <c r="H54" s="1166"/>
      <c r="I54" s="1167"/>
      <c r="J54" s="599"/>
      <c r="K54" s="1091" t="s">
        <v>318</v>
      </c>
      <c r="L54" s="111"/>
    </row>
    <row r="55" spans="1:14" ht="15" customHeight="1" x14ac:dyDescent="0.2">
      <c r="A55" s="1137">
        <v>47</v>
      </c>
      <c r="B55" s="346"/>
      <c r="C55" s="315"/>
      <c r="D55" s="315"/>
      <c r="E55" s="315"/>
      <c r="F55" s="609"/>
      <c r="G55" s="1165" t="s">
        <v>318</v>
      </c>
      <c r="H55" s="1166"/>
      <c r="I55" s="1167"/>
      <c r="J55" s="599"/>
      <c r="K55" s="1091" t="s">
        <v>318</v>
      </c>
      <c r="L55" s="111"/>
    </row>
    <row r="56" spans="1:14" ht="15" customHeight="1" x14ac:dyDescent="0.2">
      <c r="A56" s="1137">
        <v>48</v>
      </c>
      <c r="B56" s="346"/>
      <c r="C56" s="315"/>
      <c r="D56" s="315"/>
      <c r="E56" s="315"/>
      <c r="F56" s="609"/>
      <c r="G56" s="1165" t="s">
        <v>318</v>
      </c>
      <c r="H56" s="1166"/>
      <c r="I56" s="1167"/>
      <c r="J56" s="599"/>
      <c r="K56" s="1091" t="s">
        <v>318</v>
      </c>
      <c r="L56" s="111"/>
    </row>
    <row r="57" spans="1:14" ht="15" customHeight="1" x14ac:dyDescent="0.2">
      <c r="A57" s="1137">
        <v>49</v>
      </c>
      <c r="B57" s="346"/>
      <c r="C57" s="315"/>
      <c r="D57" s="315"/>
      <c r="E57" s="315"/>
      <c r="F57" s="609"/>
      <c r="G57" s="1165" t="s">
        <v>318</v>
      </c>
      <c r="H57" s="1166"/>
      <c r="I57" s="1167"/>
      <c r="J57" s="599"/>
      <c r="K57" s="1091" t="s">
        <v>318</v>
      </c>
      <c r="L57" s="111"/>
    </row>
    <row r="58" spans="1:14" ht="15" customHeight="1" x14ac:dyDescent="0.2">
      <c r="A58" s="1137">
        <v>50</v>
      </c>
      <c r="B58" s="346"/>
      <c r="C58" s="315"/>
      <c r="D58" s="315"/>
      <c r="E58" s="315"/>
      <c r="F58" s="609"/>
      <c r="G58" s="1165" t="s">
        <v>318</v>
      </c>
      <c r="H58" s="1166"/>
      <c r="I58" s="1167"/>
      <c r="J58" s="599"/>
      <c r="K58" s="1091" t="s">
        <v>318</v>
      </c>
      <c r="L58" s="111"/>
    </row>
    <row r="59" spans="1:14" ht="15.75" customHeight="1" thickBot="1" x14ac:dyDescent="0.25">
      <c r="A59" s="1137">
        <v>51</v>
      </c>
      <c r="B59" s="346"/>
      <c r="C59" s="315"/>
      <c r="D59" s="315"/>
      <c r="E59" s="315"/>
      <c r="F59" s="609"/>
      <c r="G59" s="1165" t="s">
        <v>318</v>
      </c>
      <c r="H59" s="1166"/>
      <c r="I59" s="1167"/>
      <c r="J59" s="604"/>
      <c r="K59" s="1091" t="s">
        <v>318</v>
      </c>
      <c r="L59" s="111"/>
    </row>
    <row r="60" spans="1:14" s="1108" customFormat="1" ht="15.75" hidden="1" customHeight="1" thickBot="1" x14ac:dyDescent="0.25">
      <c r="A60" s="1137">
        <v>49</v>
      </c>
      <c r="B60" s="346"/>
      <c r="C60" s="315"/>
      <c r="D60" s="315"/>
      <c r="E60" s="315"/>
      <c r="F60" s="1126"/>
      <c r="G60" s="1165" t="s">
        <v>318</v>
      </c>
      <c r="H60" s="1166"/>
      <c r="I60" s="1167"/>
      <c r="J60" s="1127"/>
      <c r="K60" s="1128"/>
      <c r="L60" s="111"/>
    </row>
    <row r="61" spans="1:14" s="1108" customFormat="1" ht="15.75" customHeight="1" thickBot="1" x14ac:dyDescent="0.25">
      <c r="A61" s="1137">
        <v>52</v>
      </c>
      <c r="B61" s="346"/>
      <c r="C61" s="315"/>
      <c r="D61" s="315"/>
      <c r="E61" s="315"/>
      <c r="F61" s="1120" t="s">
        <v>856</v>
      </c>
      <c r="G61" s="1132"/>
      <c r="H61" s="1114"/>
      <c r="I61" s="1113"/>
      <c r="J61" s="1116">
        <f>SUM(J45:J60)</f>
        <v>0</v>
      </c>
      <c r="K61" s="1115"/>
      <c r="L61" s="111"/>
      <c r="M61" s="1108" t="b">
        <f>J61+J28-J29+J30=J32</f>
        <v>1</v>
      </c>
    </row>
    <row r="62" spans="1:14" s="171" customFormat="1" ht="15" customHeight="1" x14ac:dyDescent="0.2">
      <c r="A62" s="1137">
        <v>53</v>
      </c>
      <c r="B62" s="346"/>
      <c r="C62" s="315"/>
      <c r="D62" s="315"/>
      <c r="E62" s="315"/>
      <c r="F62" s="778" t="s">
        <v>597</v>
      </c>
      <c r="G62" s="315"/>
      <c r="H62" s="315"/>
      <c r="I62" s="346"/>
      <c r="J62" s="315"/>
      <c r="K62" s="315"/>
      <c r="L62" s="111"/>
    </row>
    <row r="63" spans="1:14" x14ac:dyDescent="0.2">
      <c r="A63" s="1136">
        <v>54</v>
      </c>
      <c r="B63" s="928"/>
      <c r="C63" s="890"/>
      <c r="D63" s="890"/>
      <c r="E63" s="890"/>
      <c r="F63" s="890"/>
      <c r="G63" s="890"/>
      <c r="H63" s="890"/>
      <c r="I63" s="890"/>
      <c r="J63" s="890"/>
      <c r="K63" s="890"/>
      <c r="L63" s="927"/>
    </row>
    <row r="64" spans="1:14" hidden="1" x14ac:dyDescent="0.2">
      <c r="N64" s="1112" t="s">
        <v>794</v>
      </c>
    </row>
    <row r="65" spans="8:14" hidden="1" x14ac:dyDescent="0.2">
      <c r="N65" s="1118" t="s">
        <v>318</v>
      </c>
    </row>
    <row r="66" spans="8:14" hidden="1" x14ac:dyDescent="0.2">
      <c r="N66" s="1118" t="s">
        <v>795</v>
      </c>
    </row>
    <row r="67" spans="8:14" hidden="1" x14ac:dyDescent="0.2">
      <c r="H67" s="1123" t="s">
        <v>44</v>
      </c>
      <c r="N67" s="1118" t="s">
        <v>796</v>
      </c>
    </row>
    <row r="68" spans="8:14" hidden="1" x14ac:dyDescent="0.2">
      <c r="H68" s="1123" t="s">
        <v>45</v>
      </c>
      <c r="N68" s="1118" t="s">
        <v>797</v>
      </c>
    </row>
    <row r="69" spans="8:14" hidden="1" x14ac:dyDescent="0.2">
      <c r="H69" s="1123" t="s">
        <v>858</v>
      </c>
      <c r="N69" s="1118" t="s">
        <v>798</v>
      </c>
    </row>
    <row r="70" spans="8:14" hidden="1" x14ac:dyDescent="0.2">
      <c r="H70" s="1243" t="s">
        <v>21</v>
      </c>
      <c r="N70" s="1118" t="s">
        <v>799</v>
      </c>
    </row>
    <row r="71" spans="8:14" hidden="1" x14ac:dyDescent="0.2">
      <c r="H71" s="1243" t="s">
        <v>235</v>
      </c>
      <c r="N71" s="1118" t="s">
        <v>800</v>
      </c>
    </row>
    <row r="72" spans="8:14" hidden="1" x14ac:dyDescent="0.2">
      <c r="H72" s="1243" t="s">
        <v>345</v>
      </c>
      <c r="N72" s="1118" t="s">
        <v>801</v>
      </c>
    </row>
    <row r="73" spans="8:14" hidden="1" x14ac:dyDescent="0.2">
      <c r="H73" s="1243" t="s">
        <v>68</v>
      </c>
      <c r="N73" s="1118" t="s">
        <v>802</v>
      </c>
    </row>
    <row r="74" spans="8:14" hidden="1" x14ac:dyDescent="0.2">
      <c r="H74" s="1243" t="s">
        <v>859</v>
      </c>
      <c r="N74" s="1118" t="s">
        <v>803</v>
      </c>
    </row>
    <row r="75" spans="8:14" hidden="1" x14ac:dyDescent="0.2">
      <c r="H75" s="1243" t="s">
        <v>70</v>
      </c>
      <c r="N75" s="1118" t="s">
        <v>804</v>
      </c>
    </row>
    <row r="76" spans="8:14" hidden="1" x14ac:dyDescent="0.2">
      <c r="H76" s="1243" t="s">
        <v>16</v>
      </c>
      <c r="N76" s="1118" t="s">
        <v>805</v>
      </c>
    </row>
    <row r="77" spans="8:14" hidden="1" x14ac:dyDescent="0.2">
      <c r="H77" s="1243" t="s">
        <v>71</v>
      </c>
      <c r="N77" s="1118" t="s">
        <v>810</v>
      </c>
    </row>
    <row r="78" spans="8:14" hidden="1" x14ac:dyDescent="0.2">
      <c r="H78" s="1243" t="s">
        <v>249</v>
      </c>
      <c r="N78" s="1118" t="s">
        <v>811</v>
      </c>
    </row>
    <row r="79" spans="8:14" hidden="1" x14ac:dyDescent="0.2">
      <c r="H79" s="1243" t="s">
        <v>661</v>
      </c>
      <c r="N79" s="1118" t="s">
        <v>812</v>
      </c>
    </row>
    <row r="80" spans="8:14" hidden="1" x14ac:dyDescent="0.2">
      <c r="H80" s="1123"/>
      <c r="N80" s="1118" t="s">
        <v>813</v>
      </c>
    </row>
    <row r="81" spans="8:14" hidden="1" x14ac:dyDescent="0.2">
      <c r="H81" s="1123"/>
      <c r="N81" s="1118" t="s">
        <v>814</v>
      </c>
    </row>
    <row r="82" spans="8:14" hidden="1" x14ac:dyDescent="0.2">
      <c r="H82" s="1123"/>
      <c r="N82" s="1118" t="s">
        <v>815</v>
      </c>
    </row>
    <row r="83" spans="8:14" hidden="1" x14ac:dyDescent="0.2">
      <c r="N83" s="1118" t="s">
        <v>816</v>
      </c>
    </row>
    <row r="84" spans="8:14" hidden="1" x14ac:dyDescent="0.2">
      <c r="N84" s="1118" t="s">
        <v>817</v>
      </c>
    </row>
    <row r="85" spans="8:14" hidden="1" x14ac:dyDescent="0.2">
      <c r="N85" s="1118" t="s">
        <v>806</v>
      </c>
    </row>
    <row r="86" spans="8:14" hidden="1" x14ac:dyDescent="0.2">
      <c r="N86" s="1118" t="s">
        <v>807</v>
      </c>
    </row>
    <row r="87" spans="8:14" hidden="1" x14ac:dyDescent="0.2">
      <c r="N87" s="1118" t="s">
        <v>808</v>
      </c>
    </row>
    <row r="88" spans="8:14" hidden="1" x14ac:dyDescent="0.2">
      <c r="N88" s="1118" t="s">
        <v>809</v>
      </c>
    </row>
    <row r="89" spans="8:14" hidden="1" x14ac:dyDescent="0.2"/>
    <row r="90" spans="8:14" hidden="1" x14ac:dyDescent="0.2"/>
    <row r="91" spans="8:14" hidden="1" x14ac:dyDescent="0.2"/>
    <row r="92" spans="8:14" hidden="1" x14ac:dyDescent="0.2"/>
    <row r="93" spans="8:14" hidden="1" x14ac:dyDescent="0.2"/>
  </sheetData>
  <sheetProtection formatRows="0" insertRows="0"/>
  <mergeCells count="26">
    <mergeCell ref="H38:K38"/>
    <mergeCell ref="H39:K39"/>
    <mergeCell ref="H40:K40"/>
    <mergeCell ref="H41:K41"/>
    <mergeCell ref="G51:I51"/>
    <mergeCell ref="H44:I44"/>
    <mergeCell ref="G45:I45"/>
    <mergeCell ref="G46:I46"/>
    <mergeCell ref="G48:I48"/>
    <mergeCell ref="G49:I49"/>
    <mergeCell ref="G47:I47"/>
    <mergeCell ref="G50:I50"/>
    <mergeCell ref="I2:K2"/>
    <mergeCell ref="I3:K3"/>
    <mergeCell ref="A5:K5"/>
    <mergeCell ref="H36:K36"/>
    <mergeCell ref="H37:K37"/>
    <mergeCell ref="G57:I57"/>
    <mergeCell ref="G58:I58"/>
    <mergeCell ref="G59:I59"/>
    <mergeCell ref="G60:I60"/>
    <mergeCell ref="G52:I52"/>
    <mergeCell ref="G53:I53"/>
    <mergeCell ref="G54:I54"/>
    <mergeCell ref="G55:I55"/>
    <mergeCell ref="G56:I56"/>
  </mergeCells>
  <dataValidations count="9">
    <dataValidation allowBlank="1" showInputMessage="1" showErrorMessage="1" prompt="Please enter text" sqref="F45:F61 H37:H41"/>
    <dataValidation allowBlank="1" showErrorMessage="1" prompt="Please select from available drop-down options" sqref="G61"/>
    <dataValidation allowBlank="1" prompt="Please enter text_x000a_" sqref="F62 F42"/>
    <dataValidation allowBlank="1" showInputMessage="1" sqref="G62"/>
    <dataValidation allowBlank="1" prompt="Please enter text" sqref="H42:K42"/>
    <dataValidation allowBlank="1" showInputMessage="1" showErrorMessage="1" prompt="Please enter text_x000a_" sqref="F37:F41"/>
    <dataValidation type="list" allowBlank="1" showInputMessage="1" showErrorMessage="1" prompt="Please enter text" sqref="K45:K60">
      <formula1>dd_Basis</formula1>
    </dataValidation>
    <dataValidation allowBlank="1" showErrorMessage="1" prompt="Please enter text" sqref="H61 K61"/>
    <dataValidation type="list" allowBlank="1" showInputMessage="1" showErrorMessage="1" prompt="Please select from available drop-down options" sqref="G45:I60">
      <formula1>$H$67:$H$79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&amp;CCommerce Commission Information Disclosure Template</oddHeader>
    <oddFooter>&amp;L&amp;F&amp;C&amp;P&amp;R&amp;A</oddFooter>
  </headerFooter>
  <ignoredErrors>
    <ignoredError sqref="I12:I14 J26:J27 J61 I19:I25 J16:J1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41</vt:i4>
      </vt:variant>
    </vt:vector>
  </HeadingPairs>
  <TitlesOfParts>
    <vt:vector size="63" baseType="lpstr">
      <vt:lpstr>CoverSheet</vt:lpstr>
      <vt:lpstr>TOC</vt:lpstr>
      <vt:lpstr>Instructions</vt:lpstr>
      <vt:lpstr>S1.Analytical Ratios</vt:lpstr>
      <vt:lpstr>S2.Return on Investment</vt:lpstr>
      <vt:lpstr>S3.Regulatory Profit</vt:lpstr>
      <vt:lpstr>S4.RAB Value (Rolled Forward)</vt:lpstr>
      <vt:lpstr>S5a.Regulatory Tax Allowance </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vt:lpstr>
      <vt:lpstr>dd_Basis</vt:lpstr>
      <vt:lpstr>CoverSheet!Print_Area</vt:lpstr>
      <vt:lpstr>Instructions!Print_Area</vt:lpstr>
      <vt:lpstr>'S1.Analytical Ratios'!Print_Area</vt:lpstr>
      <vt:lpstr>S10a.Reliability!Print_Area</vt:lpstr>
      <vt:lpstr>S10b.Integrity!Print_Area</vt:lpstr>
      <vt:lpstr>'S2.Return on Investment'!Print_Area</vt:lpstr>
      <vt:lpstr>'S3.Regulatory Profit'!Print_Area</vt:lpstr>
      <vt:lpstr>'S4.RAB Value (Rolled Forward)'!Print_Area</vt:lpstr>
      <vt:lpstr>'S5a.Regulatory Tax Allowance '!Print_Area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'S1.Analytical Ratios'!Print_Titles</vt:lpstr>
      <vt:lpstr>S10a.Reliability!Print_Titles</vt:lpstr>
      <vt:lpstr>S10b.Integrity!Print_Titles</vt:lpstr>
      <vt:lpstr>'S2.Return on Investment'!Print_Titles</vt:lpstr>
      <vt:lpstr>'S4.RAB Value (Rolled Forward)'!Print_Titles</vt:lpstr>
      <vt:lpstr>'S5a.Regulatory Tax Allowance '!Print_Titles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 Exp'!Print_Titles</vt:lpstr>
      <vt:lpstr>'S8.Billed Quantities+Revenues'!Print_Titles</vt:lpstr>
      <vt:lpstr>'S9a.Asset Register'!Print_Titles</vt:lpstr>
      <vt:lpstr>'S9b.Asset Age Profile'!Print_Titles</vt:lpstr>
      <vt:lpstr>'S9c.Pipeline Data'!Print_Titles</vt:lpstr>
      <vt:lpstr>S9d.Demand!Print_Titles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Eliah Abraham-Beermann</cp:lastModifiedBy>
  <cp:lastPrinted>2015-03-22T23:34:04Z</cp:lastPrinted>
  <dcterms:created xsi:type="dcterms:W3CDTF">2010-01-15T02:39:26Z</dcterms:created>
  <dcterms:modified xsi:type="dcterms:W3CDTF">2017-08-22T02:12:10Z</dcterms:modified>
</cp:coreProperties>
</file>